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b11de51ae002a4d0/Documents/SubStack/"/>
    </mc:Choice>
  </mc:AlternateContent>
  <xr:revisionPtr revIDLastSave="1034" documentId="8_{1C3BF166-6428-4F9C-99B3-FA194649960D}" xr6:coauthVersionLast="47" xr6:coauthVersionMax="47" xr10:uidLastSave="{E9A44998-8D47-3649-9E6A-E37D45D47351}"/>
  <bookViews>
    <workbookView xWindow="0" yWindow="880" windowWidth="36000" windowHeight="22500" activeTab="1" xr2:uid="{131938E4-D368-45DD-8301-EEC201CE13D9}"/>
  </bookViews>
  <sheets>
    <sheet name="Solution_Options" sheetId="1" r:id="rId1"/>
    <sheet name="Pricing_Options" sheetId="2" r:id="rId2"/>
    <sheet name="Formulas" sheetId="3" r:id="rId3"/>
  </sheets>
  <definedNames>
    <definedName name="Input_Years">Solution_Options!$C$5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F62" i="3" l="1" a="1"/>
  <c r="DF62" i="3" s="1"/>
  <c r="DE62" i="3" a="1"/>
  <c r="DE62" i="3" s="1"/>
  <c r="DF61" i="3" a="1"/>
  <c r="DF61" i="3" s="1"/>
  <c r="DE61" i="3" a="1"/>
  <c r="DE61" i="3" s="1"/>
  <c r="DF60" i="3" a="1"/>
  <c r="DF60" i="3" s="1"/>
  <c r="DE60" i="3" a="1"/>
  <c r="DE60" i="3" s="1"/>
  <c r="DF59" i="3" a="1"/>
  <c r="DF59" i="3" s="1"/>
  <c r="DE59" i="3" a="1"/>
  <c r="DE59" i="3" s="1"/>
  <c r="DF58" i="3" a="1"/>
  <c r="DF58" i="3" s="1"/>
  <c r="DE58" i="3" a="1"/>
  <c r="DE58" i="3" s="1"/>
  <c r="DF57" i="3" a="1"/>
  <c r="DF57" i="3" s="1"/>
  <c r="DE57" i="3" a="1"/>
  <c r="DE57" i="3" s="1"/>
  <c r="DF56" i="3" a="1"/>
  <c r="DF56" i="3" s="1"/>
  <c r="DE56" i="3" a="1"/>
  <c r="DE56" i="3" s="1"/>
  <c r="DF55" i="3" a="1"/>
  <c r="DF55" i="3" s="1"/>
  <c r="DE55" i="3" a="1"/>
  <c r="DE55" i="3" s="1"/>
  <c r="DF54" i="3" a="1"/>
  <c r="DF54" i="3" s="1"/>
  <c r="DE54" i="3" a="1"/>
  <c r="DE54" i="3" s="1"/>
  <c r="DF53" i="3" a="1"/>
  <c r="DF53" i="3" s="1"/>
  <c r="DE53" i="3" a="1"/>
  <c r="DE53" i="3" s="1"/>
  <c r="DF52" i="3" a="1"/>
  <c r="DF52" i="3" s="1"/>
  <c r="DE52" i="3" a="1"/>
  <c r="DE52" i="3" s="1"/>
  <c r="DF51" i="3" a="1"/>
  <c r="DF51" i="3" s="1"/>
  <c r="DE51" i="3" a="1"/>
  <c r="DE51" i="3" s="1"/>
  <c r="DF50" i="3" a="1"/>
  <c r="DF50" i="3" s="1"/>
  <c r="DE50" i="3" a="1"/>
  <c r="DE50" i="3" s="1"/>
  <c r="DF49" i="3" a="1"/>
  <c r="DF49" i="3" s="1"/>
  <c r="DE49" i="3" a="1"/>
  <c r="DE49" i="3" s="1"/>
  <c r="DF48" i="3" a="1"/>
  <c r="DF48" i="3" s="1"/>
  <c r="DE48" i="3" a="1"/>
  <c r="DE48" i="3" s="1"/>
  <c r="DF47" i="3" a="1"/>
  <c r="DF47" i="3" s="1"/>
  <c r="DE47" i="3" a="1"/>
  <c r="DE47" i="3" s="1"/>
  <c r="DF46" i="3" a="1"/>
  <c r="DF46" i="3" s="1"/>
  <c r="DE46" i="3" a="1"/>
  <c r="DE46" i="3" s="1"/>
  <c r="DF45" i="3" a="1"/>
  <c r="DF45" i="3" s="1"/>
  <c r="DE45" i="3" a="1"/>
  <c r="DE45" i="3" s="1"/>
  <c r="DF44" i="3" a="1"/>
  <c r="DF44" i="3" s="1"/>
  <c r="DE44" i="3" a="1"/>
  <c r="DE44" i="3" s="1"/>
  <c r="DF43" i="3" a="1"/>
  <c r="DF43" i="3" s="1"/>
  <c r="DE43" i="3" a="1"/>
  <c r="DE43" i="3" s="1"/>
  <c r="DF42" i="3" a="1"/>
  <c r="DF42" i="3" s="1"/>
  <c r="DE42" i="3" a="1"/>
  <c r="DE42" i="3" s="1"/>
  <c r="DF41" i="3" a="1"/>
  <c r="DF41" i="3" s="1"/>
  <c r="DE41" i="3" a="1"/>
  <c r="DE41" i="3" s="1"/>
  <c r="DF40" i="3" a="1"/>
  <c r="DF40" i="3" s="1"/>
  <c r="DE40" i="3" a="1"/>
  <c r="DE40" i="3" s="1"/>
  <c r="DF39" i="3" a="1"/>
  <c r="DF39" i="3" s="1"/>
  <c r="DE39" i="3" a="1"/>
  <c r="DE39" i="3" s="1"/>
  <c r="DF38" i="3" a="1"/>
  <c r="DF38" i="3" s="1"/>
  <c r="DE38" i="3" a="1"/>
  <c r="DE38" i="3" s="1"/>
  <c r="DF37" i="3" a="1"/>
  <c r="DF37" i="3" s="1"/>
  <c r="DE37" i="3" a="1"/>
  <c r="DE37" i="3" s="1"/>
  <c r="DF36" i="3" a="1"/>
  <c r="DF36" i="3" s="1"/>
  <c r="DE36" i="3" a="1"/>
  <c r="DE36" i="3" s="1"/>
  <c r="DF35" i="3" a="1"/>
  <c r="DF35" i="3" s="1"/>
  <c r="DE35" i="3" a="1"/>
  <c r="DE35" i="3" s="1"/>
  <c r="DF34" i="3" a="1"/>
  <c r="DF34" i="3" s="1"/>
  <c r="DE34" i="3" a="1"/>
  <c r="DE34" i="3" s="1"/>
  <c r="DF33" i="3" a="1"/>
  <c r="DF33" i="3" s="1"/>
  <c r="DE33" i="3" a="1"/>
  <c r="DE33" i="3" s="1"/>
  <c r="DF32" i="3" a="1"/>
  <c r="DF32" i="3" s="1"/>
  <c r="DE32" i="3" a="1"/>
  <c r="DE32" i="3" s="1"/>
  <c r="DF31" i="3" a="1"/>
  <c r="DF31" i="3" s="1"/>
  <c r="DE31" i="3" a="1"/>
  <c r="DE31" i="3" s="1"/>
  <c r="DF30" i="3" a="1"/>
  <c r="DF30" i="3" s="1"/>
  <c r="DE30" i="3" a="1"/>
  <c r="DE30" i="3" s="1"/>
  <c r="DF29" i="3" a="1"/>
  <c r="DF29" i="3" s="1"/>
  <c r="DE29" i="3" a="1"/>
  <c r="DE29" i="3" s="1"/>
  <c r="DF28" i="3" a="1"/>
  <c r="DF28" i="3" s="1"/>
  <c r="DE28" i="3" a="1"/>
  <c r="DE28" i="3" s="1"/>
  <c r="DF27" i="3" a="1"/>
  <c r="DF27" i="3" s="1"/>
  <c r="DE27" i="3" a="1"/>
  <c r="DE27" i="3" s="1"/>
  <c r="DF26" i="3" a="1"/>
  <c r="DF26" i="3" s="1"/>
  <c r="DE26" i="3" a="1"/>
  <c r="DE26" i="3" s="1"/>
  <c r="DF25" i="3" a="1"/>
  <c r="DF25" i="3" s="1"/>
  <c r="DE25" i="3" a="1"/>
  <c r="DE25" i="3" s="1"/>
  <c r="DF24" i="3" a="1"/>
  <c r="DF24" i="3" s="1"/>
  <c r="DE24" i="3" a="1"/>
  <c r="DE24" i="3" s="1"/>
  <c r="DF23" i="3" a="1"/>
  <c r="DF23" i="3" s="1"/>
  <c r="DE23" i="3" a="1"/>
  <c r="DE23" i="3" s="1"/>
  <c r="DF22" i="3" a="1"/>
  <c r="DF22" i="3" s="1"/>
  <c r="DE22" i="3" a="1"/>
  <c r="DE22" i="3" s="1"/>
  <c r="DF21" i="3" a="1"/>
  <c r="DF21" i="3" s="1"/>
  <c r="DE21" i="3" a="1"/>
  <c r="DE21" i="3" s="1"/>
  <c r="DF20" i="3" a="1"/>
  <c r="DF20" i="3" s="1"/>
  <c r="DE20" i="3" a="1"/>
  <c r="DE20" i="3" s="1"/>
  <c r="DF19" i="3" a="1"/>
  <c r="DF19" i="3" s="1"/>
  <c r="DE19" i="3" a="1"/>
  <c r="DE19" i="3" s="1"/>
  <c r="DF18" i="3" a="1"/>
  <c r="DF18" i="3" s="1"/>
  <c r="DE18" i="3" a="1"/>
  <c r="DE18" i="3" s="1"/>
  <c r="DF17" i="3" a="1"/>
  <c r="DF17" i="3" s="1"/>
  <c r="DE17" i="3" a="1"/>
  <c r="DE17" i="3" s="1"/>
  <c r="DF16" i="3" a="1"/>
  <c r="DF16" i="3" s="1"/>
  <c r="DE16" i="3" a="1"/>
  <c r="DE16" i="3" s="1"/>
  <c r="DF15" i="3" a="1"/>
  <c r="DF15" i="3" s="1"/>
  <c r="DE15" i="3" a="1"/>
  <c r="DE15" i="3" s="1"/>
  <c r="DF14" i="3" a="1"/>
  <c r="DF14" i="3" s="1"/>
  <c r="DE14" i="3" a="1"/>
  <c r="DE14" i="3" s="1"/>
  <c r="DF13" i="3" a="1"/>
  <c r="DF13" i="3" s="1"/>
  <c r="DE13" i="3" a="1"/>
  <c r="DE13" i="3" s="1"/>
  <c r="DF12" i="3" a="1"/>
  <c r="DF12" i="3" s="1"/>
  <c r="DE12" i="3" a="1"/>
  <c r="DE12" i="3" s="1"/>
  <c r="DF11" i="3" a="1"/>
  <c r="DF11" i="3" s="1"/>
  <c r="DE11" i="3" a="1"/>
  <c r="DE11" i="3" s="1"/>
  <c r="DF10" i="3" a="1"/>
  <c r="DF10" i="3" s="1"/>
  <c r="DE10" i="3" a="1"/>
  <c r="DE10" i="3" s="1"/>
  <c r="DF9" i="3" a="1"/>
  <c r="DF9" i="3" s="1"/>
  <c r="DE9" i="3" a="1"/>
  <c r="DE9" i="3" s="1"/>
  <c r="DF8" i="3" a="1"/>
  <c r="DF8" i="3" s="1"/>
  <c r="DE8" i="3" a="1"/>
  <c r="DE8" i="3" s="1"/>
  <c r="DF7" i="3" a="1"/>
  <c r="DF7" i="3" s="1"/>
  <c r="DE7" i="3" a="1"/>
  <c r="DE7" i="3" s="1"/>
  <c r="DF6" i="3" a="1"/>
  <c r="DF6" i="3" s="1"/>
  <c r="DE6" i="3" a="1"/>
  <c r="DE6" i="3" s="1"/>
  <c r="DF5" i="3" a="1"/>
  <c r="DF5" i="3" s="1"/>
  <c r="DE5" i="3" a="1"/>
  <c r="DE5" i="3" s="1"/>
  <c r="DF4" i="3" a="1"/>
  <c r="DF4" i="3" s="1"/>
  <c r="DE4" i="3" a="1"/>
  <c r="DE4" i="3" s="1"/>
  <c r="DF3" i="3" a="1"/>
  <c r="DF3" i="3" s="1"/>
  <c r="DE3" i="3" a="1"/>
  <c r="DE3" i="3" s="1"/>
  <c r="DC62" i="3" a="1"/>
  <c r="DC62" i="3" s="1"/>
  <c r="DB62" i="3" a="1"/>
  <c r="DB62" i="3" s="1"/>
  <c r="DC61" i="3" a="1"/>
  <c r="DC61" i="3" s="1"/>
  <c r="DB61" i="3" a="1"/>
  <c r="DB61" i="3" s="1"/>
  <c r="DC60" i="3" a="1"/>
  <c r="DC60" i="3" s="1"/>
  <c r="DB60" i="3" a="1"/>
  <c r="DB60" i="3" s="1"/>
  <c r="DC59" i="3" a="1"/>
  <c r="DC59" i="3" s="1"/>
  <c r="DB59" i="3" a="1"/>
  <c r="DB59" i="3" s="1"/>
  <c r="DC58" i="3" a="1"/>
  <c r="DC58" i="3" s="1"/>
  <c r="DB58" i="3" a="1"/>
  <c r="DB58" i="3" s="1"/>
  <c r="DC57" i="3" a="1"/>
  <c r="DC57" i="3" s="1"/>
  <c r="DB57" i="3" a="1"/>
  <c r="DB57" i="3" s="1"/>
  <c r="DC56" i="3" a="1"/>
  <c r="DC56" i="3" s="1"/>
  <c r="DB56" i="3" a="1"/>
  <c r="DB56" i="3" s="1"/>
  <c r="DC55" i="3" a="1"/>
  <c r="DC55" i="3" s="1"/>
  <c r="DB55" i="3" a="1"/>
  <c r="DB55" i="3" s="1"/>
  <c r="DC54" i="3" a="1"/>
  <c r="DC54" i="3" s="1"/>
  <c r="DB54" i="3" a="1"/>
  <c r="DB54" i="3" s="1"/>
  <c r="DC53" i="3" a="1"/>
  <c r="DC53" i="3" s="1"/>
  <c r="DB53" i="3" a="1"/>
  <c r="DB53" i="3" s="1"/>
  <c r="DC52" i="3" a="1"/>
  <c r="DC52" i="3" s="1"/>
  <c r="DB52" i="3" a="1"/>
  <c r="DB52" i="3" s="1"/>
  <c r="DC51" i="3" a="1"/>
  <c r="DC51" i="3" s="1"/>
  <c r="DB51" i="3" a="1"/>
  <c r="DB51" i="3" s="1"/>
  <c r="DC50" i="3" a="1"/>
  <c r="DC50" i="3" s="1"/>
  <c r="DB50" i="3" a="1"/>
  <c r="DB50" i="3" s="1"/>
  <c r="DC49" i="3" a="1"/>
  <c r="DC49" i="3" s="1"/>
  <c r="DB49" i="3" a="1"/>
  <c r="DB49" i="3" s="1"/>
  <c r="DC48" i="3" a="1"/>
  <c r="DC48" i="3" s="1"/>
  <c r="DB48" i="3" a="1"/>
  <c r="DB48" i="3" s="1"/>
  <c r="DC47" i="3" a="1"/>
  <c r="DC47" i="3" s="1"/>
  <c r="DB47" i="3" a="1"/>
  <c r="DB47" i="3" s="1"/>
  <c r="DC46" i="3" a="1"/>
  <c r="DC46" i="3" s="1"/>
  <c r="DB46" i="3" a="1"/>
  <c r="DB46" i="3" s="1"/>
  <c r="DC45" i="3" a="1"/>
  <c r="DC45" i="3" s="1"/>
  <c r="DB45" i="3" a="1"/>
  <c r="DB45" i="3" s="1"/>
  <c r="DC44" i="3" a="1"/>
  <c r="DC44" i="3" s="1"/>
  <c r="DB44" i="3" a="1"/>
  <c r="DB44" i="3" s="1"/>
  <c r="DC43" i="3" a="1"/>
  <c r="DC43" i="3" s="1"/>
  <c r="DB43" i="3" a="1"/>
  <c r="DB43" i="3" s="1"/>
  <c r="DC42" i="3" a="1"/>
  <c r="DC42" i="3" s="1"/>
  <c r="DB42" i="3" a="1"/>
  <c r="DB42" i="3" s="1"/>
  <c r="DC41" i="3" a="1"/>
  <c r="DC41" i="3" s="1"/>
  <c r="DB41" i="3" a="1"/>
  <c r="DB41" i="3" s="1"/>
  <c r="DC40" i="3" a="1"/>
  <c r="DC40" i="3" s="1"/>
  <c r="DB40" i="3" a="1"/>
  <c r="DB40" i="3" s="1"/>
  <c r="DC39" i="3" a="1"/>
  <c r="DC39" i="3" s="1"/>
  <c r="DB39" i="3" a="1"/>
  <c r="DB39" i="3" s="1"/>
  <c r="DC38" i="3" a="1"/>
  <c r="DC38" i="3" s="1"/>
  <c r="DB38" i="3" a="1"/>
  <c r="DB38" i="3" s="1"/>
  <c r="DC37" i="3" a="1"/>
  <c r="DC37" i="3" s="1"/>
  <c r="DB37" i="3" a="1"/>
  <c r="DB37" i="3" s="1"/>
  <c r="DC36" i="3" a="1"/>
  <c r="DC36" i="3" s="1"/>
  <c r="DB36" i="3" a="1"/>
  <c r="DB36" i="3" s="1"/>
  <c r="DC35" i="3" a="1"/>
  <c r="DC35" i="3" s="1"/>
  <c r="DB35" i="3" a="1"/>
  <c r="DB35" i="3" s="1"/>
  <c r="DC34" i="3" a="1"/>
  <c r="DC34" i="3" s="1"/>
  <c r="DB34" i="3" a="1"/>
  <c r="DB34" i="3" s="1"/>
  <c r="DC33" i="3" a="1"/>
  <c r="DC33" i="3" s="1"/>
  <c r="DB33" i="3" a="1"/>
  <c r="DB33" i="3" s="1"/>
  <c r="DC32" i="3" a="1"/>
  <c r="DC32" i="3" s="1"/>
  <c r="DB32" i="3" a="1"/>
  <c r="DB32" i="3" s="1"/>
  <c r="DC31" i="3" a="1"/>
  <c r="DC31" i="3" s="1"/>
  <c r="DB31" i="3" a="1"/>
  <c r="DB31" i="3" s="1"/>
  <c r="DC30" i="3" a="1"/>
  <c r="DC30" i="3" s="1"/>
  <c r="DB30" i="3" a="1"/>
  <c r="DB30" i="3" s="1"/>
  <c r="DC29" i="3" a="1"/>
  <c r="DC29" i="3" s="1"/>
  <c r="DB29" i="3" a="1"/>
  <c r="DB29" i="3" s="1"/>
  <c r="DC28" i="3" a="1"/>
  <c r="DC28" i="3" s="1"/>
  <c r="DB28" i="3" a="1"/>
  <c r="DB28" i="3" s="1"/>
  <c r="DC27" i="3" a="1"/>
  <c r="DC27" i="3" s="1"/>
  <c r="DB27" i="3" a="1"/>
  <c r="DB27" i="3" s="1"/>
  <c r="DC26" i="3" a="1"/>
  <c r="DC26" i="3" s="1"/>
  <c r="DB26" i="3" a="1"/>
  <c r="DB26" i="3" s="1"/>
  <c r="DC25" i="3" a="1"/>
  <c r="DC25" i="3" s="1"/>
  <c r="DB25" i="3" a="1"/>
  <c r="DB25" i="3" s="1"/>
  <c r="DC24" i="3" a="1"/>
  <c r="DC24" i="3" s="1"/>
  <c r="DB24" i="3" a="1"/>
  <c r="DB24" i="3" s="1"/>
  <c r="DC23" i="3" a="1"/>
  <c r="DC23" i="3" s="1"/>
  <c r="DB23" i="3" a="1"/>
  <c r="DB23" i="3" s="1"/>
  <c r="DC22" i="3" a="1"/>
  <c r="DC22" i="3" s="1"/>
  <c r="DB22" i="3" a="1"/>
  <c r="DB22" i="3" s="1"/>
  <c r="DC21" i="3" a="1"/>
  <c r="DC21" i="3" s="1"/>
  <c r="DB21" i="3" a="1"/>
  <c r="DB21" i="3" s="1"/>
  <c r="DC20" i="3" a="1"/>
  <c r="DC20" i="3" s="1"/>
  <c r="DB20" i="3" a="1"/>
  <c r="DB20" i="3" s="1"/>
  <c r="DC19" i="3" a="1"/>
  <c r="DC19" i="3" s="1"/>
  <c r="DB19" i="3" a="1"/>
  <c r="DB19" i="3" s="1"/>
  <c r="DC18" i="3" a="1"/>
  <c r="DC18" i="3" s="1"/>
  <c r="DB18" i="3" a="1"/>
  <c r="DB18" i="3" s="1"/>
  <c r="DC17" i="3" a="1"/>
  <c r="DC17" i="3" s="1"/>
  <c r="DB17" i="3" a="1"/>
  <c r="DB17" i="3" s="1"/>
  <c r="DC16" i="3" a="1"/>
  <c r="DC16" i="3" s="1"/>
  <c r="DB16" i="3" a="1"/>
  <c r="DB16" i="3" s="1"/>
  <c r="DC15" i="3" a="1"/>
  <c r="DC15" i="3" s="1"/>
  <c r="DB15" i="3" a="1"/>
  <c r="DB15" i="3" s="1"/>
  <c r="DC14" i="3" a="1"/>
  <c r="DC14" i="3" s="1"/>
  <c r="DB14" i="3" a="1"/>
  <c r="DB14" i="3" s="1"/>
  <c r="DC13" i="3" a="1"/>
  <c r="DC13" i="3" s="1"/>
  <c r="DB13" i="3" a="1"/>
  <c r="DB13" i="3" s="1"/>
  <c r="DC12" i="3" a="1"/>
  <c r="DC12" i="3" s="1"/>
  <c r="DB12" i="3" a="1"/>
  <c r="DB12" i="3" s="1"/>
  <c r="DC11" i="3" a="1"/>
  <c r="DC11" i="3" s="1"/>
  <c r="DB11" i="3" a="1"/>
  <c r="DB11" i="3" s="1"/>
  <c r="DC10" i="3" a="1"/>
  <c r="DC10" i="3" s="1"/>
  <c r="DB10" i="3" a="1"/>
  <c r="DB10" i="3" s="1"/>
  <c r="DC9" i="3" a="1"/>
  <c r="DC9" i="3" s="1"/>
  <c r="DB9" i="3" a="1"/>
  <c r="DB9" i="3" s="1"/>
  <c r="DC8" i="3" a="1"/>
  <c r="DC8" i="3" s="1"/>
  <c r="DB8" i="3" a="1"/>
  <c r="DB8" i="3" s="1"/>
  <c r="DC7" i="3" a="1"/>
  <c r="DC7" i="3" s="1"/>
  <c r="DB7" i="3" a="1"/>
  <c r="DB7" i="3" s="1"/>
  <c r="DC6" i="3" a="1"/>
  <c r="DC6" i="3" s="1"/>
  <c r="DB6" i="3" a="1"/>
  <c r="DB6" i="3" s="1"/>
  <c r="DC5" i="3" a="1"/>
  <c r="DC5" i="3" s="1"/>
  <c r="DB5" i="3" a="1"/>
  <c r="DB5" i="3" s="1"/>
  <c r="DC4" i="3" a="1"/>
  <c r="DC4" i="3" s="1"/>
  <c r="DB4" i="3" a="1"/>
  <c r="DB4" i="3" s="1"/>
  <c r="DC3" i="3" a="1"/>
  <c r="DC3" i="3" s="1"/>
  <c r="DB3" i="3" a="1"/>
  <c r="DB3" i="3" s="1"/>
  <c r="DA62" i="3" a="1"/>
  <c r="DA62" i="3" s="1"/>
  <c r="CZ62" i="3" a="1"/>
  <c r="CZ62" i="3" s="1"/>
  <c r="DA61" i="3" a="1"/>
  <c r="DA61" i="3" s="1"/>
  <c r="CZ61" i="3" a="1"/>
  <c r="CZ61" i="3" s="1"/>
  <c r="DA60" i="3" a="1"/>
  <c r="DA60" i="3" s="1"/>
  <c r="CZ60" i="3" a="1"/>
  <c r="CZ60" i="3" s="1"/>
  <c r="DA59" i="3" a="1"/>
  <c r="DA59" i="3" s="1"/>
  <c r="CZ59" i="3" a="1"/>
  <c r="CZ59" i="3" s="1"/>
  <c r="DA58" i="3" a="1"/>
  <c r="DA58" i="3" s="1"/>
  <c r="CZ58" i="3" a="1"/>
  <c r="CZ58" i="3" s="1"/>
  <c r="DA57" i="3" a="1"/>
  <c r="DA57" i="3" s="1"/>
  <c r="CZ57" i="3" a="1"/>
  <c r="CZ57" i="3" s="1"/>
  <c r="DA56" i="3" a="1"/>
  <c r="DA56" i="3" s="1"/>
  <c r="CZ56" i="3" a="1"/>
  <c r="CZ56" i="3" s="1"/>
  <c r="DA55" i="3" a="1"/>
  <c r="DA55" i="3" s="1"/>
  <c r="CZ55" i="3" a="1"/>
  <c r="CZ55" i="3" s="1"/>
  <c r="DA54" i="3" a="1"/>
  <c r="DA54" i="3" s="1"/>
  <c r="CZ54" i="3" a="1"/>
  <c r="CZ54" i="3" s="1"/>
  <c r="DA53" i="3" a="1"/>
  <c r="DA53" i="3" s="1"/>
  <c r="CZ53" i="3" a="1"/>
  <c r="CZ53" i="3" s="1"/>
  <c r="DA52" i="3" a="1"/>
  <c r="DA52" i="3" s="1"/>
  <c r="CZ52" i="3" a="1"/>
  <c r="CZ52" i="3" s="1"/>
  <c r="DA51" i="3" a="1"/>
  <c r="DA51" i="3" s="1"/>
  <c r="CZ51" i="3" a="1"/>
  <c r="CZ51" i="3" s="1"/>
  <c r="DA50" i="3" a="1"/>
  <c r="DA50" i="3" s="1"/>
  <c r="CZ50" i="3" a="1"/>
  <c r="CZ50" i="3" s="1"/>
  <c r="DA49" i="3" a="1"/>
  <c r="DA49" i="3" s="1"/>
  <c r="CZ49" i="3" a="1"/>
  <c r="CZ49" i="3" s="1"/>
  <c r="DA48" i="3" a="1"/>
  <c r="DA48" i="3" s="1"/>
  <c r="CZ48" i="3" a="1"/>
  <c r="CZ48" i="3" s="1"/>
  <c r="DA47" i="3" a="1"/>
  <c r="DA47" i="3" s="1"/>
  <c r="CZ47" i="3" a="1"/>
  <c r="CZ47" i="3" s="1"/>
  <c r="DA46" i="3" a="1"/>
  <c r="DA46" i="3" s="1"/>
  <c r="CZ46" i="3" a="1"/>
  <c r="CZ46" i="3" s="1"/>
  <c r="DA45" i="3" a="1"/>
  <c r="DA45" i="3" s="1"/>
  <c r="CZ45" i="3" a="1"/>
  <c r="CZ45" i="3" s="1"/>
  <c r="DA44" i="3" a="1"/>
  <c r="DA44" i="3" s="1"/>
  <c r="CZ44" i="3" a="1"/>
  <c r="CZ44" i="3" s="1"/>
  <c r="DA43" i="3" a="1"/>
  <c r="DA43" i="3" s="1"/>
  <c r="CZ43" i="3" a="1"/>
  <c r="CZ43" i="3" s="1"/>
  <c r="DA42" i="3" a="1"/>
  <c r="DA42" i="3" s="1"/>
  <c r="CZ42" i="3" a="1"/>
  <c r="CZ42" i="3" s="1"/>
  <c r="DA41" i="3" a="1"/>
  <c r="DA41" i="3" s="1"/>
  <c r="CZ41" i="3" a="1"/>
  <c r="CZ41" i="3" s="1"/>
  <c r="DA40" i="3" a="1"/>
  <c r="DA40" i="3" s="1"/>
  <c r="CZ40" i="3" a="1"/>
  <c r="CZ40" i="3" s="1"/>
  <c r="DA39" i="3" a="1"/>
  <c r="DA39" i="3" s="1"/>
  <c r="CZ39" i="3" a="1"/>
  <c r="CZ39" i="3" s="1"/>
  <c r="DA38" i="3" a="1"/>
  <c r="DA38" i="3" s="1"/>
  <c r="CZ38" i="3" a="1"/>
  <c r="CZ38" i="3" s="1"/>
  <c r="DA37" i="3" a="1"/>
  <c r="DA37" i="3" s="1"/>
  <c r="CZ37" i="3" a="1"/>
  <c r="CZ37" i="3" s="1"/>
  <c r="DA36" i="3" a="1"/>
  <c r="DA36" i="3" s="1"/>
  <c r="CZ36" i="3" a="1"/>
  <c r="CZ36" i="3" s="1"/>
  <c r="DA35" i="3" a="1"/>
  <c r="DA35" i="3" s="1"/>
  <c r="CZ35" i="3" a="1"/>
  <c r="CZ35" i="3" s="1"/>
  <c r="DA34" i="3" a="1"/>
  <c r="DA34" i="3" s="1"/>
  <c r="CZ34" i="3" a="1"/>
  <c r="CZ34" i="3" s="1"/>
  <c r="DA33" i="3" a="1"/>
  <c r="DA33" i="3" s="1"/>
  <c r="CZ33" i="3" a="1"/>
  <c r="CZ33" i="3" s="1"/>
  <c r="DA32" i="3" a="1"/>
  <c r="DA32" i="3" s="1"/>
  <c r="CZ32" i="3" a="1"/>
  <c r="CZ32" i="3" s="1"/>
  <c r="DA31" i="3" a="1"/>
  <c r="DA31" i="3" s="1"/>
  <c r="CZ31" i="3" a="1"/>
  <c r="CZ31" i="3" s="1"/>
  <c r="DA30" i="3" a="1"/>
  <c r="DA30" i="3" s="1"/>
  <c r="CZ30" i="3" a="1"/>
  <c r="CZ30" i="3" s="1"/>
  <c r="DA29" i="3" a="1"/>
  <c r="DA29" i="3" s="1"/>
  <c r="CZ29" i="3" a="1"/>
  <c r="CZ29" i="3" s="1"/>
  <c r="DA28" i="3" a="1"/>
  <c r="DA28" i="3" s="1"/>
  <c r="CZ28" i="3" a="1"/>
  <c r="CZ28" i="3" s="1"/>
  <c r="DA27" i="3" a="1"/>
  <c r="DA27" i="3" s="1"/>
  <c r="CZ27" i="3" a="1"/>
  <c r="CZ27" i="3" s="1"/>
  <c r="DA26" i="3" a="1"/>
  <c r="DA26" i="3" s="1"/>
  <c r="CZ26" i="3" a="1"/>
  <c r="CZ26" i="3" s="1"/>
  <c r="DA25" i="3" a="1"/>
  <c r="DA25" i="3" s="1"/>
  <c r="CZ25" i="3" a="1"/>
  <c r="CZ25" i="3" s="1"/>
  <c r="DA24" i="3" a="1"/>
  <c r="DA24" i="3" s="1"/>
  <c r="CZ24" i="3" a="1"/>
  <c r="CZ24" i="3" s="1"/>
  <c r="DA23" i="3" a="1"/>
  <c r="DA23" i="3" s="1"/>
  <c r="CZ23" i="3" a="1"/>
  <c r="CZ23" i="3" s="1"/>
  <c r="DA22" i="3" a="1"/>
  <c r="DA22" i="3" s="1"/>
  <c r="CZ22" i="3" a="1"/>
  <c r="CZ22" i="3" s="1"/>
  <c r="DA21" i="3" a="1"/>
  <c r="DA21" i="3" s="1"/>
  <c r="CZ21" i="3" a="1"/>
  <c r="CZ21" i="3" s="1"/>
  <c r="DA20" i="3" a="1"/>
  <c r="DA20" i="3" s="1"/>
  <c r="CZ20" i="3" a="1"/>
  <c r="CZ20" i="3" s="1"/>
  <c r="DA19" i="3" a="1"/>
  <c r="DA19" i="3" s="1"/>
  <c r="CZ19" i="3" a="1"/>
  <c r="CZ19" i="3" s="1"/>
  <c r="DA18" i="3" a="1"/>
  <c r="DA18" i="3" s="1"/>
  <c r="CZ18" i="3" a="1"/>
  <c r="CZ18" i="3" s="1"/>
  <c r="DA17" i="3" a="1"/>
  <c r="DA17" i="3" s="1"/>
  <c r="CZ17" i="3" a="1"/>
  <c r="CZ17" i="3" s="1"/>
  <c r="DA16" i="3" a="1"/>
  <c r="DA16" i="3" s="1"/>
  <c r="CZ16" i="3" a="1"/>
  <c r="CZ16" i="3" s="1"/>
  <c r="DA15" i="3" a="1"/>
  <c r="DA15" i="3" s="1"/>
  <c r="CZ15" i="3" a="1"/>
  <c r="CZ15" i="3" s="1"/>
  <c r="DA14" i="3" a="1"/>
  <c r="DA14" i="3" s="1"/>
  <c r="CZ14" i="3" a="1"/>
  <c r="CZ14" i="3" s="1"/>
  <c r="DA13" i="3" a="1"/>
  <c r="DA13" i="3" s="1"/>
  <c r="CZ13" i="3" a="1"/>
  <c r="CZ13" i="3" s="1"/>
  <c r="DA12" i="3" a="1"/>
  <c r="DA12" i="3" s="1"/>
  <c r="CZ12" i="3" a="1"/>
  <c r="CZ12" i="3" s="1"/>
  <c r="DA11" i="3" a="1"/>
  <c r="DA11" i="3" s="1"/>
  <c r="CZ11" i="3" a="1"/>
  <c r="CZ11" i="3" s="1"/>
  <c r="DA10" i="3" a="1"/>
  <c r="DA10" i="3" s="1"/>
  <c r="CZ10" i="3" a="1"/>
  <c r="CZ10" i="3" s="1"/>
  <c r="DA9" i="3" a="1"/>
  <c r="DA9" i="3" s="1"/>
  <c r="CZ9" i="3" a="1"/>
  <c r="CZ9" i="3" s="1"/>
  <c r="DA8" i="3" a="1"/>
  <c r="DA8" i="3" s="1"/>
  <c r="CZ8" i="3" a="1"/>
  <c r="CZ8" i="3" s="1"/>
  <c r="DA7" i="3" a="1"/>
  <c r="DA7" i="3" s="1"/>
  <c r="CZ7" i="3" a="1"/>
  <c r="CZ7" i="3" s="1"/>
  <c r="DA6" i="3" a="1"/>
  <c r="DA6" i="3" s="1"/>
  <c r="CZ6" i="3" a="1"/>
  <c r="CZ6" i="3" s="1"/>
  <c r="DA5" i="3" a="1"/>
  <c r="DA5" i="3" s="1"/>
  <c r="CZ5" i="3" a="1"/>
  <c r="CZ5" i="3" s="1"/>
  <c r="DA4" i="3" a="1"/>
  <c r="DA4" i="3" s="1"/>
  <c r="CZ4" i="3" a="1"/>
  <c r="CZ4" i="3" s="1"/>
  <c r="DA3" i="3" a="1"/>
  <c r="DA3" i="3" s="1"/>
  <c r="CZ3" i="3" a="1"/>
  <c r="CZ3" i="3" s="1"/>
  <c r="CX62" i="3" a="1"/>
  <c r="CX62" i="3" s="1"/>
  <c r="CW62" i="3" a="1"/>
  <c r="CW62" i="3" s="1"/>
  <c r="CX61" i="3" a="1"/>
  <c r="CX61" i="3" s="1"/>
  <c r="CW61" i="3" a="1"/>
  <c r="CW61" i="3" s="1"/>
  <c r="CX60" i="3" a="1"/>
  <c r="CX60" i="3" s="1"/>
  <c r="CW60" i="3" a="1"/>
  <c r="CW60" i="3" s="1"/>
  <c r="CX59" i="3" a="1"/>
  <c r="CX59" i="3" s="1"/>
  <c r="CW59" i="3" a="1"/>
  <c r="CW59" i="3" s="1"/>
  <c r="CX58" i="3" a="1"/>
  <c r="CX58" i="3" s="1"/>
  <c r="CW58" i="3" a="1"/>
  <c r="CW58" i="3" s="1"/>
  <c r="CX57" i="3" a="1"/>
  <c r="CX57" i="3" s="1"/>
  <c r="CW57" i="3" a="1"/>
  <c r="CW57" i="3" s="1"/>
  <c r="CX56" i="3" a="1"/>
  <c r="CX56" i="3" s="1"/>
  <c r="CW56" i="3" a="1"/>
  <c r="CW56" i="3" s="1"/>
  <c r="CX55" i="3" a="1"/>
  <c r="CX55" i="3" s="1"/>
  <c r="CW55" i="3" a="1"/>
  <c r="CW55" i="3" s="1"/>
  <c r="CX54" i="3" a="1"/>
  <c r="CX54" i="3" s="1"/>
  <c r="CW54" i="3" a="1"/>
  <c r="CW54" i="3" s="1"/>
  <c r="CX53" i="3" a="1"/>
  <c r="CX53" i="3" s="1"/>
  <c r="CW53" i="3" a="1"/>
  <c r="CW53" i="3" s="1"/>
  <c r="CX52" i="3" a="1"/>
  <c r="CX52" i="3" s="1"/>
  <c r="CW52" i="3" a="1"/>
  <c r="CW52" i="3" s="1"/>
  <c r="CX51" i="3" a="1"/>
  <c r="CX51" i="3" s="1"/>
  <c r="CW51" i="3" a="1"/>
  <c r="CW51" i="3" s="1"/>
  <c r="CX50" i="3" a="1"/>
  <c r="CX50" i="3" s="1"/>
  <c r="CW50" i="3" a="1"/>
  <c r="CW50" i="3" s="1"/>
  <c r="CX49" i="3" a="1"/>
  <c r="CX49" i="3" s="1"/>
  <c r="CW49" i="3" a="1"/>
  <c r="CW49" i="3" s="1"/>
  <c r="CX48" i="3" a="1"/>
  <c r="CX48" i="3" s="1"/>
  <c r="CW48" i="3" a="1"/>
  <c r="CW48" i="3" s="1"/>
  <c r="CX47" i="3" a="1"/>
  <c r="CX47" i="3" s="1"/>
  <c r="CW47" i="3" a="1"/>
  <c r="CW47" i="3" s="1"/>
  <c r="CX46" i="3" a="1"/>
  <c r="CX46" i="3" s="1"/>
  <c r="CW46" i="3" a="1"/>
  <c r="CW46" i="3" s="1"/>
  <c r="CX45" i="3" a="1"/>
  <c r="CX45" i="3" s="1"/>
  <c r="CW45" i="3" a="1"/>
  <c r="CW45" i="3" s="1"/>
  <c r="CX44" i="3" a="1"/>
  <c r="CX44" i="3" s="1"/>
  <c r="CW44" i="3" a="1"/>
  <c r="CW44" i="3" s="1"/>
  <c r="CX43" i="3" a="1"/>
  <c r="CX43" i="3" s="1"/>
  <c r="CW43" i="3" a="1"/>
  <c r="CW43" i="3" s="1"/>
  <c r="CX42" i="3" a="1"/>
  <c r="CX42" i="3" s="1"/>
  <c r="CW42" i="3" a="1"/>
  <c r="CW42" i="3" s="1"/>
  <c r="CX41" i="3" a="1"/>
  <c r="CX41" i="3" s="1"/>
  <c r="CW41" i="3" a="1"/>
  <c r="CW41" i="3" s="1"/>
  <c r="CX40" i="3" a="1"/>
  <c r="CX40" i="3" s="1"/>
  <c r="CW40" i="3" a="1"/>
  <c r="CW40" i="3" s="1"/>
  <c r="CX39" i="3" a="1"/>
  <c r="CX39" i="3" s="1"/>
  <c r="CW39" i="3" a="1"/>
  <c r="CW39" i="3" s="1"/>
  <c r="CX38" i="3" a="1"/>
  <c r="CX38" i="3" s="1"/>
  <c r="CW38" i="3" a="1"/>
  <c r="CW38" i="3" s="1"/>
  <c r="CX37" i="3" a="1"/>
  <c r="CX37" i="3" s="1"/>
  <c r="CW37" i="3" a="1"/>
  <c r="CW37" i="3" s="1"/>
  <c r="CX36" i="3" a="1"/>
  <c r="CX36" i="3" s="1"/>
  <c r="CW36" i="3" a="1"/>
  <c r="CW36" i="3" s="1"/>
  <c r="CX35" i="3" a="1"/>
  <c r="CX35" i="3" s="1"/>
  <c r="CW35" i="3" a="1"/>
  <c r="CW35" i="3" s="1"/>
  <c r="CX34" i="3" a="1"/>
  <c r="CX34" i="3" s="1"/>
  <c r="CW34" i="3" a="1"/>
  <c r="CW34" i="3" s="1"/>
  <c r="CX33" i="3" a="1"/>
  <c r="CX33" i="3" s="1"/>
  <c r="CW33" i="3" a="1"/>
  <c r="CW33" i="3" s="1"/>
  <c r="CX32" i="3" a="1"/>
  <c r="CX32" i="3" s="1"/>
  <c r="CW32" i="3" a="1"/>
  <c r="CW32" i="3" s="1"/>
  <c r="CX31" i="3" a="1"/>
  <c r="CX31" i="3" s="1"/>
  <c r="CW31" i="3" a="1"/>
  <c r="CW31" i="3" s="1"/>
  <c r="CX30" i="3" a="1"/>
  <c r="CX30" i="3" s="1"/>
  <c r="CW30" i="3" a="1"/>
  <c r="CW30" i="3" s="1"/>
  <c r="CX29" i="3" a="1"/>
  <c r="CX29" i="3" s="1"/>
  <c r="CW29" i="3" a="1"/>
  <c r="CW29" i="3" s="1"/>
  <c r="CX28" i="3" a="1"/>
  <c r="CX28" i="3" s="1"/>
  <c r="CW28" i="3" a="1"/>
  <c r="CW28" i="3" s="1"/>
  <c r="CX27" i="3" a="1"/>
  <c r="CX27" i="3" s="1"/>
  <c r="CW27" i="3" a="1"/>
  <c r="CW27" i="3" s="1"/>
  <c r="CX26" i="3" a="1"/>
  <c r="CX26" i="3" s="1"/>
  <c r="CW26" i="3" a="1"/>
  <c r="CW26" i="3" s="1"/>
  <c r="CX25" i="3" a="1"/>
  <c r="CX25" i="3" s="1"/>
  <c r="CW25" i="3" a="1"/>
  <c r="CW25" i="3" s="1"/>
  <c r="CX24" i="3" a="1"/>
  <c r="CX24" i="3" s="1"/>
  <c r="CW24" i="3" a="1"/>
  <c r="CW24" i="3" s="1"/>
  <c r="CX23" i="3" a="1"/>
  <c r="CX23" i="3" s="1"/>
  <c r="CW23" i="3" a="1"/>
  <c r="CW23" i="3" s="1"/>
  <c r="CX22" i="3" a="1"/>
  <c r="CX22" i="3" s="1"/>
  <c r="CW22" i="3" a="1"/>
  <c r="CW22" i="3" s="1"/>
  <c r="CX21" i="3" a="1"/>
  <c r="CX21" i="3" s="1"/>
  <c r="CW21" i="3" a="1"/>
  <c r="CW21" i="3" s="1"/>
  <c r="CX20" i="3" a="1"/>
  <c r="CX20" i="3" s="1"/>
  <c r="CW20" i="3" a="1"/>
  <c r="CW20" i="3" s="1"/>
  <c r="CX19" i="3" a="1"/>
  <c r="CX19" i="3" s="1"/>
  <c r="CW19" i="3" a="1"/>
  <c r="CW19" i="3" s="1"/>
  <c r="CX18" i="3" a="1"/>
  <c r="CX18" i="3" s="1"/>
  <c r="CW18" i="3" a="1"/>
  <c r="CW18" i="3" s="1"/>
  <c r="CX17" i="3" a="1"/>
  <c r="CX17" i="3" s="1"/>
  <c r="CW17" i="3" a="1"/>
  <c r="CW17" i="3" s="1"/>
  <c r="CX16" i="3" a="1"/>
  <c r="CX16" i="3" s="1"/>
  <c r="CW16" i="3" a="1"/>
  <c r="CW16" i="3" s="1"/>
  <c r="CX15" i="3" a="1"/>
  <c r="CX15" i="3" s="1"/>
  <c r="CW15" i="3" a="1"/>
  <c r="CW15" i="3" s="1"/>
  <c r="CX14" i="3" a="1"/>
  <c r="CX14" i="3" s="1"/>
  <c r="CW14" i="3" a="1"/>
  <c r="CW14" i="3" s="1"/>
  <c r="CX13" i="3" a="1"/>
  <c r="CX13" i="3" s="1"/>
  <c r="CW13" i="3" a="1"/>
  <c r="CW13" i="3" s="1"/>
  <c r="CX12" i="3" a="1"/>
  <c r="CX12" i="3" s="1"/>
  <c r="CW12" i="3" a="1"/>
  <c r="CW12" i="3" s="1"/>
  <c r="CX11" i="3" a="1"/>
  <c r="CX11" i="3" s="1"/>
  <c r="CW11" i="3" a="1"/>
  <c r="CW11" i="3" s="1"/>
  <c r="CX10" i="3" a="1"/>
  <c r="CX10" i="3" s="1"/>
  <c r="CW10" i="3" a="1"/>
  <c r="CW10" i="3" s="1"/>
  <c r="CX9" i="3" a="1"/>
  <c r="CX9" i="3" s="1"/>
  <c r="CW9" i="3" a="1"/>
  <c r="CW9" i="3" s="1"/>
  <c r="CX8" i="3" a="1"/>
  <c r="CX8" i="3" s="1"/>
  <c r="CW8" i="3" a="1"/>
  <c r="CW8" i="3" s="1"/>
  <c r="CX7" i="3" a="1"/>
  <c r="CX7" i="3" s="1"/>
  <c r="CW7" i="3" a="1"/>
  <c r="CW7" i="3" s="1"/>
  <c r="CX6" i="3" a="1"/>
  <c r="CX6" i="3" s="1"/>
  <c r="CW6" i="3" a="1"/>
  <c r="CW6" i="3" s="1"/>
  <c r="CX5" i="3" a="1"/>
  <c r="CX5" i="3" s="1"/>
  <c r="CW5" i="3" a="1"/>
  <c r="CW5" i="3" s="1"/>
  <c r="CX4" i="3" a="1"/>
  <c r="CX4" i="3" s="1"/>
  <c r="CW4" i="3" a="1"/>
  <c r="CW4" i="3" s="1"/>
  <c r="CX3" i="3" a="1"/>
  <c r="CX3" i="3" s="1"/>
  <c r="CW3" i="3" a="1"/>
  <c r="CW3" i="3" s="1"/>
  <c r="CU62" i="3" a="1"/>
  <c r="CU62" i="3" s="1"/>
  <c r="CT62" i="3" a="1"/>
  <c r="CT62" i="3" s="1"/>
  <c r="CU61" i="3" a="1"/>
  <c r="CU61" i="3" s="1"/>
  <c r="CT61" i="3" a="1"/>
  <c r="CT61" i="3" s="1"/>
  <c r="CU60" i="3" a="1"/>
  <c r="CU60" i="3" s="1"/>
  <c r="CT60" i="3" a="1"/>
  <c r="CT60" i="3" s="1"/>
  <c r="CU59" i="3" a="1"/>
  <c r="CU59" i="3" s="1"/>
  <c r="CT59" i="3" a="1"/>
  <c r="CT59" i="3" s="1"/>
  <c r="CU58" i="3" a="1"/>
  <c r="CU58" i="3" s="1"/>
  <c r="CT58" i="3" a="1"/>
  <c r="CT58" i="3" s="1"/>
  <c r="CU57" i="3" a="1"/>
  <c r="CU57" i="3" s="1"/>
  <c r="CT57" i="3" a="1"/>
  <c r="CT57" i="3" s="1"/>
  <c r="CU56" i="3" a="1"/>
  <c r="CU56" i="3" s="1"/>
  <c r="CT56" i="3" a="1"/>
  <c r="CT56" i="3" s="1"/>
  <c r="CU55" i="3" a="1"/>
  <c r="CU55" i="3" s="1"/>
  <c r="CT55" i="3" a="1"/>
  <c r="CT55" i="3" s="1"/>
  <c r="CU54" i="3" a="1"/>
  <c r="CU54" i="3" s="1"/>
  <c r="CT54" i="3" a="1"/>
  <c r="CT54" i="3" s="1"/>
  <c r="CU53" i="3" a="1"/>
  <c r="CU53" i="3" s="1"/>
  <c r="CT53" i="3" a="1"/>
  <c r="CT53" i="3" s="1"/>
  <c r="CU52" i="3" a="1"/>
  <c r="CU52" i="3" s="1"/>
  <c r="CT52" i="3" a="1"/>
  <c r="CT52" i="3" s="1"/>
  <c r="CU51" i="3" a="1"/>
  <c r="CU51" i="3" s="1"/>
  <c r="CT51" i="3" a="1"/>
  <c r="CT51" i="3" s="1"/>
  <c r="CU50" i="3" a="1"/>
  <c r="CU50" i="3" s="1"/>
  <c r="CT50" i="3" a="1"/>
  <c r="CT50" i="3" s="1"/>
  <c r="CU49" i="3" a="1"/>
  <c r="CU49" i="3" s="1"/>
  <c r="CT49" i="3" a="1"/>
  <c r="CT49" i="3" s="1"/>
  <c r="CU48" i="3" a="1"/>
  <c r="CU48" i="3" s="1"/>
  <c r="CT48" i="3" a="1"/>
  <c r="CT48" i="3" s="1"/>
  <c r="CU47" i="3" a="1"/>
  <c r="CU47" i="3" s="1"/>
  <c r="CT47" i="3" a="1"/>
  <c r="CT47" i="3" s="1"/>
  <c r="CU46" i="3" a="1"/>
  <c r="CU46" i="3" s="1"/>
  <c r="CT46" i="3" a="1"/>
  <c r="CT46" i="3" s="1"/>
  <c r="CU45" i="3" a="1"/>
  <c r="CU45" i="3" s="1"/>
  <c r="CT45" i="3" a="1"/>
  <c r="CT45" i="3" s="1"/>
  <c r="CU44" i="3" a="1"/>
  <c r="CU44" i="3" s="1"/>
  <c r="CT44" i="3" a="1"/>
  <c r="CT44" i="3" s="1"/>
  <c r="CU43" i="3" a="1"/>
  <c r="CU43" i="3" s="1"/>
  <c r="CT43" i="3" a="1"/>
  <c r="CT43" i="3" s="1"/>
  <c r="CU42" i="3" a="1"/>
  <c r="CU42" i="3" s="1"/>
  <c r="CT42" i="3" a="1"/>
  <c r="CT42" i="3" s="1"/>
  <c r="CU41" i="3" a="1"/>
  <c r="CU41" i="3" s="1"/>
  <c r="CT41" i="3" a="1"/>
  <c r="CT41" i="3" s="1"/>
  <c r="CU40" i="3" a="1"/>
  <c r="CU40" i="3" s="1"/>
  <c r="CT40" i="3" a="1"/>
  <c r="CT40" i="3" s="1"/>
  <c r="CU39" i="3" a="1"/>
  <c r="CU39" i="3" s="1"/>
  <c r="CT39" i="3" a="1"/>
  <c r="CT39" i="3" s="1"/>
  <c r="CU38" i="3" a="1"/>
  <c r="CU38" i="3" s="1"/>
  <c r="CT38" i="3" a="1"/>
  <c r="CT38" i="3" s="1"/>
  <c r="CU37" i="3" a="1"/>
  <c r="CU37" i="3" s="1"/>
  <c r="CT37" i="3" a="1"/>
  <c r="CT37" i="3" s="1"/>
  <c r="CU36" i="3" a="1"/>
  <c r="CU36" i="3" s="1"/>
  <c r="CT36" i="3" a="1"/>
  <c r="CT36" i="3" s="1"/>
  <c r="CU35" i="3" a="1"/>
  <c r="CU35" i="3" s="1"/>
  <c r="CT35" i="3" a="1"/>
  <c r="CT35" i="3" s="1"/>
  <c r="CU34" i="3" a="1"/>
  <c r="CU34" i="3" s="1"/>
  <c r="CT34" i="3" a="1"/>
  <c r="CT34" i="3" s="1"/>
  <c r="CU33" i="3" a="1"/>
  <c r="CU33" i="3" s="1"/>
  <c r="CT33" i="3" a="1"/>
  <c r="CT33" i="3" s="1"/>
  <c r="CU32" i="3" a="1"/>
  <c r="CU32" i="3" s="1"/>
  <c r="CT32" i="3" a="1"/>
  <c r="CT32" i="3" s="1"/>
  <c r="CU31" i="3" a="1"/>
  <c r="CU31" i="3" s="1"/>
  <c r="CT31" i="3" a="1"/>
  <c r="CT31" i="3" s="1"/>
  <c r="CU30" i="3" a="1"/>
  <c r="CU30" i="3" s="1"/>
  <c r="CT30" i="3" a="1"/>
  <c r="CT30" i="3" s="1"/>
  <c r="CU29" i="3" a="1"/>
  <c r="CU29" i="3" s="1"/>
  <c r="CT29" i="3" a="1"/>
  <c r="CT29" i="3" s="1"/>
  <c r="CU28" i="3" a="1"/>
  <c r="CU28" i="3" s="1"/>
  <c r="CT28" i="3" a="1"/>
  <c r="CT28" i="3" s="1"/>
  <c r="CU27" i="3" a="1"/>
  <c r="CU27" i="3" s="1"/>
  <c r="CT27" i="3" a="1"/>
  <c r="CT27" i="3" s="1"/>
  <c r="CU26" i="3" a="1"/>
  <c r="CU26" i="3" s="1"/>
  <c r="CT26" i="3" a="1"/>
  <c r="CT26" i="3" s="1"/>
  <c r="CU25" i="3" a="1"/>
  <c r="CU25" i="3" s="1"/>
  <c r="CT25" i="3" a="1"/>
  <c r="CT25" i="3" s="1"/>
  <c r="CU24" i="3" a="1"/>
  <c r="CU24" i="3" s="1"/>
  <c r="CT24" i="3" a="1"/>
  <c r="CT24" i="3" s="1"/>
  <c r="CU23" i="3" a="1"/>
  <c r="CU23" i="3" s="1"/>
  <c r="CT23" i="3" a="1"/>
  <c r="CT23" i="3" s="1"/>
  <c r="CU22" i="3" a="1"/>
  <c r="CU22" i="3" s="1"/>
  <c r="CT22" i="3" a="1"/>
  <c r="CT22" i="3" s="1"/>
  <c r="CU21" i="3" a="1"/>
  <c r="CU21" i="3" s="1"/>
  <c r="CT21" i="3" a="1"/>
  <c r="CT21" i="3" s="1"/>
  <c r="CU20" i="3" a="1"/>
  <c r="CU20" i="3" s="1"/>
  <c r="CT20" i="3" a="1"/>
  <c r="CT20" i="3" s="1"/>
  <c r="CU19" i="3" a="1"/>
  <c r="CU19" i="3" s="1"/>
  <c r="CT19" i="3" a="1"/>
  <c r="CT19" i="3" s="1"/>
  <c r="CU18" i="3" a="1"/>
  <c r="CU18" i="3" s="1"/>
  <c r="CT18" i="3" a="1"/>
  <c r="CT18" i="3" s="1"/>
  <c r="CU17" i="3" a="1"/>
  <c r="CU17" i="3" s="1"/>
  <c r="CT17" i="3" a="1"/>
  <c r="CT17" i="3" s="1"/>
  <c r="CU16" i="3" a="1"/>
  <c r="CU16" i="3" s="1"/>
  <c r="CT16" i="3" a="1"/>
  <c r="CT16" i="3" s="1"/>
  <c r="CU15" i="3" a="1"/>
  <c r="CU15" i="3" s="1"/>
  <c r="CT15" i="3" a="1"/>
  <c r="CT15" i="3" s="1"/>
  <c r="CU14" i="3" a="1"/>
  <c r="CU14" i="3" s="1"/>
  <c r="CT14" i="3" a="1"/>
  <c r="CT14" i="3" s="1"/>
  <c r="CU13" i="3" a="1"/>
  <c r="CU13" i="3" s="1"/>
  <c r="CT13" i="3" a="1"/>
  <c r="CT13" i="3" s="1"/>
  <c r="CU12" i="3" a="1"/>
  <c r="CU12" i="3" s="1"/>
  <c r="CT12" i="3" a="1"/>
  <c r="CT12" i="3" s="1"/>
  <c r="CU11" i="3" a="1"/>
  <c r="CU11" i="3" s="1"/>
  <c r="CT11" i="3" a="1"/>
  <c r="CT11" i="3" s="1"/>
  <c r="CU10" i="3" a="1"/>
  <c r="CU10" i="3" s="1"/>
  <c r="CT10" i="3" a="1"/>
  <c r="CT10" i="3" s="1"/>
  <c r="CU9" i="3" a="1"/>
  <c r="CU9" i="3" s="1"/>
  <c r="CT9" i="3" a="1"/>
  <c r="CT9" i="3" s="1"/>
  <c r="CU8" i="3" a="1"/>
  <c r="CU8" i="3" s="1"/>
  <c r="CT8" i="3" a="1"/>
  <c r="CT8" i="3" s="1"/>
  <c r="CU7" i="3" a="1"/>
  <c r="CU7" i="3" s="1"/>
  <c r="CT7" i="3" a="1"/>
  <c r="CT7" i="3" s="1"/>
  <c r="CU6" i="3" a="1"/>
  <c r="CU6" i="3" s="1"/>
  <c r="CT6" i="3" a="1"/>
  <c r="CT6" i="3" s="1"/>
  <c r="CU5" i="3" a="1"/>
  <c r="CU5" i="3" s="1"/>
  <c r="CT5" i="3" a="1"/>
  <c r="CT5" i="3" s="1"/>
  <c r="CU4" i="3" a="1"/>
  <c r="CU4" i="3" s="1"/>
  <c r="CT4" i="3" a="1"/>
  <c r="CT4" i="3" s="1"/>
  <c r="CU3" i="3" a="1"/>
  <c r="CU3" i="3" s="1"/>
  <c r="CT3" i="3" a="1"/>
  <c r="CT3" i="3" s="1"/>
  <c r="CR62" i="3" a="1"/>
  <c r="CR62" i="3" s="1"/>
  <c r="CQ62" i="3" a="1"/>
  <c r="CQ62" i="3" s="1"/>
  <c r="CR61" i="3" a="1"/>
  <c r="CR61" i="3" s="1"/>
  <c r="CQ61" i="3" a="1"/>
  <c r="CQ61" i="3" s="1"/>
  <c r="CR60" i="3" a="1"/>
  <c r="CR60" i="3" s="1"/>
  <c r="CQ60" i="3" a="1"/>
  <c r="CQ60" i="3" s="1"/>
  <c r="CR59" i="3" a="1"/>
  <c r="CR59" i="3" s="1"/>
  <c r="CQ59" i="3" a="1"/>
  <c r="CQ59" i="3" s="1"/>
  <c r="CR58" i="3" a="1"/>
  <c r="CR58" i="3" s="1"/>
  <c r="CQ58" i="3" a="1"/>
  <c r="CQ58" i="3" s="1"/>
  <c r="CR57" i="3" a="1"/>
  <c r="CR57" i="3" s="1"/>
  <c r="CQ57" i="3" a="1"/>
  <c r="CQ57" i="3" s="1"/>
  <c r="CR56" i="3" a="1"/>
  <c r="CR56" i="3" s="1"/>
  <c r="CQ56" i="3" a="1"/>
  <c r="CQ56" i="3" s="1"/>
  <c r="CR55" i="3" a="1"/>
  <c r="CR55" i="3" s="1"/>
  <c r="CQ55" i="3" a="1"/>
  <c r="CQ55" i="3" s="1"/>
  <c r="CR54" i="3" a="1"/>
  <c r="CR54" i="3" s="1"/>
  <c r="CQ54" i="3" a="1"/>
  <c r="CQ54" i="3" s="1"/>
  <c r="CR53" i="3" a="1"/>
  <c r="CR53" i="3" s="1"/>
  <c r="CQ53" i="3" a="1"/>
  <c r="CQ53" i="3" s="1"/>
  <c r="CR52" i="3" a="1"/>
  <c r="CR52" i="3" s="1"/>
  <c r="CQ52" i="3" a="1"/>
  <c r="CQ52" i="3" s="1"/>
  <c r="CR51" i="3" a="1"/>
  <c r="CR51" i="3" s="1"/>
  <c r="CQ51" i="3" a="1"/>
  <c r="CQ51" i="3" s="1"/>
  <c r="CR50" i="3" a="1"/>
  <c r="CR50" i="3" s="1"/>
  <c r="CQ50" i="3" a="1"/>
  <c r="CQ50" i="3" s="1"/>
  <c r="CR49" i="3" a="1"/>
  <c r="CR49" i="3" s="1"/>
  <c r="CQ49" i="3" a="1"/>
  <c r="CQ49" i="3" s="1"/>
  <c r="CR48" i="3" a="1"/>
  <c r="CR48" i="3" s="1"/>
  <c r="CQ48" i="3" a="1"/>
  <c r="CQ48" i="3" s="1"/>
  <c r="CR47" i="3" a="1"/>
  <c r="CR47" i="3" s="1"/>
  <c r="CQ47" i="3" a="1"/>
  <c r="CQ47" i="3" s="1"/>
  <c r="CR46" i="3" a="1"/>
  <c r="CR46" i="3" s="1"/>
  <c r="CQ46" i="3" a="1"/>
  <c r="CQ46" i="3" s="1"/>
  <c r="CR45" i="3" a="1"/>
  <c r="CR45" i="3" s="1"/>
  <c r="CQ45" i="3" a="1"/>
  <c r="CQ45" i="3" s="1"/>
  <c r="CR44" i="3" a="1"/>
  <c r="CR44" i="3" s="1"/>
  <c r="CQ44" i="3" a="1"/>
  <c r="CQ44" i="3" s="1"/>
  <c r="CR43" i="3" a="1"/>
  <c r="CR43" i="3" s="1"/>
  <c r="CQ43" i="3" a="1"/>
  <c r="CQ43" i="3" s="1"/>
  <c r="CR42" i="3" a="1"/>
  <c r="CR42" i="3" s="1"/>
  <c r="CQ42" i="3" a="1"/>
  <c r="CQ42" i="3" s="1"/>
  <c r="CR41" i="3" a="1"/>
  <c r="CR41" i="3" s="1"/>
  <c r="CQ41" i="3" a="1"/>
  <c r="CQ41" i="3" s="1"/>
  <c r="CR40" i="3" a="1"/>
  <c r="CR40" i="3" s="1"/>
  <c r="CQ40" i="3" a="1"/>
  <c r="CQ40" i="3" s="1"/>
  <c r="CR39" i="3" a="1"/>
  <c r="CR39" i="3" s="1"/>
  <c r="CQ39" i="3" a="1"/>
  <c r="CQ39" i="3" s="1"/>
  <c r="CR38" i="3" a="1"/>
  <c r="CR38" i="3" s="1"/>
  <c r="CQ38" i="3" a="1"/>
  <c r="CQ38" i="3" s="1"/>
  <c r="CR37" i="3" a="1"/>
  <c r="CR37" i="3" s="1"/>
  <c r="CQ37" i="3" a="1"/>
  <c r="CQ37" i="3" s="1"/>
  <c r="CR36" i="3" a="1"/>
  <c r="CR36" i="3" s="1"/>
  <c r="CQ36" i="3" a="1"/>
  <c r="CQ36" i="3" s="1"/>
  <c r="CR35" i="3" a="1"/>
  <c r="CR35" i="3" s="1"/>
  <c r="CQ35" i="3" a="1"/>
  <c r="CQ35" i="3" s="1"/>
  <c r="CR34" i="3" a="1"/>
  <c r="CR34" i="3" s="1"/>
  <c r="CQ34" i="3" a="1"/>
  <c r="CQ34" i="3" s="1"/>
  <c r="CR33" i="3" a="1"/>
  <c r="CR33" i="3" s="1"/>
  <c r="CQ33" i="3" a="1"/>
  <c r="CQ33" i="3" s="1"/>
  <c r="CR32" i="3" a="1"/>
  <c r="CR32" i="3" s="1"/>
  <c r="CQ32" i="3" a="1"/>
  <c r="CQ32" i="3" s="1"/>
  <c r="CR31" i="3" a="1"/>
  <c r="CR31" i="3" s="1"/>
  <c r="CQ31" i="3" a="1"/>
  <c r="CQ31" i="3" s="1"/>
  <c r="CR30" i="3" a="1"/>
  <c r="CR30" i="3" s="1"/>
  <c r="CQ30" i="3" a="1"/>
  <c r="CQ30" i="3" s="1"/>
  <c r="CR29" i="3" a="1"/>
  <c r="CR29" i="3" s="1"/>
  <c r="CQ29" i="3" a="1"/>
  <c r="CQ29" i="3" s="1"/>
  <c r="CR28" i="3" a="1"/>
  <c r="CR28" i="3" s="1"/>
  <c r="CQ28" i="3" a="1"/>
  <c r="CQ28" i="3" s="1"/>
  <c r="CR27" i="3" a="1"/>
  <c r="CR27" i="3" s="1"/>
  <c r="CQ27" i="3" a="1"/>
  <c r="CQ27" i="3" s="1"/>
  <c r="CR26" i="3" a="1"/>
  <c r="CR26" i="3" s="1"/>
  <c r="CQ26" i="3" a="1"/>
  <c r="CQ26" i="3" s="1"/>
  <c r="CR25" i="3" a="1"/>
  <c r="CR25" i="3" s="1"/>
  <c r="CQ25" i="3" a="1"/>
  <c r="CQ25" i="3" s="1"/>
  <c r="CR24" i="3" a="1"/>
  <c r="CR24" i="3" s="1"/>
  <c r="CQ24" i="3" a="1"/>
  <c r="CQ24" i="3" s="1"/>
  <c r="CR23" i="3" a="1"/>
  <c r="CR23" i="3" s="1"/>
  <c r="CQ23" i="3" a="1"/>
  <c r="CQ23" i="3" s="1"/>
  <c r="CR22" i="3" a="1"/>
  <c r="CR22" i="3" s="1"/>
  <c r="CQ22" i="3" a="1"/>
  <c r="CQ22" i="3" s="1"/>
  <c r="CR21" i="3" a="1"/>
  <c r="CR21" i="3" s="1"/>
  <c r="CQ21" i="3" a="1"/>
  <c r="CQ21" i="3" s="1"/>
  <c r="CR20" i="3" a="1"/>
  <c r="CR20" i="3" s="1"/>
  <c r="CQ20" i="3" a="1"/>
  <c r="CQ20" i="3" s="1"/>
  <c r="CR19" i="3" a="1"/>
  <c r="CR19" i="3" s="1"/>
  <c r="CQ19" i="3" a="1"/>
  <c r="CQ19" i="3" s="1"/>
  <c r="CR18" i="3" a="1"/>
  <c r="CR18" i="3" s="1"/>
  <c r="CQ18" i="3" a="1"/>
  <c r="CQ18" i="3" s="1"/>
  <c r="CR17" i="3" a="1"/>
  <c r="CR17" i="3" s="1"/>
  <c r="CQ17" i="3" a="1"/>
  <c r="CQ17" i="3" s="1"/>
  <c r="CR16" i="3" a="1"/>
  <c r="CR16" i="3" s="1"/>
  <c r="CQ16" i="3" a="1"/>
  <c r="CQ16" i="3" s="1"/>
  <c r="CR15" i="3" a="1"/>
  <c r="CR15" i="3" s="1"/>
  <c r="CQ15" i="3" a="1"/>
  <c r="CQ15" i="3" s="1"/>
  <c r="CR14" i="3" a="1"/>
  <c r="CR14" i="3" s="1"/>
  <c r="CQ14" i="3" a="1"/>
  <c r="CQ14" i="3" s="1"/>
  <c r="CR13" i="3" a="1"/>
  <c r="CR13" i="3" s="1"/>
  <c r="CQ13" i="3" a="1"/>
  <c r="CQ13" i="3" s="1"/>
  <c r="CR12" i="3" a="1"/>
  <c r="CR12" i="3" s="1"/>
  <c r="CQ12" i="3" a="1"/>
  <c r="CQ12" i="3" s="1"/>
  <c r="CR11" i="3" a="1"/>
  <c r="CR11" i="3" s="1"/>
  <c r="CQ11" i="3" a="1"/>
  <c r="CQ11" i="3" s="1"/>
  <c r="CR10" i="3" a="1"/>
  <c r="CR10" i="3" s="1"/>
  <c r="CQ10" i="3" a="1"/>
  <c r="CQ10" i="3" s="1"/>
  <c r="CR9" i="3" a="1"/>
  <c r="CR9" i="3" s="1"/>
  <c r="CQ9" i="3" a="1"/>
  <c r="CQ9" i="3" s="1"/>
  <c r="CR8" i="3" a="1"/>
  <c r="CR8" i="3" s="1"/>
  <c r="CQ8" i="3" a="1"/>
  <c r="CQ8" i="3" s="1"/>
  <c r="CR7" i="3" a="1"/>
  <c r="CR7" i="3" s="1"/>
  <c r="CQ7" i="3" a="1"/>
  <c r="CQ7" i="3" s="1"/>
  <c r="CR6" i="3" a="1"/>
  <c r="CR6" i="3" s="1"/>
  <c r="CQ6" i="3" a="1"/>
  <c r="CQ6" i="3" s="1"/>
  <c r="CR5" i="3" a="1"/>
  <c r="CR5" i="3" s="1"/>
  <c r="CQ5" i="3" a="1"/>
  <c r="CQ5" i="3" s="1"/>
  <c r="CR4" i="3" a="1"/>
  <c r="CR4" i="3" s="1"/>
  <c r="CQ4" i="3" a="1"/>
  <c r="CQ4" i="3" s="1"/>
  <c r="CR3" i="3" a="1"/>
  <c r="CR3" i="3" s="1"/>
  <c r="CQ3" i="3" a="1"/>
  <c r="CQ3" i="3" s="1"/>
  <c r="CO62" i="3" a="1"/>
  <c r="CO62" i="3" s="1"/>
  <c r="CM62" i="3" a="1"/>
  <c r="CM62" i="3" s="1"/>
  <c r="CO61" i="3" a="1"/>
  <c r="CO61" i="3" s="1"/>
  <c r="CM61" i="3" a="1"/>
  <c r="CM61" i="3" s="1"/>
  <c r="CO60" i="3" a="1"/>
  <c r="CO60" i="3" s="1"/>
  <c r="CM60" i="3" a="1"/>
  <c r="CM60" i="3" s="1"/>
  <c r="CO59" i="3" a="1"/>
  <c r="CO59" i="3" s="1"/>
  <c r="CM59" i="3" a="1"/>
  <c r="CM59" i="3" s="1"/>
  <c r="CO58" i="3" a="1"/>
  <c r="CO58" i="3" s="1"/>
  <c r="CM58" i="3" a="1"/>
  <c r="CM58" i="3" s="1"/>
  <c r="CO57" i="3" a="1"/>
  <c r="CO57" i="3" s="1"/>
  <c r="CM57" i="3" a="1"/>
  <c r="CM57" i="3" s="1"/>
  <c r="CO56" i="3" a="1"/>
  <c r="CO56" i="3" s="1"/>
  <c r="CM56" i="3" a="1"/>
  <c r="CM56" i="3" s="1"/>
  <c r="CO55" i="3" a="1"/>
  <c r="CO55" i="3" s="1"/>
  <c r="CM55" i="3" a="1"/>
  <c r="CM55" i="3" s="1"/>
  <c r="CO54" i="3" a="1"/>
  <c r="CO54" i="3" s="1"/>
  <c r="CM54" i="3" a="1"/>
  <c r="CM54" i="3" s="1"/>
  <c r="CO53" i="3" a="1"/>
  <c r="CO53" i="3" s="1"/>
  <c r="CM53" i="3" a="1"/>
  <c r="CM53" i="3" s="1"/>
  <c r="CO52" i="3" a="1"/>
  <c r="CO52" i="3" s="1"/>
  <c r="CM52" i="3" a="1"/>
  <c r="CM52" i="3" s="1"/>
  <c r="CO51" i="3" a="1"/>
  <c r="CO51" i="3" s="1"/>
  <c r="CM51" i="3" a="1"/>
  <c r="CM51" i="3" s="1"/>
  <c r="CO50" i="3" a="1"/>
  <c r="CO50" i="3" s="1"/>
  <c r="CM50" i="3" a="1"/>
  <c r="CM50" i="3" s="1"/>
  <c r="CO49" i="3" a="1"/>
  <c r="CO49" i="3" s="1"/>
  <c r="CM49" i="3" a="1"/>
  <c r="CM49" i="3" s="1"/>
  <c r="CO48" i="3" a="1"/>
  <c r="CO48" i="3" s="1"/>
  <c r="CM48" i="3" a="1"/>
  <c r="CM48" i="3" s="1"/>
  <c r="CO47" i="3" a="1"/>
  <c r="CO47" i="3" s="1"/>
  <c r="CM47" i="3" a="1"/>
  <c r="CM47" i="3" s="1"/>
  <c r="CO46" i="3" a="1"/>
  <c r="CO46" i="3" s="1"/>
  <c r="CM46" i="3" a="1"/>
  <c r="CM46" i="3" s="1"/>
  <c r="CO45" i="3" a="1"/>
  <c r="CO45" i="3" s="1"/>
  <c r="CM45" i="3" a="1"/>
  <c r="CM45" i="3" s="1"/>
  <c r="CO44" i="3" a="1"/>
  <c r="CO44" i="3" s="1"/>
  <c r="CM44" i="3" a="1"/>
  <c r="CM44" i="3" s="1"/>
  <c r="CO43" i="3" a="1"/>
  <c r="CO43" i="3" s="1"/>
  <c r="CM43" i="3" a="1"/>
  <c r="CM43" i="3" s="1"/>
  <c r="CO42" i="3" a="1"/>
  <c r="CO42" i="3" s="1"/>
  <c r="CM42" i="3" a="1"/>
  <c r="CM42" i="3" s="1"/>
  <c r="CO41" i="3" a="1"/>
  <c r="CO41" i="3" s="1"/>
  <c r="CM41" i="3" a="1"/>
  <c r="CM41" i="3" s="1"/>
  <c r="CO40" i="3" a="1"/>
  <c r="CO40" i="3" s="1"/>
  <c r="CM40" i="3" a="1"/>
  <c r="CM40" i="3" s="1"/>
  <c r="CO39" i="3" a="1"/>
  <c r="CO39" i="3" s="1"/>
  <c r="CM39" i="3" a="1"/>
  <c r="CM39" i="3" s="1"/>
  <c r="CO38" i="3" a="1"/>
  <c r="CO38" i="3" s="1"/>
  <c r="CM38" i="3" a="1"/>
  <c r="CM38" i="3" s="1"/>
  <c r="CO37" i="3" a="1"/>
  <c r="CO37" i="3" s="1"/>
  <c r="CM37" i="3" a="1"/>
  <c r="CM37" i="3" s="1"/>
  <c r="CO36" i="3" a="1"/>
  <c r="CO36" i="3" s="1"/>
  <c r="CM36" i="3" a="1"/>
  <c r="CM36" i="3" s="1"/>
  <c r="CO35" i="3" a="1"/>
  <c r="CO35" i="3" s="1"/>
  <c r="CM35" i="3" a="1"/>
  <c r="CM35" i="3" s="1"/>
  <c r="CO34" i="3" a="1"/>
  <c r="CO34" i="3" s="1"/>
  <c r="CM34" i="3" a="1"/>
  <c r="CM34" i="3" s="1"/>
  <c r="CO33" i="3" a="1"/>
  <c r="CO33" i="3" s="1"/>
  <c r="CM33" i="3" a="1"/>
  <c r="CM33" i="3" s="1"/>
  <c r="CO32" i="3" a="1"/>
  <c r="CO32" i="3" s="1"/>
  <c r="CM32" i="3" a="1"/>
  <c r="CM32" i="3" s="1"/>
  <c r="CO31" i="3" a="1"/>
  <c r="CO31" i="3" s="1"/>
  <c r="CM31" i="3" a="1"/>
  <c r="CM31" i="3" s="1"/>
  <c r="CO30" i="3" a="1"/>
  <c r="CO30" i="3" s="1"/>
  <c r="CM30" i="3" a="1"/>
  <c r="CM30" i="3" s="1"/>
  <c r="CO29" i="3" a="1"/>
  <c r="CO29" i="3" s="1"/>
  <c r="CM29" i="3" a="1"/>
  <c r="CM29" i="3" s="1"/>
  <c r="CO28" i="3" a="1"/>
  <c r="CO28" i="3" s="1"/>
  <c r="CM28" i="3" a="1"/>
  <c r="CM28" i="3" s="1"/>
  <c r="CO27" i="3" a="1"/>
  <c r="CO27" i="3" s="1"/>
  <c r="CM27" i="3" a="1"/>
  <c r="CM27" i="3" s="1"/>
  <c r="CO26" i="3" a="1"/>
  <c r="CO26" i="3" s="1"/>
  <c r="CM26" i="3" a="1"/>
  <c r="CM26" i="3" s="1"/>
  <c r="CO25" i="3" a="1"/>
  <c r="CO25" i="3" s="1"/>
  <c r="CM25" i="3" a="1"/>
  <c r="CM25" i="3" s="1"/>
  <c r="CO24" i="3" a="1"/>
  <c r="CO24" i="3" s="1"/>
  <c r="CM24" i="3" a="1"/>
  <c r="CM24" i="3" s="1"/>
  <c r="CO23" i="3" a="1"/>
  <c r="CO23" i="3" s="1"/>
  <c r="CM23" i="3" a="1"/>
  <c r="CM23" i="3" s="1"/>
  <c r="CO22" i="3" a="1"/>
  <c r="CO22" i="3" s="1"/>
  <c r="CM22" i="3" a="1"/>
  <c r="CM22" i="3" s="1"/>
  <c r="CO21" i="3" a="1"/>
  <c r="CO21" i="3" s="1"/>
  <c r="CM21" i="3" a="1"/>
  <c r="CM21" i="3" s="1"/>
  <c r="CO20" i="3" a="1"/>
  <c r="CO20" i="3" s="1"/>
  <c r="CM20" i="3" a="1"/>
  <c r="CM20" i="3" s="1"/>
  <c r="CO19" i="3" a="1"/>
  <c r="CO19" i="3" s="1"/>
  <c r="CM19" i="3" a="1"/>
  <c r="CM19" i="3" s="1"/>
  <c r="CO18" i="3" a="1"/>
  <c r="CO18" i="3" s="1"/>
  <c r="CM18" i="3" a="1"/>
  <c r="CM18" i="3" s="1"/>
  <c r="CO17" i="3" a="1"/>
  <c r="CO17" i="3" s="1"/>
  <c r="CM17" i="3" a="1"/>
  <c r="CM17" i="3" s="1"/>
  <c r="CO16" i="3" a="1"/>
  <c r="CO16" i="3" s="1"/>
  <c r="CM16" i="3" a="1"/>
  <c r="CM16" i="3" s="1"/>
  <c r="CO15" i="3" a="1"/>
  <c r="CO15" i="3" s="1"/>
  <c r="CM15" i="3" a="1"/>
  <c r="CM15" i="3" s="1"/>
  <c r="CO14" i="3" a="1"/>
  <c r="CO14" i="3" s="1"/>
  <c r="CM14" i="3" a="1"/>
  <c r="CM14" i="3" s="1"/>
  <c r="CO13" i="3" a="1"/>
  <c r="CO13" i="3" s="1"/>
  <c r="CM13" i="3" a="1"/>
  <c r="CM13" i="3" s="1"/>
  <c r="CO12" i="3" a="1"/>
  <c r="CO12" i="3" s="1"/>
  <c r="CM12" i="3" a="1"/>
  <c r="CM12" i="3" s="1"/>
  <c r="CO11" i="3" a="1"/>
  <c r="CO11" i="3" s="1"/>
  <c r="CM11" i="3" a="1"/>
  <c r="CM11" i="3" s="1"/>
  <c r="CO10" i="3" a="1"/>
  <c r="CO10" i="3" s="1"/>
  <c r="CM10" i="3" a="1"/>
  <c r="CM10" i="3" s="1"/>
  <c r="CO9" i="3" a="1"/>
  <c r="CO9" i="3" s="1"/>
  <c r="CM9" i="3" a="1"/>
  <c r="CM9" i="3" s="1"/>
  <c r="CO8" i="3" a="1"/>
  <c r="CO8" i="3" s="1"/>
  <c r="CM8" i="3" a="1"/>
  <c r="CM8" i="3" s="1"/>
  <c r="CO7" i="3" a="1"/>
  <c r="CO7" i="3" s="1"/>
  <c r="CM7" i="3" a="1"/>
  <c r="CM7" i="3" s="1"/>
  <c r="CO6" i="3" a="1"/>
  <c r="CO6" i="3" s="1"/>
  <c r="CM6" i="3" a="1"/>
  <c r="CM6" i="3" s="1"/>
  <c r="CO5" i="3" a="1"/>
  <c r="CO5" i="3" s="1"/>
  <c r="CM5" i="3" a="1"/>
  <c r="CM5" i="3" s="1"/>
  <c r="CO4" i="3" a="1"/>
  <c r="CO4" i="3" s="1"/>
  <c r="CM4" i="3" a="1"/>
  <c r="CM4" i="3" s="1"/>
  <c r="CO3" i="3" a="1"/>
  <c r="CO3" i="3" s="1"/>
  <c r="CM3" i="3" a="1"/>
  <c r="CM3" i="3" s="1"/>
  <c r="CL62" i="3" a="1"/>
  <c r="CL62" i="3" s="1"/>
  <c r="CJ62" i="3" a="1"/>
  <c r="CJ62" i="3" s="1"/>
  <c r="CL61" i="3" a="1"/>
  <c r="CL61" i="3" s="1"/>
  <c r="CJ61" i="3" a="1"/>
  <c r="CJ61" i="3" s="1"/>
  <c r="CL60" i="3" a="1"/>
  <c r="CL60" i="3" s="1"/>
  <c r="CJ60" i="3" a="1"/>
  <c r="CJ60" i="3" s="1"/>
  <c r="CL59" i="3" a="1"/>
  <c r="CL59" i="3" s="1"/>
  <c r="CJ59" i="3" a="1"/>
  <c r="CJ59" i="3" s="1"/>
  <c r="CL58" i="3" a="1"/>
  <c r="CL58" i="3" s="1"/>
  <c r="CJ58" i="3" a="1"/>
  <c r="CJ58" i="3" s="1"/>
  <c r="CL57" i="3" a="1"/>
  <c r="CL57" i="3" s="1"/>
  <c r="CJ57" i="3" a="1"/>
  <c r="CJ57" i="3" s="1"/>
  <c r="CL56" i="3" a="1"/>
  <c r="CL56" i="3" s="1"/>
  <c r="CJ56" i="3" a="1"/>
  <c r="CJ56" i="3" s="1"/>
  <c r="CL55" i="3" a="1"/>
  <c r="CL55" i="3" s="1"/>
  <c r="CJ55" i="3" a="1"/>
  <c r="CJ55" i="3" s="1"/>
  <c r="CL54" i="3" a="1"/>
  <c r="CL54" i="3" s="1"/>
  <c r="CJ54" i="3" a="1"/>
  <c r="CJ54" i="3" s="1"/>
  <c r="CL53" i="3" a="1"/>
  <c r="CL53" i="3" s="1"/>
  <c r="CJ53" i="3" a="1"/>
  <c r="CJ53" i="3" s="1"/>
  <c r="CL52" i="3" a="1"/>
  <c r="CL52" i="3" s="1"/>
  <c r="CJ52" i="3" a="1"/>
  <c r="CJ52" i="3" s="1"/>
  <c r="CL51" i="3" a="1"/>
  <c r="CL51" i="3" s="1"/>
  <c r="CJ51" i="3" a="1"/>
  <c r="CJ51" i="3" s="1"/>
  <c r="CL50" i="3" a="1"/>
  <c r="CL50" i="3" s="1"/>
  <c r="CJ50" i="3" a="1"/>
  <c r="CJ50" i="3" s="1"/>
  <c r="CL49" i="3" a="1"/>
  <c r="CL49" i="3" s="1"/>
  <c r="CJ49" i="3" a="1"/>
  <c r="CJ49" i="3" s="1"/>
  <c r="CL48" i="3" a="1"/>
  <c r="CL48" i="3" s="1"/>
  <c r="CJ48" i="3" a="1"/>
  <c r="CJ48" i="3" s="1"/>
  <c r="CL47" i="3" a="1"/>
  <c r="CL47" i="3" s="1"/>
  <c r="CJ47" i="3" a="1"/>
  <c r="CJ47" i="3" s="1"/>
  <c r="CL46" i="3" a="1"/>
  <c r="CL46" i="3" s="1"/>
  <c r="CJ46" i="3" a="1"/>
  <c r="CJ46" i="3" s="1"/>
  <c r="CL45" i="3" a="1"/>
  <c r="CL45" i="3" s="1"/>
  <c r="CJ45" i="3" a="1"/>
  <c r="CJ45" i="3" s="1"/>
  <c r="CL44" i="3" a="1"/>
  <c r="CL44" i="3" s="1"/>
  <c r="CJ44" i="3" a="1"/>
  <c r="CJ44" i="3" s="1"/>
  <c r="CL43" i="3" a="1"/>
  <c r="CL43" i="3" s="1"/>
  <c r="CJ43" i="3" a="1"/>
  <c r="CJ43" i="3" s="1"/>
  <c r="CL42" i="3" a="1"/>
  <c r="CL42" i="3" s="1"/>
  <c r="CJ42" i="3" a="1"/>
  <c r="CJ42" i="3" s="1"/>
  <c r="CL41" i="3" a="1"/>
  <c r="CL41" i="3" s="1"/>
  <c r="CJ41" i="3" a="1"/>
  <c r="CJ41" i="3" s="1"/>
  <c r="CL40" i="3" a="1"/>
  <c r="CL40" i="3" s="1"/>
  <c r="CJ40" i="3" a="1"/>
  <c r="CJ40" i="3" s="1"/>
  <c r="CL39" i="3" a="1"/>
  <c r="CL39" i="3" s="1"/>
  <c r="CJ39" i="3" a="1"/>
  <c r="CJ39" i="3" s="1"/>
  <c r="CL38" i="3" a="1"/>
  <c r="CL38" i="3" s="1"/>
  <c r="CJ38" i="3" a="1"/>
  <c r="CJ38" i="3" s="1"/>
  <c r="CL37" i="3" a="1"/>
  <c r="CL37" i="3" s="1"/>
  <c r="CJ37" i="3" a="1"/>
  <c r="CJ37" i="3" s="1"/>
  <c r="CL36" i="3" a="1"/>
  <c r="CL36" i="3" s="1"/>
  <c r="CJ36" i="3" a="1"/>
  <c r="CJ36" i="3" s="1"/>
  <c r="CL35" i="3" a="1"/>
  <c r="CL35" i="3" s="1"/>
  <c r="CJ35" i="3" a="1"/>
  <c r="CJ35" i="3" s="1"/>
  <c r="CL34" i="3" a="1"/>
  <c r="CL34" i="3" s="1"/>
  <c r="CJ34" i="3" a="1"/>
  <c r="CJ34" i="3" s="1"/>
  <c r="CL33" i="3" a="1"/>
  <c r="CL33" i="3" s="1"/>
  <c r="CJ33" i="3" a="1"/>
  <c r="CJ33" i="3" s="1"/>
  <c r="CL32" i="3" a="1"/>
  <c r="CL32" i="3" s="1"/>
  <c r="CJ32" i="3" a="1"/>
  <c r="CJ32" i="3" s="1"/>
  <c r="CL31" i="3" a="1"/>
  <c r="CL31" i="3" s="1"/>
  <c r="CJ31" i="3" a="1"/>
  <c r="CJ31" i="3" s="1"/>
  <c r="CL30" i="3" a="1"/>
  <c r="CL30" i="3" s="1"/>
  <c r="CJ30" i="3" a="1"/>
  <c r="CJ30" i="3" s="1"/>
  <c r="CL29" i="3" a="1"/>
  <c r="CL29" i="3" s="1"/>
  <c r="CJ29" i="3" a="1"/>
  <c r="CJ29" i="3" s="1"/>
  <c r="CL28" i="3" a="1"/>
  <c r="CL28" i="3" s="1"/>
  <c r="CJ28" i="3" a="1"/>
  <c r="CJ28" i="3" s="1"/>
  <c r="CL27" i="3" a="1"/>
  <c r="CL27" i="3" s="1"/>
  <c r="CJ27" i="3" a="1"/>
  <c r="CJ27" i="3" s="1"/>
  <c r="CL26" i="3" a="1"/>
  <c r="CL26" i="3" s="1"/>
  <c r="CJ26" i="3" a="1"/>
  <c r="CJ26" i="3" s="1"/>
  <c r="CL25" i="3" a="1"/>
  <c r="CL25" i="3" s="1"/>
  <c r="CJ25" i="3" a="1"/>
  <c r="CJ25" i="3" s="1"/>
  <c r="CL24" i="3" a="1"/>
  <c r="CL24" i="3" s="1"/>
  <c r="CJ24" i="3" a="1"/>
  <c r="CJ24" i="3" s="1"/>
  <c r="CL23" i="3" a="1"/>
  <c r="CL23" i="3" s="1"/>
  <c r="CJ23" i="3" a="1"/>
  <c r="CJ23" i="3" s="1"/>
  <c r="CL22" i="3" a="1"/>
  <c r="CL22" i="3" s="1"/>
  <c r="CJ22" i="3" a="1"/>
  <c r="CJ22" i="3" s="1"/>
  <c r="CL21" i="3" a="1"/>
  <c r="CL21" i="3" s="1"/>
  <c r="CJ21" i="3" a="1"/>
  <c r="CJ21" i="3" s="1"/>
  <c r="CL20" i="3" a="1"/>
  <c r="CL20" i="3" s="1"/>
  <c r="CJ20" i="3" a="1"/>
  <c r="CJ20" i="3" s="1"/>
  <c r="CL19" i="3" a="1"/>
  <c r="CL19" i="3" s="1"/>
  <c r="CJ19" i="3" a="1"/>
  <c r="CJ19" i="3" s="1"/>
  <c r="CL18" i="3" a="1"/>
  <c r="CL18" i="3" s="1"/>
  <c r="CJ18" i="3" a="1"/>
  <c r="CJ18" i="3" s="1"/>
  <c r="CL17" i="3" a="1"/>
  <c r="CL17" i="3" s="1"/>
  <c r="CJ17" i="3" a="1"/>
  <c r="CJ17" i="3" s="1"/>
  <c r="CL16" i="3" a="1"/>
  <c r="CL16" i="3" s="1"/>
  <c r="CJ16" i="3" a="1"/>
  <c r="CJ16" i="3" s="1"/>
  <c r="CL15" i="3" a="1"/>
  <c r="CL15" i="3" s="1"/>
  <c r="CJ15" i="3" a="1"/>
  <c r="CJ15" i="3" s="1"/>
  <c r="CL14" i="3" a="1"/>
  <c r="CL14" i="3" s="1"/>
  <c r="CJ14" i="3" a="1"/>
  <c r="CJ14" i="3" s="1"/>
  <c r="CL13" i="3" a="1"/>
  <c r="CL13" i="3" s="1"/>
  <c r="CJ13" i="3" a="1"/>
  <c r="CJ13" i="3" s="1"/>
  <c r="CL12" i="3" a="1"/>
  <c r="CL12" i="3" s="1"/>
  <c r="CJ12" i="3" a="1"/>
  <c r="CJ12" i="3" s="1"/>
  <c r="CL11" i="3" a="1"/>
  <c r="CL11" i="3" s="1"/>
  <c r="CJ11" i="3" a="1"/>
  <c r="CJ11" i="3" s="1"/>
  <c r="CL10" i="3" a="1"/>
  <c r="CL10" i="3" s="1"/>
  <c r="CJ10" i="3" a="1"/>
  <c r="CJ10" i="3" s="1"/>
  <c r="CL9" i="3" a="1"/>
  <c r="CL9" i="3" s="1"/>
  <c r="CJ9" i="3" a="1"/>
  <c r="CJ9" i="3" s="1"/>
  <c r="CL8" i="3" a="1"/>
  <c r="CL8" i="3" s="1"/>
  <c r="CJ8" i="3" a="1"/>
  <c r="CJ8" i="3" s="1"/>
  <c r="CL7" i="3" a="1"/>
  <c r="CL7" i="3" s="1"/>
  <c r="CJ7" i="3" a="1"/>
  <c r="CJ7" i="3" s="1"/>
  <c r="CL6" i="3" a="1"/>
  <c r="CL6" i="3" s="1"/>
  <c r="CJ6" i="3" a="1"/>
  <c r="CJ6" i="3" s="1"/>
  <c r="CL5" i="3" a="1"/>
  <c r="CL5" i="3" s="1"/>
  <c r="CJ5" i="3" a="1"/>
  <c r="CJ5" i="3" s="1"/>
  <c r="CL4" i="3" a="1"/>
  <c r="CL4" i="3" s="1"/>
  <c r="CJ4" i="3" a="1"/>
  <c r="CJ4" i="3" s="1"/>
  <c r="CL3" i="3" a="1"/>
  <c r="CL3" i="3" s="1"/>
  <c r="CJ3" i="3" a="1"/>
  <c r="CJ3" i="3" s="1"/>
  <c r="CI62" i="3" a="1"/>
  <c r="CI62" i="3" s="1"/>
  <c r="CG62" i="3" a="1"/>
  <c r="CG62" i="3" s="1"/>
  <c r="CI61" i="3" a="1"/>
  <c r="CI61" i="3" s="1"/>
  <c r="CG61" i="3" a="1"/>
  <c r="CG61" i="3" s="1"/>
  <c r="CI60" i="3" a="1"/>
  <c r="CI60" i="3" s="1"/>
  <c r="CG60" i="3" a="1"/>
  <c r="CG60" i="3" s="1"/>
  <c r="CI59" i="3" a="1"/>
  <c r="CI59" i="3" s="1"/>
  <c r="CG59" i="3" a="1"/>
  <c r="CG59" i="3" s="1"/>
  <c r="CI58" i="3" a="1"/>
  <c r="CI58" i="3" s="1"/>
  <c r="CG58" i="3" a="1"/>
  <c r="CG58" i="3" s="1"/>
  <c r="CI57" i="3" a="1"/>
  <c r="CI57" i="3" s="1"/>
  <c r="CG57" i="3" a="1"/>
  <c r="CG57" i="3" s="1"/>
  <c r="CI56" i="3" a="1"/>
  <c r="CI56" i="3" s="1"/>
  <c r="CG56" i="3" a="1"/>
  <c r="CG56" i="3" s="1"/>
  <c r="CI55" i="3" a="1"/>
  <c r="CI55" i="3" s="1"/>
  <c r="CG55" i="3" a="1"/>
  <c r="CG55" i="3" s="1"/>
  <c r="CI54" i="3" a="1"/>
  <c r="CI54" i="3" s="1"/>
  <c r="CG54" i="3" a="1"/>
  <c r="CG54" i="3" s="1"/>
  <c r="CI53" i="3" a="1"/>
  <c r="CI53" i="3" s="1"/>
  <c r="CG53" i="3" a="1"/>
  <c r="CG53" i="3" s="1"/>
  <c r="CI52" i="3" a="1"/>
  <c r="CI52" i="3" s="1"/>
  <c r="CG52" i="3" a="1"/>
  <c r="CG52" i="3" s="1"/>
  <c r="CI51" i="3" a="1"/>
  <c r="CI51" i="3" s="1"/>
  <c r="CG51" i="3" a="1"/>
  <c r="CG51" i="3" s="1"/>
  <c r="CI50" i="3" a="1"/>
  <c r="CI50" i="3" s="1"/>
  <c r="CG50" i="3" a="1"/>
  <c r="CG50" i="3" s="1"/>
  <c r="CI49" i="3" a="1"/>
  <c r="CI49" i="3" s="1"/>
  <c r="CG49" i="3" a="1"/>
  <c r="CG49" i="3" s="1"/>
  <c r="CI48" i="3" a="1"/>
  <c r="CI48" i="3" s="1"/>
  <c r="CG48" i="3" a="1"/>
  <c r="CG48" i="3" s="1"/>
  <c r="CI47" i="3" a="1"/>
  <c r="CI47" i="3" s="1"/>
  <c r="CG47" i="3" a="1"/>
  <c r="CG47" i="3" s="1"/>
  <c r="CI46" i="3" a="1"/>
  <c r="CI46" i="3" s="1"/>
  <c r="CG46" i="3" a="1"/>
  <c r="CG46" i="3" s="1"/>
  <c r="CI45" i="3" a="1"/>
  <c r="CI45" i="3" s="1"/>
  <c r="CG45" i="3" a="1"/>
  <c r="CG45" i="3" s="1"/>
  <c r="CI44" i="3" a="1"/>
  <c r="CI44" i="3" s="1"/>
  <c r="CG44" i="3" a="1"/>
  <c r="CG44" i="3" s="1"/>
  <c r="CI43" i="3" a="1"/>
  <c r="CI43" i="3" s="1"/>
  <c r="CG43" i="3" a="1"/>
  <c r="CG43" i="3" s="1"/>
  <c r="CI42" i="3" a="1"/>
  <c r="CI42" i="3" s="1"/>
  <c r="CG42" i="3" a="1"/>
  <c r="CG42" i="3" s="1"/>
  <c r="CI41" i="3" a="1"/>
  <c r="CI41" i="3" s="1"/>
  <c r="CG41" i="3" a="1"/>
  <c r="CG41" i="3" s="1"/>
  <c r="CI40" i="3" a="1"/>
  <c r="CI40" i="3" s="1"/>
  <c r="CG40" i="3" a="1"/>
  <c r="CG40" i="3" s="1"/>
  <c r="CI39" i="3" a="1"/>
  <c r="CI39" i="3" s="1"/>
  <c r="CG39" i="3" a="1"/>
  <c r="CG39" i="3" s="1"/>
  <c r="CI38" i="3" a="1"/>
  <c r="CI38" i="3" s="1"/>
  <c r="CG38" i="3" a="1"/>
  <c r="CG38" i="3" s="1"/>
  <c r="CI37" i="3" a="1"/>
  <c r="CI37" i="3" s="1"/>
  <c r="CG37" i="3" a="1"/>
  <c r="CG37" i="3" s="1"/>
  <c r="CI36" i="3" a="1"/>
  <c r="CI36" i="3" s="1"/>
  <c r="CG36" i="3" a="1"/>
  <c r="CG36" i="3" s="1"/>
  <c r="CI35" i="3" a="1"/>
  <c r="CI35" i="3" s="1"/>
  <c r="CG35" i="3" a="1"/>
  <c r="CG35" i="3" s="1"/>
  <c r="CI34" i="3" a="1"/>
  <c r="CI34" i="3" s="1"/>
  <c r="CG34" i="3" a="1"/>
  <c r="CG34" i="3" s="1"/>
  <c r="CI33" i="3" a="1"/>
  <c r="CI33" i="3" s="1"/>
  <c r="CG33" i="3" a="1"/>
  <c r="CG33" i="3" s="1"/>
  <c r="CI32" i="3" a="1"/>
  <c r="CI32" i="3" s="1"/>
  <c r="CG32" i="3" a="1"/>
  <c r="CG32" i="3" s="1"/>
  <c r="CI31" i="3" a="1"/>
  <c r="CI31" i="3" s="1"/>
  <c r="CG31" i="3" a="1"/>
  <c r="CG31" i="3" s="1"/>
  <c r="CI30" i="3" a="1"/>
  <c r="CI30" i="3" s="1"/>
  <c r="CG30" i="3" a="1"/>
  <c r="CG30" i="3" s="1"/>
  <c r="CI29" i="3" a="1"/>
  <c r="CI29" i="3" s="1"/>
  <c r="CG29" i="3" a="1"/>
  <c r="CG29" i="3" s="1"/>
  <c r="CI28" i="3" a="1"/>
  <c r="CI28" i="3" s="1"/>
  <c r="CG28" i="3" a="1"/>
  <c r="CG28" i="3" s="1"/>
  <c r="CI27" i="3" a="1"/>
  <c r="CI27" i="3" s="1"/>
  <c r="CG27" i="3" a="1"/>
  <c r="CG27" i="3" s="1"/>
  <c r="CI26" i="3" a="1"/>
  <c r="CI26" i="3" s="1"/>
  <c r="CG26" i="3" a="1"/>
  <c r="CG26" i="3" s="1"/>
  <c r="CI25" i="3" a="1"/>
  <c r="CI25" i="3" s="1"/>
  <c r="CG25" i="3" a="1"/>
  <c r="CG25" i="3" s="1"/>
  <c r="CI24" i="3" a="1"/>
  <c r="CI24" i="3" s="1"/>
  <c r="CG24" i="3" a="1"/>
  <c r="CG24" i="3" s="1"/>
  <c r="CI23" i="3" a="1"/>
  <c r="CI23" i="3" s="1"/>
  <c r="CG23" i="3" a="1"/>
  <c r="CG23" i="3" s="1"/>
  <c r="CI22" i="3" a="1"/>
  <c r="CI22" i="3" s="1"/>
  <c r="CG22" i="3" a="1"/>
  <c r="CG22" i="3" s="1"/>
  <c r="CI21" i="3" a="1"/>
  <c r="CI21" i="3" s="1"/>
  <c r="CG21" i="3" a="1"/>
  <c r="CG21" i="3" s="1"/>
  <c r="CI20" i="3" a="1"/>
  <c r="CI20" i="3" s="1"/>
  <c r="CG20" i="3" a="1"/>
  <c r="CG20" i="3" s="1"/>
  <c r="CI19" i="3" a="1"/>
  <c r="CI19" i="3" s="1"/>
  <c r="CG19" i="3" a="1"/>
  <c r="CG19" i="3" s="1"/>
  <c r="CI18" i="3" a="1"/>
  <c r="CI18" i="3" s="1"/>
  <c r="CG18" i="3" a="1"/>
  <c r="CG18" i="3" s="1"/>
  <c r="CI17" i="3" a="1"/>
  <c r="CI17" i="3" s="1"/>
  <c r="CG17" i="3" a="1"/>
  <c r="CG17" i="3" s="1"/>
  <c r="CI16" i="3" a="1"/>
  <c r="CI16" i="3" s="1"/>
  <c r="CG16" i="3" a="1"/>
  <c r="CG16" i="3" s="1"/>
  <c r="CI15" i="3" a="1"/>
  <c r="CI15" i="3" s="1"/>
  <c r="CG15" i="3" a="1"/>
  <c r="CG15" i="3" s="1"/>
  <c r="CI14" i="3" a="1"/>
  <c r="CI14" i="3" s="1"/>
  <c r="CG14" i="3" a="1"/>
  <c r="CG14" i="3" s="1"/>
  <c r="CI13" i="3" a="1"/>
  <c r="CI13" i="3" s="1"/>
  <c r="CG13" i="3" a="1"/>
  <c r="CG13" i="3" s="1"/>
  <c r="CI12" i="3" a="1"/>
  <c r="CI12" i="3" s="1"/>
  <c r="CG12" i="3" a="1"/>
  <c r="CG12" i="3" s="1"/>
  <c r="CI11" i="3" a="1"/>
  <c r="CI11" i="3" s="1"/>
  <c r="CG11" i="3" a="1"/>
  <c r="CG11" i="3" s="1"/>
  <c r="CI10" i="3" a="1"/>
  <c r="CI10" i="3" s="1"/>
  <c r="CG10" i="3" a="1"/>
  <c r="CG10" i="3" s="1"/>
  <c r="CI9" i="3" a="1"/>
  <c r="CI9" i="3" s="1"/>
  <c r="CG9" i="3" a="1"/>
  <c r="CG9" i="3" s="1"/>
  <c r="CI8" i="3" a="1"/>
  <c r="CI8" i="3" s="1"/>
  <c r="CG8" i="3" a="1"/>
  <c r="CG8" i="3" s="1"/>
  <c r="CI7" i="3" a="1"/>
  <c r="CI7" i="3" s="1"/>
  <c r="CG7" i="3" a="1"/>
  <c r="CG7" i="3" s="1"/>
  <c r="CI6" i="3" a="1"/>
  <c r="CI6" i="3" s="1"/>
  <c r="CG6" i="3" a="1"/>
  <c r="CG6" i="3" s="1"/>
  <c r="CI5" i="3" a="1"/>
  <c r="CI5" i="3" s="1"/>
  <c r="CG5" i="3" a="1"/>
  <c r="CG5" i="3" s="1"/>
  <c r="CI4" i="3" a="1"/>
  <c r="CI4" i="3" s="1"/>
  <c r="CG4" i="3" a="1"/>
  <c r="CG4" i="3" s="1"/>
  <c r="CI3" i="3" a="1"/>
  <c r="CI3" i="3" s="1"/>
  <c r="CG3" i="3" a="1"/>
  <c r="CG3" i="3" s="1"/>
  <c r="H7" i="1"/>
  <c r="F7" i="1"/>
  <c r="G7" i="1"/>
  <c r="B7" i="1"/>
  <c r="D7" i="1"/>
  <c r="CD4" i="3" a="1"/>
  <c r="CD4" i="3" s="1"/>
  <c r="CF4" i="3" a="1"/>
  <c r="CF4" i="3" s="1"/>
  <c r="CD5" i="3" a="1"/>
  <c r="CD5" i="3" s="1"/>
  <c r="CF5" i="3" a="1"/>
  <c r="CF5" i="3" s="1"/>
  <c r="CD6" i="3" a="1"/>
  <c r="CD6" i="3" s="1"/>
  <c r="CF6" i="3" a="1"/>
  <c r="CF6" i="3" s="1"/>
  <c r="CD7" i="3" a="1"/>
  <c r="CD7" i="3" s="1"/>
  <c r="CF7" i="3" a="1"/>
  <c r="CF7" i="3" s="1"/>
  <c r="CD8" i="3" a="1"/>
  <c r="CD8" i="3" s="1"/>
  <c r="CF8" i="3" a="1"/>
  <c r="CF8" i="3" s="1"/>
  <c r="CD9" i="3" a="1"/>
  <c r="CD9" i="3" s="1"/>
  <c r="CF9" i="3" a="1"/>
  <c r="CF9" i="3" s="1"/>
  <c r="CD10" i="3" a="1"/>
  <c r="CD10" i="3" s="1"/>
  <c r="CF10" i="3" a="1"/>
  <c r="CF10" i="3" s="1"/>
  <c r="CD11" i="3" a="1"/>
  <c r="CD11" i="3" s="1"/>
  <c r="CF11" i="3" a="1"/>
  <c r="CF11" i="3" s="1"/>
  <c r="CD12" i="3" a="1"/>
  <c r="CD12" i="3" s="1"/>
  <c r="CF12" i="3" a="1"/>
  <c r="CF12" i="3" s="1"/>
  <c r="CD13" i="3" a="1"/>
  <c r="CD13" i="3" s="1"/>
  <c r="CF13" i="3" a="1"/>
  <c r="CF13" i="3" s="1"/>
  <c r="CD14" i="3" a="1"/>
  <c r="CD14" i="3" s="1"/>
  <c r="CF14" i="3" a="1"/>
  <c r="CF14" i="3" s="1"/>
  <c r="CD15" i="3" a="1"/>
  <c r="CD15" i="3" s="1"/>
  <c r="CF15" i="3" a="1"/>
  <c r="CF15" i="3" s="1"/>
  <c r="CD16" i="3" a="1"/>
  <c r="CD16" i="3" s="1"/>
  <c r="CF16" i="3" a="1"/>
  <c r="CF16" i="3" s="1"/>
  <c r="CD17" i="3" a="1"/>
  <c r="CD17" i="3" s="1"/>
  <c r="CF17" i="3" a="1"/>
  <c r="CF17" i="3" s="1"/>
  <c r="CD18" i="3" a="1"/>
  <c r="CD18" i="3" s="1"/>
  <c r="CF18" i="3" a="1"/>
  <c r="CF18" i="3" s="1"/>
  <c r="CD19" i="3" a="1"/>
  <c r="CD19" i="3" s="1"/>
  <c r="CF19" i="3" a="1"/>
  <c r="CF19" i="3" s="1"/>
  <c r="CD20" i="3" a="1"/>
  <c r="CD20" i="3" s="1"/>
  <c r="CF20" i="3" a="1"/>
  <c r="CF20" i="3" s="1"/>
  <c r="CD21" i="3" a="1"/>
  <c r="CD21" i="3" s="1"/>
  <c r="CF21" i="3" a="1"/>
  <c r="CF21" i="3" s="1"/>
  <c r="CD22" i="3" a="1"/>
  <c r="CD22" i="3" s="1"/>
  <c r="CF22" i="3" a="1"/>
  <c r="CF22" i="3" s="1"/>
  <c r="CD23" i="3" a="1"/>
  <c r="CD23" i="3" s="1"/>
  <c r="CF23" i="3" a="1"/>
  <c r="CF23" i="3" s="1"/>
  <c r="CD24" i="3" a="1"/>
  <c r="CD24" i="3" s="1"/>
  <c r="CF24" i="3" a="1"/>
  <c r="CF24" i="3" s="1"/>
  <c r="CD25" i="3" a="1"/>
  <c r="CD25" i="3" s="1"/>
  <c r="CF25" i="3" a="1"/>
  <c r="CF25" i="3" s="1"/>
  <c r="CD26" i="3" a="1"/>
  <c r="CD26" i="3" s="1"/>
  <c r="CF26" i="3" a="1"/>
  <c r="CF26" i="3" s="1"/>
  <c r="CD27" i="3" a="1"/>
  <c r="CD27" i="3" s="1"/>
  <c r="CF27" i="3" a="1"/>
  <c r="CF27" i="3" s="1"/>
  <c r="CD28" i="3" a="1"/>
  <c r="CD28" i="3" s="1"/>
  <c r="CF28" i="3" a="1"/>
  <c r="CF28" i="3" s="1"/>
  <c r="CD29" i="3" a="1"/>
  <c r="CD29" i="3" s="1"/>
  <c r="CF29" i="3" a="1"/>
  <c r="CF29" i="3" s="1"/>
  <c r="CD30" i="3" a="1"/>
  <c r="CD30" i="3" s="1"/>
  <c r="CF30" i="3" a="1"/>
  <c r="CF30" i="3" s="1"/>
  <c r="CD31" i="3" a="1"/>
  <c r="CD31" i="3" s="1"/>
  <c r="CF31" i="3" a="1"/>
  <c r="CF31" i="3" s="1"/>
  <c r="CD32" i="3" a="1"/>
  <c r="CD32" i="3" s="1"/>
  <c r="CF32" i="3" a="1"/>
  <c r="CF32" i="3" s="1"/>
  <c r="CD33" i="3" a="1"/>
  <c r="CD33" i="3" s="1"/>
  <c r="CF33" i="3" a="1"/>
  <c r="CF33" i="3" s="1"/>
  <c r="CD34" i="3" a="1"/>
  <c r="CD34" i="3" s="1"/>
  <c r="CF34" i="3" a="1"/>
  <c r="CF34" i="3" s="1"/>
  <c r="CD35" i="3" a="1"/>
  <c r="CD35" i="3" s="1"/>
  <c r="CF35" i="3" a="1"/>
  <c r="CF35" i="3" s="1"/>
  <c r="CD36" i="3" a="1"/>
  <c r="CD36" i="3" s="1"/>
  <c r="CF36" i="3" a="1"/>
  <c r="CF36" i="3" s="1"/>
  <c r="CD37" i="3" a="1"/>
  <c r="CD37" i="3" s="1"/>
  <c r="CF37" i="3" a="1"/>
  <c r="CF37" i="3" s="1"/>
  <c r="CD38" i="3" a="1"/>
  <c r="CD38" i="3" s="1"/>
  <c r="CF38" i="3" a="1"/>
  <c r="CF38" i="3" s="1"/>
  <c r="CD39" i="3" a="1"/>
  <c r="CD39" i="3" s="1"/>
  <c r="CF39" i="3" a="1"/>
  <c r="CF39" i="3" s="1"/>
  <c r="CD40" i="3" a="1"/>
  <c r="CD40" i="3" s="1"/>
  <c r="CF40" i="3" a="1"/>
  <c r="CF40" i="3" s="1"/>
  <c r="CD41" i="3" a="1"/>
  <c r="CD41" i="3" s="1"/>
  <c r="CF41" i="3" a="1"/>
  <c r="CF41" i="3" s="1"/>
  <c r="CD42" i="3" a="1"/>
  <c r="CD42" i="3" s="1"/>
  <c r="CF42" i="3" a="1"/>
  <c r="CF42" i="3" s="1"/>
  <c r="CD43" i="3" a="1"/>
  <c r="CD43" i="3" s="1"/>
  <c r="CF43" i="3" a="1"/>
  <c r="CF43" i="3" s="1"/>
  <c r="CD44" i="3" a="1"/>
  <c r="CD44" i="3" s="1"/>
  <c r="CF44" i="3" a="1"/>
  <c r="CF44" i="3" s="1"/>
  <c r="CD45" i="3" a="1"/>
  <c r="CD45" i="3" s="1"/>
  <c r="CF45" i="3" a="1"/>
  <c r="CF45" i="3" s="1"/>
  <c r="CD46" i="3" a="1"/>
  <c r="CD46" i="3" s="1"/>
  <c r="CF46" i="3" a="1"/>
  <c r="CF46" i="3" s="1"/>
  <c r="CD47" i="3" a="1"/>
  <c r="CD47" i="3" s="1"/>
  <c r="CF47" i="3" a="1"/>
  <c r="CF47" i="3" s="1"/>
  <c r="CD48" i="3" a="1"/>
  <c r="CD48" i="3" s="1"/>
  <c r="CF48" i="3" a="1"/>
  <c r="CF48" i="3" s="1"/>
  <c r="CD49" i="3" a="1"/>
  <c r="CD49" i="3" s="1"/>
  <c r="CF49" i="3" a="1"/>
  <c r="CF49" i="3" s="1"/>
  <c r="CD50" i="3" a="1"/>
  <c r="CD50" i="3" s="1"/>
  <c r="CF50" i="3" a="1"/>
  <c r="CF50" i="3" s="1"/>
  <c r="CD51" i="3" a="1"/>
  <c r="CD51" i="3" s="1"/>
  <c r="CF51" i="3" a="1"/>
  <c r="CF51" i="3" s="1"/>
  <c r="CD52" i="3" a="1"/>
  <c r="CD52" i="3" s="1"/>
  <c r="CF52" i="3" a="1"/>
  <c r="CF52" i="3" s="1"/>
  <c r="CD53" i="3" a="1"/>
  <c r="CD53" i="3" s="1"/>
  <c r="CF53" i="3" a="1"/>
  <c r="CF53" i="3" s="1"/>
  <c r="CD54" i="3" a="1"/>
  <c r="CD54" i="3" s="1"/>
  <c r="CF54" i="3" a="1"/>
  <c r="CF54" i="3" s="1"/>
  <c r="CD55" i="3" a="1"/>
  <c r="CD55" i="3" s="1"/>
  <c r="CF55" i="3" a="1"/>
  <c r="CF55" i="3" s="1"/>
  <c r="CD56" i="3" a="1"/>
  <c r="CD56" i="3" s="1"/>
  <c r="CF56" i="3" a="1"/>
  <c r="CF56" i="3" s="1"/>
  <c r="CD57" i="3" a="1"/>
  <c r="CD57" i="3" s="1"/>
  <c r="CF57" i="3" a="1"/>
  <c r="CF57" i="3" s="1"/>
  <c r="CD58" i="3" a="1"/>
  <c r="CD58" i="3" s="1"/>
  <c r="CF58" i="3" a="1"/>
  <c r="CF58" i="3" s="1"/>
  <c r="CD59" i="3" a="1"/>
  <c r="CD59" i="3" s="1"/>
  <c r="CF59" i="3" a="1"/>
  <c r="CF59" i="3" s="1"/>
  <c r="CD60" i="3" a="1"/>
  <c r="CD60" i="3" s="1"/>
  <c r="CF60" i="3" a="1"/>
  <c r="CF60" i="3" s="1"/>
  <c r="CD61" i="3" a="1"/>
  <c r="CD61" i="3" s="1"/>
  <c r="CF61" i="3" a="1"/>
  <c r="CF61" i="3" s="1"/>
  <c r="CD62" i="3" a="1"/>
  <c r="CD62" i="3" s="1"/>
  <c r="CF62" i="3" a="1"/>
  <c r="CF62" i="3" s="1"/>
  <c r="CF3" i="3" a="1"/>
  <c r="CF3" i="3" s="1"/>
  <c r="CD3" i="3" a="1"/>
  <c r="CD3" i="3" s="1"/>
  <c r="BD3" i="3" a="1"/>
  <c r="BD3" i="3" s="1"/>
  <c r="C3" i="3"/>
  <c r="Q3" i="3" s="1"/>
  <c r="AU3" i="3" s="1" a="1"/>
  <c r="AU3" i="3" s="1"/>
  <c r="K3" i="3"/>
  <c r="AM3" i="3" s="1"/>
  <c r="BQ3" i="3" s="1" a="1"/>
  <c r="BQ3" i="3" s="1"/>
  <c r="J3" i="3"/>
  <c r="AK3" i="3" s="1"/>
  <c r="BO3" i="3" s="1" a="1"/>
  <c r="BO3" i="3" s="1"/>
  <c r="I3" i="3"/>
  <c r="AI3" i="3" s="1"/>
  <c r="BM3" i="3" s="1" a="1"/>
  <c r="BM3" i="3" s="1"/>
  <c r="H3" i="3"/>
  <c r="AE3" i="3" s="1"/>
  <c r="BI3" i="3" s="1" a="1"/>
  <c r="BI3" i="3" s="1"/>
  <c r="G3" i="3"/>
  <c r="G4" i="3" s="1" a="1"/>
  <c r="G4" i="3" s="1"/>
  <c r="F3" i="3"/>
  <c r="Z3" i="3" s="1"/>
  <c r="E3" i="3"/>
  <c r="U3" i="3" s="1"/>
  <c r="BW3" i="3" s="1"/>
  <c r="D3" i="3"/>
  <c r="T3" i="3" s="1"/>
  <c r="AX3" i="3" s="1" a="1"/>
  <c r="AX3" i="3" s="1"/>
  <c r="B3" i="3"/>
  <c r="M3" i="3" s="1"/>
  <c r="AQ3" i="3" s="1" a="1"/>
  <c r="AQ3" i="3" s="1"/>
  <c r="DG3" i="3" l="1" a="1"/>
  <c r="DG3" i="3" s="1"/>
  <c r="CN3" i="3" a="1"/>
  <c r="CN3" i="3" s="1"/>
  <c r="CC3" i="3"/>
  <c r="AY3" i="3" a="1"/>
  <c r="AY3" i="3" s="1"/>
  <c r="C4" i="3" a="1"/>
  <c r="C4" i="3" s="1"/>
  <c r="C5" i="3" s="1" a="1"/>
  <c r="C5" i="3" s="1"/>
  <c r="C6" i="3" s="1" a="1"/>
  <c r="C6" i="3" s="1"/>
  <c r="C7" i="3" s="1" a="1"/>
  <c r="C7" i="3" s="1"/>
  <c r="C8" i="3" s="1" a="1"/>
  <c r="C8" i="3" s="1"/>
  <c r="C9" i="3" s="1" a="1"/>
  <c r="C9" i="3" s="1"/>
  <c r="C10" i="3" s="1" a="1"/>
  <c r="C10" i="3" s="1"/>
  <c r="C11" i="3" s="1" a="1"/>
  <c r="C11" i="3" s="1"/>
  <c r="C12" i="3" s="1" a="1"/>
  <c r="C12" i="3" s="1"/>
  <c r="C13" i="3" s="1" a="1"/>
  <c r="C13" i="3" s="1"/>
  <c r="C14" i="3" s="1" a="1"/>
  <c r="C14" i="3" s="1"/>
  <c r="C15" i="3" s="1" a="1"/>
  <c r="C15" i="3" s="1"/>
  <c r="C16" i="3" s="1" a="1"/>
  <c r="C16" i="3" s="1"/>
  <c r="C17" i="3" s="1" a="1"/>
  <c r="C17" i="3" s="1"/>
  <c r="C18" i="3" s="1" a="1"/>
  <c r="C18" i="3" s="1"/>
  <c r="C19" i="3" s="1" a="1"/>
  <c r="C19" i="3" s="1"/>
  <c r="C20" i="3" s="1" a="1"/>
  <c r="C20" i="3" s="1"/>
  <c r="C21" i="3" s="1" a="1"/>
  <c r="C21" i="3" s="1"/>
  <c r="C22" i="3" s="1" a="1"/>
  <c r="C22" i="3" s="1"/>
  <c r="C23" i="3" s="1" a="1"/>
  <c r="C23" i="3" s="1"/>
  <c r="C24" i="3" s="1" a="1"/>
  <c r="C24" i="3" s="1"/>
  <c r="C25" i="3" s="1" a="1"/>
  <c r="C25" i="3" s="1"/>
  <c r="C26" i="3" s="1" a="1"/>
  <c r="C26" i="3" s="1"/>
  <c r="C27" i="3" s="1" a="1"/>
  <c r="C27" i="3" s="1"/>
  <c r="C28" i="3" s="1" a="1"/>
  <c r="C28" i="3" s="1"/>
  <c r="C29" i="3" s="1" a="1"/>
  <c r="C29" i="3" s="1"/>
  <c r="C30" i="3" s="1" a="1"/>
  <c r="C30" i="3" s="1"/>
  <c r="C31" i="3" s="1" a="1"/>
  <c r="C31" i="3" s="1"/>
  <c r="C32" i="3" s="1" a="1"/>
  <c r="C32" i="3" s="1"/>
  <c r="C33" i="3" s="1" a="1"/>
  <c r="C33" i="3" s="1"/>
  <c r="C34" i="3" s="1" a="1"/>
  <c r="C34" i="3" s="1"/>
  <c r="C35" i="3" s="1" a="1"/>
  <c r="C35" i="3" s="1"/>
  <c r="C36" i="3" s="1" a="1"/>
  <c r="C36" i="3" s="1"/>
  <c r="C37" i="3" s="1" a="1"/>
  <c r="C37" i="3" s="1"/>
  <c r="C38" i="3" s="1" a="1"/>
  <c r="C38" i="3" s="1"/>
  <c r="C39" i="3" s="1" a="1"/>
  <c r="C39" i="3" s="1"/>
  <c r="C40" i="3" s="1" a="1"/>
  <c r="C40" i="3" s="1"/>
  <c r="C41" i="3" s="1" a="1"/>
  <c r="C41" i="3" s="1"/>
  <c r="C42" i="3" s="1" a="1"/>
  <c r="C42" i="3" s="1"/>
  <c r="C43" i="3" s="1" a="1"/>
  <c r="C43" i="3" s="1"/>
  <c r="C44" i="3" s="1" a="1"/>
  <c r="C44" i="3" s="1"/>
  <c r="C45" i="3" s="1" a="1"/>
  <c r="C45" i="3" s="1"/>
  <c r="C46" i="3" s="1" a="1"/>
  <c r="C46" i="3" s="1"/>
  <c r="C47" i="3" s="1" a="1"/>
  <c r="C47" i="3" s="1"/>
  <c r="C48" i="3" s="1" a="1"/>
  <c r="C48" i="3" s="1"/>
  <c r="C49" i="3" s="1" a="1"/>
  <c r="C49" i="3" s="1"/>
  <c r="C50" i="3" s="1" a="1"/>
  <c r="C50" i="3" s="1"/>
  <c r="C51" i="3" s="1" a="1"/>
  <c r="C51" i="3" s="1"/>
  <c r="C52" i="3" s="1" a="1"/>
  <c r="C52" i="3" s="1"/>
  <c r="C53" i="3" s="1" a="1"/>
  <c r="C53" i="3" s="1"/>
  <c r="C54" i="3" s="1" a="1"/>
  <c r="C54" i="3" s="1"/>
  <c r="C55" i="3" s="1" a="1"/>
  <c r="C55" i="3" s="1"/>
  <c r="C56" i="3" s="1" a="1"/>
  <c r="C56" i="3" s="1"/>
  <c r="C57" i="3" s="1" a="1"/>
  <c r="C57" i="3" s="1"/>
  <c r="C58" i="3" s="1" a="1"/>
  <c r="C58" i="3" s="1"/>
  <c r="C59" i="3" s="1" a="1"/>
  <c r="C59" i="3" s="1"/>
  <c r="C60" i="3" s="1" a="1"/>
  <c r="C60" i="3" s="1"/>
  <c r="C61" i="3" s="1" a="1"/>
  <c r="C61" i="3" s="1"/>
  <c r="C62" i="3" s="1" a="1"/>
  <c r="C62" i="3" s="1"/>
  <c r="Q62" i="3" s="1"/>
  <c r="AU62" i="3" s="1" a="1"/>
  <c r="AU62" i="3" s="1"/>
  <c r="AL3" i="3"/>
  <c r="BP3" i="3" s="1" a="1"/>
  <c r="BP3" i="3" s="1"/>
  <c r="J4" i="3" a="1"/>
  <c r="J4" i="3" s="1"/>
  <c r="J5" i="3" s="1" a="1"/>
  <c r="J5" i="3" s="1"/>
  <c r="E4" i="3" a="1"/>
  <c r="E4" i="3" s="1"/>
  <c r="U4" i="3" s="1"/>
  <c r="CN4" i="3" s="1" a="1"/>
  <c r="CN4" i="3" s="1"/>
  <c r="F4" i="3" a="1"/>
  <c r="F4" i="3" s="1"/>
  <c r="F5" i="3" s="1" a="1"/>
  <c r="F5" i="3" s="1"/>
  <c r="H4" i="3" a="1"/>
  <c r="H4" i="3" s="1"/>
  <c r="AD4" i="3" s="1"/>
  <c r="CV4" i="3" s="1" a="1"/>
  <c r="CV4" i="3" s="1"/>
  <c r="O3" i="3"/>
  <c r="CH3" i="3" s="1" a="1"/>
  <c r="CH3" i="3" s="1"/>
  <c r="D4" i="3" a="1"/>
  <c r="D4" i="3" s="1"/>
  <c r="T4" i="3" s="1"/>
  <c r="AX4" i="3" s="1" a="1"/>
  <c r="AX4" i="3" s="1"/>
  <c r="I4" i="3" a="1"/>
  <c r="I4" i="3" s="1"/>
  <c r="AG4" i="3" s="1"/>
  <c r="CY4" i="3" s="1" a="1"/>
  <c r="CY4" i="3" s="1"/>
  <c r="V3" i="3"/>
  <c r="AZ3" i="3" s="1" a="1"/>
  <c r="AZ3" i="3" s="1"/>
  <c r="G5" i="3" a="1"/>
  <c r="G5" i="3" s="1"/>
  <c r="AB4" i="3"/>
  <c r="BF4" i="3" s="1" a="1"/>
  <c r="BF4" i="3" s="1"/>
  <c r="AC4" i="3"/>
  <c r="BG4" i="3" s="1" a="1"/>
  <c r="BG4" i="3" s="1"/>
  <c r="AA4" i="3"/>
  <c r="CS4" i="3" s="1" a="1"/>
  <c r="CS4" i="3" s="1"/>
  <c r="B4" i="3" a="1"/>
  <c r="B4" i="3" s="1"/>
  <c r="L3" i="3"/>
  <c r="AA3" i="3"/>
  <c r="CS3" i="3" s="1" a="1"/>
  <c r="CS3" i="3" s="1"/>
  <c r="R3" i="3"/>
  <c r="CK3" i="3" s="1" a="1"/>
  <c r="CK3" i="3" s="1"/>
  <c r="AG3" i="3"/>
  <c r="CY3" i="3" s="1" a="1"/>
  <c r="CY3" i="3" s="1"/>
  <c r="N3" i="3"/>
  <c r="AR3" i="3" s="1" a="1"/>
  <c r="AR3" i="3" s="1"/>
  <c r="W3" i="3"/>
  <c r="BA3" i="3" s="1" a="1"/>
  <c r="BA3" i="3" s="1"/>
  <c r="AC3" i="3"/>
  <c r="BG3" i="3" s="1" a="1"/>
  <c r="BG3" i="3" s="1"/>
  <c r="AH3" i="3"/>
  <c r="BL3" i="3" s="1" a="1"/>
  <c r="BL3" i="3" s="1"/>
  <c r="AN3" i="3"/>
  <c r="BR3" i="3" s="1" a="1"/>
  <c r="BR3" i="3" s="1"/>
  <c r="AB3" i="3"/>
  <c r="BF3" i="3" s="1" a="1"/>
  <c r="BF3" i="3" s="1"/>
  <c r="AF3" i="3"/>
  <c r="BJ3" i="3" s="1" a="1"/>
  <c r="BJ3" i="3" s="1"/>
  <c r="K4" i="3" a="1"/>
  <c r="K4" i="3" s="1"/>
  <c r="AJ3" i="3"/>
  <c r="DD3" i="3" s="1" a="1"/>
  <c r="DD3" i="3" s="1"/>
  <c r="S3" i="3"/>
  <c r="AW3" i="3" s="1" a="1"/>
  <c r="AW3" i="3" s="1"/>
  <c r="Y3" i="3"/>
  <c r="BC3" i="3" s="1" a="1"/>
  <c r="BC3" i="3" s="1"/>
  <c r="AD3" i="3"/>
  <c r="CV3" i="3" s="1" a="1"/>
  <c r="CV3" i="3" s="1"/>
  <c r="AO3" i="3"/>
  <c r="BS3" i="3" s="1" a="1"/>
  <c r="BS3" i="3" s="1"/>
  <c r="X3" i="3"/>
  <c r="CP3" i="3" s="1" a="1"/>
  <c r="CP3" i="3" s="1"/>
  <c r="P3" i="3"/>
  <c r="AT3" i="3" s="1" a="1"/>
  <c r="AT3" i="3" s="1"/>
  <c r="AL4" i="3" l="1"/>
  <c r="BP4" i="3" s="1" a="1"/>
  <c r="BP4" i="3" s="1"/>
  <c r="AF4" i="3"/>
  <c r="BJ4" i="3" s="1" a="1"/>
  <c r="BJ4" i="3" s="1"/>
  <c r="AE4" i="3"/>
  <c r="BI4" i="3" s="1" a="1"/>
  <c r="BI4" i="3" s="1"/>
  <c r="H5" i="3" a="1"/>
  <c r="H5" i="3" s="1"/>
  <c r="AD5" i="3" s="1"/>
  <c r="CV5" i="3" s="1" a="1"/>
  <c r="CV5" i="3" s="1"/>
  <c r="DN3" i="3"/>
  <c r="BB3" i="3" a="1"/>
  <c r="BB3" i="3" s="1"/>
  <c r="BX3" i="3"/>
  <c r="AV3" i="3" a="1"/>
  <c r="AV3" i="3" s="1"/>
  <c r="BV3" i="3"/>
  <c r="BK3" i="3" a="1"/>
  <c r="BK3" i="3" s="1"/>
  <c r="CA3" i="3"/>
  <c r="BE4" i="3" a="1"/>
  <c r="BE4" i="3" s="1"/>
  <c r="BY4" i="3"/>
  <c r="BH4" i="3" a="1"/>
  <c r="BH4" i="3" s="1"/>
  <c r="BZ4" i="3"/>
  <c r="BK4" i="3" a="1"/>
  <c r="BK4" i="3" s="1"/>
  <c r="CA4" i="3"/>
  <c r="BN3" i="3" a="1"/>
  <c r="BN3" i="3" s="1"/>
  <c r="CB3" i="3"/>
  <c r="BE3" i="3" a="1"/>
  <c r="BE3" i="3" s="1"/>
  <c r="BY3" i="3"/>
  <c r="AY4" i="3" a="1"/>
  <c r="AY4" i="3" s="1"/>
  <c r="BW4" i="3"/>
  <c r="BH3" i="3" a="1"/>
  <c r="BH3" i="3" s="1"/>
  <c r="BZ3" i="3"/>
  <c r="P8" i="3"/>
  <c r="AT8" i="3" s="1" a="1"/>
  <c r="AT8" i="3" s="1"/>
  <c r="Q9" i="3"/>
  <c r="AU9" i="3" s="1" a="1"/>
  <c r="AU9" i="3" s="1"/>
  <c r="P15" i="3"/>
  <c r="AT15" i="3" s="1" a="1"/>
  <c r="AT15" i="3" s="1"/>
  <c r="P13" i="3"/>
  <c r="AT13" i="3" s="1" a="1"/>
  <c r="AT13" i="3" s="1"/>
  <c r="O4" i="3"/>
  <c r="O13" i="3"/>
  <c r="P14" i="3"/>
  <c r="AT14" i="3" s="1" a="1"/>
  <c r="AT14" i="3" s="1"/>
  <c r="DZ3" i="3"/>
  <c r="Q10" i="3"/>
  <c r="AU10" i="3" s="1" a="1"/>
  <c r="AU10" i="3" s="1"/>
  <c r="Q8" i="3"/>
  <c r="AU8" i="3" s="1" a="1"/>
  <c r="AU8" i="3" s="1"/>
  <c r="DO3" i="3"/>
  <c r="BU3" i="3"/>
  <c r="AS3" i="3" a="1"/>
  <c r="AS3" i="3" s="1"/>
  <c r="Q6" i="3"/>
  <c r="AU6" i="3" s="1" a="1"/>
  <c r="AU6" i="3" s="1"/>
  <c r="P11" i="3"/>
  <c r="AT11" i="3" s="1" a="1"/>
  <c r="AT11" i="3" s="1"/>
  <c r="O16" i="3"/>
  <c r="CH16" i="3" s="1" a="1"/>
  <c r="CH16" i="3" s="1"/>
  <c r="Q22" i="3"/>
  <c r="AU22" i="3" s="1" a="1"/>
  <c r="AU22" i="3" s="1"/>
  <c r="P27" i="3"/>
  <c r="AT27" i="3" s="1" a="1"/>
  <c r="AT27" i="3" s="1"/>
  <c r="P4" i="3"/>
  <c r="AT4" i="3" s="1" a="1"/>
  <c r="AT4" i="3" s="1"/>
  <c r="O9" i="3"/>
  <c r="CH9" i="3" s="1" a="1"/>
  <c r="CH9" i="3" s="1"/>
  <c r="Q15" i="3"/>
  <c r="AU15" i="3" s="1" a="1"/>
  <c r="AU15" i="3" s="1"/>
  <c r="P20" i="3"/>
  <c r="AT20" i="3" s="1" a="1"/>
  <c r="AT20" i="3" s="1"/>
  <c r="O25" i="3"/>
  <c r="CH25" i="3" s="1" a="1"/>
  <c r="CH25" i="3" s="1"/>
  <c r="Q4" i="3"/>
  <c r="AU4" i="3" s="1" a="1"/>
  <c r="AU4" i="3" s="1"/>
  <c r="P9" i="3"/>
  <c r="AT9" i="3" s="1" a="1"/>
  <c r="AT9" i="3" s="1"/>
  <c r="O14" i="3"/>
  <c r="CH14" i="3" s="1" a="1"/>
  <c r="CH14" i="3" s="1"/>
  <c r="Q20" i="3"/>
  <c r="AU20" i="3" s="1" a="1"/>
  <c r="AU20" i="3" s="1"/>
  <c r="P25" i="3"/>
  <c r="AT25" i="3" s="1" a="1"/>
  <c r="AT25" i="3" s="1"/>
  <c r="Q5" i="3"/>
  <c r="AU5" i="3" s="1" a="1"/>
  <c r="AU5" i="3" s="1"/>
  <c r="P10" i="3"/>
  <c r="AT10" i="3" s="1" a="1"/>
  <c r="AT10" i="3" s="1"/>
  <c r="O15" i="3"/>
  <c r="CH15" i="3" s="1" a="1"/>
  <c r="CH15" i="3" s="1"/>
  <c r="Q21" i="3"/>
  <c r="AU21" i="3" s="1" a="1"/>
  <c r="AU21" i="3" s="1"/>
  <c r="O27" i="3"/>
  <c r="CH27" i="3" s="1" a="1"/>
  <c r="CH27" i="3" s="1"/>
  <c r="Q26" i="3"/>
  <c r="AU26" i="3" s="1" a="1"/>
  <c r="AU26" i="3" s="1"/>
  <c r="Q19" i="3"/>
  <c r="AU19" i="3" s="1" a="1"/>
  <c r="AU19" i="3" s="1"/>
  <c r="P24" i="3"/>
  <c r="AT24" i="3" s="1" a="1"/>
  <c r="AT24" i="3" s="1"/>
  <c r="O18" i="3"/>
  <c r="CH18" i="3" s="1" a="1"/>
  <c r="CH18" i="3" s="1"/>
  <c r="P37" i="3"/>
  <c r="AT37" i="3" s="1" a="1"/>
  <c r="AT37" i="3" s="1"/>
  <c r="O19" i="3"/>
  <c r="CH19" i="3" s="1" a="1"/>
  <c r="CH19" i="3" s="1"/>
  <c r="Q25" i="3"/>
  <c r="AU25" i="3" s="1" a="1"/>
  <c r="AU25" i="3" s="1"/>
  <c r="O20" i="3"/>
  <c r="CH20" i="3" s="1" a="1"/>
  <c r="CH20" i="3" s="1"/>
  <c r="O36" i="3"/>
  <c r="CH36" i="3" s="1" a="1"/>
  <c r="CH36" i="3" s="1"/>
  <c r="Q31" i="3"/>
  <c r="AU31" i="3" s="1" a="1"/>
  <c r="AU31" i="3" s="1"/>
  <c r="Q24" i="3"/>
  <c r="AU24" i="3" s="1" a="1"/>
  <c r="AU24" i="3" s="1"/>
  <c r="P7" i="3"/>
  <c r="AT7" i="3" s="1" a="1"/>
  <c r="AT7" i="3" s="1"/>
  <c r="O12" i="3"/>
  <c r="CH12" i="3" s="1" a="1"/>
  <c r="CH12" i="3" s="1"/>
  <c r="Q18" i="3"/>
  <c r="AU18" i="3" s="1" a="1"/>
  <c r="AU18" i="3" s="1"/>
  <c r="P23" i="3"/>
  <c r="AT23" i="3" s="1" a="1"/>
  <c r="AT23" i="3" s="1"/>
  <c r="O28" i="3"/>
  <c r="CH28" i="3" s="1" a="1"/>
  <c r="CH28" i="3" s="1"/>
  <c r="O5" i="3"/>
  <c r="CH5" i="3" s="1" a="1"/>
  <c r="CH5" i="3" s="1"/>
  <c r="Q11" i="3"/>
  <c r="AU11" i="3" s="1" a="1"/>
  <c r="AU11" i="3" s="1"/>
  <c r="P16" i="3"/>
  <c r="AT16" i="3" s="1" a="1"/>
  <c r="AT16" i="3" s="1"/>
  <c r="O21" i="3"/>
  <c r="CH21" i="3" s="1" a="1"/>
  <c r="CH21" i="3" s="1"/>
  <c r="Q27" i="3"/>
  <c r="AU27" i="3" s="1" a="1"/>
  <c r="AU27" i="3" s="1"/>
  <c r="P5" i="3"/>
  <c r="AT5" i="3" s="1" a="1"/>
  <c r="AT5" i="3" s="1"/>
  <c r="O10" i="3"/>
  <c r="CH10" i="3" s="1" a="1"/>
  <c r="CH10" i="3" s="1"/>
  <c r="Q16" i="3"/>
  <c r="AU16" i="3" s="1" a="1"/>
  <c r="AU16" i="3" s="1"/>
  <c r="P21" i="3"/>
  <c r="AT21" i="3" s="1" a="1"/>
  <c r="AT21" i="3" s="1"/>
  <c r="O26" i="3"/>
  <c r="CH26" i="3" s="1" a="1"/>
  <c r="CH26" i="3" s="1"/>
  <c r="P6" i="3"/>
  <c r="AT6" i="3" s="1" a="1"/>
  <c r="AT6" i="3" s="1"/>
  <c r="O11" i="3"/>
  <c r="CH11" i="3" s="1" a="1"/>
  <c r="CH11" i="3" s="1"/>
  <c r="Q17" i="3"/>
  <c r="AU17" i="3" s="1" a="1"/>
  <c r="AU17" i="3" s="1"/>
  <c r="P22" i="3"/>
  <c r="AT22" i="3" s="1" a="1"/>
  <c r="AT22" i="3" s="1"/>
  <c r="O31" i="3"/>
  <c r="CH31" i="3" s="1" a="1"/>
  <c r="CH31" i="3" s="1"/>
  <c r="O8" i="3"/>
  <c r="CH8" i="3" s="1" a="1"/>
  <c r="CH8" i="3" s="1"/>
  <c r="Q14" i="3"/>
  <c r="AU14" i="3" s="1" a="1"/>
  <c r="AU14" i="3" s="1"/>
  <c r="P19" i="3"/>
  <c r="AT19" i="3" s="1" a="1"/>
  <c r="AT19" i="3" s="1"/>
  <c r="O24" i="3"/>
  <c r="CH24" i="3" s="1" a="1"/>
  <c r="CH24" i="3" s="1"/>
  <c r="Q30" i="3"/>
  <c r="AU30" i="3" s="1" a="1"/>
  <c r="AU30" i="3" s="1"/>
  <c r="Q7" i="3"/>
  <c r="AU7" i="3" s="1" a="1"/>
  <c r="AU7" i="3" s="1"/>
  <c r="P12" i="3"/>
  <c r="AT12" i="3" s="1" a="1"/>
  <c r="AT12" i="3" s="1"/>
  <c r="O17" i="3"/>
  <c r="CH17" i="3" s="1" a="1"/>
  <c r="CH17" i="3" s="1"/>
  <c r="Q23" i="3"/>
  <c r="AU23" i="3" s="1" a="1"/>
  <c r="AU23" i="3" s="1"/>
  <c r="P28" i="3"/>
  <c r="AT28" i="3" s="1" a="1"/>
  <c r="AT28" i="3" s="1"/>
  <c r="O6" i="3"/>
  <c r="CH6" i="3" s="1" a="1"/>
  <c r="CH6" i="3" s="1"/>
  <c r="Q12" i="3"/>
  <c r="AU12" i="3" s="1" a="1"/>
  <c r="AU12" i="3" s="1"/>
  <c r="P17" i="3"/>
  <c r="AT17" i="3" s="1" a="1"/>
  <c r="AT17" i="3" s="1"/>
  <c r="O22" i="3"/>
  <c r="CH22" i="3" s="1" a="1"/>
  <c r="CH22" i="3" s="1"/>
  <c r="Q28" i="3"/>
  <c r="AU28" i="3" s="1" a="1"/>
  <c r="AU28" i="3" s="1"/>
  <c r="O7" i="3"/>
  <c r="CH7" i="3" s="1" a="1"/>
  <c r="CH7" i="3" s="1"/>
  <c r="Q13" i="3"/>
  <c r="AU13" i="3" s="1" a="1"/>
  <c r="AU13" i="3" s="1"/>
  <c r="P18" i="3"/>
  <c r="AT18" i="3" s="1" a="1"/>
  <c r="AT18" i="3" s="1"/>
  <c r="O23" i="3"/>
  <c r="CH23" i="3" s="1" a="1"/>
  <c r="CH23" i="3" s="1"/>
  <c r="O37" i="3"/>
  <c r="CH37" i="3" s="1" a="1"/>
  <c r="CH37" i="3" s="1"/>
  <c r="O30" i="3"/>
  <c r="CH30" i="3" s="1" a="1"/>
  <c r="CH30" i="3" s="1"/>
  <c r="P35" i="3"/>
  <c r="AT35" i="3" s="1" a="1"/>
  <c r="AT35" i="3" s="1"/>
  <c r="Q46" i="3"/>
  <c r="AU46" i="3" s="1" a="1"/>
  <c r="AU46" i="3" s="1"/>
  <c r="O56" i="3"/>
  <c r="CH56" i="3" s="1" a="1"/>
  <c r="CH56" i="3" s="1"/>
  <c r="O29" i="3"/>
  <c r="CH29" i="3" s="1" a="1"/>
  <c r="CH29" i="3" s="1"/>
  <c r="P36" i="3"/>
  <c r="AT36" i="3" s="1" a="1"/>
  <c r="AT36" i="3" s="1"/>
  <c r="Q47" i="3"/>
  <c r="AU47" i="3" s="1" a="1"/>
  <c r="AU47" i="3" s="1"/>
  <c r="O57" i="3"/>
  <c r="CH57" i="3" s="1" a="1"/>
  <c r="CH57" i="3" s="1"/>
  <c r="P29" i="3"/>
  <c r="AT29" i="3" s="1" a="1"/>
  <c r="AT29" i="3" s="1"/>
  <c r="Q36" i="3"/>
  <c r="AU36" i="3" s="1" a="1"/>
  <c r="AU36" i="3" s="1"/>
  <c r="O46" i="3"/>
  <c r="CH46" i="3" s="1" a="1"/>
  <c r="CH46" i="3" s="1"/>
  <c r="P57" i="3"/>
  <c r="AT57" i="3" s="1" a="1"/>
  <c r="AT57" i="3" s="1"/>
  <c r="P30" i="3"/>
  <c r="AT30" i="3" s="1" a="1"/>
  <c r="AT30" i="3" s="1"/>
  <c r="Q41" i="3"/>
  <c r="AU41" i="3" s="1" a="1"/>
  <c r="AU41" i="3" s="1"/>
  <c r="O51" i="3"/>
  <c r="CH51" i="3" s="1" a="1"/>
  <c r="CH51" i="3" s="1"/>
  <c r="P47" i="3"/>
  <c r="AT47" i="3" s="1" a="1"/>
  <c r="AT47" i="3" s="1"/>
  <c r="P48" i="3"/>
  <c r="AT48" i="3" s="1" a="1"/>
  <c r="AT48" i="3" s="1"/>
  <c r="Q48" i="3"/>
  <c r="AU48" i="3" s="1" a="1"/>
  <c r="AU48" i="3" s="1"/>
  <c r="O62" i="3"/>
  <c r="CH62" i="3" s="1" a="1"/>
  <c r="CH62" i="3" s="1"/>
  <c r="P42" i="3"/>
  <c r="AT42" i="3" s="1" a="1"/>
  <c r="AT42" i="3" s="1"/>
  <c r="Q53" i="3"/>
  <c r="AU53" i="3" s="1" a="1"/>
  <c r="AU53" i="3" s="1"/>
  <c r="P31" i="3"/>
  <c r="AT31" i="3" s="1" a="1"/>
  <c r="AT31" i="3" s="1"/>
  <c r="O40" i="3"/>
  <c r="CH40" i="3" s="1" a="1"/>
  <c r="CH40" i="3" s="1"/>
  <c r="P51" i="3"/>
  <c r="AT51" i="3" s="1" a="1"/>
  <c r="AT51" i="3" s="1"/>
  <c r="P32" i="3"/>
  <c r="AT32" i="3" s="1" a="1"/>
  <c r="AT32" i="3" s="1"/>
  <c r="O41" i="3"/>
  <c r="CH41" i="3" s="1" a="1"/>
  <c r="CH41" i="3" s="1"/>
  <c r="P52" i="3"/>
  <c r="AT52" i="3" s="1" a="1"/>
  <c r="AT52" i="3" s="1"/>
  <c r="Q32" i="3"/>
  <c r="AU32" i="3" s="1" a="1"/>
  <c r="AU32" i="3" s="1"/>
  <c r="P41" i="3"/>
  <c r="AT41" i="3" s="1" a="1"/>
  <c r="AT41" i="3" s="1"/>
  <c r="Q52" i="3"/>
  <c r="AU52" i="3" s="1" a="1"/>
  <c r="AU52" i="3" s="1"/>
  <c r="P26" i="3"/>
  <c r="AT26" i="3" s="1" a="1"/>
  <c r="AT26" i="3" s="1"/>
  <c r="O35" i="3"/>
  <c r="CH35" i="3" s="1" a="1"/>
  <c r="CH35" i="3" s="1"/>
  <c r="P46" i="3"/>
  <c r="AT46" i="3" s="1" a="1"/>
  <c r="AT46" i="3" s="1"/>
  <c r="Q57" i="3"/>
  <c r="AU57" i="3" s="1" a="1"/>
  <c r="AU57" i="3" s="1"/>
  <c r="O32" i="3"/>
  <c r="CH32" i="3" s="1" a="1"/>
  <c r="CH32" i="3" s="1"/>
  <c r="Q42" i="3"/>
  <c r="AU42" i="3" s="1" a="1"/>
  <c r="AU42" i="3" s="1"/>
  <c r="O52" i="3"/>
  <c r="CH52" i="3" s="1" a="1"/>
  <c r="CH52" i="3" s="1"/>
  <c r="O33" i="3"/>
  <c r="CH33" i="3" s="1" a="1"/>
  <c r="CH33" i="3" s="1"/>
  <c r="Q43" i="3"/>
  <c r="AU43" i="3" s="1" a="1"/>
  <c r="AU43" i="3" s="1"/>
  <c r="O53" i="3"/>
  <c r="CH53" i="3" s="1" a="1"/>
  <c r="CH53" i="3" s="1"/>
  <c r="P33" i="3"/>
  <c r="AT33" i="3" s="1" a="1"/>
  <c r="AT33" i="3" s="1"/>
  <c r="O42" i="3"/>
  <c r="CH42" i="3" s="1" a="1"/>
  <c r="CH42" i="3" s="1"/>
  <c r="P53" i="3"/>
  <c r="AT53" i="3" s="1" a="1"/>
  <c r="AT53" i="3" s="1"/>
  <c r="Q37" i="3"/>
  <c r="AU37" i="3" s="1" a="1"/>
  <c r="AU37" i="3" s="1"/>
  <c r="O47" i="3"/>
  <c r="CH47" i="3" s="1" a="1"/>
  <c r="CH47" i="3" s="1"/>
  <c r="P62" i="3"/>
  <c r="AT62" i="3" s="1" a="1"/>
  <c r="AT62" i="3" s="1"/>
  <c r="E5" i="3" a="1"/>
  <c r="E5" i="3" s="1"/>
  <c r="V5" i="3" s="1"/>
  <c r="AZ5" i="3" s="1" a="1"/>
  <c r="AZ5" i="3" s="1"/>
  <c r="Q58" i="3"/>
  <c r="AU58" i="3" s="1" a="1"/>
  <c r="AU58" i="3" s="1"/>
  <c r="Q59" i="3"/>
  <c r="AU59" i="3" s="1" a="1"/>
  <c r="AU59" i="3" s="1"/>
  <c r="P58" i="3"/>
  <c r="AT58" i="3" s="1" a="1"/>
  <c r="AT58" i="3" s="1"/>
  <c r="W4" i="3"/>
  <c r="BA4" i="3" s="1" a="1"/>
  <c r="BA4" i="3" s="1"/>
  <c r="Q38" i="3"/>
  <c r="AU38" i="3" s="1" a="1"/>
  <c r="AU38" i="3" s="1"/>
  <c r="P43" i="3"/>
  <c r="AT43" i="3" s="1" a="1"/>
  <c r="AT43" i="3" s="1"/>
  <c r="O48" i="3"/>
  <c r="CH48" i="3" s="1" a="1"/>
  <c r="CH48" i="3" s="1"/>
  <c r="Q54" i="3"/>
  <c r="AU54" i="3" s="1" a="1"/>
  <c r="AU54" i="3" s="1"/>
  <c r="P59" i="3"/>
  <c r="AT59" i="3" s="1" a="1"/>
  <c r="AT59" i="3" s="1"/>
  <c r="Q39" i="3"/>
  <c r="AU39" i="3" s="1" a="1"/>
  <c r="AU39" i="3" s="1"/>
  <c r="P44" i="3"/>
  <c r="AT44" i="3" s="1" a="1"/>
  <c r="AT44" i="3" s="1"/>
  <c r="O49" i="3"/>
  <c r="CH49" i="3" s="1" a="1"/>
  <c r="CH49" i="3" s="1"/>
  <c r="Q55" i="3"/>
  <c r="AU55" i="3" s="1" a="1"/>
  <c r="AU55" i="3" s="1"/>
  <c r="P60" i="3"/>
  <c r="AT60" i="3" s="1" a="1"/>
  <c r="AT60" i="3" s="1"/>
  <c r="O38" i="3"/>
  <c r="CH38" i="3" s="1" a="1"/>
  <c r="CH38" i="3" s="1"/>
  <c r="Q44" i="3"/>
  <c r="AU44" i="3" s="1" a="1"/>
  <c r="AU44" i="3" s="1"/>
  <c r="P49" i="3"/>
  <c r="AT49" i="3" s="1" a="1"/>
  <c r="AT49" i="3" s="1"/>
  <c r="O54" i="3"/>
  <c r="CH54" i="3" s="1" a="1"/>
  <c r="CH54" i="3" s="1"/>
  <c r="Q60" i="3"/>
  <c r="AU60" i="3" s="1" a="1"/>
  <c r="AU60" i="3" s="1"/>
  <c r="Q33" i="3"/>
  <c r="AU33" i="3" s="1" a="1"/>
  <c r="AU33" i="3" s="1"/>
  <c r="P38" i="3"/>
  <c r="AT38" i="3" s="1" a="1"/>
  <c r="AT38" i="3" s="1"/>
  <c r="O43" i="3"/>
  <c r="CH43" i="3" s="1" a="1"/>
  <c r="CH43" i="3" s="1"/>
  <c r="Q49" i="3"/>
  <c r="AU49" i="3" s="1" a="1"/>
  <c r="AU49" i="3" s="1"/>
  <c r="P54" i="3"/>
  <c r="AT54" i="3" s="1" a="1"/>
  <c r="AT54" i="3" s="1"/>
  <c r="O59" i="3"/>
  <c r="CH59" i="3" s="1" a="1"/>
  <c r="CH59" i="3" s="1"/>
  <c r="AK4" i="3"/>
  <c r="BO4" i="3" s="1" a="1"/>
  <c r="BO4" i="3" s="1"/>
  <c r="S4" i="3"/>
  <c r="AW4" i="3" s="1" a="1"/>
  <c r="AW4" i="3" s="1"/>
  <c r="V4" i="3"/>
  <c r="AZ4" i="3" s="1" a="1"/>
  <c r="AZ4" i="3" s="1"/>
  <c r="O58" i="3"/>
  <c r="CH58" i="3" s="1" a="1"/>
  <c r="CH58" i="3" s="1"/>
  <c r="Q34" i="3"/>
  <c r="AU34" i="3" s="1" a="1"/>
  <c r="AU34" i="3" s="1"/>
  <c r="P39" i="3"/>
  <c r="AT39" i="3" s="1" a="1"/>
  <c r="AT39" i="3" s="1"/>
  <c r="O44" i="3"/>
  <c r="CH44" i="3" s="1" a="1"/>
  <c r="CH44" i="3" s="1"/>
  <c r="Q50" i="3"/>
  <c r="AU50" i="3" s="1" a="1"/>
  <c r="AU50" i="3" s="1"/>
  <c r="P55" i="3"/>
  <c r="AT55" i="3" s="1" a="1"/>
  <c r="AT55" i="3" s="1"/>
  <c r="O60" i="3"/>
  <c r="CH60" i="3" s="1" a="1"/>
  <c r="CH60" i="3" s="1"/>
  <c r="Q35" i="3"/>
  <c r="AU35" i="3" s="1" a="1"/>
  <c r="AU35" i="3" s="1"/>
  <c r="P40" i="3"/>
  <c r="AT40" i="3" s="1" a="1"/>
  <c r="AT40" i="3" s="1"/>
  <c r="O45" i="3"/>
  <c r="CH45" i="3" s="1" a="1"/>
  <c r="CH45" i="3" s="1"/>
  <c r="Q51" i="3"/>
  <c r="AU51" i="3" s="1" a="1"/>
  <c r="AU51" i="3" s="1"/>
  <c r="P56" i="3"/>
  <c r="AT56" i="3" s="1" a="1"/>
  <c r="AT56" i="3" s="1"/>
  <c r="O61" i="3"/>
  <c r="CH61" i="3" s="1" a="1"/>
  <c r="CH61" i="3" s="1"/>
  <c r="O34" i="3"/>
  <c r="CH34" i="3" s="1" a="1"/>
  <c r="CH34" i="3" s="1"/>
  <c r="Q40" i="3"/>
  <c r="AU40" i="3" s="1" a="1"/>
  <c r="AU40" i="3" s="1"/>
  <c r="P45" i="3"/>
  <c r="AT45" i="3" s="1" a="1"/>
  <c r="AT45" i="3" s="1"/>
  <c r="O50" i="3"/>
  <c r="CH50" i="3" s="1" a="1"/>
  <c r="CH50" i="3" s="1"/>
  <c r="Q56" i="3"/>
  <c r="AU56" i="3" s="1" a="1"/>
  <c r="AU56" i="3" s="1"/>
  <c r="P61" i="3"/>
  <c r="AT61" i="3" s="1" a="1"/>
  <c r="AT61" i="3" s="1"/>
  <c r="Q29" i="3"/>
  <c r="AU29" i="3" s="1" a="1"/>
  <c r="AU29" i="3" s="1"/>
  <c r="P34" i="3"/>
  <c r="AT34" i="3" s="1" a="1"/>
  <c r="AT34" i="3" s="1"/>
  <c r="O39" i="3"/>
  <c r="CH39" i="3" s="1" a="1"/>
  <c r="CH39" i="3" s="1"/>
  <c r="Q45" i="3"/>
  <c r="AU45" i="3" s="1" a="1"/>
  <c r="AU45" i="3" s="1"/>
  <c r="P50" i="3"/>
  <c r="AT50" i="3" s="1" a="1"/>
  <c r="AT50" i="3" s="1"/>
  <c r="O55" i="3"/>
  <c r="CH55" i="3" s="1" a="1"/>
  <c r="CH55" i="3" s="1"/>
  <c r="Q61" i="3"/>
  <c r="AU61" i="3" s="1" a="1"/>
  <c r="AU61" i="3" s="1"/>
  <c r="AJ4" i="3"/>
  <c r="DD4" i="3" s="1" a="1"/>
  <c r="DD4" i="3" s="1"/>
  <c r="D5" i="3" a="1"/>
  <c r="D5" i="3" s="1"/>
  <c r="D6" i="3" s="1" a="1"/>
  <c r="D6" i="3" s="1"/>
  <c r="R4" i="3"/>
  <c r="CK4" i="3" s="1" a="1"/>
  <c r="CK4" i="3" s="1"/>
  <c r="AP3" i="3" a="1"/>
  <c r="AP3" i="3" s="1"/>
  <c r="CE3" i="3" a="1"/>
  <c r="CE3" i="3" s="1"/>
  <c r="Z4" i="3"/>
  <c r="BD4" i="3" s="1" a="1"/>
  <c r="BD4" i="3" s="1"/>
  <c r="I5" i="3" a="1"/>
  <c r="I5" i="3" s="1"/>
  <c r="AH5" i="3" s="1"/>
  <c r="BL5" i="3" s="1" a="1"/>
  <c r="BL5" i="3" s="1"/>
  <c r="AI4" i="3"/>
  <c r="BM4" i="3" s="1" a="1"/>
  <c r="BM4" i="3" s="1"/>
  <c r="Y4" i="3"/>
  <c r="BC4" i="3" s="1" a="1"/>
  <c r="BC4" i="3" s="1"/>
  <c r="AH4" i="3"/>
  <c r="BL4" i="3" s="1" a="1"/>
  <c r="BL4" i="3" s="1"/>
  <c r="X4" i="3"/>
  <c r="CP4" i="3" s="1" a="1"/>
  <c r="CP4" i="3" s="1"/>
  <c r="F6" i="3" a="1"/>
  <c r="F6" i="3" s="1"/>
  <c r="Z5" i="3"/>
  <c r="BD5" i="3" s="1" a="1"/>
  <c r="BD5" i="3" s="1"/>
  <c r="X5" i="3"/>
  <c r="CP5" i="3" s="1" a="1"/>
  <c r="CP5" i="3" s="1"/>
  <c r="Y5" i="3"/>
  <c r="BC5" i="3" s="1" a="1"/>
  <c r="BC5" i="3" s="1"/>
  <c r="BT3" i="3"/>
  <c r="K5" i="3" a="1"/>
  <c r="K5" i="3" s="1"/>
  <c r="AN4" i="3"/>
  <c r="BR4" i="3" s="1" a="1"/>
  <c r="BR4" i="3" s="1"/>
  <c r="AO4" i="3"/>
  <c r="BS4" i="3" s="1" a="1"/>
  <c r="BS4" i="3" s="1"/>
  <c r="AM4" i="3"/>
  <c r="DG4" i="3" s="1" a="1"/>
  <c r="DG4" i="3" s="1"/>
  <c r="J6" i="3" a="1"/>
  <c r="J6" i="3" s="1"/>
  <c r="AL5" i="3"/>
  <c r="BP5" i="3" s="1" a="1"/>
  <c r="BP5" i="3" s="1"/>
  <c r="AJ5" i="3"/>
  <c r="DD5" i="3" s="1" a="1"/>
  <c r="DD5" i="3" s="1"/>
  <c r="AK5" i="3"/>
  <c r="BO5" i="3" s="1" a="1"/>
  <c r="BO5" i="3" s="1"/>
  <c r="M4" i="3"/>
  <c r="AQ4" i="3" s="1" a="1"/>
  <c r="AQ4" i="3" s="1"/>
  <c r="N4" i="3"/>
  <c r="AR4" i="3" s="1" a="1"/>
  <c r="AR4" i="3" s="1"/>
  <c r="L4" i="3"/>
  <c r="B5" i="3" a="1"/>
  <c r="B5" i="3" s="1"/>
  <c r="H6" i="3" a="1"/>
  <c r="H6" i="3" s="1"/>
  <c r="AE5" i="3"/>
  <c r="BI5" i="3" s="1" a="1"/>
  <c r="BI5" i="3" s="1"/>
  <c r="AF5" i="3"/>
  <c r="BJ5" i="3" s="1" a="1"/>
  <c r="BJ5" i="3" s="1"/>
  <c r="G6" i="3" a="1"/>
  <c r="G6" i="3" s="1"/>
  <c r="AA5" i="3"/>
  <c r="CS5" i="3" s="1" a="1"/>
  <c r="CS5" i="3" s="1"/>
  <c r="AB5" i="3"/>
  <c r="BF5" i="3" s="1" a="1"/>
  <c r="BF5" i="3" s="1"/>
  <c r="AC5" i="3"/>
  <c r="BG5" i="3" s="1" a="1"/>
  <c r="BG5" i="3" s="1"/>
  <c r="BU13" i="3" l="1"/>
  <c r="CH13" i="3" a="1"/>
  <c r="CH13" i="3" s="1"/>
  <c r="AS4" i="3" a="1"/>
  <c r="AS4" i="3" s="1"/>
  <c r="CH4" i="3" a="1"/>
  <c r="CH4" i="3" s="1"/>
  <c r="E6" i="3" a="1"/>
  <c r="E6" i="3" s="1"/>
  <c r="EA3" i="3"/>
  <c r="AS13" i="3" a="1"/>
  <c r="AS13" i="3" s="1"/>
  <c r="DX3" i="3"/>
  <c r="DT4" i="3"/>
  <c r="DV3" i="3"/>
  <c r="DP3" i="3"/>
  <c r="BU4" i="3"/>
  <c r="DJ4" i="3" s="1"/>
  <c r="DQ3" i="3"/>
  <c r="DY3" i="3"/>
  <c r="DW3" i="3"/>
  <c r="DR3" i="3"/>
  <c r="DU3" i="3"/>
  <c r="DT3" i="3"/>
  <c r="DR4" i="3"/>
  <c r="DL3" i="3"/>
  <c r="DS3" i="3"/>
  <c r="DV4" i="3"/>
  <c r="DM3" i="3"/>
  <c r="BE5" i="3" a="1"/>
  <c r="BE5" i="3" s="1"/>
  <c r="BY5" i="3"/>
  <c r="BH5" i="3" a="1"/>
  <c r="BH5" i="3" s="1"/>
  <c r="BZ5" i="3"/>
  <c r="BB4" i="3" a="1"/>
  <c r="BB4" i="3" s="1"/>
  <c r="BX4" i="3"/>
  <c r="AV4" i="3" a="1"/>
  <c r="AV4" i="3" s="1"/>
  <c r="BV4" i="3"/>
  <c r="BQ4" i="3" a="1"/>
  <c r="BQ4" i="3" s="1"/>
  <c r="CC4" i="3"/>
  <c r="BB5" i="3" a="1"/>
  <c r="BB5" i="3" s="1"/>
  <c r="BX5" i="3"/>
  <c r="BN4" i="3" a="1"/>
  <c r="BN4" i="3" s="1"/>
  <c r="CB4" i="3"/>
  <c r="BN5" i="3" a="1"/>
  <c r="BN5" i="3" s="1"/>
  <c r="CB5" i="3"/>
  <c r="U5" i="3"/>
  <c r="CN5" i="3" s="1" a="1"/>
  <c r="CN5" i="3" s="1"/>
  <c r="W5" i="3"/>
  <c r="BA5" i="3" s="1" a="1"/>
  <c r="BA5" i="3" s="1"/>
  <c r="R5" i="3"/>
  <c r="CK5" i="3" s="1" a="1"/>
  <c r="CK5" i="3" s="1"/>
  <c r="BU60" i="3"/>
  <c r="AS60" i="3" a="1"/>
  <c r="AS60" i="3" s="1"/>
  <c r="BU48" i="3"/>
  <c r="AS48" i="3" a="1"/>
  <c r="AS48" i="3" s="1"/>
  <c r="BU41" i="3"/>
  <c r="AS41" i="3" a="1"/>
  <c r="AS41" i="3" s="1"/>
  <c r="BU47" i="3"/>
  <c r="AS47" i="3" a="1"/>
  <c r="AS47" i="3" s="1"/>
  <c r="BU52" i="3"/>
  <c r="AS52" i="3" a="1"/>
  <c r="AS52" i="3" s="1"/>
  <c r="BU29" i="3"/>
  <c r="AS29" i="3" a="1"/>
  <c r="AS29" i="3" s="1"/>
  <c r="BU30" i="3"/>
  <c r="AS30" i="3" a="1"/>
  <c r="AS30" i="3" s="1"/>
  <c r="BU8" i="3"/>
  <c r="AS8" i="3" a="1"/>
  <c r="AS8" i="3" s="1"/>
  <c r="BU11" i="3"/>
  <c r="AS11" i="3" a="1"/>
  <c r="AS11" i="3" s="1"/>
  <c r="BU21" i="3"/>
  <c r="AS21" i="3" a="1"/>
  <c r="AS21" i="3" s="1"/>
  <c r="BU28" i="3"/>
  <c r="AS28" i="3" a="1"/>
  <c r="AS28" i="3" s="1"/>
  <c r="BU20" i="3"/>
  <c r="AS20" i="3" a="1"/>
  <c r="AS20" i="3" s="1"/>
  <c r="BU18" i="3"/>
  <c r="AS18" i="3" a="1"/>
  <c r="AS18" i="3" s="1"/>
  <c r="BU27" i="3"/>
  <c r="AS27" i="3" a="1"/>
  <c r="AS27" i="3" s="1"/>
  <c r="DN4" i="3"/>
  <c r="BU22" i="3"/>
  <c r="AS22" i="3" a="1"/>
  <c r="AS22" i="3" s="1"/>
  <c r="BU5" i="3"/>
  <c r="AS5" i="3" a="1"/>
  <c r="AS5" i="3" s="1"/>
  <c r="CE4" i="3" a="1"/>
  <c r="CE4" i="3" s="1"/>
  <c r="DO4" i="3"/>
  <c r="DW4" i="3"/>
  <c r="BU39" i="3"/>
  <c r="AS39" i="3" a="1"/>
  <c r="AS39" i="3" s="1"/>
  <c r="BU34" i="3"/>
  <c r="AS34" i="3" a="1"/>
  <c r="AS34" i="3" s="1"/>
  <c r="BU54" i="3"/>
  <c r="AS54" i="3" a="1"/>
  <c r="AS54" i="3" s="1"/>
  <c r="BU55" i="3"/>
  <c r="AS55" i="3" a="1"/>
  <c r="AS55" i="3" s="1"/>
  <c r="BU50" i="3"/>
  <c r="AS50" i="3" a="1"/>
  <c r="AS50" i="3" s="1"/>
  <c r="BU61" i="3"/>
  <c r="AS61" i="3" a="1"/>
  <c r="AS61" i="3" s="1"/>
  <c r="BU58" i="3"/>
  <c r="AS58" i="3" a="1"/>
  <c r="AS58" i="3" s="1"/>
  <c r="BU59" i="3"/>
  <c r="AS59" i="3" a="1"/>
  <c r="AS59" i="3" s="1"/>
  <c r="BU53" i="3"/>
  <c r="AS53" i="3" a="1"/>
  <c r="AS53" i="3" s="1"/>
  <c r="BU35" i="3"/>
  <c r="AS35" i="3" a="1"/>
  <c r="AS35" i="3" s="1"/>
  <c r="BU57" i="3"/>
  <c r="AS57" i="3" a="1"/>
  <c r="AS57" i="3" s="1"/>
  <c r="BU56" i="3"/>
  <c r="AS56" i="3" a="1"/>
  <c r="AS56" i="3" s="1"/>
  <c r="BU37" i="3"/>
  <c r="AS37" i="3" a="1"/>
  <c r="AS37" i="3" s="1"/>
  <c r="BU7" i="3"/>
  <c r="AS7" i="3" a="1"/>
  <c r="AS7" i="3" s="1"/>
  <c r="BU17" i="3"/>
  <c r="AS17" i="3" a="1"/>
  <c r="AS17" i="3" s="1"/>
  <c r="BU24" i="3"/>
  <c r="AS24" i="3" a="1"/>
  <c r="AS24" i="3" s="1"/>
  <c r="BU31" i="3"/>
  <c r="AS31" i="3" a="1"/>
  <c r="AS31" i="3" s="1"/>
  <c r="BU10" i="3"/>
  <c r="AS10" i="3" a="1"/>
  <c r="AS10" i="3" s="1"/>
  <c r="BU9" i="3"/>
  <c r="AS9" i="3" a="1"/>
  <c r="AS9" i="3" s="1"/>
  <c r="BU16" i="3"/>
  <c r="AS16" i="3" a="1"/>
  <c r="AS16" i="3" s="1"/>
  <c r="BU38" i="3"/>
  <c r="AS38" i="3" a="1"/>
  <c r="AS38" i="3" s="1"/>
  <c r="BU42" i="3"/>
  <c r="AS42" i="3" a="1"/>
  <c r="AS42" i="3" s="1"/>
  <c r="BU33" i="3"/>
  <c r="AS33" i="3" a="1"/>
  <c r="AS33" i="3" s="1"/>
  <c r="BU12" i="3"/>
  <c r="AS12" i="3" a="1"/>
  <c r="AS12" i="3" s="1"/>
  <c r="BU36" i="3"/>
  <c r="AS36" i="3" a="1"/>
  <c r="AS36" i="3" s="1"/>
  <c r="BU14" i="3"/>
  <c r="AS14" i="3" a="1"/>
  <c r="AS14" i="3" s="1"/>
  <c r="DJ3" i="3"/>
  <c r="DK3" i="3"/>
  <c r="BU45" i="3"/>
  <c r="AS45" i="3" a="1"/>
  <c r="AS45" i="3" s="1"/>
  <c r="BU43" i="3"/>
  <c r="AS43" i="3" a="1"/>
  <c r="AS43" i="3" s="1"/>
  <c r="BU44" i="3"/>
  <c r="AS44" i="3" a="1"/>
  <c r="AS44" i="3" s="1"/>
  <c r="BU49" i="3"/>
  <c r="AS49" i="3" a="1"/>
  <c r="AS49" i="3" s="1"/>
  <c r="BU32" i="3"/>
  <c r="AS32" i="3" a="1"/>
  <c r="AS32" i="3" s="1"/>
  <c r="BU40" i="3"/>
  <c r="AS40" i="3" a="1"/>
  <c r="AS40" i="3" s="1"/>
  <c r="BU62" i="3"/>
  <c r="AS62" i="3" a="1"/>
  <c r="AS62" i="3" s="1"/>
  <c r="BU51" i="3"/>
  <c r="AS51" i="3" a="1"/>
  <c r="AS51" i="3" s="1"/>
  <c r="BU46" i="3"/>
  <c r="AS46" i="3" a="1"/>
  <c r="AS46" i="3" s="1"/>
  <c r="BU23" i="3"/>
  <c r="AS23" i="3" a="1"/>
  <c r="AS23" i="3" s="1"/>
  <c r="BU6" i="3"/>
  <c r="AS6" i="3" a="1"/>
  <c r="AS6" i="3" s="1"/>
  <c r="BU26" i="3"/>
  <c r="AS26" i="3" a="1"/>
  <c r="AS26" i="3" s="1"/>
  <c r="BU19" i="3"/>
  <c r="AS19" i="3" a="1"/>
  <c r="AS19" i="3" s="1"/>
  <c r="BU15" i="3"/>
  <c r="AS15" i="3" a="1"/>
  <c r="AS15" i="3" s="1"/>
  <c r="BU25" i="3"/>
  <c r="AS25" i="3" a="1"/>
  <c r="AS25" i="3" s="1"/>
  <c r="DJ13" i="3"/>
  <c r="S5" i="3"/>
  <c r="AW5" i="3" s="1" a="1"/>
  <c r="AW5" i="3" s="1"/>
  <c r="T5" i="3"/>
  <c r="AX5" i="3" s="1" a="1"/>
  <c r="AX5" i="3" s="1"/>
  <c r="AI5" i="3"/>
  <c r="BM5" i="3" s="1" a="1"/>
  <c r="BM5" i="3" s="1"/>
  <c r="I6" i="3" a="1"/>
  <c r="I6" i="3" s="1"/>
  <c r="AI6" i="3" s="1"/>
  <c r="BM6" i="3" s="1" a="1"/>
  <c r="BM6" i="3" s="1"/>
  <c r="DH3" i="3"/>
  <c r="DI3" i="3"/>
  <c r="AG5" i="3"/>
  <c r="CY5" i="3" s="1" a="1"/>
  <c r="CY5" i="3" s="1"/>
  <c r="H7" i="3" a="1"/>
  <c r="H7" i="3" s="1"/>
  <c r="AF6" i="3"/>
  <c r="BJ6" i="3" s="1" a="1"/>
  <c r="BJ6" i="3" s="1"/>
  <c r="AD6" i="3"/>
  <c r="CV6" i="3" s="1" a="1"/>
  <c r="CV6" i="3" s="1"/>
  <c r="AE6" i="3"/>
  <c r="BI6" i="3" s="1" a="1"/>
  <c r="BI6" i="3" s="1"/>
  <c r="J7" i="3" a="1"/>
  <c r="J7" i="3" s="1"/>
  <c r="AJ6" i="3"/>
  <c r="DD6" i="3" s="1" a="1"/>
  <c r="DD6" i="3" s="1"/>
  <c r="AK6" i="3"/>
  <c r="BO6" i="3" s="1" a="1"/>
  <c r="BO6" i="3" s="1"/>
  <c r="AL6" i="3"/>
  <c r="BP6" i="3" s="1" a="1"/>
  <c r="BP6" i="3" s="1"/>
  <c r="K6" i="3" a="1"/>
  <c r="K6" i="3" s="1"/>
  <c r="AM5" i="3"/>
  <c r="DG5" i="3" s="1" a="1"/>
  <c r="DG5" i="3" s="1"/>
  <c r="AN5" i="3"/>
  <c r="BR5" i="3" s="1" a="1"/>
  <c r="BR5" i="3" s="1"/>
  <c r="AO5" i="3"/>
  <c r="BS5" i="3" s="1" a="1"/>
  <c r="BS5" i="3" s="1"/>
  <c r="E7" i="3" a="1"/>
  <c r="E7" i="3" s="1"/>
  <c r="U6" i="3"/>
  <c r="CN6" i="3" s="1" a="1"/>
  <c r="CN6" i="3" s="1"/>
  <c r="V6" i="3"/>
  <c r="AZ6" i="3" s="1" a="1"/>
  <c r="AZ6" i="3" s="1"/>
  <c r="W6" i="3"/>
  <c r="BA6" i="3" s="1" a="1"/>
  <c r="BA6" i="3" s="1"/>
  <c r="G7" i="3" a="1"/>
  <c r="G7" i="3" s="1"/>
  <c r="AB6" i="3"/>
  <c r="BF6" i="3" s="1" a="1"/>
  <c r="BF6" i="3" s="1"/>
  <c r="AC6" i="3"/>
  <c r="BG6" i="3" s="1" a="1"/>
  <c r="BG6" i="3" s="1"/>
  <c r="AA6" i="3"/>
  <c r="CS6" i="3" s="1" a="1"/>
  <c r="CS6" i="3" s="1"/>
  <c r="B6" i="3" a="1"/>
  <c r="B6" i="3" s="1"/>
  <c r="M5" i="3"/>
  <c r="AQ5" i="3" s="1" a="1"/>
  <c r="AQ5" i="3" s="1"/>
  <c r="N5" i="3"/>
  <c r="AR5" i="3" s="1" a="1"/>
  <c r="AR5" i="3" s="1"/>
  <c r="L5" i="3"/>
  <c r="AP4" i="3" a="1"/>
  <c r="AP4" i="3" s="1"/>
  <c r="BT4" i="3"/>
  <c r="D7" i="3" a="1"/>
  <c r="D7" i="3" s="1"/>
  <c r="T6" i="3"/>
  <c r="AX6" i="3" s="1" a="1"/>
  <c r="AX6" i="3" s="1"/>
  <c r="R6" i="3"/>
  <c r="CK6" i="3" s="1" a="1"/>
  <c r="CK6" i="3" s="1"/>
  <c r="S6" i="3"/>
  <c r="AW6" i="3" s="1" a="1"/>
  <c r="AW6" i="3" s="1"/>
  <c r="F7" i="3" a="1"/>
  <c r="F7" i="3" s="1"/>
  <c r="X6" i="3"/>
  <c r="CP6" i="3" s="1" a="1"/>
  <c r="CP6" i="3" s="1"/>
  <c r="Y6" i="3"/>
  <c r="BC6" i="3" s="1" a="1"/>
  <c r="BC6" i="3" s="1"/>
  <c r="Z6" i="3"/>
  <c r="BD6" i="3" s="1" a="1"/>
  <c r="BD6" i="3" s="1"/>
  <c r="DK4" i="3" l="1"/>
  <c r="DZ4" i="3"/>
  <c r="DP4" i="3"/>
  <c r="DR5" i="3"/>
  <c r="DX4" i="3"/>
  <c r="DU4" i="3"/>
  <c r="DL4" i="3"/>
  <c r="DM4" i="3"/>
  <c r="DX5" i="3"/>
  <c r="DP5" i="3"/>
  <c r="DT5" i="3"/>
  <c r="DS4" i="3"/>
  <c r="EA4" i="3"/>
  <c r="DY4" i="3"/>
  <c r="DQ4" i="3"/>
  <c r="BE6" i="3" a="1"/>
  <c r="BE6" i="3" s="1"/>
  <c r="BY6" i="3"/>
  <c r="BB6" i="3" a="1"/>
  <c r="BB6" i="3" s="1"/>
  <c r="BX6" i="3"/>
  <c r="BK5" i="3" a="1"/>
  <c r="BK5" i="3" s="1"/>
  <c r="CA5" i="3"/>
  <c r="BH6" i="3" a="1"/>
  <c r="BH6" i="3" s="1"/>
  <c r="BZ6" i="3"/>
  <c r="AV5" i="3" a="1"/>
  <c r="AV5" i="3" s="1"/>
  <c r="BV5" i="3"/>
  <c r="AY6" i="3" a="1"/>
  <c r="AY6" i="3" s="1"/>
  <c r="BW6" i="3"/>
  <c r="BQ5" i="3" a="1"/>
  <c r="BQ5" i="3" s="1"/>
  <c r="CC5" i="3"/>
  <c r="BN6" i="3" a="1"/>
  <c r="BN6" i="3" s="1"/>
  <c r="CB6" i="3"/>
  <c r="AV6" i="3" a="1"/>
  <c r="AV6" i="3" s="1"/>
  <c r="BV6" i="3"/>
  <c r="AY5" i="3" a="1"/>
  <c r="AY5" i="3" s="1"/>
  <c r="BW5" i="3"/>
  <c r="DJ31" i="3"/>
  <c r="DJ50" i="3"/>
  <c r="DJ22" i="3"/>
  <c r="DJ37" i="3"/>
  <c r="DJ58" i="3"/>
  <c r="DJ25" i="3"/>
  <c r="DJ19" i="3"/>
  <c r="DJ6" i="3"/>
  <c r="DJ46" i="3"/>
  <c r="DJ62" i="3"/>
  <c r="DJ32" i="3"/>
  <c r="DJ44" i="3"/>
  <c r="DJ45" i="3"/>
  <c r="DJ14" i="3"/>
  <c r="DJ12" i="3"/>
  <c r="DJ42" i="3"/>
  <c r="DJ18" i="3"/>
  <c r="DJ28" i="3"/>
  <c r="DJ11" i="3"/>
  <c r="DJ30" i="3"/>
  <c r="DJ52" i="3"/>
  <c r="DJ41" i="3"/>
  <c r="DJ60" i="3"/>
  <c r="CE5" i="3" a="1"/>
  <c r="CE5" i="3" s="1"/>
  <c r="DS5" i="3"/>
  <c r="DY5" i="3"/>
  <c r="DJ9" i="3"/>
  <c r="DJ53" i="3"/>
  <c r="DJ16" i="3"/>
  <c r="DJ10" i="3"/>
  <c r="DJ24" i="3"/>
  <c r="DJ7" i="3"/>
  <c r="DJ56" i="3"/>
  <c r="DJ35" i="3"/>
  <c r="DJ59" i="3"/>
  <c r="DJ61" i="3"/>
  <c r="DJ55" i="3"/>
  <c r="DJ54" i="3"/>
  <c r="DJ39" i="3"/>
  <c r="DJ5" i="3"/>
  <c r="DJ17" i="3"/>
  <c r="DJ57" i="3"/>
  <c r="DJ34" i="3"/>
  <c r="DJ15" i="3"/>
  <c r="DJ26" i="3"/>
  <c r="DJ23" i="3"/>
  <c r="DJ51" i="3"/>
  <c r="DJ40" i="3"/>
  <c r="DJ49" i="3"/>
  <c r="DJ43" i="3"/>
  <c r="DJ36" i="3"/>
  <c r="DJ33" i="3"/>
  <c r="DJ38" i="3"/>
  <c r="DJ27" i="3"/>
  <c r="DJ20" i="3"/>
  <c r="DJ21" i="3"/>
  <c r="DJ8" i="3"/>
  <c r="DJ29" i="3"/>
  <c r="DJ47" i="3"/>
  <c r="DJ48" i="3"/>
  <c r="AH6" i="3"/>
  <c r="BL6" i="3" s="1" a="1"/>
  <c r="BL6" i="3" s="1"/>
  <c r="AG6" i="3"/>
  <c r="CY6" i="3" s="1" a="1"/>
  <c r="CY6" i="3" s="1"/>
  <c r="I7" i="3" a="1"/>
  <c r="I7" i="3" s="1"/>
  <c r="I8" i="3" s="1" a="1"/>
  <c r="I8" i="3" s="1"/>
  <c r="DH4" i="3"/>
  <c r="DI4" i="3"/>
  <c r="F8" i="3" a="1"/>
  <c r="F8" i="3" s="1"/>
  <c r="Z7" i="3"/>
  <c r="BD7" i="3" s="1" a="1"/>
  <c r="BD7" i="3" s="1"/>
  <c r="X7" i="3"/>
  <c r="CP7" i="3" s="1" a="1"/>
  <c r="CP7" i="3" s="1"/>
  <c r="Y7" i="3"/>
  <c r="BC7" i="3" s="1" a="1"/>
  <c r="BC7" i="3" s="1"/>
  <c r="D8" i="3" a="1"/>
  <c r="D8" i="3" s="1"/>
  <c r="R7" i="3"/>
  <c r="CK7" i="3" s="1" a="1"/>
  <c r="CK7" i="3" s="1"/>
  <c r="S7" i="3"/>
  <c r="AW7" i="3" s="1" a="1"/>
  <c r="AW7" i="3" s="1"/>
  <c r="T7" i="3"/>
  <c r="AX7" i="3" s="1" a="1"/>
  <c r="AX7" i="3" s="1"/>
  <c r="AP5" i="3" a="1"/>
  <c r="AP5" i="3" s="1"/>
  <c r="BT5" i="3"/>
  <c r="B7" i="3" a="1"/>
  <c r="B7" i="3" s="1"/>
  <c r="M6" i="3"/>
  <c r="AQ6" i="3" s="1" a="1"/>
  <c r="AQ6" i="3" s="1"/>
  <c r="N6" i="3"/>
  <c r="AR6" i="3" s="1" a="1"/>
  <c r="AR6" i="3" s="1"/>
  <c r="L6" i="3"/>
  <c r="G8" i="3" a="1"/>
  <c r="G8" i="3" s="1"/>
  <c r="AA7" i="3"/>
  <c r="CS7" i="3" s="1" a="1"/>
  <c r="CS7" i="3" s="1"/>
  <c r="AB7" i="3"/>
  <c r="BF7" i="3" s="1" a="1"/>
  <c r="BF7" i="3" s="1"/>
  <c r="AC7" i="3"/>
  <c r="BG7" i="3" s="1" a="1"/>
  <c r="BG7" i="3" s="1"/>
  <c r="E8" i="3" a="1"/>
  <c r="E8" i="3" s="1"/>
  <c r="V7" i="3"/>
  <c r="AZ7" i="3" s="1" a="1"/>
  <c r="AZ7" i="3" s="1"/>
  <c r="W7" i="3"/>
  <c r="BA7" i="3" s="1" a="1"/>
  <c r="BA7" i="3" s="1"/>
  <c r="U7" i="3"/>
  <c r="CN7" i="3" s="1" a="1"/>
  <c r="CN7" i="3" s="1"/>
  <c r="K7" i="3" a="1"/>
  <c r="K7" i="3" s="1"/>
  <c r="AN6" i="3"/>
  <c r="BR6" i="3" s="1" a="1"/>
  <c r="BR6" i="3" s="1"/>
  <c r="AO6" i="3"/>
  <c r="BS6" i="3" s="1" a="1"/>
  <c r="BS6" i="3" s="1"/>
  <c r="AM6" i="3"/>
  <c r="DG6" i="3" s="1" a="1"/>
  <c r="DG6" i="3" s="1"/>
  <c r="J8" i="3" a="1"/>
  <c r="J8" i="3" s="1"/>
  <c r="AL7" i="3"/>
  <c r="BP7" i="3" s="1" a="1"/>
  <c r="BP7" i="3" s="1"/>
  <c r="AJ7" i="3"/>
  <c r="DD7" i="3" s="1" a="1"/>
  <c r="DD7" i="3" s="1"/>
  <c r="AK7" i="3"/>
  <c r="BO7" i="3" s="1" a="1"/>
  <c r="BO7" i="3" s="1"/>
  <c r="H8" i="3" a="1"/>
  <c r="H8" i="3" s="1"/>
  <c r="AD7" i="3"/>
  <c r="CV7" i="3" s="1" a="1"/>
  <c r="CV7" i="3" s="1"/>
  <c r="AE7" i="3"/>
  <c r="BI7" i="3" s="1" a="1"/>
  <c r="BI7" i="3" s="1"/>
  <c r="AF7" i="3"/>
  <c r="BJ7" i="3" s="1" a="1"/>
  <c r="BJ7" i="3" s="1"/>
  <c r="D10" i="1" a="1"/>
  <c r="G10" i="1" a="1"/>
  <c r="AG7" i="3" l="1"/>
  <c r="CY7" i="3" s="1" a="1"/>
  <c r="CY7" i="3" s="1"/>
  <c r="DU5" i="3"/>
  <c r="DX6" i="3"/>
  <c r="DN6" i="3"/>
  <c r="DT6" i="3"/>
  <c r="DP6" i="3"/>
  <c r="DK5" i="3"/>
  <c r="DQ5" i="3"/>
  <c r="DR6" i="3"/>
  <c r="DM5" i="3"/>
  <c r="DL6" i="3"/>
  <c r="EA5" i="3"/>
  <c r="DL5" i="3"/>
  <c r="DV5" i="3"/>
  <c r="DW5" i="3"/>
  <c r="DZ5" i="3"/>
  <c r="DO5" i="3"/>
  <c r="BK6" i="3" a="1"/>
  <c r="BK6" i="3" s="1"/>
  <c r="CA6" i="3"/>
  <c r="DN5" i="3"/>
  <c r="BQ6" i="3" a="1"/>
  <c r="BQ6" i="3" s="1"/>
  <c r="CC6" i="3"/>
  <c r="AY7" i="3" a="1"/>
  <c r="AY7" i="3" s="1"/>
  <c r="BW7" i="3"/>
  <c r="BK7" i="3" a="1"/>
  <c r="BK7" i="3" s="1"/>
  <c r="CA7" i="3"/>
  <c r="BN7" i="3" a="1"/>
  <c r="BN7" i="3" s="1"/>
  <c r="CB7" i="3"/>
  <c r="AH7" i="3"/>
  <c r="BL7" i="3" s="1" a="1"/>
  <c r="BL7" i="3" s="1"/>
  <c r="BB7" i="3" a="1"/>
  <c r="BB7" i="3" s="1"/>
  <c r="BX7" i="3"/>
  <c r="BH7" i="3" a="1"/>
  <c r="BH7" i="3" s="1"/>
  <c r="BZ7" i="3"/>
  <c r="BE7" i="3" a="1"/>
  <c r="BE7" i="3" s="1"/>
  <c r="BY7" i="3"/>
  <c r="AV7" i="3" a="1"/>
  <c r="AV7" i="3" s="1"/>
  <c r="BV7" i="3"/>
  <c r="D10" i="1"/>
  <c r="H10" i="1" s="1"/>
  <c r="G10" i="1"/>
  <c r="CE6" i="3" a="1"/>
  <c r="CE6" i="3" s="1"/>
  <c r="DO6" i="3"/>
  <c r="DM6" i="3"/>
  <c r="AI7" i="3"/>
  <c r="BM7" i="3" s="1" a="1"/>
  <c r="BM7" i="3" s="1"/>
  <c r="DH5" i="3"/>
  <c r="DI5" i="3"/>
  <c r="H9" i="3" a="1"/>
  <c r="H9" i="3" s="1"/>
  <c r="AF8" i="3"/>
  <c r="BJ8" i="3" s="1" a="1"/>
  <c r="BJ8" i="3" s="1"/>
  <c r="AD8" i="3"/>
  <c r="CV8" i="3" s="1" a="1"/>
  <c r="CV8" i="3" s="1"/>
  <c r="AE8" i="3"/>
  <c r="BI8" i="3" s="1" a="1"/>
  <c r="BI8" i="3" s="1"/>
  <c r="E9" i="3" a="1"/>
  <c r="E9" i="3" s="1"/>
  <c r="U8" i="3"/>
  <c r="CN8" i="3" s="1" a="1"/>
  <c r="CN8" i="3" s="1"/>
  <c r="V8" i="3"/>
  <c r="AZ8" i="3" s="1" a="1"/>
  <c r="AZ8" i="3" s="1"/>
  <c r="W8" i="3"/>
  <c r="BA8" i="3" s="1" a="1"/>
  <c r="BA8" i="3" s="1"/>
  <c r="G9" i="3" a="1"/>
  <c r="G9" i="3" s="1"/>
  <c r="AB8" i="3"/>
  <c r="BF8" i="3" s="1" a="1"/>
  <c r="BF8" i="3" s="1"/>
  <c r="AC8" i="3"/>
  <c r="BG8" i="3" s="1" a="1"/>
  <c r="BG8" i="3" s="1"/>
  <c r="AA8" i="3"/>
  <c r="CS8" i="3" s="1" a="1"/>
  <c r="CS8" i="3" s="1"/>
  <c r="M7" i="3"/>
  <c r="AQ7" i="3" s="1" a="1"/>
  <c r="AQ7" i="3" s="1"/>
  <c r="N7" i="3"/>
  <c r="AR7" i="3" s="1" a="1"/>
  <c r="AR7" i="3" s="1"/>
  <c r="B8" i="3" a="1"/>
  <c r="B8" i="3" s="1"/>
  <c r="L7" i="3"/>
  <c r="I9" i="3" a="1"/>
  <c r="I9" i="3" s="1"/>
  <c r="AG8" i="3"/>
  <c r="CY8" i="3" s="1" a="1"/>
  <c r="CY8" i="3" s="1"/>
  <c r="AH8" i="3"/>
  <c r="BL8" i="3" s="1" a="1"/>
  <c r="BL8" i="3" s="1"/>
  <c r="AI8" i="3"/>
  <c r="BM8" i="3" s="1" a="1"/>
  <c r="BM8" i="3" s="1"/>
  <c r="AP6" i="3" a="1"/>
  <c r="AP6" i="3" s="1"/>
  <c r="BT6" i="3"/>
  <c r="J9" i="3" a="1"/>
  <c r="J9" i="3" s="1"/>
  <c r="AJ8" i="3"/>
  <c r="DD8" i="3" s="1" a="1"/>
  <c r="DD8" i="3" s="1"/>
  <c r="AK8" i="3"/>
  <c r="BO8" i="3" s="1" a="1"/>
  <c r="BO8" i="3" s="1"/>
  <c r="AL8" i="3"/>
  <c r="BP8" i="3" s="1" a="1"/>
  <c r="BP8" i="3" s="1"/>
  <c r="K8" i="3" a="1"/>
  <c r="K8" i="3" s="1"/>
  <c r="AM7" i="3"/>
  <c r="DG7" i="3" s="1" a="1"/>
  <c r="DG7" i="3" s="1"/>
  <c r="AN7" i="3"/>
  <c r="BR7" i="3" s="1" a="1"/>
  <c r="BR7" i="3" s="1"/>
  <c r="AO7" i="3"/>
  <c r="BS7" i="3" s="1" a="1"/>
  <c r="BS7" i="3" s="1"/>
  <c r="D9" i="3" a="1"/>
  <c r="D9" i="3" s="1"/>
  <c r="T8" i="3"/>
  <c r="AX8" i="3" s="1" a="1"/>
  <c r="AX8" i="3" s="1"/>
  <c r="R8" i="3"/>
  <c r="CK8" i="3" s="1" a="1"/>
  <c r="CK8" i="3" s="1"/>
  <c r="S8" i="3"/>
  <c r="AW8" i="3" s="1" a="1"/>
  <c r="AW8" i="3" s="1"/>
  <c r="F9" i="3" a="1"/>
  <c r="F9" i="3" s="1"/>
  <c r="X8" i="3"/>
  <c r="CP8" i="3" s="1" a="1"/>
  <c r="CP8" i="3" s="1"/>
  <c r="Y8" i="3"/>
  <c r="BC8" i="3" s="1" a="1"/>
  <c r="BC8" i="3" s="1"/>
  <c r="Z8" i="3"/>
  <c r="BD8" i="3" s="1" a="1"/>
  <c r="BD8" i="3" s="1"/>
  <c r="DS6" i="3" l="1"/>
  <c r="DY6" i="3"/>
  <c r="DK6" i="3"/>
  <c r="EA6" i="3"/>
  <c r="DQ6" i="3"/>
  <c r="DU6" i="3"/>
  <c r="DX7" i="3"/>
  <c r="DN7" i="3"/>
  <c r="DT7" i="3"/>
  <c r="DV6" i="3"/>
  <c r="DL7" i="3"/>
  <c r="DR7" i="3"/>
  <c r="DP7" i="3"/>
  <c r="DZ6" i="3"/>
  <c r="DW6" i="3"/>
  <c r="AV8" i="3" a="1"/>
  <c r="AV8" i="3" s="1"/>
  <c r="BV8" i="3"/>
  <c r="BB8" i="3" a="1"/>
  <c r="BB8" i="3" s="1"/>
  <c r="BX8" i="3"/>
  <c r="BQ7" i="3" a="1"/>
  <c r="BQ7" i="3" s="1"/>
  <c r="CC7" i="3"/>
  <c r="BN8" i="3" a="1"/>
  <c r="BN8" i="3" s="1"/>
  <c r="CB8" i="3"/>
  <c r="BE8" i="3" a="1"/>
  <c r="BE8" i="3" s="1"/>
  <c r="BY8" i="3"/>
  <c r="BH8" i="3" a="1"/>
  <c r="BH8" i="3" s="1"/>
  <c r="BZ8" i="3"/>
  <c r="BK8" i="3" a="1"/>
  <c r="BK8" i="3" s="1"/>
  <c r="CA8" i="3"/>
  <c r="AY8" i="3" a="1"/>
  <c r="AY8" i="3" s="1"/>
  <c r="BW8" i="3"/>
  <c r="DV7" i="3"/>
  <c r="CE7" i="3" a="1"/>
  <c r="CE7" i="3" s="1"/>
  <c r="DQ7" i="3"/>
  <c r="DO7" i="3"/>
  <c r="DM7" i="3"/>
  <c r="DH6" i="3"/>
  <c r="DI6" i="3"/>
  <c r="D10" i="3" a="1"/>
  <c r="D10" i="3" s="1"/>
  <c r="R9" i="3"/>
  <c r="CK9" i="3" s="1" a="1"/>
  <c r="CK9" i="3" s="1"/>
  <c r="S9" i="3"/>
  <c r="AW9" i="3" s="1" a="1"/>
  <c r="AW9" i="3" s="1"/>
  <c r="T9" i="3"/>
  <c r="AX9" i="3" s="1" a="1"/>
  <c r="AX9" i="3" s="1"/>
  <c r="K9" i="3" a="1"/>
  <c r="K9" i="3" s="1"/>
  <c r="AN8" i="3"/>
  <c r="BR8" i="3" s="1" a="1"/>
  <c r="BR8" i="3" s="1"/>
  <c r="AO8" i="3"/>
  <c r="BS8" i="3" s="1" a="1"/>
  <c r="BS8" i="3" s="1"/>
  <c r="AM8" i="3"/>
  <c r="DG8" i="3" s="1" a="1"/>
  <c r="DG8" i="3" s="1"/>
  <c r="J10" i="3" a="1"/>
  <c r="J10" i="3" s="1"/>
  <c r="AL9" i="3"/>
  <c r="BP9" i="3" s="1" a="1"/>
  <c r="BP9" i="3" s="1"/>
  <c r="AJ9" i="3"/>
  <c r="DD9" i="3" s="1" a="1"/>
  <c r="DD9" i="3" s="1"/>
  <c r="AK9" i="3"/>
  <c r="BO9" i="3" s="1" a="1"/>
  <c r="BO9" i="3" s="1"/>
  <c r="AP7" i="3" a="1"/>
  <c r="AP7" i="3" s="1"/>
  <c r="BT7" i="3"/>
  <c r="B9" i="3" a="1"/>
  <c r="B9" i="3" s="1"/>
  <c r="M8" i="3"/>
  <c r="AQ8" i="3" s="1" a="1"/>
  <c r="AQ8" i="3" s="1"/>
  <c r="N8" i="3"/>
  <c r="AR8" i="3" s="1" a="1"/>
  <c r="AR8" i="3" s="1"/>
  <c r="L8" i="3"/>
  <c r="F10" i="3" a="1"/>
  <c r="F10" i="3" s="1"/>
  <c r="Z9" i="3"/>
  <c r="BD9" i="3" s="1" a="1"/>
  <c r="BD9" i="3" s="1"/>
  <c r="X9" i="3"/>
  <c r="CP9" i="3" s="1" a="1"/>
  <c r="CP9" i="3" s="1"/>
  <c r="Y9" i="3"/>
  <c r="BC9" i="3" s="1" a="1"/>
  <c r="BC9" i="3" s="1"/>
  <c r="I10" i="3" a="1"/>
  <c r="I10" i="3" s="1"/>
  <c r="AH9" i="3"/>
  <c r="BL9" i="3" s="1" a="1"/>
  <c r="BL9" i="3" s="1"/>
  <c r="AI9" i="3"/>
  <c r="BM9" i="3" s="1" a="1"/>
  <c r="BM9" i="3" s="1"/>
  <c r="AG9" i="3"/>
  <c r="CY9" i="3" s="1" a="1"/>
  <c r="CY9" i="3" s="1"/>
  <c r="G10" i="3" a="1"/>
  <c r="G10" i="3" s="1"/>
  <c r="AA9" i="3"/>
  <c r="CS9" i="3" s="1" a="1"/>
  <c r="CS9" i="3" s="1"/>
  <c r="AB9" i="3"/>
  <c r="BF9" i="3" s="1" a="1"/>
  <c r="BF9" i="3" s="1"/>
  <c r="AC9" i="3"/>
  <c r="BG9" i="3" s="1" a="1"/>
  <c r="BG9" i="3" s="1"/>
  <c r="E10" i="3" a="1"/>
  <c r="E10" i="3" s="1"/>
  <c r="V9" i="3"/>
  <c r="AZ9" i="3" s="1" a="1"/>
  <c r="AZ9" i="3" s="1"/>
  <c r="W9" i="3"/>
  <c r="BA9" i="3" s="1" a="1"/>
  <c r="BA9" i="3" s="1"/>
  <c r="U9" i="3"/>
  <c r="CN9" i="3" s="1" a="1"/>
  <c r="CN9" i="3" s="1"/>
  <c r="H10" i="3" a="1"/>
  <c r="H10" i="3" s="1"/>
  <c r="AD9" i="3"/>
  <c r="CV9" i="3" s="1" a="1"/>
  <c r="CV9" i="3" s="1"/>
  <c r="AE9" i="3"/>
  <c r="BI9" i="3" s="1" a="1"/>
  <c r="BI9" i="3" s="1"/>
  <c r="AF9" i="3"/>
  <c r="BJ9" i="3" s="1" a="1"/>
  <c r="BJ9" i="3" s="1"/>
  <c r="EA7" i="3" l="1"/>
  <c r="DW7" i="3"/>
  <c r="DY7" i="3"/>
  <c r="DK7" i="3"/>
  <c r="DR8" i="3"/>
  <c r="DL8" i="3"/>
  <c r="DS7" i="3"/>
  <c r="DV8" i="3"/>
  <c r="DZ7" i="3"/>
  <c r="DU7" i="3"/>
  <c r="DN8" i="3"/>
  <c r="DT8" i="3"/>
  <c r="DX8" i="3"/>
  <c r="DP8" i="3"/>
  <c r="BH9" i="3" a="1"/>
  <c r="BH9" i="3" s="1"/>
  <c r="BZ9" i="3"/>
  <c r="BN9" i="3" a="1"/>
  <c r="BN9" i="3" s="1"/>
  <c r="CB9" i="3"/>
  <c r="AY9" i="3" a="1"/>
  <c r="AY9" i="3" s="1"/>
  <c r="BW9" i="3"/>
  <c r="BK9" i="3" a="1"/>
  <c r="BK9" i="3" s="1"/>
  <c r="CA9" i="3"/>
  <c r="AV9" i="3" a="1"/>
  <c r="AV9" i="3" s="1"/>
  <c r="BV9" i="3"/>
  <c r="BB9" i="3" a="1"/>
  <c r="BB9" i="3" s="1"/>
  <c r="BX9" i="3"/>
  <c r="BE9" i="3" a="1"/>
  <c r="BE9" i="3" s="1"/>
  <c r="BY9" i="3"/>
  <c r="BQ8" i="3" a="1"/>
  <c r="BQ8" i="3" s="1"/>
  <c r="CC8" i="3"/>
  <c r="CE8" i="3" a="1"/>
  <c r="CE8" i="3" s="1"/>
  <c r="DM8" i="3"/>
  <c r="DQ8" i="3"/>
  <c r="DO8" i="3"/>
  <c r="DW8" i="3"/>
  <c r="DH7" i="3"/>
  <c r="DI7" i="3"/>
  <c r="H11" i="3" a="1"/>
  <c r="H11" i="3" s="1"/>
  <c r="AF10" i="3"/>
  <c r="BJ10" i="3" s="1" a="1"/>
  <c r="BJ10" i="3" s="1"/>
  <c r="AD10" i="3"/>
  <c r="CV10" i="3" s="1" a="1"/>
  <c r="CV10" i="3" s="1"/>
  <c r="AE10" i="3"/>
  <c r="BI10" i="3" s="1" a="1"/>
  <c r="BI10" i="3" s="1"/>
  <c r="E11" i="3" a="1"/>
  <c r="E11" i="3" s="1"/>
  <c r="U10" i="3"/>
  <c r="CN10" i="3" s="1" a="1"/>
  <c r="CN10" i="3" s="1"/>
  <c r="V10" i="3"/>
  <c r="AZ10" i="3" s="1" a="1"/>
  <c r="AZ10" i="3" s="1"/>
  <c r="W10" i="3"/>
  <c r="BA10" i="3" s="1" a="1"/>
  <c r="BA10" i="3" s="1"/>
  <c r="I11" i="3" a="1"/>
  <c r="I11" i="3" s="1"/>
  <c r="AG10" i="3"/>
  <c r="CY10" i="3" s="1" a="1"/>
  <c r="CY10" i="3" s="1"/>
  <c r="AH10" i="3"/>
  <c r="BL10" i="3" s="1" a="1"/>
  <c r="BL10" i="3" s="1"/>
  <c r="AI10" i="3"/>
  <c r="BM10" i="3" s="1" a="1"/>
  <c r="BM10" i="3" s="1"/>
  <c r="F11" i="3" a="1"/>
  <c r="F11" i="3" s="1"/>
  <c r="X10" i="3"/>
  <c r="CP10" i="3" s="1" a="1"/>
  <c r="CP10" i="3" s="1"/>
  <c r="Y10" i="3"/>
  <c r="BC10" i="3" s="1" a="1"/>
  <c r="BC10" i="3" s="1"/>
  <c r="Z10" i="3"/>
  <c r="BD10" i="3" s="1" a="1"/>
  <c r="BD10" i="3" s="1"/>
  <c r="B10" i="3" a="1"/>
  <c r="B10" i="3" s="1"/>
  <c r="M9" i="3"/>
  <c r="AQ9" i="3" s="1" a="1"/>
  <c r="AQ9" i="3" s="1"/>
  <c r="N9" i="3"/>
  <c r="AR9" i="3" s="1" a="1"/>
  <c r="AR9" i="3" s="1"/>
  <c r="L9" i="3"/>
  <c r="AP8" i="3" a="1"/>
  <c r="AP8" i="3" s="1"/>
  <c r="BT8" i="3"/>
  <c r="G11" i="3" a="1"/>
  <c r="G11" i="3" s="1"/>
  <c r="AB10" i="3"/>
  <c r="BF10" i="3" s="1" a="1"/>
  <c r="BF10" i="3" s="1"/>
  <c r="AC10" i="3"/>
  <c r="BG10" i="3" s="1" a="1"/>
  <c r="BG10" i="3" s="1"/>
  <c r="AA10" i="3"/>
  <c r="CS10" i="3" s="1" a="1"/>
  <c r="CS10" i="3" s="1"/>
  <c r="J11" i="3" a="1"/>
  <c r="J11" i="3" s="1"/>
  <c r="AJ10" i="3"/>
  <c r="DD10" i="3" s="1" a="1"/>
  <c r="DD10" i="3" s="1"/>
  <c r="AK10" i="3"/>
  <c r="BO10" i="3" s="1" a="1"/>
  <c r="BO10" i="3" s="1"/>
  <c r="AL10" i="3"/>
  <c r="BP10" i="3" s="1" a="1"/>
  <c r="BP10" i="3" s="1"/>
  <c r="K10" i="3" a="1"/>
  <c r="K10" i="3" s="1"/>
  <c r="AM9" i="3"/>
  <c r="DG9" i="3" s="1" a="1"/>
  <c r="DG9" i="3" s="1"/>
  <c r="AN9" i="3"/>
  <c r="BR9" i="3" s="1" a="1"/>
  <c r="BR9" i="3" s="1"/>
  <c r="AO9" i="3"/>
  <c r="BS9" i="3" s="1" a="1"/>
  <c r="BS9" i="3" s="1"/>
  <c r="D11" i="3" a="1"/>
  <c r="D11" i="3" s="1"/>
  <c r="T10" i="3"/>
  <c r="AX10" i="3" s="1" a="1"/>
  <c r="AX10" i="3" s="1"/>
  <c r="R10" i="3"/>
  <c r="CK10" i="3" s="1" a="1"/>
  <c r="CK10" i="3" s="1"/>
  <c r="S10" i="3"/>
  <c r="AW10" i="3" s="1" a="1"/>
  <c r="AW10" i="3" s="1"/>
  <c r="DY8" i="3" l="1"/>
  <c r="DU8" i="3"/>
  <c r="DS8" i="3"/>
  <c r="DK8" i="3"/>
  <c r="DN9" i="3"/>
  <c r="DR9" i="3"/>
  <c r="DL9" i="3"/>
  <c r="DT9" i="3"/>
  <c r="DZ8" i="3"/>
  <c r="DP9" i="3"/>
  <c r="DX9" i="3"/>
  <c r="DV9" i="3"/>
  <c r="EA8" i="3"/>
  <c r="BQ9" i="3" a="1"/>
  <c r="BQ9" i="3" s="1"/>
  <c r="CC9" i="3"/>
  <c r="BN10" i="3" a="1"/>
  <c r="BN10" i="3" s="1"/>
  <c r="CB10" i="3"/>
  <c r="BH10" i="3" a="1"/>
  <c r="BH10" i="3" s="1"/>
  <c r="BZ10" i="3"/>
  <c r="BE10" i="3" a="1"/>
  <c r="BE10" i="3" s="1"/>
  <c r="BY10" i="3"/>
  <c r="BB10" i="3" a="1"/>
  <c r="BB10" i="3" s="1"/>
  <c r="BX10" i="3"/>
  <c r="BK10" i="3" a="1"/>
  <c r="BK10" i="3" s="1"/>
  <c r="CA10" i="3"/>
  <c r="AY10" i="3" a="1"/>
  <c r="AY10" i="3" s="1"/>
  <c r="BW10" i="3"/>
  <c r="AV10" i="3" a="1"/>
  <c r="AV10" i="3" s="1"/>
  <c r="BV10" i="3"/>
  <c r="CE9" i="3" a="1"/>
  <c r="CE9" i="3" s="1"/>
  <c r="DO9" i="3"/>
  <c r="DM9" i="3"/>
  <c r="DY9" i="3"/>
  <c r="DH8" i="3"/>
  <c r="DI8" i="3"/>
  <c r="K11" i="3" a="1"/>
  <c r="K11" i="3" s="1"/>
  <c r="AN10" i="3"/>
  <c r="BR10" i="3" s="1" a="1"/>
  <c r="BR10" i="3" s="1"/>
  <c r="AO10" i="3"/>
  <c r="BS10" i="3" s="1" a="1"/>
  <c r="BS10" i="3" s="1"/>
  <c r="AM10" i="3"/>
  <c r="DG10" i="3" s="1" a="1"/>
  <c r="DG10" i="3" s="1"/>
  <c r="J12" i="3" a="1"/>
  <c r="J12" i="3" s="1"/>
  <c r="AL11" i="3"/>
  <c r="BP11" i="3" s="1" a="1"/>
  <c r="BP11" i="3" s="1"/>
  <c r="AJ11" i="3"/>
  <c r="DD11" i="3" s="1" a="1"/>
  <c r="DD11" i="3" s="1"/>
  <c r="AK11" i="3"/>
  <c r="BO11" i="3" s="1" a="1"/>
  <c r="BO11" i="3" s="1"/>
  <c r="G12" i="3" a="1"/>
  <c r="G12" i="3" s="1"/>
  <c r="AA11" i="3"/>
  <c r="CS11" i="3" s="1" a="1"/>
  <c r="CS11" i="3" s="1"/>
  <c r="AB11" i="3"/>
  <c r="BF11" i="3" s="1" a="1"/>
  <c r="BF11" i="3" s="1"/>
  <c r="AC11" i="3"/>
  <c r="BG11" i="3" s="1" a="1"/>
  <c r="BG11" i="3" s="1"/>
  <c r="BT9" i="3"/>
  <c r="AP9" i="3" a="1"/>
  <c r="AP9" i="3" s="1"/>
  <c r="D12" i="3" a="1"/>
  <c r="D12" i="3" s="1"/>
  <c r="R11" i="3"/>
  <c r="CK11" i="3" s="1" a="1"/>
  <c r="CK11" i="3" s="1"/>
  <c r="S11" i="3"/>
  <c r="AW11" i="3" s="1" a="1"/>
  <c r="AW11" i="3" s="1"/>
  <c r="T11" i="3"/>
  <c r="AX11" i="3" s="1" a="1"/>
  <c r="AX11" i="3" s="1"/>
  <c r="B11" i="3" a="1"/>
  <c r="B11" i="3" s="1"/>
  <c r="M10" i="3"/>
  <c r="AQ10" i="3" s="1" a="1"/>
  <c r="AQ10" i="3" s="1"/>
  <c r="N10" i="3"/>
  <c r="AR10" i="3" s="1" a="1"/>
  <c r="AR10" i="3" s="1"/>
  <c r="L10" i="3"/>
  <c r="F12" i="3" a="1"/>
  <c r="F12" i="3" s="1"/>
  <c r="Z11" i="3"/>
  <c r="BD11" i="3" s="1" a="1"/>
  <c r="BD11" i="3" s="1"/>
  <c r="X11" i="3"/>
  <c r="CP11" i="3" s="1" a="1"/>
  <c r="CP11" i="3" s="1"/>
  <c r="Y11" i="3"/>
  <c r="BC11" i="3" s="1" a="1"/>
  <c r="BC11" i="3" s="1"/>
  <c r="I12" i="3" a="1"/>
  <c r="I12" i="3" s="1"/>
  <c r="AH11" i="3"/>
  <c r="BL11" i="3" s="1" a="1"/>
  <c r="BL11" i="3" s="1"/>
  <c r="AI11" i="3"/>
  <c r="BM11" i="3" s="1" a="1"/>
  <c r="BM11" i="3" s="1"/>
  <c r="AG11" i="3"/>
  <c r="CY11" i="3" s="1" a="1"/>
  <c r="CY11" i="3" s="1"/>
  <c r="E12" i="3" a="1"/>
  <c r="E12" i="3" s="1"/>
  <c r="V11" i="3"/>
  <c r="AZ11" i="3" s="1" a="1"/>
  <c r="AZ11" i="3" s="1"/>
  <c r="W11" i="3"/>
  <c r="BA11" i="3" s="1" a="1"/>
  <c r="BA11" i="3" s="1"/>
  <c r="U11" i="3"/>
  <c r="CN11" i="3" s="1" a="1"/>
  <c r="CN11" i="3" s="1"/>
  <c r="H12" i="3" a="1"/>
  <c r="H12" i="3" s="1"/>
  <c r="AD11" i="3"/>
  <c r="CV11" i="3" s="1" a="1"/>
  <c r="CV11" i="3" s="1"/>
  <c r="AE11" i="3"/>
  <c r="BI11" i="3" s="1" a="1"/>
  <c r="BI11" i="3" s="1"/>
  <c r="AF11" i="3"/>
  <c r="BJ11" i="3" s="1" a="1"/>
  <c r="BJ11" i="3" s="1"/>
  <c r="DW9" i="3" l="1"/>
  <c r="DS9" i="3"/>
  <c r="DK9" i="3"/>
  <c r="DQ9" i="3"/>
  <c r="DN10" i="3"/>
  <c r="DT10" i="3"/>
  <c r="EA9" i="3"/>
  <c r="DU9" i="3"/>
  <c r="DV10" i="3"/>
  <c r="DR10" i="3"/>
  <c r="DX10" i="3"/>
  <c r="DL10" i="3"/>
  <c r="DP10" i="3"/>
  <c r="DZ9" i="3"/>
  <c r="AV11" i="3" a="1"/>
  <c r="AV11" i="3" s="1"/>
  <c r="BV11" i="3"/>
  <c r="BQ10" i="3" a="1"/>
  <c r="BQ10" i="3" s="1"/>
  <c r="CC10" i="3"/>
  <c r="BN11" i="3" a="1"/>
  <c r="BN11" i="3" s="1"/>
  <c r="CB11" i="3"/>
  <c r="BH11" i="3" a="1"/>
  <c r="BH11" i="3" s="1"/>
  <c r="BZ11" i="3"/>
  <c r="AY11" i="3" a="1"/>
  <c r="AY11" i="3" s="1"/>
  <c r="BW11" i="3"/>
  <c r="BK11" i="3" a="1"/>
  <c r="BK11" i="3" s="1"/>
  <c r="CA11" i="3"/>
  <c r="BE11" i="3" a="1"/>
  <c r="BE11" i="3" s="1"/>
  <c r="BY11" i="3"/>
  <c r="BB11" i="3" a="1"/>
  <c r="BB11" i="3" s="1"/>
  <c r="BX11" i="3"/>
  <c r="CE10" i="3" a="1"/>
  <c r="CE10" i="3" s="1"/>
  <c r="DO10" i="3"/>
  <c r="DW10" i="3"/>
  <c r="DM10" i="3"/>
  <c r="DH9" i="3"/>
  <c r="DI9" i="3"/>
  <c r="E13" i="3" a="1"/>
  <c r="E13" i="3" s="1"/>
  <c r="U12" i="3"/>
  <c r="CN12" i="3" s="1" a="1"/>
  <c r="CN12" i="3" s="1"/>
  <c r="V12" i="3"/>
  <c r="AZ12" i="3" s="1" a="1"/>
  <c r="AZ12" i="3" s="1"/>
  <c r="W12" i="3"/>
  <c r="BA12" i="3" s="1" a="1"/>
  <c r="BA12" i="3" s="1"/>
  <c r="F13" i="3" a="1"/>
  <c r="F13" i="3" s="1"/>
  <c r="X12" i="3"/>
  <c r="CP12" i="3" s="1" a="1"/>
  <c r="CP12" i="3" s="1"/>
  <c r="Y12" i="3"/>
  <c r="BC12" i="3" s="1" a="1"/>
  <c r="BC12" i="3" s="1"/>
  <c r="Z12" i="3"/>
  <c r="BD12" i="3" s="1" a="1"/>
  <c r="BD12" i="3" s="1"/>
  <c r="B12" i="3" a="1"/>
  <c r="B12" i="3" s="1"/>
  <c r="M11" i="3"/>
  <c r="AQ11" i="3" s="1" a="1"/>
  <c r="AQ11" i="3" s="1"/>
  <c r="N11" i="3"/>
  <c r="AR11" i="3" s="1" a="1"/>
  <c r="AR11" i="3" s="1"/>
  <c r="L11" i="3"/>
  <c r="D13" i="3" a="1"/>
  <c r="D13" i="3" s="1"/>
  <c r="T12" i="3"/>
  <c r="AX12" i="3" s="1" a="1"/>
  <c r="AX12" i="3" s="1"/>
  <c r="R12" i="3"/>
  <c r="CK12" i="3" s="1" a="1"/>
  <c r="CK12" i="3" s="1"/>
  <c r="S12" i="3"/>
  <c r="AW12" i="3" s="1" a="1"/>
  <c r="AW12" i="3" s="1"/>
  <c r="BT10" i="3"/>
  <c r="AP10" i="3" a="1"/>
  <c r="AP10" i="3" s="1"/>
  <c r="I13" i="3" a="1"/>
  <c r="I13" i="3" s="1"/>
  <c r="AG12" i="3"/>
  <c r="CY12" i="3" s="1" a="1"/>
  <c r="CY12" i="3" s="1"/>
  <c r="AH12" i="3"/>
  <c r="BL12" i="3" s="1" a="1"/>
  <c r="BL12" i="3" s="1"/>
  <c r="AI12" i="3"/>
  <c r="BM12" i="3" s="1" a="1"/>
  <c r="BM12" i="3" s="1"/>
  <c r="H13" i="3" a="1"/>
  <c r="H13" i="3" s="1"/>
  <c r="AF12" i="3"/>
  <c r="BJ12" i="3" s="1" a="1"/>
  <c r="BJ12" i="3" s="1"/>
  <c r="AE12" i="3"/>
  <c r="BI12" i="3" s="1" a="1"/>
  <c r="BI12" i="3" s="1"/>
  <c r="AD12" i="3"/>
  <c r="CV12" i="3" s="1" a="1"/>
  <c r="CV12" i="3" s="1"/>
  <c r="G13" i="3" a="1"/>
  <c r="G13" i="3" s="1"/>
  <c r="AB12" i="3"/>
  <c r="BF12" i="3" s="1" a="1"/>
  <c r="BF12" i="3" s="1"/>
  <c r="AC12" i="3"/>
  <c r="BG12" i="3" s="1" a="1"/>
  <c r="BG12" i="3" s="1"/>
  <c r="AA12" i="3"/>
  <c r="CS12" i="3" s="1" a="1"/>
  <c r="CS12" i="3" s="1"/>
  <c r="J13" i="3" a="1"/>
  <c r="J13" i="3" s="1"/>
  <c r="AJ12" i="3"/>
  <c r="DD12" i="3" s="1" a="1"/>
  <c r="DD12" i="3" s="1"/>
  <c r="AK12" i="3"/>
  <c r="BO12" i="3" s="1" a="1"/>
  <c r="BO12" i="3" s="1"/>
  <c r="AL12" i="3"/>
  <c r="BP12" i="3" s="1" a="1"/>
  <c r="BP12" i="3" s="1"/>
  <c r="K12" i="3" a="1"/>
  <c r="K12" i="3" s="1"/>
  <c r="AM11" i="3"/>
  <c r="DG11" i="3" s="1" a="1"/>
  <c r="DG11" i="3" s="1"/>
  <c r="AN11" i="3"/>
  <c r="BR11" i="3" s="1" a="1"/>
  <c r="BR11" i="3" s="1"/>
  <c r="AO11" i="3"/>
  <c r="BS11" i="3" s="1" a="1"/>
  <c r="BS11" i="3" s="1"/>
  <c r="DY10" i="3" l="1"/>
  <c r="DS10" i="3"/>
  <c r="DL11" i="3"/>
  <c r="DR11" i="3"/>
  <c r="DN11" i="3"/>
  <c r="DX11" i="3"/>
  <c r="DU10" i="3"/>
  <c r="DK10" i="3"/>
  <c r="DP11" i="3"/>
  <c r="DQ10" i="3"/>
  <c r="DT11" i="3"/>
  <c r="DZ10" i="3"/>
  <c r="DV11" i="3"/>
  <c r="EA10" i="3"/>
  <c r="BQ11" i="3" a="1"/>
  <c r="BQ11" i="3" s="1"/>
  <c r="CC11" i="3"/>
  <c r="BN12" i="3" a="1"/>
  <c r="BN12" i="3" s="1"/>
  <c r="CB12" i="3"/>
  <c r="BK12" i="3" a="1"/>
  <c r="BK12" i="3" s="1"/>
  <c r="CA12" i="3"/>
  <c r="AV12" i="3" a="1"/>
  <c r="AV12" i="3" s="1"/>
  <c r="BV12" i="3"/>
  <c r="BE12" i="3" a="1"/>
  <c r="BE12" i="3" s="1"/>
  <c r="BY12" i="3"/>
  <c r="BH12" i="3" a="1"/>
  <c r="BH12" i="3" s="1"/>
  <c r="BZ12" i="3"/>
  <c r="BB12" i="3" a="1"/>
  <c r="BB12" i="3" s="1"/>
  <c r="BX12" i="3"/>
  <c r="AY12" i="3" a="1"/>
  <c r="AY12" i="3" s="1"/>
  <c r="BW12" i="3"/>
  <c r="CE11" i="3" a="1"/>
  <c r="CE11" i="3" s="1"/>
  <c r="DY11" i="3"/>
  <c r="DO11" i="3"/>
  <c r="DM11" i="3"/>
  <c r="DH10" i="3"/>
  <c r="DI10" i="3"/>
  <c r="K13" i="3" a="1"/>
  <c r="K13" i="3" s="1"/>
  <c r="AN12" i="3"/>
  <c r="BR12" i="3" s="1" a="1"/>
  <c r="BR12" i="3" s="1"/>
  <c r="AO12" i="3"/>
  <c r="BS12" i="3" s="1" a="1"/>
  <c r="BS12" i="3" s="1"/>
  <c r="AM12" i="3"/>
  <c r="DG12" i="3" s="1" a="1"/>
  <c r="DG12" i="3" s="1"/>
  <c r="G14" i="3" a="1"/>
  <c r="G14" i="3" s="1"/>
  <c r="AA13" i="3"/>
  <c r="CS13" i="3" s="1" a="1"/>
  <c r="CS13" i="3" s="1"/>
  <c r="AB13" i="3"/>
  <c r="BF13" i="3" s="1" a="1"/>
  <c r="BF13" i="3" s="1"/>
  <c r="AC13" i="3"/>
  <c r="BG13" i="3" s="1" a="1"/>
  <c r="BG13" i="3" s="1"/>
  <c r="I14" i="3" a="1"/>
  <c r="I14" i="3" s="1"/>
  <c r="AG13" i="3"/>
  <c r="CY13" i="3" s="1" a="1"/>
  <c r="CY13" i="3" s="1"/>
  <c r="AH13" i="3"/>
  <c r="BL13" i="3" s="1" a="1"/>
  <c r="BL13" i="3" s="1"/>
  <c r="AI13" i="3"/>
  <c r="BM13" i="3" s="1" a="1"/>
  <c r="BM13" i="3" s="1"/>
  <c r="BT11" i="3"/>
  <c r="AP11" i="3" a="1"/>
  <c r="AP11" i="3" s="1"/>
  <c r="J14" i="3" a="1"/>
  <c r="J14" i="3" s="1"/>
  <c r="AK13" i="3"/>
  <c r="BO13" i="3" s="1" a="1"/>
  <c r="BO13" i="3" s="1"/>
  <c r="AL13" i="3"/>
  <c r="BP13" i="3" s="1" a="1"/>
  <c r="BP13" i="3" s="1"/>
  <c r="AJ13" i="3"/>
  <c r="DD13" i="3" s="1" a="1"/>
  <c r="DD13" i="3" s="1"/>
  <c r="H14" i="3" a="1"/>
  <c r="H14" i="3" s="1"/>
  <c r="AE13" i="3"/>
  <c r="BI13" i="3" s="1" a="1"/>
  <c r="BI13" i="3" s="1"/>
  <c r="AD13" i="3"/>
  <c r="CV13" i="3" s="1" a="1"/>
  <c r="CV13" i="3" s="1"/>
  <c r="AF13" i="3"/>
  <c r="BJ13" i="3" s="1" a="1"/>
  <c r="BJ13" i="3" s="1"/>
  <c r="D14" i="3" a="1"/>
  <c r="D14" i="3" s="1"/>
  <c r="R13" i="3"/>
  <c r="CK13" i="3" s="1" a="1"/>
  <c r="CK13" i="3" s="1"/>
  <c r="S13" i="3"/>
  <c r="AW13" i="3" s="1" a="1"/>
  <c r="AW13" i="3" s="1"/>
  <c r="T13" i="3"/>
  <c r="AX13" i="3" s="1" a="1"/>
  <c r="AX13" i="3" s="1"/>
  <c r="B13" i="3" a="1"/>
  <c r="B13" i="3" s="1"/>
  <c r="M12" i="3"/>
  <c r="AQ12" i="3" s="1" a="1"/>
  <c r="AQ12" i="3" s="1"/>
  <c r="N12" i="3"/>
  <c r="AR12" i="3" s="1" a="1"/>
  <c r="AR12" i="3" s="1"/>
  <c r="L12" i="3"/>
  <c r="F14" i="3" a="1"/>
  <c r="F14" i="3" s="1"/>
  <c r="X13" i="3"/>
  <c r="CP13" i="3" s="1" a="1"/>
  <c r="CP13" i="3" s="1"/>
  <c r="Y13" i="3"/>
  <c r="BC13" i="3" s="1" a="1"/>
  <c r="BC13" i="3" s="1"/>
  <c r="Z13" i="3"/>
  <c r="BD13" i="3" s="1" a="1"/>
  <c r="BD13" i="3" s="1"/>
  <c r="E14" i="3" a="1"/>
  <c r="E14" i="3" s="1"/>
  <c r="V13" i="3"/>
  <c r="AZ13" i="3" s="1" a="1"/>
  <c r="AZ13" i="3" s="1"/>
  <c r="W13" i="3"/>
  <c r="BA13" i="3" s="1" a="1"/>
  <c r="BA13" i="3" s="1"/>
  <c r="U13" i="3"/>
  <c r="CN13" i="3" s="1" a="1"/>
  <c r="CN13" i="3" s="1"/>
  <c r="DW11" i="3" l="1"/>
  <c r="DS11" i="3"/>
  <c r="DK11" i="3"/>
  <c r="DQ11" i="3"/>
  <c r="DR12" i="3"/>
  <c r="DU11" i="3"/>
  <c r="DL12" i="3"/>
  <c r="DX12" i="3"/>
  <c r="DN12" i="3"/>
  <c r="DT12" i="3"/>
  <c r="DP12" i="3"/>
  <c r="DV12" i="3"/>
  <c r="DZ11" i="3"/>
  <c r="EA11" i="3"/>
  <c r="BB13" i="3" a="1"/>
  <c r="BB13" i="3" s="1"/>
  <c r="BX13" i="3"/>
  <c r="AV13" i="3" a="1"/>
  <c r="AV13" i="3" s="1"/>
  <c r="BV13" i="3"/>
  <c r="BQ12" i="3" a="1"/>
  <c r="BQ12" i="3" s="1"/>
  <c r="CC12" i="3"/>
  <c r="AY13" i="3" a="1"/>
  <c r="AY13" i="3" s="1"/>
  <c r="BW13" i="3"/>
  <c r="BN13" i="3" a="1"/>
  <c r="BN13" i="3" s="1"/>
  <c r="CB13" i="3"/>
  <c r="BK13" i="3" a="1"/>
  <c r="BK13" i="3" s="1"/>
  <c r="CA13" i="3"/>
  <c r="BE13" i="3" a="1"/>
  <c r="BE13" i="3" s="1"/>
  <c r="BY13" i="3"/>
  <c r="BH13" i="3" a="1"/>
  <c r="BH13" i="3" s="1"/>
  <c r="BZ13" i="3"/>
  <c r="CE12" i="3" a="1"/>
  <c r="CE12" i="3" s="1"/>
  <c r="DM12" i="3"/>
  <c r="DQ12" i="3"/>
  <c r="DY12" i="3"/>
  <c r="DO12" i="3"/>
  <c r="DW12" i="3"/>
  <c r="DH11" i="3"/>
  <c r="DI11" i="3"/>
  <c r="E15" i="3" a="1"/>
  <c r="E15" i="3" s="1"/>
  <c r="W14" i="3"/>
  <c r="BA14" i="3" s="1" a="1"/>
  <c r="BA14" i="3" s="1"/>
  <c r="U14" i="3"/>
  <c r="CN14" i="3" s="1" a="1"/>
  <c r="CN14" i="3" s="1"/>
  <c r="V14" i="3"/>
  <c r="AZ14" i="3" s="1" a="1"/>
  <c r="AZ14" i="3" s="1"/>
  <c r="D15" i="3" a="1"/>
  <c r="D15" i="3" s="1"/>
  <c r="S14" i="3"/>
  <c r="AW14" i="3" s="1" a="1"/>
  <c r="AW14" i="3" s="1"/>
  <c r="T14" i="3"/>
  <c r="AX14" i="3" s="1" a="1"/>
  <c r="AX14" i="3" s="1"/>
  <c r="R14" i="3"/>
  <c r="CK14" i="3" s="1" a="1"/>
  <c r="CK14" i="3" s="1"/>
  <c r="H15" i="3" a="1"/>
  <c r="H15" i="3" s="1"/>
  <c r="AE14" i="3"/>
  <c r="BI14" i="3" s="1" a="1"/>
  <c r="BI14" i="3" s="1"/>
  <c r="AF14" i="3"/>
  <c r="BJ14" i="3" s="1" a="1"/>
  <c r="BJ14" i="3" s="1"/>
  <c r="AD14" i="3"/>
  <c r="CV14" i="3" s="1" a="1"/>
  <c r="CV14" i="3" s="1"/>
  <c r="J15" i="3" a="1"/>
  <c r="J15" i="3" s="1"/>
  <c r="AJ14" i="3"/>
  <c r="DD14" i="3" s="1" a="1"/>
  <c r="DD14" i="3" s="1"/>
  <c r="AK14" i="3"/>
  <c r="BO14" i="3" s="1" a="1"/>
  <c r="BO14" i="3" s="1"/>
  <c r="AL14" i="3"/>
  <c r="BP14" i="3" s="1" a="1"/>
  <c r="BP14" i="3" s="1"/>
  <c r="BT12" i="3"/>
  <c r="AP12" i="3" a="1"/>
  <c r="AP12" i="3" s="1"/>
  <c r="F15" i="3" a="1"/>
  <c r="F15" i="3" s="1"/>
  <c r="X14" i="3"/>
  <c r="CP14" i="3" s="1" a="1"/>
  <c r="CP14" i="3" s="1"/>
  <c r="Y14" i="3"/>
  <c r="BC14" i="3" s="1" a="1"/>
  <c r="BC14" i="3" s="1"/>
  <c r="Z14" i="3"/>
  <c r="BD14" i="3" s="1" a="1"/>
  <c r="BD14" i="3" s="1"/>
  <c r="B14" i="3" a="1"/>
  <c r="B14" i="3" s="1"/>
  <c r="M13" i="3"/>
  <c r="AQ13" i="3" s="1" a="1"/>
  <c r="AQ13" i="3" s="1"/>
  <c r="N13" i="3"/>
  <c r="AR13" i="3" s="1" a="1"/>
  <c r="AR13" i="3" s="1"/>
  <c r="L13" i="3"/>
  <c r="I15" i="3" a="1"/>
  <c r="I15" i="3" s="1"/>
  <c r="AI14" i="3"/>
  <c r="BM14" i="3" s="1" a="1"/>
  <c r="BM14" i="3" s="1"/>
  <c r="AG14" i="3"/>
  <c r="CY14" i="3" s="1" a="1"/>
  <c r="CY14" i="3" s="1"/>
  <c r="AH14" i="3"/>
  <c r="BL14" i="3" s="1" a="1"/>
  <c r="BL14" i="3" s="1"/>
  <c r="G15" i="3" a="1"/>
  <c r="G15" i="3" s="1"/>
  <c r="AA14" i="3"/>
  <c r="CS14" i="3" s="1" a="1"/>
  <c r="CS14" i="3" s="1"/>
  <c r="AB14" i="3"/>
  <c r="BF14" i="3" s="1" a="1"/>
  <c r="BF14" i="3" s="1"/>
  <c r="AC14" i="3"/>
  <c r="BG14" i="3" s="1" a="1"/>
  <c r="BG14" i="3" s="1"/>
  <c r="K14" i="3" a="1"/>
  <c r="K14" i="3" s="1"/>
  <c r="AO13" i="3"/>
  <c r="BS13" i="3" s="1" a="1"/>
  <c r="BS13" i="3" s="1"/>
  <c r="AM13" i="3"/>
  <c r="DG13" i="3" s="1" a="1"/>
  <c r="DG13" i="3" s="1"/>
  <c r="AN13" i="3"/>
  <c r="BR13" i="3" s="1" a="1"/>
  <c r="BR13" i="3" s="1"/>
  <c r="DP13" i="3" l="1"/>
  <c r="DK12" i="3"/>
  <c r="DS12" i="3"/>
  <c r="EA12" i="3"/>
  <c r="DR13" i="3"/>
  <c r="DX13" i="3"/>
  <c r="DZ12" i="3"/>
  <c r="DV13" i="3"/>
  <c r="DU12" i="3"/>
  <c r="DT13" i="3"/>
  <c r="DN13" i="3"/>
  <c r="DL13" i="3"/>
  <c r="BQ13" i="3" a="1"/>
  <c r="BQ13" i="3" s="1"/>
  <c r="CC13" i="3"/>
  <c r="BE14" i="3" a="1"/>
  <c r="BE14" i="3" s="1"/>
  <c r="BY14" i="3"/>
  <c r="BB14" i="3" a="1"/>
  <c r="BB14" i="3" s="1"/>
  <c r="BX14" i="3"/>
  <c r="BH14" i="3" a="1"/>
  <c r="BH14" i="3" s="1"/>
  <c r="BZ14" i="3"/>
  <c r="AV14" i="3" a="1"/>
  <c r="AV14" i="3" s="1"/>
  <c r="BV14" i="3"/>
  <c r="AY14" i="3" a="1"/>
  <c r="AY14" i="3" s="1"/>
  <c r="BW14" i="3"/>
  <c r="BN14" i="3" a="1"/>
  <c r="BN14" i="3" s="1"/>
  <c r="CB14" i="3"/>
  <c r="BK14" i="3" a="1"/>
  <c r="BK14" i="3" s="1"/>
  <c r="CA14" i="3"/>
  <c r="CE13" i="3" a="1"/>
  <c r="CE13" i="3" s="1"/>
  <c r="DO13" i="3"/>
  <c r="DW13" i="3"/>
  <c r="DM13" i="3"/>
  <c r="DU13" i="3"/>
  <c r="DH12" i="3"/>
  <c r="DI12" i="3"/>
  <c r="K15" i="3" a="1"/>
  <c r="K15" i="3" s="1"/>
  <c r="AM14" i="3"/>
  <c r="DG14" i="3" s="1" a="1"/>
  <c r="DG14" i="3" s="1"/>
  <c r="AN14" i="3"/>
  <c r="BR14" i="3" s="1" a="1"/>
  <c r="BR14" i="3" s="1"/>
  <c r="AO14" i="3"/>
  <c r="BS14" i="3" s="1" a="1"/>
  <c r="BS14" i="3" s="1"/>
  <c r="I16" i="3" a="1"/>
  <c r="I16" i="3" s="1"/>
  <c r="AG15" i="3"/>
  <c r="CY15" i="3" s="1" a="1"/>
  <c r="CY15" i="3" s="1"/>
  <c r="AH15" i="3"/>
  <c r="BL15" i="3" s="1" a="1"/>
  <c r="BL15" i="3" s="1"/>
  <c r="AI15" i="3"/>
  <c r="BM15" i="3" s="1" a="1"/>
  <c r="BM15" i="3" s="1"/>
  <c r="F16" i="3" a="1"/>
  <c r="F16" i="3" s="1"/>
  <c r="Y15" i="3"/>
  <c r="BC15" i="3" s="1" a="1"/>
  <c r="BC15" i="3" s="1"/>
  <c r="Z15" i="3"/>
  <c r="BD15" i="3" s="1" a="1"/>
  <c r="BD15" i="3" s="1"/>
  <c r="X15" i="3"/>
  <c r="CP15" i="3" s="1" a="1"/>
  <c r="CP15" i="3" s="1"/>
  <c r="BT13" i="3"/>
  <c r="AP13" i="3" a="1"/>
  <c r="AP13" i="3" s="1"/>
  <c r="G16" i="3" a="1"/>
  <c r="G16" i="3" s="1"/>
  <c r="AC15" i="3"/>
  <c r="BG15" i="3" s="1" a="1"/>
  <c r="BG15" i="3" s="1"/>
  <c r="AA15" i="3"/>
  <c r="CS15" i="3" s="1" a="1"/>
  <c r="CS15" i="3" s="1"/>
  <c r="AB15" i="3"/>
  <c r="BF15" i="3" s="1" a="1"/>
  <c r="BF15" i="3" s="1"/>
  <c r="B15" i="3" a="1"/>
  <c r="B15" i="3" s="1"/>
  <c r="M14" i="3"/>
  <c r="AQ14" i="3" s="1" a="1"/>
  <c r="AQ14" i="3" s="1"/>
  <c r="N14" i="3"/>
  <c r="AR14" i="3" s="1" a="1"/>
  <c r="AR14" i="3" s="1"/>
  <c r="L14" i="3"/>
  <c r="J16" i="3" a="1"/>
  <c r="J16" i="3" s="1"/>
  <c r="AK15" i="3"/>
  <c r="BO15" i="3" s="1" a="1"/>
  <c r="BO15" i="3" s="1"/>
  <c r="AL15" i="3"/>
  <c r="BP15" i="3" s="1" a="1"/>
  <c r="BP15" i="3" s="1"/>
  <c r="AJ15" i="3"/>
  <c r="DD15" i="3" s="1" a="1"/>
  <c r="DD15" i="3" s="1"/>
  <c r="H16" i="3" a="1"/>
  <c r="H16" i="3" s="1"/>
  <c r="AD15" i="3"/>
  <c r="CV15" i="3" s="1" a="1"/>
  <c r="CV15" i="3" s="1"/>
  <c r="AE15" i="3"/>
  <c r="BI15" i="3" s="1" a="1"/>
  <c r="BI15" i="3" s="1"/>
  <c r="AF15" i="3"/>
  <c r="BJ15" i="3" s="1" a="1"/>
  <c r="BJ15" i="3" s="1"/>
  <c r="D16" i="3" a="1"/>
  <c r="D16" i="3" s="1"/>
  <c r="R15" i="3"/>
  <c r="CK15" i="3" s="1" a="1"/>
  <c r="CK15" i="3" s="1"/>
  <c r="S15" i="3"/>
  <c r="AW15" i="3" s="1" a="1"/>
  <c r="AW15" i="3" s="1"/>
  <c r="T15" i="3"/>
  <c r="AX15" i="3" s="1" a="1"/>
  <c r="AX15" i="3" s="1"/>
  <c r="E16" i="3" a="1"/>
  <c r="E16" i="3" s="1"/>
  <c r="U15" i="3"/>
  <c r="CN15" i="3" s="1" a="1"/>
  <c r="CN15" i="3" s="1"/>
  <c r="V15" i="3"/>
  <c r="AZ15" i="3" s="1" a="1"/>
  <c r="AZ15" i="3" s="1"/>
  <c r="W15" i="3"/>
  <c r="BA15" i="3" s="1" a="1"/>
  <c r="BA15" i="3" s="1"/>
  <c r="DK13" i="3" l="1"/>
  <c r="DS13" i="3"/>
  <c r="DY13" i="3"/>
  <c r="DN14" i="3"/>
  <c r="DQ13" i="3"/>
  <c r="DX14" i="3"/>
  <c r="DL14" i="3"/>
  <c r="DP14" i="3"/>
  <c r="DZ13" i="3"/>
  <c r="EA13" i="3"/>
  <c r="DV14" i="3"/>
  <c r="DT14" i="3"/>
  <c r="DR14" i="3"/>
  <c r="BN15" i="3" a="1"/>
  <c r="BN15" i="3" s="1"/>
  <c r="CB15" i="3"/>
  <c r="BK15" i="3" a="1"/>
  <c r="BK15" i="3" s="1"/>
  <c r="CA15" i="3"/>
  <c r="BQ14" i="3" a="1"/>
  <c r="BQ14" i="3" s="1"/>
  <c r="CC14" i="3"/>
  <c r="BE15" i="3" a="1"/>
  <c r="BE15" i="3" s="1"/>
  <c r="BY15" i="3"/>
  <c r="AY15" i="3" a="1"/>
  <c r="AY15" i="3" s="1"/>
  <c r="BW15" i="3"/>
  <c r="AV15" i="3" a="1"/>
  <c r="AV15" i="3" s="1"/>
  <c r="BV15" i="3"/>
  <c r="BH15" i="3" a="1"/>
  <c r="BH15" i="3" s="1"/>
  <c r="BZ15" i="3"/>
  <c r="BB15" i="3" a="1"/>
  <c r="BB15" i="3" s="1"/>
  <c r="BX15" i="3"/>
  <c r="CE14" i="3" a="1"/>
  <c r="CE14" i="3" s="1"/>
  <c r="DY14" i="3"/>
  <c r="DO14" i="3"/>
  <c r="DW14" i="3"/>
  <c r="DM14" i="3"/>
  <c r="DH13" i="3"/>
  <c r="DI13" i="3"/>
  <c r="D17" i="3" a="1"/>
  <c r="D17" i="3" s="1"/>
  <c r="S16" i="3"/>
  <c r="AW16" i="3" s="1" a="1"/>
  <c r="AW16" i="3" s="1"/>
  <c r="T16" i="3"/>
  <c r="AX16" i="3" s="1" a="1"/>
  <c r="AX16" i="3" s="1"/>
  <c r="R16" i="3"/>
  <c r="CK16" i="3" s="1" a="1"/>
  <c r="CK16" i="3" s="1"/>
  <c r="J17" i="3" a="1"/>
  <c r="J17" i="3" s="1"/>
  <c r="AJ16" i="3"/>
  <c r="DD16" i="3" s="1" a="1"/>
  <c r="DD16" i="3" s="1"/>
  <c r="AK16" i="3"/>
  <c r="BO16" i="3" s="1" a="1"/>
  <c r="BO16" i="3" s="1"/>
  <c r="AL16" i="3"/>
  <c r="BP16" i="3" s="1" a="1"/>
  <c r="BP16" i="3" s="1"/>
  <c r="B16" i="3" a="1"/>
  <c r="B16" i="3" s="1"/>
  <c r="N15" i="3"/>
  <c r="AR15" i="3" s="1" a="1"/>
  <c r="AR15" i="3" s="1"/>
  <c r="M15" i="3"/>
  <c r="AQ15" i="3" s="1" a="1"/>
  <c r="AQ15" i="3" s="1"/>
  <c r="L15" i="3"/>
  <c r="AP14" i="3" a="1"/>
  <c r="AP14" i="3" s="1"/>
  <c r="BT14" i="3"/>
  <c r="E17" i="3" a="1"/>
  <c r="E17" i="3" s="1"/>
  <c r="W16" i="3"/>
  <c r="BA16" i="3" s="1" a="1"/>
  <c r="BA16" i="3" s="1"/>
  <c r="U16" i="3"/>
  <c r="CN16" i="3" s="1" a="1"/>
  <c r="CN16" i="3" s="1"/>
  <c r="V16" i="3"/>
  <c r="AZ16" i="3" s="1" a="1"/>
  <c r="AZ16" i="3" s="1"/>
  <c r="H17" i="3" a="1"/>
  <c r="H17" i="3" s="1"/>
  <c r="AE16" i="3"/>
  <c r="BI16" i="3" s="1" a="1"/>
  <c r="BI16" i="3" s="1"/>
  <c r="AF16" i="3"/>
  <c r="BJ16" i="3" s="1" a="1"/>
  <c r="BJ16" i="3" s="1"/>
  <c r="AD16" i="3"/>
  <c r="CV16" i="3" s="1" a="1"/>
  <c r="CV16" i="3" s="1"/>
  <c r="G17" i="3" a="1"/>
  <c r="G17" i="3" s="1"/>
  <c r="AA16" i="3"/>
  <c r="CS16" i="3" s="1" a="1"/>
  <c r="CS16" i="3" s="1"/>
  <c r="AB16" i="3"/>
  <c r="BF16" i="3" s="1" a="1"/>
  <c r="BF16" i="3" s="1"/>
  <c r="AC16" i="3"/>
  <c r="BG16" i="3" s="1" a="1"/>
  <c r="BG16" i="3" s="1"/>
  <c r="F17" i="3" a="1"/>
  <c r="F17" i="3" s="1"/>
  <c r="X16" i="3"/>
  <c r="CP16" i="3" s="1" a="1"/>
  <c r="CP16" i="3" s="1"/>
  <c r="Y16" i="3"/>
  <c r="BC16" i="3" s="1" a="1"/>
  <c r="BC16" i="3" s="1"/>
  <c r="Z16" i="3"/>
  <c r="BD16" i="3" s="1" a="1"/>
  <c r="BD16" i="3" s="1"/>
  <c r="I17" i="3" a="1"/>
  <c r="I17" i="3" s="1"/>
  <c r="AI16" i="3"/>
  <c r="BM16" i="3" s="1" a="1"/>
  <c r="BM16" i="3" s="1"/>
  <c r="AG16" i="3"/>
  <c r="CY16" i="3" s="1" a="1"/>
  <c r="CY16" i="3" s="1"/>
  <c r="AH16" i="3"/>
  <c r="BL16" i="3" s="1" a="1"/>
  <c r="BL16" i="3" s="1"/>
  <c r="K16" i="3" a="1"/>
  <c r="K16" i="3" s="1"/>
  <c r="AO15" i="3"/>
  <c r="BS15" i="3" s="1" a="1"/>
  <c r="BS15" i="3" s="1"/>
  <c r="AM15" i="3"/>
  <c r="DG15" i="3" s="1" a="1"/>
  <c r="DG15" i="3" s="1"/>
  <c r="AN15" i="3"/>
  <c r="BR15" i="3" s="1" a="1"/>
  <c r="BR15" i="3" s="1"/>
  <c r="DR15" i="3" l="1"/>
  <c r="DU14" i="3"/>
  <c r="DK14" i="3"/>
  <c r="DT15" i="3"/>
  <c r="DN15" i="3"/>
  <c r="DS14" i="3"/>
  <c r="DQ14" i="3"/>
  <c r="DZ14" i="3"/>
  <c r="DX15" i="3"/>
  <c r="EA14" i="3"/>
  <c r="DL15" i="3"/>
  <c r="DP15" i="3"/>
  <c r="DV15" i="3"/>
  <c r="BQ15" i="3" a="1"/>
  <c r="BQ15" i="3" s="1"/>
  <c r="CC15" i="3"/>
  <c r="BK16" i="3" a="1"/>
  <c r="BK16" i="3" s="1"/>
  <c r="CA16" i="3"/>
  <c r="BB16" i="3" a="1"/>
  <c r="BB16" i="3" s="1"/>
  <c r="BX16" i="3"/>
  <c r="BE16" i="3" a="1"/>
  <c r="BE16" i="3" s="1"/>
  <c r="BY16" i="3"/>
  <c r="AV16" i="3" a="1"/>
  <c r="AV16" i="3" s="1"/>
  <c r="BV16" i="3"/>
  <c r="BH16" i="3" a="1"/>
  <c r="BH16" i="3" s="1"/>
  <c r="BZ16" i="3"/>
  <c r="BN16" i="3" a="1"/>
  <c r="BN16" i="3" s="1"/>
  <c r="CB16" i="3"/>
  <c r="AY16" i="3" a="1"/>
  <c r="AY16" i="3" s="1"/>
  <c r="BW16" i="3"/>
  <c r="CE15" i="3" a="1"/>
  <c r="CE15" i="3" s="1"/>
  <c r="DY15" i="3"/>
  <c r="DO15" i="3"/>
  <c r="DM15" i="3"/>
  <c r="DH14" i="3"/>
  <c r="DI14" i="3"/>
  <c r="K17" i="3" a="1"/>
  <c r="K17" i="3" s="1"/>
  <c r="AM16" i="3"/>
  <c r="DG16" i="3" s="1" a="1"/>
  <c r="DG16" i="3" s="1"/>
  <c r="AN16" i="3"/>
  <c r="BR16" i="3" s="1" a="1"/>
  <c r="BR16" i="3" s="1"/>
  <c r="AO16" i="3"/>
  <c r="BS16" i="3" s="1" a="1"/>
  <c r="BS16" i="3" s="1"/>
  <c r="G18" i="3" a="1"/>
  <c r="G18" i="3" s="1"/>
  <c r="AC17" i="3"/>
  <c r="BG17" i="3" s="1" a="1"/>
  <c r="BG17" i="3" s="1"/>
  <c r="AA17" i="3"/>
  <c r="CS17" i="3" s="1" a="1"/>
  <c r="CS17" i="3" s="1"/>
  <c r="AB17" i="3"/>
  <c r="BF17" i="3" s="1" a="1"/>
  <c r="BF17" i="3" s="1"/>
  <c r="H18" i="3" a="1"/>
  <c r="H18" i="3" s="1"/>
  <c r="AD17" i="3"/>
  <c r="CV17" i="3" s="1" a="1"/>
  <c r="CV17" i="3" s="1"/>
  <c r="AE17" i="3"/>
  <c r="BI17" i="3" s="1" a="1"/>
  <c r="BI17" i="3" s="1"/>
  <c r="AF17" i="3"/>
  <c r="BJ17" i="3" s="1" a="1"/>
  <c r="BJ17" i="3" s="1"/>
  <c r="E18" i="3" a="1"/>
  <c r="E18" i="3" s="1"/>
  <c r="U17" i="3"/>
  <c r="CN17" i="3" s="1" a="1"/>
  <c r="CN17" i="3" s="1"/>
  <c r="V17" i="3"/>
  <c r="AZ17" i="3" s="1" a="1"/>
  <c r="AZ17" i="3" s="1"/>
  <c r="W17" i="3"/>
  <c r="BA17" i="3" s="1" a="1"/>
  <c r="BA17" i="3" s="1"/>
  <c r="BT15" i="3"/>
  <c r="AP15" i="3" a="1"/>
  <c r="AP15" i="3" s="1"/>
  <c r="I18" i="3" a="1"/>
  <c r="I18" i="3" s="1"/>
  <c r="AG17" i="3"/>
  <c r="CY17" i="3" s="1" a="1"/>
  <c r="CY17" i="3" s="1"/>
  <c r="AH17" i="3"/>
  <c r="BL17" i="3" s="1" a="1"/>
  <c r="BL17" i="3" s="1"/>
  <c r="AI17" i="3"/>
  <c r="BM17" i="3" s="1" a="1"/>
  <c r="BM17" i="3" s="1"/>
  <c r="F18" i="3" a="1"/>
  <c r="F18" i="3" s="1"/>
  <c r="Y17" i="3"/>
  <c r="BC17" i="3" s="1" a="1"/>
  <c r="BC17" i="3" s="1"/>
  <c r="Z17" i="3"/>
  <c r="BD17" i="3" s="1" a="1"/>
  <c r="BD17" i="3" s="1"/>
  <c r="X17" i="3"/>
  <c r="CP17" i="3" s="1" a="1"/>
  <c r="CP17" i="3" s="1"/>
  <c r="B17" i="3" a="1"/>
  <c r="B17" i="3" s="1"/>
  <c r="M16" i="3"/>
  <c r="AQ16" i="3" s="1" a="1"/>
  <c r="AQ16" i="3" s="1"/>
  <c r="N16" i="3"/>
  <c r="AR16" i="3" s="1" a="1"/>
  <c r="AR16" i="3" s="1"/>
  <c r="L16" i="3"/>
  <c r="J18" i="3" a="1"/>
  <c r="J18" i="3" s="1"/>
  <c r="AK17" i="3"/>
  <c r="BO17" i="3" s="1" a="1"/>
  <c r="BO17" i="3" s="1"/>
  <c r="AL17" i="3"/>
  <c r="BP17" i="3" s="1" a="1"/>
  <c r="BP17" i="3" s="1"/>
  <c r="AJ17" i="3"/>
  <c r="DD17" i="3" s="1" a="1"/>
  <c r="DD17" i="3" s="1"/>
  <c r="D18" i="3" a="1"/>
  <c r="D18" i="3" s="1"/>
  <c r="R17" i="3"/>
  <c r="CK17" i="3" s="1" a="1"/>
  <c r="CK17" i="3" s="1"/>
  <c r="S17" i="3"/>
  <c r="AW17" i="3" s="1" a="1"/>
  <c r="AW17" i="3" s="1"/>
  <c r="T17" i="3"/>
  <c r="AX17" i="3" s="1" a="1"/>
  <c r="AX17" i="3" s="1"/>
  <c r="DT16" i="3" l="1"/>
  <c r="DW15" i="3"/>
  <c r="DU15" i="3"/>
  <c r="DK15" i="3"/>
  <c r="DV16" i="3"/>
  <c r="DQ15" i="3"/>
  <c r="EA15" i="3"/>
  <c r="DS15" i="3"/>
  <c r="DL16" i="3"/>
  <c r="DZ15" i="3"/>
  <c r="DX16" i="3"/>
  <c r="DP16" i="3"/>
  <c r="DN16" i="3"/>
  <c r="DR16" i="3"/>
  <c r="BE17" i="3" a="1"/>
  <c r="BE17" i="3" s="1"/>
  <c r="BY17" i="3"/>
  <c r="AV17" i="3" a="1"/>
  <c r="AV17" i="3" s="1"/>
  <c r="BV17" i="3"/>
  <c r="BN17" i="3" a="1"/>
  <c r="BN17" i="3" s="1"/>
  <c r="CB17" i="3"/>
  <c r="BB17" i="3" a="1"/>
  <c r="BB17" i="3" s="1"/>
  <c r="BX17" i="3"/>
  <c r="AY17" i="3" a="1"/>
  <c r="AY17" i="3" s="1"/>
  <c r="BW17" i="3"/>
  <c r="BH17" i="3" a="1"/>
  <c r="BH17" i="3" s="1"/>
  <c r="BZ17" i="3"/>
  <c r="BQ16" i="3" a="1"/>
  <c r="BQ16" i="3" s="1"/>
  <c r="CC16" i="3"/>
  <c r="BK17" i="3" a="1"/>
  <c r="BK17" i="3" s="1"/>
  <c r="CA17" i="3"/>
  <c r="CE16" i="3" a="1"/>
  <c r="CE16" i="3" s="1"/>
  <c r="DM16" i="3"/>
  <c r="DO16" i="3"/>
  <c r="DW16" i="3"/>
  <c r="DH15" i="3"/>
  <c r="DI15" i="3"/>
  <c r="D19" i="3" a="1"/>
  <c r="D19" i="3" s="1"/>
  <c r="S18" i="3"/>
  <c r="AW18" i="3" s="1" a="1"/>
  <c r="AW18" i="3" s="1"/>
  <c r="T18" i="3"/>
  <c r="AX18" i="3" s="1" a="1"/>
  <c r="AX18" i="3" s="1"/>
  <c r="R18" i="3"/>
  <c r="CK18" i="3" s="1" a="1"/>
  <c r="CK18" i="3" s="1"/>
  <c r="B18" i="3" a="1"/>
  <c r="B18" i="3" s="1"/>
  <c r="N17" i="3"/>
  <c r="AR17" i="3" s="1" a="1"/>
  <c r="AR17" i="3" s="1"/>
  <c r="M17" i="3"/>
  <c r="AQ17" i="3" s="1" a="1"/>
  <c r="AQ17" i="3" s="1"/>
  <c r="L17" i="3"/>
  <c r="I19" i="3" a="1"/>
  <c r="I19" i="3" s="1"/>
  <c r="AI18" i="3"/>
  <c r="BM18" i="3" s="1" a="1"/>
  <c r="BM18" i="3" s="1"/>
  <c r="AG18" i="3"/>
  <c r="CY18" i="3" s="1" a="1"/>
  <c r="CY18" i="3" s="1"/>
  <c r="AH18" i="3"/>
  <c r="BL18" i="3" s="1" a="1"/>
  <c r="BL18" i="3" s="1"/>
  <c r="AP16" i="3" a="1"/>
  <c r="AP16" i="3" s="1"/>
  <c r="BT16" i="3"/>
  <c r="J19" i="3" a="1"/>
  <c r="J19" i="3" s="1"/>
  <c r="AJ18" i="3"/>
  <c r="DD18" i="3" s="1" a="1"/>
  <c r="DD18" i="3" s="1"/>
  <c r="AK18" i="3"/>
  <c r="BO18" i="3" s="1" a="1"/>
  <c r="BO18" i="3" s="1"/>
  <c r="AL18" i="3"/>
  <c r="BP18" i="3" s="1" a="1"/>
  <c r="BP18" i="3" s="1"/>
  <c r="F19" i="3" a="1"/>
  <c r="F19" i="3" s="1"/>
  <c r="X18" i="3"/>
  <c r="CP18" i="3" s="1" a="1"/>
  <c r="CP18" i="3" s="1"/>
  <c r="Y18" i="3"/>
  <c r="BC18" i="3" s="1" a="1"/>
  <c r="BC18" i="3" s="1"/>
  <c r="Z18" i="3"/>
  <c r="BD18" i="3" s="1" a="1"/>
  <c r="BD18" i="3" s="1"/>
  <c r="E19" i="3" a="1"/>
  <c r="E19" i="3" s="1"/>
  <c r="W18" i="3"/>
  <c r="BA18" i="3" s="1" a="1"/>
  <c r="BA18" i="3" s="1"/>
  <c r="U18" i="3"/>
  <c r="CN18" i="3" s="1" a="1"/>
  <c r="CN18" i="3" s="1"/>
  <c r="V18" i="3"/>
  <c r="AZ18" i="3" s="1" a="1"/>
  <c r="AZ18" i="3" s="1"/>
  <c r="H19" i="3" a="1"/>
  <c r="H19" i="3" s="1"/>
  <c r="AE18" i="3"/>
  <c r="BI18" i="3" s="1" a="1"/>
  <c r="BI18" i="3" s="1"/>
  <c r="AF18" i="3"/>
  <c r="BJ18" i="3" s="1" a="1"/>
  <c r="BJ18" i="3" s="1"/>
  <c r="AD18" i="3"/>
  <c r="CV18" i="3" s="1" a="1"/>
  <c r="CV18" i="3" s="1"/>
  <c r="G19" i="3" a="1"/>
  <c r="G19" i="3" s="1"/>
  <c r="AA18" i="3"/>
  <c r="CS18" i="3" s="1" a="1"/>
  <c r="CS18" i="3" s="1"/>
  <c r="AB18" i="3"/>
  <c r="BF18" i="3" s="1" a="1"/>
  <c r="BF18" i="3" s="1"/>
  <c r="AC18" i="3"/>
  <c r="BG18" i="3" s="1" a="1"/>
  <c r="BG18" i="3" s="1"/>
  <c r="K18" i="3" a="1"/>
  <c r="K18" i="3" s="1"/>
  <c r="AO17" i="3"/>
  <c r="BS17" i="3" s="1" a="1"/>
  <c r="BS17" i="3" s="1"/>
  <c r="AM17" i="3"/>
  <c r="DG17" i="3" s="1" a="1"/>
  <c r="DG17" i="3" s="1"/>
  <c r="AN17" i="3"/>
  <c r="BR17" i="3" s="1" a="1"/>
  <c r="BR17" i="3" s="1"/>
  <c r="DU16" i="3" l="1"/>
  <c r="DY16" i="3"/>
  <c r="DK16" i="3"/>
  <c r="DS16" i="3"/>
  <c r="DQ16" i="3"/>
  <c r="DZ16" i="3"/>
  <c r="DN17" i="3"/>
  <c r="DR17" i="3"/>
  <c r="DX17" i="3"/>
  <c r="EA16" i="3"/>
  <c r="DT17" i="3"/>
  <c r="DP17" i="3"/>
  <c r="DL17" i="3"/>
  <c r="DV17" i="3"/>
  <c r="BQ17" i="3" a="1"/>
  <c r="BQ17" i="3" s="1"/>
  <c r="CC17" i="3"/>
  <c r="BK18" i="3" a="1"/>
  <c r="BK18" i="3" s="1"/>
  <c r="CA18" i="3"/>
  <c r="BH18" i="3" a="1"/>
  <c r="BH18" i="3" s="1"/>
  <c r="BZ18" i="3"/>
  <c r="AY18" i="3" a="1"/>
  <c r="AY18" i="3" s="1"/>
  <c r="BW18" i="3"/>
  <c r="BE18" i="3" a="1"/>
  <c r="BE18" i="3" s="1"/>
  <c r="BY18" i="3"/>
  <c r="BB18" i="3" a="1"/>
  <c r="BB18" i="3" s="1"/>
  <c r="BX18" i="3"/>
  <c r="BN18" i="3" a="1"/>
  <c r="BN18" i="3" s="1"/>
  <c r="CB18" i="3"/>
  <c r="AV18" i="3" a="1"/>
  <c r="AV18" i="3" s="1"/>
  <c r="BV18" i="3"/>
  <c r="CE17" i="3" a="1"/>
  <c r="CE17" i="3" s="1"/>
  <c r="DO17" i="3"/>
  <c r="DM17" i="3"/>
  <c r="DH16" i="3"/>
  <c r="DI16" i="3"/>
  <c r="H20" i="3" a="1"/>
  <c r="H20" i="3" s="1"/>
  <c r="AD19" i="3"/>
  <c r="CV19" i="3" s="1" a="1"/>
  <c r="CV19" i="3" s="1"/>
  <c r="AE19" i="3"/>
  <c r="BI19" i="3" s="1" a="1"/>
  <c r="BI19" i="3" s="1"/>
  <c r="AF19" i="3"/>
  <c r="BJ19" i="3" s="1" a="1"/>
  <c r="BJ19" i="3" s="1"/>
  <c r="F20" i="3" a="1"/>
  <c r="F20" i="3" s="1"/>
  <c r="Y19" i="3"/>
  <c r="BC19" i="3" s="1" a="1"/>
  <c r="BC19" i="3" s="1"/>
  <c r="Z19" i="3"/>
  <c r="BD19" i="3" s="1" a="1"/>
  <c r="BD19" i="3" s="1"/>
  <c r="X19" i="3"/>
  <c r="CP19" i="3" s="1" a="1"/>
  <c r="CP19" i="3" s="1"/>
  <c r="J20" i="3" a="1"/>
  <c r="J20" i="3" s="1"/>
  <c r="AK19" i="3"/>
  <c r="BO19" i="3" s="1" a="1"/>
  <c r="BO19" i="3" s="1"/>
  <c r="AL19" i="3"/>
  <c r="BP19" i="3" s="1" a="1"/>
  <c r="BP19" i="3" s="1"/>
  <c r="AJ19" i="3"/>
  <c r="DD19" i="3" s="1" a="1"/>
  <c r="DD19" i="3" s="1"/>
  <c r="BT17" i="3"/>
  <c r="AP17" i="3" a="1"/>
  <c r="AP17" i="3" s="1"/>
  <c r="G20" i="3" a="1"/>
  <c r="G20" i="3" s="1"/>
  <c r="AC19" i="3"/>
  <c r="BG19" i="3" s="1" a="1"/>
  <c r="BG19" i="3" s="1"/>
  <c r="AA19" i="3"/>
  <c r="CS19" i="3" s="1" a="1"/>
  <c r="CS19" i="3" s="1"/>
  <c r="AB19" i="3"/>
  <c r="BF19" i="3" s="1" a="1"/>
  <c r="BF19" i="3" s="1"/>
  <c r="E20" i="3" a="1"/>
  <c r="E20" i="3" s="1"/>
  <c r="U19" i="3"/>
  <c r="CN19" i="3" s="1" a="1"/>
  <c r="CN19" i="3" s="1"/>
  <c r="V19" i="3"/>
  <c r="AZ19" i="3" s="1" a="1"/>
  <c r="AZ19" i="3" s="1"/>
  <c r="W19" i="3"/>
  <c r="BA19" i="3" s="1" a="1"/>
  <c r="BA19" i="3" s="1"/>
  <c r="K19" i="3" a="1"/>
  <c r="K19" i="3" s="1"/>
  <c r="AM18" i="3"/>
  <c r="DG18" i="3" s="1" a="1"/>
  <c r="DG18" i="3" s="1"/>
  <c r="AN18" i="3"/>
  <c r="BR18" i="3" s="1" a="1"/>
  <c r="BR18" i="3" s="1"/>
  <c r="AO18" i="3"/>
  <c r="BS18" i="3" s="1" a="1"/>
  <c r="BS18" i="3" s="1"/>
  <c r="I20" i="3" a="1"/>
  <c r="I20" i="3" s="1"/>
  <c r="AG19" i="3"/>
  <c r="CY19" i="3" s="1" a="1"/>
  <c r="CY19" i="3" s="1"/>
  <c r="AH19" i="3"/>
  <c r="BL19" i="3" s="1" a="1"/>
  <c r="BL19" i="3" s="1"/>
  <c r="AI19" i="3"/>
  <c r="BM19" i="3" s="1" a="1"/>
  <c r="BM19" i="3" s="1"/>
  <c r="B19" i="3" a="1"/>
  <c r="B19" i="3" s="1"/>
  <c r="M18" i="3"/>
  <c r="AQ18" i="3" s="1" a="1"/>
  <c r="AQ18" i="3" s="1"/>
  <c r="N18" i="3"/>
  <c r="AR18" i="3" s="1" a="1"/>
  <c r="AR18" i="3" s="1"/>
  <c r="L18" i="3"/>
  <c r="D20" i="3" a="1"/>
  <c r="D20" i="3" s="1"/>
  <c r="R19" i="3"/>
  <c r="CK19" i="3" s="1" a="1"/>
  <c r="CK19" i="3" s="1"/>
  <c r="S19" i="3"/>
  <c r="AW19" i="3" s="1" a="1"/>
  <c r="AW19" i="3" s="1"/>
  <c r="T19" i="3"/>
  <c r="AX19" i="3" s="1" a="1"/>
  <c r="AX19" i="3" s="1"/>
  <c r="DW17" i="3" l="1"/>
  <c r="DY17" i="3"/>
  <c r="DK17" i="3"/>
  <c r="EA17" i="3"/>
  <c r="DS17" i="3"/>
  <c r="DQ17" i="3"/>
  <c r="DU17" i="3"/>
  <c r="DV18" i="3"/>
  <c r="DL18" i="3"/>
  <c r="DT18" i="3"/>
  <c r="DZ17" i="3"/>
  <c r="DX18" i="3"/>
  <c r="DP18" i="3"/>
  <c r="DN18" i="3"/>
  <c r="DR18" i="3"/>
  <c r="AV19" i="3" a="1"/>
  <c r="AV19" i="3" s="1"/>
  <c r="BV19" i="3"/>
  <c r="BK19" i="3" a="1"/>
  <c r="BK19" i="3" s="1"/>
  <c r="CA19" i="3"/>
  <c r="BQ18" i="3" a="1"/>
  <c r="BQ18" i="3" s="1"/>
  <c r="CC18" i="3"/>
  <c r="AY19" i="3" a="1"/>
  <c r="AY19" i="3" s="1"/>
  <c r="BW19" i="3"/>
  <c r="BN19" i="3" a="1"/>
  <c r="BN19" i="3" s="1"/>
  <c r="CB19" i="3"/>
  <c r="BB19" i="3" a="1"/>
  <c r="BB19" i="3" s="1"/>
  <c r="BX19" i="3"/>
  <c r="BH19" i="3" a="1"/>
  <c r="BH19" i="3" s="1"/>
  <c r="BZ19" i="3"/>
  <c r="BE19" i="3" a="1"/>
  <c r="BE19" i="3" s="1"/>
  <c r="BY19" i="3"/>
  <c r="CE18" i="3" a="1"/>
  <c r="CE18" i="3" s="1"/>
  <c r="DY18" i="3"/>
  <c r="DO18" i="3"/>
  <c r="DW18" i="3"/>
  <c r="DM18" i="3"/>
  <c r="DS18" i="3"/>
  <c r="DH17" i="3"/>
  <c r="DI17" i="3"/>
  <c r="D21" i="3" a="1"/>
  <c r="D21" i="3" s="1"/>
  <c r="S20" i="3"/>
  <c r="AW20" i="3" s="1" a="1"/>
  <c r="AW20" i="3" s="1"/>
  <c r="T20" i="3"/>
  <c r="AX20" i="3" s="1" a="1"/>
  <c r="AX20" i="3" s="1"/>
  <c r="R20" i="3"/>
  <c r="CK20" i="3" s="1" a="1"/>
  <c r="CK20" i="3" s="1"/>
  <c r="I21" i="3" a="1"/>
  <c r="I21" i="3" s="1"/>
  <c r="AI20" i="3"/>
  <c r="BM20" i="3" s="1" a="1"/>
  <c r="BM20" i="3" s="1"/>
  <c r="AG20" i="3"/>
  <c r="CY20" i="3" s="1" a="1"/>
  <c r="CY20" i="3" s="1"/>
  <c r="AH20" i="3"/>
  <c r="BL20" i="3" s="1" a="1"/>
  <c r="BL20" i="3" s="1"/>
  <c r="E21" i="3" a="1"/>
  <c r="E21" i="3" s="1"/>
  <c r="W20" i="3"/>
  <c r="BA20" i="3" s="1" a="1"/>
  <c r="BA20" i="3" s="1"/>
  <c r="U20" i="3"/>
  <c r="CN20" i="3" s="1" a="1"/>
  <c r="CN20" i="3" s="1"/>
  <c r="V20" i="3"/>
  <c r="AZ20" i="3" s="1" a="1"/>
  <c r="AZ20" i="3" s="1"/>
  <c r="G21" i="3" a="1"/>
  <c r="G21" i="3" s="1"/>
  <c r="AA20" i="3"/>
  <c r="CS20" i="3" s="1" a="1"/>
  <c r="CS20" i="3" s="1"/>
  <c r="AB20" i="3"/>
  <c r="BF20" i="3" s="1" a="1"/>
  <c r="BF20" i="3" s="1"/>
  <c r="AC20" i="3"/>
  <c r="BG20" i="3" s="1" a="1"/>
  <c r="BG20" i="3" s="1"/>
  <c r="AP18" i="3" a="1"/>
  <c r="AP18" i="3" s="1"/>
  <c r="BT18" i="3"/>
  <c r="B20" i="3" a="1"/>
  <c r="B20" i="3" s="1"/>
  <c r="N19" i="3"/>
  <c r="AR19" i="3" s="1" a="1"/>
  <c r="AR19" i="3" s="1"/>
  <c r="M19" i="3"/>
  <c r="AQ19" i="3" s="1" a="1"/>
  <c r="AQ19" i="3" s="1"/>
  <c r="L19" i="3"/>
  <c r="K20" i="3" a="1"/>
  <c r="K20" i="3" s="1"/>
  <c r="AO19" i="3"/>
  <c r="BS19" i="3" s="1" a="1"/>
  <c r="BS19" i="3" s="1"/>
  <c r="AM19" i="3"/>
  <c r="DG19" i="3" s="1" a="1"/>
  <c r="DG19" i="3" s="1"/>
  <c r="AN19" i="3"/>
  <c r="BR19" i="3" s="1" a="1"/>
  <c r="BR19" i="3" s="1"/>
  <c r="J21" i="3" a="1"/>
  <c r="J21" i="3" s="1"/>
  <c r="AJ20" i="3"/>
  <c r="DD20" i="3" s="1" a="1"/>
  <c r="DD20" i="3" s="1"/>
  <c r="AK20" i="3"/>
  <c r="BO20" i="3" s="1" a="1"/>
  <c r="BO20" i="3" s="1"/>
  <c r="AL20" i="3"/>
  <c r="BP20" i="3" s="1" a="1"/>
  <c r="BP20" i="3" s="1"/>
  <c r="F21" i="3" a="1"/>
  <c r="F21" i="3" s="1"/>
  <c r="X20" i="3"/>
  <c r="CP20" i="3" s="1" a="1"/>
  <c r="CP20" i="3" s="1"/>
  <c r="Y20" i="3"/>
  <c r="BC20" i="3" s="1" a="1"/>
  <c r="BC20" i="3" s="1"/>
  <c r="Z20" i="3"/>
  <c r="BD20" i="3" s="1" a="1"/>
  <c r="BD20" i="3" s="1"/>
  <c r="H21" i="3" a="1"/>
  <c r="H21" i="3" s="1"/>
  <c r="AE20" i="3"/>
  <c r="BI20" i="3" s="1" a="1"/>
  <c r="BI20" i="3" s="1"/>
  <c r="AF20" i="3"/>
  <c r="BJ20" i="3" s="1" a="1"/>
  <c r="BJ20" i="3" s="1"/>
  <c r="AD20" i="3"/>
  <c r="CV20" i="3" s="1" a="1"/>
  <c r="CV20" i="3" s="1"/>
  <c r="DK18" i="3" l="1"/>
  <c r="DQ18" i="3"/>
  <c r="DU18" i="3"/>
  <c r="DL19" i="3"/>
  <c r="DT19" i="3"/>
  <c r="DZ18" i="3"/>
  <c r="DX19" i="3"/>
  <c r="EA18" i="3"/>
  <c r="DR19" i="3"/>
  <c r="DP19" i="3"/>
  <c r="DN19" i="3"/>
  <c r="DV19" i="3"/>
  <c r="BB20" i="3" a="1"/>
  <c r="BB20" i="3" s="1"/>
  <c r="BX20" i="3"/>
  <c r="BN20" i="3" a="1"/>
  <c r="BN20" i="3" s="1"/>
  <c r="CB20" i="3"/>
  <c r="AV20" i="3" a="1"/>
  <c r="AV20" i="3" s="1"/>
  <c r="BV20" i="3"/>
  <c r="AY20" i="3" a="1"/>
  <c r="AY20" i="3" s="1"/>
  <c r="BW20" i="3"/>
  <c r="BK20" i="3" a="1"/>
  <c r="BK20" i="3" s="1"/>
  <c r="CA20" i="3"/>
  <c r="BH20" i="3" a="1"/>
  <c r="BH20" i="3" s="1"/>
  <c r="BZ20" i="3"/>
  <c r="BE20" i="3" a="1"/>
  <c r="BE20" i="3" s="1"/>
  <c r="BY20" i="3"/>
  <c r="BQ19" i="3" a="1"/>
  <c r="BQ19" i="3" s="1"/>
  <c r="CC19" i="3"/>
  <c r="CE19" i="3" a="1"/>
  <c r="CE19" i="3" s="1"/>
  <c r="DQ19" i="3"/>
  <c r="DY19" i="3"/>
  <c r="DO19" i="3"/>
  <c r="DM19" i="3"/>
  <c r="DH18" i="3"/>
  <c r="DI18" i="3"/>
  <c r="F22" i="3" a="1"/>
  <c r="F22" i="3" s="1"/>
  <c r="Z21" i="3"/>
  <c r="BD21" i="3" s="1" a="1"/>
  <c r="BD21" i="3" s="1"/>
  <c r="Y21" i="3"/>
  <c r="BC21" i="3" s="1" a="1"/>
  <c r="BC21" i="3" s="1"/>
  <c r="X21" i="3"/>
  <c r="CP21" i="3" s="1" a="1"/>
  <c r="CP21" i="3" s="1"/>
  <c r="K21" i="3" a="1"/>
  <c r="K21" i="3" s="1"/>
  <c r="AM20" i="3"/>
  <c r="DG20" i="3" s="1" a="1"/>
  <c r="DG20" i="3" s="1"/>
  <c r="AN20" i="3"/>
  <c r="BR20" i="3" s="1" a="1"/>
  <c r="BR20" i="3" s="1"/>
  <c r="AO20" i="3"/>
  <c r="BS20" i="3" s="1" a="1"/>
  <c r="BS20" i="3" s="1"/>
  <c r="B21" i="3" a="1"/>
  <c r="B21" i="3" s="1"/>
  <c r="M20" i="3"/>
  <c r="AQ20" i="3" s="1" a="1"/>
  <c r="AQ20" i="3" s="1"/>
  <c r="N20" i="3"/>
  <c r="AR20" i="3" s="1" a="1"/>
  <c r="AR20" i="3" s="1"/>
  <c r="L20" i="3"/>
  <c r="BT19" i="3"/>
  <c r="AP19" i="3" a="1"/>
  <c r="AP19" i="3" s="1"/>
  <c r="H22" i="3" a="1"/>
  <c r="H22" i="3" s="1"/>
  <c r="AD21" i="3"/>
  <c r="CV21" i="3" s="1" a="1"/>
  <c r="CV21" i="3" s="1"/>
  <c r="AE21" i="3"/>
  <c r="BI21" i="3" s="1" a="1"/>
  <c r="BI21" i="3" s="1"/>
  <c r="AF21" i="3"/>
  <c r="BJ21" i="3" s="1" a="1"/>
  <c r="BJ21" i="3" s="1"/>
  <c r="J22" i="3" a="1"/>
  <c r="J22" i="3" s="1"/>
  <c r="AL21" i="3"/>
  <c r="BP21" i="3" s="1" a="1"/>
  <c r="BP21" i="3" s="1"/>
  <c r="AK21" i="3"/>
  <c r="BO21" i="3" s="1" a="1"/>
  <c r="BO21" i="3" s="1"/>
  <c r="AJ21" i="3"/>
  <c r="DD21" i="3" s="1" a="1"/>
  <c r="DD21" i="3" s="1"/>
  <c r="G22" i="3" a="1"/>
  <c r="G22" i="3" s="1"/>
  <c r="AA21" i="3"/>
  <c r="CS21" i="3" s="1" a="1"/>
  <c r="CS21" i="3" s="1"/>
  <c r="AC21" i="3"/>
  <c r="BG21" i="3" s="1" a="1"/>
  <c r="BG21" i="3" s="1"/>
  <c r="AB21" i="3"/>
  <c r="BF21" i="3" s="1" a="1"/>
  <c r="BF21" i="3" s="1"/>
  <c r="E22" i="3" a="1"/>
  <c r="E22" i="3" s="1"/>
  <c r="U21" i="3"/>
  <c r="CN21" i="3" s="1" a="1"/>
  <c r="CN21" i="3" s="1"/>
  <c r="V21" i="3"/>
  <c r="AZ21" i="3" s="1" a="1"/>
  <c r="AZ21" i="3" s="1"/>
  <c r="W21" i="3"/>
  <c r="BA21" i="3" s="1" a="1"/>
  <c r="BA21" i="3" s="1"/>
  <c r="I22" i="3" a="1"/>
  <c r="I22" i="3" s="1"/>
  <c r="AH21" i="3"/>
  <c r="BL21" i="3" s="1" a="1"/>
  <c r="BL21" i="3" s="1"/>
  <c r="AI21" i="3"/>
  <c r="BM21" i="3" s="1" a="1"/>
  <c r="BM21" i="3" s="1"/>
  <c r="AG21" i="3"/>
  <c r="CY21" i="3" s="1" a="1"/>
  <c r="CY21" i="3" s="1"/>
  <c r="D22" i="3" a="1"/>
  <c r="D22" i="3" s="1"/>
  <c r="R21" i="3"/>
  <c r="CK21" i="3" s="1" a="1"/>
  <c r="CK21" i="3" s="1"/>
  <c r="S21" i="3"/>
  <c r="AW21" i="3" s="1" a="1"/>
  <c r="AW21" i="3" s="1"/>
  <c r="T21" i="3"/>
  <c r="AX21" i="3" s="1" a="1"/>
  <c r="AX21" i="3" s="1"/>
  <c r="DW19" i="3" l="1"/>
  <c r="DR20" i="3"/>
  <c r="DV20" i="3"/>
  <c r="DL20" i="3"/>
  <c r="DU19" i="3"/>
  <c r="DK19" i="3"/>
  <c r="DP20" i="3"/>
  <c r="DS19" i="3"/>
  <c r="DZ19" i="3"/>
  <c r="EA19" i="3"/>
  <c r="DN20" i="3"/>
  <c r="DT20" i="3"/>
  <c r="DX20" i="3"/>
  <c r="BN21" i="3" a="1"/>
  <c r="BN21" i="3" s="1"/>
  <c r="CB21" i="3"/>
  <c r="BQ20" i="3" a="1"/>
  <c r="BQ20" i="3" s="1"/>
  <c r="CC20" i="3"/>
  <c r="BK21" i="3" a="1"/>
  <c r="BK21" i="3" s="1"/>
  <c r="CA21" i="3"/>
  <c r="AV21" i="3" a="1"/>
  <c r="AV21" i="3" s="1"/>
  <c r="BV21" i="3"/>
  <c r="AY21" i="3" a="1"/>
  <c r="AY21" i="3" s="1"/>
  <c r="BW21" i="3"/>
  <c r="BE21" i="3" a="1"/>
  <c r="BE21" i="3" s="1"/>
  <c r="BY21" i="3"/>
  <c r="BH21" i="3" a="1"/>
  <c r="BH21" i="3" s="1"/>
  <c r="BZ21" i="3"/>
  <c r="BB21" i="3" a="1"/>
  <c r="BB21" i="3" s="1"/>
  <c r="BX21" i="3"/>
  <c r="CE20" i="3" a="1"/>
  <c r="CE20" i="3" s="1"/>
  <c r="DM20" i="3"/>
  <c r="DU20" i="3"/>
  <c r="DQ20" i="3"/>
  <c r="DO20" i="3"/>
  <c r="DW20" i="3"/>
  <c r="DH19" i="3"/>
  <c r="DI19" i="3"/>
  <c r="I23" i="3" a="1"/>
  <c r="I23" i="3" s="1"/>
  <c r="AG22" i="3"/>
  <c r="CY22" i="3" s="1" a="1"/>
  <c r="CY22" i="3" s="1"/>
  <c r="AI22" i="3"/>
  <c r="BM22" i="3" s="1" a="1"/>
  <c r="BM22" i="3" s="1"/>
  <c r="AH22" i="3"/>
  <c r="BL22" i="3" s="1" a="1"/>
  <c r="BL22" i="3" s="1"/>
  <c r="J23" i="3" a="1"/>
  <c r="J23" i="3" s="1"/>
  <c r="AJ22" i="3"/>
  <c r="DD22" i="3" s="1" a="1"/>
  <c r="DD22" i="3" s="1"/>
  <c r="AK22" i="3"/>
  <c r="BO22" i="3" s="1" a="1"/>
  <c r="BO22" i="3" s="1"/>
  <c r="AL22" i="3"/>
  <c r="BP22" i="3" s="1" a="1"/>
  <c r="BP22" i="3" s="1"/>
  <c r="AP20" i="3" a="1"/>
  <c r="AP20" i="3" s="1"/>
  <c r="BT20" i="3"/>
  <c r="D23" i="3" a="1"/>
  <c r="D23" i="3" s="1"/>
  <c r="T22" i="3"/>
  <c r="AX22" i="3" s="1" a="1"/>
  <c r="AX22" i="3" s="1"/>
  <c r="S22" i="3"/>
  <c r="AW22" i="3" s="1" a="1"/>
  <c r="AW22" i="3" s="1"/>
  <c r="R22" i="3"/>
  <c r="CK22" i="3" s="1" a="1"/>
  <c r="CK22" i="3" s="1"/>
  <c r="G23" i="3" a="1"/>
  <c r="G23" i="3" s="1"/>
  <c r="AB22" i="3"/>
  <c r="BF22" i="3" s="1" a="1"/>
  <c r="BF22" i="3" s="1"/>
  <c r="AC22" i="3"/>
  <c r="BG22" i="3" s="1" a="1"/>
  <c r="BG22" i="3" s="1"/>
  <c r="AA22" i="3"/>
  <c r="CS22" i="3" s="1" a="1"/>
  <c r="CS22" i="3" s="1"/>
  <c r="H23" i="3" a="1"/>
  <c r="H23" i="3" s="1"/>
  <c r="AF22" i="3"/>
  <c r="BJ22" i="3" s="1" a="1"/>
  <c r="BJ22" i="3" s="1"/>
  <c r="AE22" i="3"/>
  <c r="BI22" i="3" s="1" a="1"/>
  <c r="BI22" i="3" s="1"/>
  <c r="AD22" i="3"/>
  <c r="CV22" i="3" s="1" a="1"/>
  <c r="CV22" i="3" s="1"/>
  <c r="E23" i="3" a="1"/>
  <c r="E23" i="3" s="1"/>
  <c r="U22" i="3"/>
  <c r="CN22" i="3" s="1" a="1"/>
  <c r="CN22" i="3" s="1"/>
  <c r="W22" i="3"/>
  <c r="BA22" i="3" s="1" a="1"/>
  <c r="BA22" i="3" s="1"/>
  <c r="V22" i="3"/>
  <c r="AZ22" i="3" s="1" a="1"/>
  <c r="AZ22" i="3" s="1"/>
  <c r="B22" i="3" a="1"/>
  <c r="B22" i="3" s="1"/>
  <c r="N21" i="3"/>
  <c r="AR21" i="3" s="1" a="1"/>
  <c r="AR21" i="3" s="1"/>
  <c r="M21" i="3"/>
  <c r="AQ21" i="3" s="1" a="1"/>
  <c r="AQ21" i="3" s="1"/>
  <c r="L21" i="3"/>
  <c r="K22" i="3" a="1"/>
  <c r="K22" i="3" s="1"/>
  <c r="AM21" i="3"/>
  <c r="DG21" i="3" s="1" a="1"/>
  <c r="DG21" i="3" s="1"/>
  <c r="AO21" i="3"/>
  <c r="BS21" i="3" s="1" a="1"/>
  <c r="BS21" i="3" s="1"/>
  <c r="AN21" i="3"/>
  <c r="BR21" i="3" s="1" a="1"/>
  <c r="BR21" i="3" s="1"/>
  <c r="F23" i="3" a="1"/>
  <c r="F23" i="3" s="1"/>
  <c r="X22" i="3"/>
  <c r="CP22" i="3" s="1" a="1"/>
  <c r="CP22" i="3" s="1"/>
  <c r="Y22" i="3"/>
  <c r="BC22" i="3" s="1" a="1"/>
  <c r="BC22" i="3" s="1"/>
  <c r="Z22" i="3"/>
  <c r="BD22" i="3" s="1" a="1"/>
  <c r="BD22" i="3" s="1"/>
  <c r="DY20" i="3" l="1"/>
  <c r="DS20" i="3"/>
  <c r="DT21" i="3"/>
  <c r="DK20" i="3"/>
  <c r="DN21" i="3"/>
  <c r="DV21" i="3"/>
  <c r="DX21" i="3"/>
  <c r="DR21" i="3"/>
  <c r="EA20" i="3"/>
  <c r="DP21" i="3"/>
  <c r="DL21" i="3"/>
  <c r="DZ20" i="3"/>
  <c r="BB22" i="3" a="1"/>
  <c r="BB22" i="3" s="1"/>
  <c r="BX22" i="3"/>
  <c r="BQ21" i="3" a="1"/>
  <c r="BQ21" i="3" s="1"/>
  <c r="CC21" i="3"/>
  <c r="BH22" i="3" a="1"/>
  <c r="BH22" i="3" s="1"/>
  <c r="BZ22" i="3"/>
  <c r="BE22" i="3" a="1"/>
  <c r="BE22" i="3" s="1"/>
  <c r="BY22" i="3"/>
  <c r="AV22" i="3" a="1"/>
  <c r="AV22" i="3" s="1"/>
  <c r="BV22" i="3"/>
  <c r="BN22" i="3" a="1"/>
  <c r="BN22" i="3" s="1"/>
  <c r="CB22" i="3"/>
  <c r="BK22" i="3" a="1"/>
  <c r="BK22" i="3" s="1"/>
  <c r="CA22" i="3"/>
  <c r="AY22" i="3" a="1"/>
  <c r="AY22" i="3" s="1"/>
  <c r="BW22" i="3"/>
  <c r="CE21" i="3" a="1"/>
  <c r="CE21" i="3" s="1"/>
  <c r="DO21" i="3"/>
  <c r="DW21" i="3"/>
  <c r="DM21" i="3"/>
  <c r="DY21" i="3"/>
  <c r="DH20" i="3"/>
  <c r="DI20" i="3"/>
  <c r="F24" i="3" a="1"/>
  <c r="F24" i="3" s="1"/>
  <c r="Z23" i="3"/>
  <c r="BD23" i="3" s="1" a="1"/>
  <c r="BD23" i="3" s="1"/>
  <c r="X23" i="3"/>
  <c r="CP23" i="3" s="1" a="1"/>
  <c r="CP23" i="3" s="1"/>
  <c r="Y23" i="3"/>
  <c r="BC23" i="3" s="1" a="1"/>
  <c r="BC23" i="3" s="1"/>
  <c r="B23" i="3" a="1"/>
  <c r="B23" i="3" s="1"/>
  <c r="M22" i="3"/>
  <c r="AQ22" i="3" s="1" a="1"/>
  <c r="AQ22" i="3" s="1"/>
  <c r="N22" i="3"/>
  <c r="AR22" i="3" s="1" a="1"/>
  <c r="AR22" i="3" s="1"/>
  <c r="L22" i="3"/>
  <c r="H24" i="3" a="1"/>
  <c r="H24" i="3" s="1"/>
  <c r="AD23" i="3"/>
  <c r="CV23" i="3" s="1" a="1"/>
  <c r="CV23" i="3" s="1"/>
  <c r="AF23" i="3"/>
  <c r="BJ23" i="3" s="1" a="1"/>
  <c r="BJ23" i="3" s="1"/>
  <c r="AE23" i="3"/>
  <c r="BI23" i="3" s="1" a="1"/>
  <c r="BI23" i="3" s="1"/>
  <c r="G24" i="3" a="1"/>
  <c r="G24" i="3" s="1"/>
  <c r="AB23" i="3"/>
  <c r="BF23" i="3" s="1" a="1"/>
  <c r="BF23" i="3" s="1"/>
  <c r="AA23" i="3"/>
  <c r="CS23" i="3" s="1" a="1"/>
  <c r="CS23" i="3" s="1"/>
  <c r="AC23" i="3"/>
  <c r="BG23" i="3" s="1" a="1"/>
  <c r="BG23" i="3" s="1"/>
  <c r="D24" i="3" a="1"/>
  <c r="D24" i="3" s="1"/>
  <c r="R23" i="3"/>
  <c r="CK23" i="3" s="1" a="1"/>
  <c r="CK23" i="3" s="1"/>
  <c r="T23" i="3"/>
  <c r="AX23" i="3" s="1" a="1"/>
  <c r="AX23" i="3" s="1"/>
  <c r="S23" i="3"/>
  <c r="AW23" i="3" s="1" a="1"/>
  <c r="AW23" i="3" s="1"/>
  <c r="BT21" i="3"/>
  <c r="AP21" i="3" a="1"/>
  <c r="AP21" i="3" s="1"/>
  <c r="K23" i="3" a="1"/>
  <c r="K23" i="3" s="1"/>
  <c r="AN22" i="3"/>
  <c r="BR22" i="3" s="1" a="1"/>
  <c r="BR22" i="3" s="1"/>
  <c r="AO22" i="3"/>
  <c r="BS22" i="3" s="1" a="1"/>
  <c r="BS22" i="3" s="1"/>
  <c r="AM22" i="3"/>
  <c r="DG22" i="3" s="1" a="1"/>
  <c r="DG22" i="3" s="1"/>
  <c r="E24" i="3" a="1"/>
  <c r="E24" i="3" s="1"/>
  <c r="V23" i="3"/>
  <c r="AZ23" i="3" s="1" a="1"/>
  <c r="AZ23" i="3" s="1"/>
  <c r="U23" i="3"/>
  <c r="CN23" i="3" s="1" a="1"/>
  <c r="CN23" i="3" s="1"/>
  <c r="W23" i="3"/>
  <c r="BA23" i="3" s="1" a="1"/>
  <c r="BA23" i="3" s="1"/>
  <c r="J24" i="3" a="1"/>
  <c r="J24" i="3" s="1"/>
  <c r="AL23" i="3"/>
  <c r="BP23" i="3" s="1" a="1"/>
  <c r="BP23" i="3" s="1"/>
  <c r="AJ23" i="3"/>
  <c r="DD23" i="3" s="1" a="1"/>
  <c r="DD23" i="3" s="1"/>
  <c r="AK23" i="3"/>
  <c r="BO23" i="3" s="1" a="1"/>
  <c r="BO23" i="3" s="1"/>
  <c r="I24" i="3" a="1"/>
  <c r="I24" i="3" s="1"/>
  <c r="AH23" i="3"/>
  <c r="BL23" i="3" s="1" a="1"/>
  <c r="BL23" i="3" s="1"/>
  <c r="AI23" i="3"/>
  <c r="BM23" i="3" s="1" a="1"/>
  <c r="BM23" i="3" s="1"/>
  <c r="AG23" i="3"/>
  <c r="CY23" i="3" s="1" a="1"/>
  <c r="CY23" i="3" s="1"/>
  <c r="DQ21" i="3" l="1"/>
  <c r="DP22" i="3"/>
  <c r="DV22" i="3"/>
  <c r="DL22" i="3"/>
  <c r="DT22" i="3"/>
  <c r="DK21" i="3"/>
  <c r="DS21" i="3"/>
  <c r="DX22" i="3"/>
  <c r="DU21" i="3"/>
  <c r="DN22" i="3"/>
  <c r="DR22" i="3"/>
  <c r="DZ21" i="3"/>
  <c r="EA21" i="3"/>
  <c r="BE23" i="3" a="1"/>
  <c r="BE23" i="3" s="1"/>
  <c r="BY23" i="3"/>
  <c r="BB23" i="3" a="1"/>
  <c r="BB23" i="3" s="1"/>
  <c r="BX23" i="3"/>
  <c r="BN23" i="3" a="1"/>
  <c r="BN23" i="3" s="1"/>
  <c r="CB23" i="3"/>
  <c r="AY23" i="3" a="1"/>
  <c r="AY23" i="3" s="1"/>
  <c r="BW23" i="3"/>
  <c r="BK23" i="3" a="1"/>
  <c r="BK23" i="3" s="1"/>
  <c r="CA23" i="3"/>
  <c r="BQ22" i="3" a="1"/>
  <c r="BQ22" i="3" s="1"/>
  <c r="CC22" i="3"/>
  <c r="AV23" i="3" a="1"/>
  <c r="AV23" i="3" s="1"/>
  <c r="BV23" i="3"/>
  <c r="BH23" i="3" a="1"/>
  <c r="BH23" i="3" s="1"/>
  <c r="BZ23" i="3"/>
  <c r="CE22" i="3" a="1"/>
  <c r="CE22" i="3" s="1"/>
  <c r="DO22" i="3"/>
  <c r="DW22" i="3"/>
  <c r="DM22" i="3"/>
  <c r="DH21" i="3"/>
  <c r="DI21" i="3"/>
  <c r="I25" i="3" a="1"/>
  <c r="I25" i="3" s="1"/>
  <c r="AH24" i="3"/>
  <c r="BL24" i="3" s="1" a="1"/>
  <c r="BL24" i="3" s="1"/>
  <c r="AG24" i="3"/>
  <c r="CY24" i="3" s="1" a="1"/>
  <c r="CY24" i="3" s="1"/>
  <c r="AI24" i="3"/>
  <c r="BM24" i="3" s="1" a="1"/>
  <c r="BM24" i="3" s="1"/>
  <c r="E25" i="3" a="1"/>
  <c r="E25" i="3" s="1"/>
  <c r="V24" i="3"/>
  <c r="AZ24" i="3" s="1" a="1"/>
  <c r="AZ24" i="3" s="1"/>
  <c r="U24" i="3"/>
  <c r="CN24" i="3" s="1" a="1"/>
  <c r="CN24" i="3" s="1"/>
  <c r="W24" i="3"/>
  <c r="BA24" i="3" s="1" a="1"/>
  <c r="BA24" i="3" s="1"/>
  <c r="AP22" i="3" a="1"/>
  <c r="AP22" i="3" s="1"/>
  <c r="BT22" i="3"/>
  <c r="J25" i="3" a="1"/>
  <c r="J25" i="3" s="1"/>
  <c r="AJ24" i="3"/>
  <c r="DD24" i="3" s="1" a="1"/>
  <c r="DD24" i="3" s="1"/>
  <c r="AL24" i="3"/>
  <c r="BP24" i="3" s="1" a="1"/>
  <c r="BP24" i="3" s="1"/>
  <c r="AK24" i="3"/>
  <c r="BO24" i="3" s="1" a="1"/>
  <c r="BO24" i="3" s="1"/>
  <c r="K24" i="3" a="1"/>
  <c r="K24" i="3" s="1"/>
  <c r="AN23" i="3"/>
  <c r="BR23" i="3" s="1" a="1"/>
  <c r="BR23" i="3" s="1"/>
  <c r="AM23" i="3"/>
  <c r="DG23" i="3" s="1" a="1"/>
  <c r="DG23" i="3" s="1"/>
  <c r="AO23" i="3"/>
  <c r="BS23" i="3" s="1" a="1"/>
  <c r="BS23" i="3" s="1"/>
  <c r="D25" i="3" a="1"/>
  <c r="D25" i="3" s="1"/>
  <c r="T24" i="3"/>
  <c r="AX24" i="3" s="1" a="1"/>
  <c r="AX24" i="3" s="1"/>
  <c r="R24" i="3"/>
  <c r="CK24" i="3" s="1" a="1"/>
  <c r="CK24" i="3" s="1"/>
  <c r="S24" i="3"/>
  <c r="AW24" i="3" s="1" a="1"/>
  <c r="AW24" i="3" s="1"/>
  <c r="G25" i="3" a="1"/>
  <c r="G25" i="3" s="1"/>
  <c r="AB24" i="3"/>
  <c r="BF24" i="3" s="1" a="1"/>
  <c r="BF24" i="3" s="1"/>
  <c r="AA24" i="3"/>
  <c r="CS24" i="3" s="1" a="1"/>
  <c r="CS24" i="3" s="1"/>
  <c r="AC24" i="3"/>
  <c r="BG24" i="3" s="1" a="1"/>
  <c r="BG24" i="3" s="1"/>
  <c r="H25" i="3" a="1"/>
  <c r="H25" i="3" s="1"/>
  <c r="AF24" i="3"/>
  <c r="BJ24" i="3" s="1" a="1"/>
  <c r="BJ24" i="3" s="1"/>
  <c r="AD24" i="3"/>
  <c r="CV24" i="3" s="1" a="1"/>
  <c r="CV24" i="3" s="1"/>
  <c r="AE24" i="3"/>
  <c r="BI24" i="3" s="1" a="1"/>
  <c r="BI24" i="3" s="1"/>
  <c r="B24" i="3" a="1"/>
  <c r="B24" i="3" s="1"/>
  <c r="N23" i="3"/>
  <c r="AR23" i="3" s="1" a="1"/>
  <c r="AR23" i="3" s="1"/>
  <c r="M23" i="3"/>
  <c r="AQ23" i="3" s="1" a="1"/>
  <c r="AQ23" i="3" s="1"/>
  <c r="L23" i="3"/>
  <c r="F25" i="3" a="1"/>
  <c r="F25" i="3" s="1"/>
  <c r="X24" i="3"/>
  <c r="CP24" i="3" s="1" a="1"/>
  <c r="CP24" i="3" s="1"/>
  <c r="Z24" i="3"/>
  <c r="BD24" i="3" s="1" a="1"/>
  <c r="BD24" i="3" s="1"/>
  <c r="Y24" i="3"/>
  <c r="BC24" i="3" s="1" a="1"/>
  <c r="BC24" i="3" s="1"/>
  <c r="DS22" i="3" l="1"/>
  <c r="DV23" i="3"/>
  <c r="DY22" i="3"/>
  <c r="DX23" i="3"/>
  <c r="DK22" i="3"/>
  <c r="DR23" i="3"/>
  <c r="DU22" i="3"/>
  <c r="DL23" i="3"/>
  <c r="DQ22" i="3"/>
  <c r="DT23" i="3"/>
  <c r="DZ22" i="3"/>
  <c r="DN23" i="3"/>
  <c r="DP23" i="3"/>
  <c r="EA22" i="3"/>
  <c r="BN24" i="3" a="1"/>
  <c r="BN24" i="3" s="1"/>
  <c r="CB24" i="3"/>
  <c r="BB24" i="3" a="1"/>
  <c r="BB24" i="3" s="1"/>
  <c r="BX24" i="3"/>
  <c r="AY24" i="3" a="1"/>
  <c r="AY24" i="3" s="1"/>
  <c r="BW24" i="3"/>
  <c r="BK24" i="3" a="1"/>
  <c r="BK24" i="3" s="1"/>
  <c r="CA24" i="3"/>
  <c r="BH24" i="3" a="1"/>
  <c r="BH24" i="3" s="1"/>
  <c r="BZ24" i="3"/>
  <c r="BE24" i="3" a="1"/>
  <c r="BE24" i="3" s="1"/>
  <c r="BY24" i="3"/>
  <c r="AV24" i="3" a="1"/>
  <c r="AV24" i="3" s="1"/>
  <c r="BV24" i="3"/>
  <c r="BQ23" i="3" a="1"/>
  <c r="BQ23" i="3" s="1"/>
  <c r="CC23" i="3"/>
  <c r="CE23" i="3" a="1"/>
  <c r="CE23" i="3" s="1"/>
  <c r="DQ23" i="3"/>
  <c r="DY23" i="3"/>
  <c r="DO23" i="3"/>
  <c r="DM23" i="3"/>
  <c r="DU23" i="3"/>
  <c r="DH22" i="3"/>
  <c r="DI22" i="3"/>
  <c r="F26" i="3" a="1"/>
  <c r="F26" i="3" s="1"/>
  <c r="Z25" i="3"/>
  <c r="BD25" i="3" s="1" a="1"/>
  <c r="BD25" i="3" s="1"/>
  <c r="X25" i="3"/>
  <c r="CP25" i="3" s="1" a="1"/>
  <c r="CP25" i="3" s="1"/>
  <c r="Y25" i="3"/>
  <c r="BC25" i="3" s="1" a="1"/>
  <c r="BC25" i="3" s="1"/>
  <c r="G26" i="3" a="1"/>
  <c r="G26" i="3" s="1"/>
  <c r="AB25" i="3"/>
  <c r="BF25" i="3" s="1" a="1"/>
  <c r="BF25" i="3" s="1"/>
  <c r="AA25" i="3"/>
  <c r="CS25" i="3" s="1" a="1"/>
  <c r="CS25" i="3" s="1"/>
  <c r="AC25" i="3"/>
  <c r="BG25" i="3" s="1" a="1"/>
  <c r="BG25" i="3" s="1"/>
  <c r="K25" i="3" a="1"/>
  <c r="K25" i="3" s="1"/>
  <c r="AN24" i="3"/>
  <c r="BR24" i="3" s="1" a="1"/>
  <c r="BR24" i="3" s="1"/>
  <c r="AO24" i="3"/>
  <c r="BS24" i="3" s="1" a="1"/>
  <c r="BS24" i="3" s="1"/>
  <c r="AM24" i="3"/>
  <c r="DG24" i="3" s="1" a="1"/>
  <c r="DG24" i="3" s="1"/>
  <c r="J26" i="3" a="1"/>
  <c r="J26" i="3" s="1"/>
  <c r="AL25" i="3"/>
  <c r="BP25" i="3" s="1" a="1"/>
  <c r="BP25" i="3" s="1"/>
  <c r="AJ25" i="3"/>
  <c r="DD25" i="3" s="1" a="1"/>
  <c r="DD25" i="3" s="1"/>
  <c r="AK25" i="3"/>
  <c r="BO25" i="3" s="1" a="1"/>
  <c r="BO25" i="3" s="1"/>
  <c r="AP23" i="3" a="1"/>
  <c r="AP23" i="3" s="1"/>
  <c r="BT23" i="3"/>
  <c r="H26" i="3" a="1"/>
  <c r="H26" i="3" s="1"/>
  <c r="AD25" i="3"/>
  <c r="CV25" i="3" s="1" a="1"/>
  <c r="CV25" i="3" s="1"/>
  <c r="AF25" i="3"/>
  <c r="BJ25" i="3" s="1" a="1"/>
  <c r="BJ25" i="3" s="1"/>
  <c r="AE25" i="3"/>
  <c r="BI25" i="3" s="1" a="1"/>
  <c r="BI25" i="3" s="1"/>
  <c r="D26" i="3" a="1"/>
  <c r="D26" i="3" s="1"/>
  <c r="R25" i="3"/>
  <c r="CK25" i="3" s="1" a="1"/>
  <c r="CK25" i="3" s="1"/>
  <c r="T25" i="3"/>
  <c r="AX25" i="3" s="1" a="1"/>
  <c r="AX25" i="3" s="1"/>
  <c r="S25" i="3"/>
  <c r="AW25" i="3" s="1" a="1"/>
  <c r="AW25" i="3" s="1"/>
  <c r="B25" i="3" a="1"/>
  <c r="B25" i="3" s="1"/>
  <c r="M24" i="3"/>
  <c r="AQ24" i="3" s="1" a="1"/>
  <c r="AQ24" i="3" s="1"/>
  <c r="N24" i="3"/>
  <c r="AR24" i="3" s="1" a="1"/>
  <c r="AR24" i="3" s="1"/>
  <c r="L24" i="3"/>
  <c r="E26" i="3" a="1"/>
  <c r="E26" i="3" s="1"/>
  <c r="V25" i="3"/>
  <c r="AZ25" i="3" s="1" a="1"/>
  <c r="AZ25" i="3" s="1"/>
  <c r="W25" i="3"/>
  <c r="BA25" i="3" s="1" a="1"/>
  <c r="BA25" i="3" s="1"/>
  <c r="U25" i="3"/>
  <c r="CN25" i="3" s="1" a="1"/>
  <c r="CN25" i="3" s="1"/>
  <c r="I26" i="3" a="1"/>
  <c r="I26" i="3" s="1"/>
  <c r="AH25" i="3"/>
  <c r="BL25" i="3" s="1" a="1"/>
  <c r="BL25" i="3" s="1"/>
  <c r="AG25" i="3"/>
  <c r="CY25" i="3" s="1" a="1"/>
  <c r="CY25" i="3" s="1"/>
  <c r="AI25" i="3"/>
  <c r="BM25" i="3" s="1" a="1"/>
  <c r="BM25" i="3" s="1"/>
  <c r="DN24" i="3" l="1"/>
  <c r="DW23" i="3"/>
  <c r="DK23" i="3"/>
  <c r="DZ23" i="3"/>
  <c r="DR24" i="3"/>
  <c r="DV24" i="3"/>
  <c r="DL24" i="3"/>
  <c r="DT24" i="3"/>
  <c r="DP24" i="3"/>
  <c r="DX24" i="3"/>
  <c r="DS23" i="3"/>
  <c r="EA23" i="3"/>
  <c r="AV25" i="3" a="1"/>
  <c r="AV25" i="3" s="1"/>
  <c r="BV25" i="3"/>
  <c r="BH25" i="3" a="1"/>
  <c r="BH25" i="3" s="1"/>
  <c r="DT25" i="3" s="1"/>
  <c r="BZ25" i="3"/>
  <c r="BN25" i="3" a="1"/>
  <c r="BN25" i="3" s="1"/>
  <c r="CB25" i="3"/>
  <c r="BE25" i="3" a="1"/>
  <c r="BE25" i="3" s="1"/>
  <c r="BY25" i="3"/>
  <c r="BB25" i="3" a="1"/>
  <c r="BB25" i="3" s="1"/>
  <c r="BX25" i="3"/>
  <c r="AY25" i="3" a="1"/>
  <c r="AY25" i="3" s="1"/>
  <c r="BW25" i="3"/>
  <c r="BK25" i="3" a="1"/>
  <c r="BK25" i="3" s="1"/>
  <c r="CA25" i="3"/>
  <c r="BQ24" i="3" a="1"/>
  <c r="BQ24" i="3" s="1"/>
  <c r="DZ24" i="3" s="1"/>
  <c r="CC24" i="3"/>
  <c r="CE24" i="3" a="1"/>
  <c r="CE24" i="3" s="1"/>
  <c r="DM24" i="3"/>
  <c r="DS24" i="3"/>
  <c r="DY24" i="3"/>
  <c r="DO24" i="3"/>
  <c r="DW24" i="3"/>
  <c r="DH23" i="3"/>
  <c r="DI23" i="3"/>
  <c r="I27" i="3" a="1"/>
  <c r="I27" i="3" s="1"/>
  <c r="AH26" i="3"/>
  <c r="BL26" i="3" s="1" a="1"/>
  <c r="BL26" i="3" s="1"/>
  <c r="AG26" i="3"/>
  <c r="CY26" i="3" s="1" a="1"/>
  <c r="CY26" i="3" s="1"/>
  <c r="AI26" i="3"/>
  <c r="BM26" i="3" s="1" a="1"/>
  <c r="BM26" i="3" s="1"/>
  <c r="B26" i="3" a="1"/>
  <c r="B26" i="3" s="1"/>
  <c r="M25" i="3"/>
  <c r="AQ25" i="3" s="1" a="1"/>
  <c r="AQ25" i="3" s="1"/>
  <c r="N25" i="3"/>
  <c r="AR25" i="3" s="1" a="1"/>
  <c r="AR25" i="3" s="1"/>
  <c r="L25" i="3"/>
  <c r="D27" i="3" a="1"/>
  <c r="D27" i="3" s="1"/>
  <c r="T26" i="3"/>
  <c r="AX26" i="3" s="1" a="1"/>
  <c r="AX26" i="3" s="1"/>
  <c r="R26" i="3"/>
  <c r="CK26" i="3" s="1" a="1"/>
  <c r="CK26" i="3" s="1"/>
  <c r="S26" i="3"/>
  <c r="AW26" i="3" s="1" a="1"/>
  <c r="AW26" i="3" s="1"/>
  <c r="H27" i="3" a="1"/>
  <c r="H27" i="3" s="1"/>
  <c r="AF26" i="3"/>
  <c r="BJ26" i="3" s="1" a="1"/>
  <c r="BJ26" i="3" s="1"/>
  <c r="AD26" i="3"/>
  <c r="CV26" i="3" s="1" a="1"/>
  <c r="CV26" i="3" s="1"/>
  <c r="AE26" i="3"/>
  <c r="BI26" i="3" s="1" a="1"/>
  <c r="BI26" i="3" s="1"/>
  <c r="AP24" i="3" a="1"/>
  <c r="AP24" i="3" s="1"/>
  <c r="BT24" i="3"/>
  <c r="E27" i="3" a="1"/>
  <c r="E27" i="3" s="1"/>
  <c r="V26" i="3"/>
  <c r="AZ26" i="3" s="1" a="1"/>
  <c r="AZ26" i="3" s="1"/>
  <c r="U26" i="3"/>
  <c r="CN26" i="3" s="1" a="1"/>
  <c r="CN26" i="3" s="1"/>
  <c r="W26" i="3"/>
  <c r="BA26" i="3" s="1" a="1"/>
  <c r="BA26" i="3" s="1"/>
  <c r="J27" i="3" a="1"/>
  <c r="J27" i="3" s="1"/>
  <c r="AJ26" i="3"/>
  <c r="DD26" i="3" s="1" a="1"/>
  <c r="DD26" i="3" s="1"/>
  <c r="AL26" i="3"/>
  <c r="BP26" i="3" s="1" a="1"/>
  <c r="BP26" i="3" s="1"/>
  <c r="AK26" i="3"/>
  <c r="BO26" i="3" s="1" a="1"/>
  <c r="BO26" i="3" s="1"/>
  <c r="K26" i="3" a="1"/>
  <c r="K26" i="3" s="1"/>
  <c r="AN25" i="3"/>
  <c r="BR25" i="3" s="1" a="1"/>
  <c r="BR25" i="3" s="1"/>
  <c r="AM25" i="3"/>
  <c r="DG25" i="3" s="1" a="1"/>
  <c r="DG25" i="3" s="1"/>
  <c r="AO25" i="3"/>
  <c r="BS25" i="3" s="1" a="1"/>
  <c r="BS25" i="3" s="1"/>
  <c r="G27" i="3" a="1"/>
  <c r="G27" i="3" s="1"/>
  <c r="AB26" i="3"/>
  <c r="BF26" i="3" s="1" a="1"/>
  <c r="BF26" i="3" s="1"/>
  <c r="AC26" i="3"/>
  <c r="BG26" i="3" s="1" a="1"/>
  <c r="BG26" i="3" s="1"/>
  <c r="AA26" i="3"/>
  <c r="CS26" i="3" s="1" a="1"/>
  <c r="CS26" i="3" s="1"/>
  <c r="F27" i="3" a="1"/>
  <c r="F27" i="3" s="1"/>
  <c r="X26" i="3"/>
  <c r="CP26" i="3" s="1" a="1"/>
  <c r="CP26" i="3" s="1"/>
  <c r="Z26" i="3"/>
  <c r="BD26" i="3" s="1" a="1"/>
  <c r="BD26" i="3" s="1"/>
  <c r="Y26" i="3"/>
  <c r="BC26" i="3" s="1" a="1"/>
  <c r="BC26" i="3" s="1"/>
  <c r="DN25" i="3" l="1"/>
  <c r="DR25" i="3"/>
  <c r="DK24" i="3"/>
  <c r="DL25" i="3"/>
  <c r="DP25" i="3"/>
  <c r="DV25" i="3"/>
  <c r="DX25" i="3"/>
  <c r="EA24" i="3"/>
  <c r="DQ24" i="3"/>
  <c r="DU24" i="3"/>
  <c r="BB26" i="3" a="1"/>
  <c r="BB26" i="3" s="1"/>
  <c r="BX26" i="3"/>
  <c r="BN26" i="3" a="1"/>
  <c r="BN26" i="3" s="1"/>
  <c r="CB26" i="3"/>
  <c r="BE26" i="3" a="1"/>
  <c r="BE26" i="3" s="1"/>
  <c r="BY26" i="3"/>
  <c r="BQ25" i="3" a="1"/>
  <c r="BQ25" i="3" s="1"/>
  <c r="CC25" i="3"/>
  <c r="BH26" i="3" a="1"/>
  <c r="BH26" i="3" s="1"/>
  <c r="BZ26" i="3"/>
  <c r="AV26" i="3" a="1"/>
  <c r="AV26" i="3" s="1"/>
  <c r="BV26" i="3"/>
  <c r="BK26" i="3" a="1"/>
  <c r="BK26" i="3" s="1"/>
  <c r="CA26" i="3"/>
  <c r="AY26" i="3" a="1"/>
  <c r="AY26" i="3" s="1"/>
  <c r="BW26" i="3"/>
  <c r="CE25" i="3" a="1"/>
  <c r="CE25" i="3" s="1"/>
  <c r="DO25" i="3"/>
  <c r="DM25" i="3"/>
  <c r="DQ25" i="3"/>
  <c r="DY25" i="3"/>
  <c r="DH24" i="3"/>
  <c r="DI24" i="3"/>
  <c r="G28" i="3" a="1"/>
  <c r="G28" i="3" s="1"/>
  <c r="AB27" i="3"/>
  <c r="BF27" i="3" s="1" a="1"/>
  <c r="BF27" i="3" s="1"/>
  <c r="AA27" i="3"/>
  <c r="CS27" i="3" s="1" a="1"/>
  <c r="CS27" i="3" s="1"/>
  <c r="AC27" i="3"/>
  <c r="BG27" i="3" s="1" a="1"/>
  <c r="BG27" i="3" s="1"/>
  <c r="E28" i="3" a="1"/>
  <c r="E28" i="3" s="1"/>
  <c r="V27" i="3"/>
  <c r="AZ27" i="3" s="1" a="1"/>
  <c r="AZ27" i="3" s="1"/>
  <c r="U27" i="3"/>
  <c r="CN27" i="3" s="1" a="1"/>
  <c r="CN27" i="3" s="1"/>
  <c r="W27" i="3"/>
  <c r="BA27" i="3" s="1" a="1"/>
  <c r="BA27" i="3" s="1"/>
  <c r="BT25" i="3"/>
  <c r="AP25" i="3" a="1"/>
  <c r="AP25" i="3" s="1"/>
  <c r="K27" i="3" a="1"/>
  <c r="K27" i="3" s="1"/>
  <c r="AN26" i="3"/>
  <c r="BR26" i="3" s="1" a="1"/>
  <c r="BR26" i="3" s="1"/>
  <c r="AM26" i="3"/>
  <c r="DG26" i="3" s="1" a="1"/>
  <c r="DG26" i="3" s="1"/>
  <c r="AO26" i="3"/>
  <c r="BS26" i="3" s="1" a="1"/>
  <c r="BS26" i="3" s="1"/>
  <c r="J28" i="3" a="1"/>
  <c r="J28" i="3" s="1"/>
  <c r="AL27" i="3"/>
  <c r="BP27" i="3" s="1" a="1"/>
  <c r="BP27" i="3" s="1"/>
  <c r="AJ27" i="3"/>
  <c r="DD27" i="3" s="1" a="1"/>
  <c r="DD27" i="3" s="1"/>
  <c r="AK27" i="3"/>
  <c r="BO27" i="3" s="1" a="1"/>
  <c r="BO27" i="3" s="1"/>
  <c r="F28" i="3" a="1"/>
  <c r="F28" i="3" s="1"/>
  <c r="Z27" i="3"/>
  <c r="BD27" i="3" s="1" a="1"/>
  <c r="BD27" i="3" s="1"/>
  <c r="X27" i="3"/>
  <c r="CP27" i="3" s="1" a="1"/>
  <c r="CP27" i="3" s="1"/>
  <c r="Y27" i="3"/>
  <c r="BC27" i="3" s="1" a="1"/>
  <c r="BC27" i="3" s="1"/>
  <c r="H28" i="3" a="1"/>
  <c r="H28" i="3" s="1"/>
  <c r="AD27" i="3"/>
  <c r="CV27" i="3" s="1" a="1"/>
  <c r="CV27" i="3" s="1"/>
  <c r="AF27" i="3"/>
  <c r="BJ27" i="3" s="1" a="1"/>
  <c r="BJ27" i="3" s="1"/>
  <c r="AE27" i="3"/>
  <c r="BI27" i="3" s="1" a="1"/>
  <c r="BI27" i="3" s="1"/>
  <c r="D28" i="3" a="1"/>
  <c r="D28" i="3" s="1"/>
  <c r="R27" i="3"/>
  <c r="CK27" i="3" s="1" a="1"/>
  <c r="CK27" i="3" s="1"/>
  <c r="T27" i="3"/>
  <c r="AX27" i="3" s="1" a="1"/>
  <c r="AX27" i="3" s="1"/>
  <c r="S27" i="3"/>
  <c r="AW27" i="3" s="1" a="1"/>
  <c r="AW27" i="3" s="1"/>
  <c r="B27" i="3" a="1"/>
  <c r="B27" i="3" s="1"/>
  <c r="M26" i="3"/>
  <c r="AQ26" i="3" s="1" a="1"/>
  <c r="AQ26" i="3" s="1"/>
  <c r="N26" i="3"/>
  <c r="AR26" i="3" s="1" a="1"/>
  <c r="AR26" i="3" s="1"/>
  <c r="L26" i="3"/>
  <c r="I28" i="3" a="1"/>
  <c r="I28" i="3" s="1"/>
  <c r="AH27" i="3"/>
  <c r="BL27" i="3" s="1" a="1"/>
  <c r="BL27" i="3" s="1"/>
  <c r="AI27" i="3"/>
  <c r="BM27" i="3" s="1" a="1"/>
  <c r="BM27" i="3" s="1"/>
  <c r="AG27" i="3"/>
  <c r="CY27" i="3" s="1" a="1"/>
  <c r="CY27" i="3" s="1"/>
  <c r="DW25" i="3" l="1"/>
  <c r="DP26" i="3"/>
  <c r="DK25" i="3"/>
  <c r="DR26" i="3"/>
  <c r="DV26" i="3"/>
  <c r="DT26" i="3"/>
  <c r="DS25" i="3"/>
  <c r="DU25" i="3"/>
  <c r="DN26" i="3"/>
  <c r="DL26" i="3"/>
  <c r="DZ25" i="3"/>
  <c r="DX26" i="3"/>
  <c r="EA25" i="3"/>
  <c r="AY27" i="3" a="1"/>
  <c r="AY27" i="3" s="1"/>
  <c r="DN27" i="3" s="1"/>
  <c r="BW27" i="3"/>
  <c r="BE27" i="3" a="1"/>
  <c r="BE27" i="3" s="1"/>
  <c r="DR27" i="3" s="1"/>
  <c r="BY27" i="3"/>
  <c r="BB27" i="3" a="1"/>
  <c r="BB27" i="3" s="1"/>
  <c r="BX27" i="3"/>
  <c r="BN27" i="3" a="1"/>
  <c r="BN27" i="3" s="1"/>
  <c r="CB27" i="3"/>
  <c r="BQ26" i="3" a="1"/>
  <c r="BQ26" i="3" s="1"/>
  <c r="CC26" i="3"/>
  <c r="BK27" i="3" a="1"/>
  <c r="BK27" i="3" s="1"/>
  <c r="DV27" i="3" s="1"/>
  <c r="CA27" i="3"/>
  <c r="AV27" i="3" a="1"/>
  <c r="AV27" i="3" s="1"/>
  <c r="BV27" i="3"/>
  <c r="BH27" i="3" a="1"/>
  <c r="BH27" i="3" s="1"/>
  <c r="DT27" i="3" s="1"/>
  <c r="BZ27" i="3"/>
  <c r="CE26" i="3" a="1"/>
  <c r="CE26" i="3" s="1"/>
  <c r="DY26" i="3"/>
  <c r="DO26" i="3"/>
  <c r="DM26" i="3"/>
  <c r="DU26" i="3"/>
  <c r="DS26" i="3"/>
  <c r="DH25" i="3"/>
  <c r="DI25" i="3"/>
  <c r="D29" i="3" a="1"/>
  <c r="D29" i="3" s="1"/>
  <c r="T28" i="3"/>
  <c r="AX28" i="3" s="1" a="1"/>
  <c r="AX28" i="3" s="1"/>
  <c r="R28" i="3"/>
  <c r="CK28" i="3" s="1" a="1"/>
  <c r="CK28" i="3" s="1"/>
  <c r="S28" i="3"/>
  <c r="AW28" i="3" s="1" a="1"/>
  <c r="AW28" i="3" s="1"/>
  <c r="J29" i="3" a="1"/>
  <c r="J29" i="3" s="1"/>
  <c r="AJ28" i="3"/>
  <c r="DD28" i="3" s="1" a="1"/>
  <c r="DD28" i="3" s="1"/>
  <c r="AL28" i="3"/>
  <c r="BP28" i="3" s="1" a="1"/>
  <c r="BP28" i="3" s="1"/>
  <c r="AK28" i="3"/>
  <c r="BO28" i="3" s="1" a="1"/>
  <c r="BO28" i="3" s="1"/>
  <c r="K28" i="3" a="1"/>
  <c r="K28" i="3" s="1"/>
  <c r="AN27" i="3"/>
  <c r="BR27" i="3" s="1" a="1"/>
  <c r="BR27" i="3" s="1"/>
  <c r="AM27" i="3"/>
  <c r="DG27" i="3" s="1" a="1"/>
  <c r="DG27" i="3" s="1"/>
  <c r="AO27" i="3"/>
  <c r="BS27" i="3" s="1" a="1"/>
  <c r="BS27" i="3" s="1"/>
  <c r="BT26" i="3"/>
  <c r="AP26" i="3" a="1"/>
  <c r="AP26" i="3" s="1"/>
  <c r="I29" i="3" a="1"/>
  <c r="I29" i="3" s="1"/>
  <c r="AH28" i="3"/>
  <c r="BL28" i="3" s="1" a="1"/>
  <c r="BL28" i="3" s="1"/>
  <c r="AG28" i="3"/>
  <c r="CY28" i="3" s="1" a="1"/>
  <c r="CY28" i="3" s="1"/>
  <c r="AI28" i="3"/>
  <c r="BM28" i="3" s="1" a="1"/>
  <c r="BM28" i="3" s="1"/>
  <c r="H29" i="3" a="1"/>
  <c r="H29" i="3" s="1"/>
  <c r="AF28" i="3"/>
  <c r="BJ28" i="3" s="1" a="1"/>
  <c r="BJ28" i="3" s="1"/>
  <c r="AD28" i="3"/>
  <c r="CV28" i="3" s="1" a="1"/>
  <c r="CV28" i="3" s="1"/>
  <c r="AE28" i="3"/>
  <c r="BI28" i="3" s="1" a="1"/>
  <c r="BI28" i="3" s="1"/>
  <c r="B28" i="3" a="1"/>
  <c r="B28" i="3" s="1"/>
  <c r="M27" i="3"/>
  <c r="AQ27" i="3" s="1" a="1"/>
  <c r="AQ27" i="3" s="1"/>
  <c r="N27" i="3"/>
  <c r="AR27" i="3" s="1" a="1"/>
  <c r="AR27" i="3" s="1"/>
  <c r="L27" i="3"/>
  <c r="F29" i="3" a="1"/>
  <c r="F29" i="3" s="1"/>
  <c r="X28" i="3"/>
  <c r="CP28" i="3" s="1" a="1"/>
  <c r="CP28" i="3" s="1"/>
  <c r="Z28" i="3"/>
  <c r="BD28" i="3" s="1" a="1"/>
  <c r="BD28" i="3" s="1"/>
  <c r="Y28" i="3"/>
  <c r="BC28" i="3" s="1" a="1"/>
  <c r="BC28" i="3" s="1"/>
  <c r="E29" i="3" a="1"/>
  <c r="E29" i="3" s="1"/>
  <c r="V28" i="3"/>
  <c r="AZ28" i="3" s="1" a="1"/>
  <c r="AZ28" i="3" s="1"/>
  <c r="U28" i="3"/>
  <c r="CN28" i="3" s="1" a="1"/>
  <c r="CN28" i="3" s="1"/>
  <c r="W28" i="3"/>
  <c r="BA28" i="3" s="1" a="1"/>
  <c r="BA28" i="3" s="1"/>
  <c r="G29" i="3" a="1"/>
  <c r="G29" i="3" s="1"/>
  <c r="AB28" i="3"/>
  <c r="BF28" i="3" s="1" a="1"/>
  <c r="BF28" i="3" s="1"/>
  <c r="AA28" i="3"/>
  <c r="CS28" i="3" s="1" a="1"/>
  <c r="CS28" i="3" s="1"/>
  <c r="AC28" i="3"/>
  <c r="BG28" i="3" s="1" a="1"/>
  <c r="BG28" i="3" s="1"/>
  <c r="DX27" i="3" l="1"/>
  <c r="DW26" i="3"/>
  <c r="EA26" i="3"/>
  <c r="DK26" i="3"/>
  <c r="DP27" i="3"/>
  <c r="DQ26" i="3"/>
  <c r="DL27" i="3"/>
  <c r="DZ26" i="3"/>
  <c r="BB28" i="3" a="1"/>
  <c r="BB28" i="3" s="1"/>
  <c r="BX28" i="3"/>
  <c r="BQ27" i="3" a="1"/>
  <c r="BQ27" i="3" s="1"/>
  <c r="CC27" i="3"/>
  <c r="AV28" i="3" a="1"/>
  <c r="AV28" i="3" s="1"/>
  <c r="BV28" i="3"/>
  <c r="BN28" i="3" a="1"/>
  <c r="BN28" i="3" s="1"/>
  <c r="CB28" i="3"/>
  <c r="BE28" i="3" a="1"/>
  <c r="BE28" i="3" s="1"/>
  <c r="BY28" i="3"/>
  <c r="AY28" i="3" a="1"/>
  <c r="AY28" i="3" s="1"/>
  <c r="BW28" i="3"/>
  <c r="BH28" i="3" a="1"/>
  <c r="BH28" i="3" s="1"/>
  <c r="BZ28" i="3"/>
  <c r="BK28" i="3" a="1"/>
  <c r="BK28" i="3" s="1"/>
  <c r="CA28" i="3"/>
  <c r="CE27" i="3" a="1"/>
  <c r="CE27" i="3" s="1"/>
  <c r="DO27" i="3"/>
  <c r="DW27" i="3"/>
  <c r="DM27" i="3"/>
  <c r="DU27" i="3"/>
  <c r="DH26" i="3"/>
  <c r="DI26" i="3"/>
  <c r="E30" i="3" a="1"/>
  <c r="E30" i="3" s="1"/>
  <c r="V29" i="3"/>
  <c r="AZ29" i="3" s="1" a="1"/>
  <c r="AZ29" i="3" s="1"/>
  <c r="W29" i="3"/>
  <c r="BA29" i="3" s="1" a="1"/>
  <c r="BA29" i="3" s="1"/>
  <c r="U29" i="3"/>
  <c r="CN29" i="3" s="1" a="1"/>
  <c r="CN29" i="3" s="1"/>
  <c r="B29" i="3" a="1"/>
  <c r="B29" i="3" s="1"/>
  <c r="M28" i="3"/>
  <c r="AQ28" i="3" s="1" a="1"/>
  <c r="AQ28" i="3" s="1"/>
  <c r="N28" i="3"/>
  <c r="AR28" i="3" s="1" a="1"/>
  <c r="AR28" i="3" s="1"/>
  <c r="L28" i="3"/>
  <c r="I30" i="3" a="1"/>
  <c r="I30" i="3" s="1"/>
  <c r="AH29" i="3"/>
  <c r="BL29" i="3" s="1" a="1"/>
  <c r="BL29" i="3" s="1"/>
  <c r="AG29" i="3"/>
  <c r="CY29" i="3" s="1" a="1"/>
  <c r="CY29" i="3" s="1"/>
  <c r="AI29" i="3"/>
  <c r="BM29" i="3" s="1" a="1"/>
  <c r="BM29" i="3" s="1"/>
  <c r="BT27" i="3"/>
  <c r="AP27" i="3" a="1"/>
  <c r="AP27" i="3" s="1"/>
  <c r="G30" i="3" a="1"/>
  <c r="G30" i="3" s="1"/>
  <c r="AB29" i="3"/>
  <c r="BF29" i="3" s="1" a="1"/>
  <c r="BF29" i="3" s="1"/>
  <c r="AA29" i="3"/>
  <c r="CS29" i="3" s="1" a="1"/>
  <c r="CS29" i="3" s="1"/>
  <c r="AC29" i="3"/>
  <c r="BG29" i="3" s="1" a="1"/>
  <c r="BG29" i="3" s="1"/>
  <c r="F30" i="3" a="1"/>
  <c r="F30" i="3" s="1"/>
  <c r="Z29" i="3"/>
  <c r="BD29" i="3" s="1" a="1"/>
  <c r="BD29" i="3" s="1"/>
  <c r="X29" i="3"/>
  <c r="CP29" i="3" s="1" a="1"/>
  <c r="CP29" i="3" s="1"/>
  <c r="Y29" i="3"/>
  <c r="BC29" i="3" s="1" a="1"/>
  <c r="BC29" i="3" s="1"/>
  <c r="H30" i="3" a="1"/>
  <c r="H30" i="3" s="1"/>
  <c r="AD29" i="3"/>
  <c r="CV29" i="3" s="1" a="1"/>
  <c r="CV29" i="3" s="1"/>
  <c r="AF29" i="3"/>
  <c r="BJ29" i="3" s="1" a="1"/>
  <c r="BJ29" i="3" s="1"/>
  <c r="AE29" i="3"/>
  <c r="BI29" i="3" s="1" a="1"/>
  <c r="BI29" i="3" s="1"/>
  <c r="K29" i="3" a="1"/>
  <c r="K29" i="3" s="1"/>
  <c r="AN28" i="3"/>
  <c r="BR28" i="3" s="1" a="1"/>
  <c r="BR28" i="3" s="1"/>
  <c r="AO28" i="3"/>
  <c r="BS28" i="3" s="1" a="1"/>
  <c r="BS28" i="3" s="1"/>
  <c r="AM28" i="3"/>
  <c r="DG28" i="3" s="1" a="1"/>
  <c r="DG28" i="3" s="1"/>
  <c r="J30" i="3" a="1"/>
  <c r="J30" i="3" s="1"/>
  <c r="AL29" i="3"/>
  <c r="BP29" i="3" s="1" a="1"/>
  <c r="BP29" i="3" s="1"/>
  <c r="AJ29" i="3"/>
  <c r="DD29" i="3" s="1" a="1"/>
  <c r="DD29" i="3" s="1"/>
  <c r="AK29" i="3"/>
  <c r="BO29" i="3" s="1" a="1"/>
  <c r="BO29" i="3" s="1"/>
  <c r="D30" i="3" a="1"/>
  <c r="D30" i="3" s="1"/>
  <c r="R29" i="3"/>
  <c r="CK29" i="3" s="1" a="1"/>
  <c r="CK29" i="3" s="1"/>
  <c r="T29" i="3"/>
  <c r="AX29" i="3" s="1" a="1"/>
  <c r="AX29" i="3" s="1"/>
  <c r="S29" i="3"/>
  <c r="AW29" i="3" s="1" a="1"/>
  <c r="AW29" i="3" s="1"/>
  <c r="DX28" i="3" l="1"/>
  <c r="DN28" i="3"/>
  <c r="EA27" i="3"/>
  <c r="DQ27" i="3"/>
  <c r="DY27" i="3"/>
  <c r="DK27" i="3"/>
  <c r="DS27" i="3"/>
  <c r="DV28" i="3"/>
  <c r="DZ27" i="3"/>
  <c r="DT28" i="3"/>
  <c r="DR28" i="3"/>
  <c r="DP28" i="3"/>
  <c r="DL28" i="3"/>
  <c r="BN29" i="3" a="1"/>
  <c r="BN29" i="3" s="1"/>
  <c r="CB29" i="3"/>
  <c r="AV29" i="3" a="1"/>
  <c r="AV29" i="3" s="1"/>
  <c r="BV29" i="3"/>
  <c r="BH29" i="3" a="1"/>
  <c r="BH29" i="3" s="1"/>
  <c r="BZ29" i="3"/>
  <c r="AY29" i="3" a="1"/>
  <c r="AY29" i="3" s="1"/>
  <c r="BW29" i="3"/>
  <c r="BK29" i="3" a="1"/>
  <c r="BK29" i="3" s="1"/>
  <c r="CA29" i="3"/>
  <c r="BQ28" i="3" a="1"/>
  <c r="BQ28" i="3" s="1"/>
  <c r="CC28" i="3"/>
  <c r="BB29" i="3" a="1"/>
  <c r="BB29" i="3" s="1"/>
  <c r="BX29" i="3"/>
  <c r="BE29" i="3" a="1"/>
  <c r="BE29" i="3" s="1"/>
  <c r="BY29" i="3"/>
  <c r="CE28" i="3" a="1"/>
  <c r="CE28" i="3" s="1"/>
  <c r="DM28" i="3"/>
  <c r="DU28" i="3"/>
  <c r="DY28" i="3"/>
  <c r="DO28" i="3"/>
  <c r="DW28" i="3"/>
  <c r="DH27" i="3"/>
  <c r="DI27" i="3"/>
  <c r="D31" i="3" a="1"/>
  <c r="D31" i="3" s="1"/>
  <c r="T30" i="3"/>
  <c r="AX30" i="3" s="1" a="1"/>
  <c r="AX30" i="3" s="1"/>
  <c r="R30" i="3"/>
  <c r="CK30" i="3" s="1" a="1"/>
  <c r="CK30" i="3" s="1"/>
  <c r="S30" i="3"/>
  <c r="AW30" i="3" s="1" a="1"/>
  <c r="AW30" i="3" s="1"/>
  <c r="J31" i="3" a="1"/>
  <c r="J31" i="3" s="1"/>
  <c r="AJ30" i="3"/>
  <c r="DD30" i="3" s="1" a="1"/>
  <c r="DD30" i="3" s="1"/>
  <c r="AL30" i="3"/>
  <c r="BP30" i="3" s="1" a="1"/>
  <c r="BP30" i="3" s="1"/>
  <c r="AK30" i="3"/>
  <c r="BO30" i="3" s="1" a="1"/>
  <c r="BO30" i="3" s="1"/>
  <c r="K30" i="3" a="1"/>
  <c r="K30" i="3" s="1"/>
  <c r="AN29" i="3"/>
  <c r="BR29" i="3" s="1" a="1"/>
  <c r="BR29" i="3" s="1"/>
  <c r="AM29" i="3"/>
  <c r="DG29" i="3" s="1" a="1"/>
  <c r="DG29" i="3" s="1"/>
  <c r="AO29" i="3"/>
  <c r="BS29" i="3" s="1" a="1"/>
  <c r="BS29" i="3" s="1"/>
  <c r="H31" i="3" a="1"/>
  <c r="H31" i="3" s="1"/>
  <c r="AF30" i="3"/>
  <c r="BJ30" i="3" s="1" a="1"/>
  <c r="BJ30" i="3" s="1"/>
  <c r="AD30" i="3"/>
  <c r="CV30" i="3" s="1" a="1"/>
  <c r="CV30" i="3" s="1"/>
  <c r="AE30" i="3"/>
  <c r="BI30" i="3" s="1" a="1"/>
  <c r="BI30" i="3" s="1"/>
  <c r="F31" i="3" a="1"/>
  <c r="F31" i="3" s="1"/>
  <c r="X30" i="3"/>
  <c r="CP30" i="3" s="1" a="1"/>
  <c r="CP30" i="3" s="1"/>
  <c r="Z30" i="3"/>
  <c r="BD30" i="3" s="1" a="1"/>
  <c r="BD30" i="3" s="1"/>
  <c r="Y30" i="3"/>
  <c r="BC30" i="3" s="1" a="1"/>
  <c r="BC30" i="3" s="1"/>
  <c r="G31" i="3" a="1"/>
  <c r="G31" i="3" s="1"/>
  <c r="AB30" i="3"/>
  <c r="BF30" i="3" s="1" a="1"/>
  <c r="BF30" i="3" s="1"/>
  <c r="AC30" i="3"/>
  <c r="BG30" i="3" s="1" a="1"/>
  <c r="BG30" i="3" s="1"/>
  <c r="AA30" i="3"/>
  <c r="CS30" i="3" s="1" a="1"/>
  <c r="CS30" i="3" s="1"/>
  <c r="AP28" i="3" a="1"/>
  <c r="AP28" i="3" s="1"/>
  <c r="BT28" i="3"/>
  <c r="I31" i="3" a="1"/>
  <c r="I31" i="3" s="1"/>
  <c r="AH30" i="3"/>
  <c r="BL30" i="3" s="1" a="1"/>
  <c r="BL30" i="3" s="1"/>
  <c r="AG30" i="3"/>
  <c r="CY30" i="3" s="1" a="1"/>
  <c r="CY30" i="3" s="1"/>
  <c r="AI30" i="3"/>
  <c r="BM30" i="3" s="1" a="1"/>
  <c r="BM30" i="3" s="1"/>
  <c r="B30" i="3" a="1"/>
  <c r="B30" i="3" s="1"/>
  <c r="M29" i="3"/>
  <c r="AQ29" i="3" s="1" a="1"/>
  <c r="AQ29" i="3" s="1"/>
  <c r="N29" i="3"/>
  <c r="AR29" i="3" s="1" a="1"/>
  <c r="AR29" i="3" s="1"/>
  <c r="L29" i="3"/>
  <c r="E31" i="3" a="1"/>
  <c r="E31" i="3" s="1"/>
  <c r="V30" i="3"/>
  <c r="AZ30" i="3" s="1" a="1"/>
  <c r="AZ30" i="3" s="1"/>
  <c r="U30" i="3"/>
  <c r="CN30" i="3" s="1" a="1"/>
  <c r="CN30" i="3" s="1"/>
  <c r="W30" i="3"/>
  <c r="BA30" i="3" s="1" a="1"/>
  <c r="BA30" i="3" s="1"/>
  <c r="DN29" i="3" l="1"/>
  <c r="DS28" i="3"/>
  <c r="DP29" i="3"/>
  <c r="DQ28" i="3"/>
  <c r="DK28" i="3"/>
  <c r="DV29" i="3"/>
  <c r="DR29" i="3"/>
  <c r="DZ28" i="3"/>
  <c r="DT29" i="3"/>
  <c r="DX29" i="3"/>
  <c r="DL29" i="3"/>
  <c r="EA28" i="3"/>
  <c r="BH30" i="3" a="1"/>
  <c r="BH30" i="3" s="1"/>
  <c r="BZ30" i="3"/>
  <c r="BQ29" i="3" a="1"/>
  <c r="BQ29" i="3" s="1"/>
  <c r="CC29" i="3"/>
  <c r="AV30" i="3" a="1"/>
  <c r="AV30" i="3" s="1"/>
  <c r="BV30" i="3"/>
  <c r="BB30" i="3" a="1"/>
  <c r="BB30" i="3" s="1"/>
  <c r="BX30" i="3"/>
  <c r="BN30" i="3" a="1"/>
  <c r="BN30" i="3" s="1"/>
  <c r="CB30" i="3"/>
  <c r="AY30" i="3" a="1"/>
  <c r="AY30" i="3" s="1"/>
  <c r="BW30" i="3"/>
  <c r="BK30" i="3" a="1"/>
  <c r="BK30" i="3" s="1"/>
  <c r="CA30" i="3"/>
  <c r="BE30" i="3" a="1"/>
  <c r="BE30" i="3" s="1"/>
  <c r="BY30" i="3"/>
  <c r="CE29" i="3" a="1"/>
  <c r="CE29" i="3" s="1"/>
  <c r="DO29" i="3"/>
  <c r="DW29" i="3"/>
  <c r="DM29" i="3"/>
  <c r="DS29" i="3"/>
  <c r="DH28" i="3"/>
  <c r="DI28" i="3"/>
  <c r="F32" i="3" a="1"/>
  <c r="F32" i="3" s="1"/>
  <c r="Z31" i="3"/>
  <c r="BD31" i="3" s="1" a="1"/>
  <c r="BD31" i="3" s="1"/>
  <c r="X31" i="3"/>
  <c r="CP31" i="3" s="1" a="1"/>
  <c r="CP31" i="3" s="1"/>
  <c r="Y31" i="3"/>
  <c r="BC31" i="3" s="1" a="1"/>
  <c r="BC31" i="3" s="1"/>
  <c r="B31" i="3" a="1"/>
  <c r="B31" i="3" s="1"/>
  <c r="M30" i="3"/>
  <c r="AQ30" i="3" s="1" a="1"/>
  <c r="AQ30" i="3" s="1"/>
  <c r="N30" i="3"/>
  <c r="AR30" i="3" s="1" a="1"/>
  <c r="AR30" i="3" s="1"/>
  <c r="L30" i="3"/>
  <c r="I32" i="3" a="1"/>
  <c r="I32" i="3" s="1"/>
  <c r="AH31" i="3"/>
  <c r="BL31" i="3" s="1" a="1"/>
  <c r="BL31" i="3" s="1"/>
  <c r="AI31" i="3"/>
  <c r="BM31" i="3" s="1" a="1"/>
  <c r="BM31" i="3" s="1"/>
  <c r="AG31" i="3"/>
  <c r="CY31" i="3" s="1" a="1"/>
  <c r="CY31" i="3" s="1"/>
  <c r="BT29" i="3"/>
  <c r="AP29" i="3" a="1"/>
  <c r="AP29" i="3" s="1"/>
  <c r="G32" i="3" a="1"/>
  <c r="G32" i="3" s="1"/>
  <c r="AB31" i="3"/>
  <c r="BF31" i="3" s="1" a="1"/>
  <c r="BF31" i="3" s="1"/>
  <c r="AA31" i="3"/>
  <c r="CS31" i="3" s="1" a="1"/>
  <c r="CS31" i="3" s="1"/>
  <c r="AC31" i="3"/>
  <c r="BG31" i="3" s="1" a="1"/>
  <c r="BG31" i="3" s="1"/>
  <c r="E32" i="3" a="1"/>
  <c r="E32" i="3" s="1"/>
  <c r="V31" i="3"/>
  <c r="AZ31" i="3" s="1" a="1"/>
  <c r="AZ31" i="3" s="1"/>
  <c r="U31" i="3"/>
  <c r="CN31" i="3" s="1" a="1"/>
  <c r="CN31" i="3" s="1"/>
  <c r="W31" i="3"/>
  <c r="BA31" i="3" s="1" a="1"/>
  <c r="BA31" i="3" s="1"/>
  <c r="H32" i="3" a="1"/>
  <c r="H32" i="3" s="1"/>
  <c r="AD31" i="3"/>
  <c r="CV31" i="3" s="1" a="1"/>
  <c r="CV31" i="3" s="1"/>
  <c r="AF31" i="3"/>
  <c r="BJ31" i="3" s="1" a="1"/>
  <c r="BJ31" i="3" s="1"/>
  <c r="AE31" i="3"/>
  <c r="BI31" i="3" s="1" a="1"/>
  <c r="BI31" i="3" s="1"/>
  <c r="K31" i="3" a="1"/>
  <c r="K31" i="3" s="1"/>
  <c r="AN30" i="3"/>
  <c r="BR30" i="3" s="1" a="1"/>
  <c r="BR30" i="3" s="1"/>
  <c r="AM30" i="3"/>
  <c r="DG30" i="3" s="1" a="1"/>
  <c r="DG30" i="3" s="1"/>
  <c r="AO30" i="3"/>
  <c r="BS30" i="3" s="1" a="1"/>
  <c r="BS30" i="3" s="1"/>
  <c r="J32" i="3" a="1"/>
  <c r="J32" i="3" s="1"/>
  <c r="AL31" i="3"/>
  <c r="BP31" i="3" s="1" a="1"/>
  <c r="BP31" i="3" s="1"/>
  <c r="AJ31" i="3"/>
  <c r="DD31" i="3" s="1" a="1"/>
  <c r="DD31" i="3" s="1"/>
  <c r="AK31" i="3"/>
  <c r="BO31" i="3" s="1" a="1"/>
  <c r="BO31" i="3" s="1"/>
  <c r="D32" i="3" a="1"/>
  <c r="D32" i="3" s="1"/>
  <c r="R31" i="3"/>
  <c r="CK31" i="3" s="1" a="1"/>
  <c r="CK31" i="3" s="1"/>
  <c r="T31" i="3"/>
  <c r="AX31" i="3" s="1" a="1"/>
  <c r="AX31" i="3" s="1"/>
  <c r="S31" i="3"/>
  <c r="AW31" i="3" s="1" a="1"/>
  <c r="AW31" i="3" s="1"/>
  <c r="DY29" i="3" l="1"/>
  <c r="DQ29" i="3"/>
  <c r="DU29" i="3"/>
  <c r="DT30" i="3"/>
  <c r="DR30" i="3"/>
  <c r="DN30" i="3"/>
  <c r="DK29" i="3"/>
  <c r="DP30" i="3"/>
  <c r="DL30" i="3"/>
  <c r="DZ29" i="3"/>
  <c r="DX30" i="3"/>
  <c r="DV30" i="3"/>
  <c r="EA29" i="3"/>
  <c r="BB31" i="3" a="1"/>
  <c r="BB31" i="3" s="1"/>
  <c r="DP31" i="3" s="1"/>
  <c r="BX31" i="3"/>
  <c r="BN31" i="3" a="1"/>
  <c r="BN31" i="3" s="1"/>
  <c r="CB31" i="3"/>
  <c r="BQ30" i="3" a="1"/>
  <c r="BQ30" i="3" s="1"/>
  <c r="CC30" i="3"/>
  <c r="AY31" i="3" a="1"/>
  <c r="AY31" i="3" s="1"/>
  <c r="BW31" i="3"/>
  <c r="BE31" i="3" a="1"/>
  <c r="BE31" i="3" s="1"/>
  <c r="BY31" i="3"/>
  <c r="AV31" i="3" a="1"/>
  <c r="AV31" i="3" s="1"/>
  <c r="BV31" i="3"/>
  <c r="BH31" i="3" a="1"/>
  <c r="BH31" i="3" s="1"/>
  <c r="BZ31" i="3"/>
  <c r="BK31" i="3" a="1"/>
  <c r="BK31" i="3" s="1"/>
  <c r="CA31" i="3"/>
  <c r="CE30" i="3" a="1"/>
  <c r="CE30" i="3" s="1"/>
  <c r="DY30" i="3"/>
  <c r="DO30" i="3"/>
  <c r="DM30" i="3"/>
  <c r="DS30" i="3"/>
  <c r="DH29" i="3"/>
  <c r="DI29" i="3"/>
  <c r="D33" i="3" a="1"/>
  <c r="D33" i="3" s="1"/>
  <c r="T32" i="3"/>
  <c r="AX32" i="3" s="1" a="1"/>
  <c r="AX32" i="3" s="1"/>
  <c r="R32" i="3"/>
  <c r="CK32" i="3" s="1" a="1"/>
  <c r="CK32" i="3" s="1"/>
  <c r="S32" i="3"/>
  <c r="AW32" i="3" s="1" a="1"/>
  <c r="AW32" i="3" s="1"/>
  <c r="K32" i="3" a="1"/>
  <c r="K32" i="3" s="1"/>
  <c r="AN31" i="3"/>
  <c r="BR31" i="3" s="1" a="1"/>
  <c r="BR31" i="3" s="1"/>
  <c r="AM31" i="3"/>
  <c r="DG31" i="3" s="1" a="1"/>
  <c r="DG31" i="3" s="1"/>
  <c r="AO31" i="3"/>
  <c r="BS31" i="3" s="1" a="1"/>
  <c r="BS31" i="3" s="1"/>
  <c r="E33" i="3" a="1"/>
  <c r="E33" i="3" s="1"/>
  <c r="V32" i="3"/>
  <c r="AZ32" i="3" s="1" a="1"/>
  <c r="AZ32" i="3" s="1"/>
  <c r="U32" i="3"/>
  <c r="CN32" i="3" s="1" a="1"/>
  <c r="CN32" i="3" s="1"/>
  <c r="W32" i="3"/>
  <c r="BA32" i="3" s="1" a="1"/>
  <c r="BA32" i="3" s="1"/>
  <c r="J33" i="3" a="1"/>
  <c r="J33" i="3" s="1"/>
  <c r="AJ32" i="3"/>
  <c r="DD32" i="3" s="1" a="1"/>
  <c r="DD32" i="3" s="1"/>
  <c r="AL32" i="3"/>
  <c r="BP32" i="3" s="1" a="1"/>
  <c r="BP32" i="3" s="1"/>
  <c r="AK32" i="3"/>
  <c r="BO32" i="3" s="1" a="1"/>
  <c r="BO32" i="3" s="1"/>
  <c r="H33" i="3" a="1"/>
  <c r="H33" i="3" s="1"/>
  <c r="AF32" i="3"/>
  <c r="BJ32" i="3" s="1" a="1"/>
  <c r="BJ32" i="3" s="1"/>
  <c r="AD32" i="3"/>
  <c r="CV32" i="3" s="1" a="1"/>
  <c r="CV32" i="3" s="1"/>
  <c r="AE32" i="3"/>
  <c r="BI32" i="3" s="1" a="1"/>
  <c r="BI32" i="3" s="1"/>
  <c r="G33" i="3" a="1"/>
  <c r="G33" i="3" s="1"/>
  <c r="AB32" i="3"/>
  <c r="BF32" i="3" s="1" a="1"/>
  <c r="BF32" i="3" s="1"/>
  <c r="AA32" i="3"/>
  <c r="CS32" i="3" s="1" a="1"/>
  <c r="CS32" i="3" s="1"/>
  <c r="AC32" i="3"/>
  <c r="BG32" i="3" s="1" a="1"/>
  <c r="BG32" i="3" s="1"/>
  <c r="AP30" i="3" a="1"/>
  <c r="AP30" i="3" s="1"/>
  <c r="BT30" i="3"/>
  <c r="I33" i="3" a="1"/>
  <c r="I33" i="3" s="1"/>
  <c r="AH32" i="3"/>
  <c r="BL32" i="3" s="1" a="1"/>
  <c r="BL32" i="3" s="1"/>
  <c r="AG32" i="3"/>
  <c r="CY32" i="3" s="1" a="1"/>
  <c r="CY32" i="3" s="1"/>
  <c r="AI32" i="3"/>
  <c r="BM32" i="3" s="1" a="1"/>
  <c r="BM32" i="3" s="1"/>
  <c r="B32" i="3" a="1"/>
  <c r="B32" i="3" s="1"/>
  <c r="M31" i="3"/>
  <c r="AQ31" i="3" s="1" a="1"/>
  <c r="AQ31" i="3" s="1"/>
  <c r="N31" i="3"/>
  <c r="AR31" i="3" s="1" a="1"/>
  <c r="AR31" i="3" s="1"/>
  <c r="L31" i="3"/>
  <c r="F33" i="3" a="1"/>
  <c r="F33" i="3" s="1"/>
  <c r="X32" i="3"/>
  <c r="CP32" i="3" s="1" a="1"/>
  <c r="CP32" i="3" s="1"/>
  <c r="Z32" i="3"/>
  <c r="BD32" i="3" s="1" a="1"/>
  <c r="BD32" i="3" s="1"/>
  <c r="Y32" i="3"/>
  <c r="BC32" i="3" s="1" a="1"/>
  <c r="BC32" i="3" s="1"/>
  <c r="DW30" i="3" l="1"/>
  <c r="DR31" i="3"/>
  <c r="DU30" i="3"/>
  <c r="DK30" i="3"/>
  <c r="EA30" i="3"/>
  <c r="DQ30" i="3"/>
  <c r="DZ30" i="3"/>
  <c r="DT31" i="3"/>
  <c r="DL31" i="3"/>
  <c r="DN31" i="3"/>
  <c r="DX31" i="3"/>
  <c r="DV31" i="3"/>
  <c r="BK32" i="3" a="1"/>
  <c r="BK32" i="3" s="1"/>
  <c r="CA32" i="3"/>
  <c r="BB32" i="3" a="1"/>
  <c r="BB32" i="3" s="1"/>
  <c r="BX32" i="3"/>
  <c r="BE32" i="3" a="1"/>
  <c r="BE32" i="3" s="1"/>
  <c r="BY32" i="3"/>
  <c r="BH32" i="3" a="1"/>
  <c r="BH32" i="3" s="1"/>
  <c r="BZ32" i="3"/>
  <c r="AY32" i="3" a="1"/>
  <c r="AY32" i="3" s="1"/>
  <c r="BW32" i="3"/>
  <c r="BQ31" i="3" a="1"/>
  <c r="BQ31" i="3" s="1"/>
  <c r="CC31" i="3"/>
  <c r="AV32" i="3" a="1"/>
  <c r="AV32" i="3" s="1"/>
  <c r="BV32" i="3"/>
  <c r="BN32" i="3" a="1"/>
  <c r="BN32" i="3" s="1"/>
  <c r="CB32" i="3"/>
  <c r="CE31" i="3" a="1"/>
  <c r="CE31" i="3" s="1"/>
  <c r="DO31" i="3"/>
  <c r="DM31" i="3"/>
  <c r="DH30" i="3"/>
  <c r="DI30" i="3"/>
  <c r="G34" i="3" a="1"/>
  <c r="G34" i="3" s="1"/>
  <c r="AB33" i="3"/>
  <c r="BF33" i="3" s="1" a="1"/>
  <c r="BF33" i="3" s="1"/>
  <c r="AA33" i="3"/>
  <c r="CS33" i="3" s="1" a="1"/>
  <c r="CS33" i="3" s="1"/>
  <c r="AC33" i="3"/>
  <c r="BG33" i="3" s="1" a="1"/>
  <c r="BG33" i="3" s="1"/>
  <c r="B33" i="3" a="1"/>
  <c r="B33" i="3" s="1"/>
  <c r="M32" i="3"/>
  <c r="AQ32" i="3" s="1" a="1"/>
  <c r="AQ32" i="3" s="1"/>
  <c r="N32" i="3"/>
  <c r="AR32" i="3" s="1" a="1"/>
  <c r="AR32" i="3" s="1"/>
  <c r="L32" i="3"/>
  <c r="I34" i="3" a="1"/>
  <c r="I34" i="3" s="1"/>
  <c r="AH33" i="3"/>
  <c r="BL33" i="3" s="1" a="1"/>
  <c r="BL33" i="3" s="1"/>
  <c r="AG33" i="3"/>
  <c r="CY33" i="3" s="1" a="1"/>
  <c r="CY33" i="3" s="1"/>
  <c r="AI33" i="3"/>
  <c r="BM33" i="3" s="1" a="1"/>
  <c r="BM33" i="3" s="1"/>
  <c r="BT31" i="3"/>
  <c r="AP31" i="3" a="1"/>
  <c r="AP31" i="3" s="1"/>
  <c r="F34" i="3" a="1"/>
  <c r="F34" i="3" s="1"/>
  <c r="Z33" i="3"/>
  <c r="BD33" i="3" s="1" a="1"/>
  <c r="BD33" i="3" s="1"/>
  <c r="X33" i="3"/>
  <c r="CP33" i="3" s="1" a="1"/>
  <c r="CP33" i="3" s="1"/>
  <c r="Y33" i="3"/>
  <c r="BC33" i="3" s="1" a="1"/>
  <c r="BC33" i="3" s="1"/>
  <c r="H34" i="3" a="1"/>
  <c r="H34" i="3" s="1"/>
  <c r="AD33" i="3"/>
  <c r="CV33" i="3" s="1" a="1"/>
  <c r="CV33" i="3" s="1"/>
  <c r="AF33" i="3"/>
  <c r="BJ33" i="3" s="1" a="1"/>
  <c r="BJ33" i="3" s="1"/>
  <c r="AE33" i="3"/>
  <c r="BI33" i="3" s="1" a="1"/>
  <c r="BI33" i="3" s="1"/>
  <c r="J34" i="3" a="1"/>
  <c r="J34" i="3" s="1"/>
  <c r="AL33" i="3"/>
  <c r="BP33" i="3" s="1" a="1"/>
  <c r="BP33" i="3" s="1"/>
  <c r="AJ33" i="3"/>
  <c r="DD33" i="3" s="1" a="1"/>
  <c r="DD33" i="3" s="1"/>
  <c r="AK33" i="3"/>
  <c r="BO33" i="3" s="1" a="1"/>
  <c r="BO33" i="3" s="1"/>
  <c r="E34" i="3" a="1"/>
  <c r="E34" i="3" s="1"/>
  <c r="V33" i="3"/>
  <c r="AZ33" i="3" s="1" a="1"/>
  <c r="AZ33" i="3" s="1"/>
  <c r="W33" i="3"/>
  <c r="BA33" i="3" s="1" a="1"/>
  <c r="BA33" i="3" s="1"/>
  <c r="U33" i="3"/>
  <c r="CN33" i="3" s="1" a="1"/>
  <c r="CN33" i="3" s="1"/>
  <c r="K33" i="3" a="1"/>
  <c r="K33" i="3" s="1"/>
  <c r="AN32" i="3"/>
  <c r="BR32" i="3" s="1" a="1"/>
  <c r="BR32" i="3" s="1"/>
  <c r="AO32" i="3"/>
  <c r="BS32" i="3" s="1" a="1"/>
  <c r="BS32" i="3" s="1"/>
  <c r="AM32" i="3"/>
  <c r="DG32" i="3" s="1" a="1"/>
  <c r="DG32" i="3" s="1"/>
  <c r="D34" i="3" a="1"/>
  <c r="D34" i="3" s="1"/>
  <c r="R33" i="3"/>
  <c r="CK33" i="3" s="1" a="1"/>
  <c r="CK33" i="3" s="1"/>
  <c r="T33" i="3"/>
  <c r="AX33" i="3" s="1" a="1"/>
  <c r="AX33" i="3" s="1"/>
  <c r="S33" i="3"/>
  <c r="AW33" i="3" s="1" a="1"/>
  <c r="AW33" i="3" s="1"/>
  <c r="DW31" i="3" l="1"/>
  <c r="DU31" i="3"/>
  <c r="DY31" i="3"/>
  <c r="DQ31" i="3"/>
  <c r="DL32" i="3"/>
  <c r="DN32" i="3"/>
  <c r="DR32" i="3"/>
  <c r="DV32" i="3"/>
  <c r="DK31" i="3"/>
  <c r="DS31" i="3"/>
  <c r="DX32" i="3"/>
  <c r="DZ31" i="3"/>
  <c r="DT32" i="3"/>
  <c r="DP32" i="3"/>
  <c r="EA31" i="3"/>
  <c r="AV33" i="3" a="1"/>
  <c r="AV33" i="3" s="1"/>
  <c r="BV33" i="3"/>
  <c r="BH33" i="3" a="1"/>
  <c r="BH33" i="3" s="1"/>
  <c r="BZ33" i="3"/>
  <c r="BK33" i="3" a="1"/>
  <c r="BK33" i="3" s="1"/>
  <c r="CA33" i="3"/>
  <c r="BE33" i="3" a="1"/>
  <c r="BE33" i="3" s="1"/>
  <c r="BY33" i="3"/>
  <c r="BQ32" i="3" a="1"/>
  <c r="BQ32" i="3" s="1"/>
  <c r="CC32" i="3"/>
  <c r="AY33" i="3" a="1"/>
  <c r="AY33" i="3" s="1"/>
  <c r="BW33" i="3"/>
  <c r="BN33" i="3" a="1"/>
  <c r="BN33" i="3" s="1"/>
  <c r="CB33" i="3"/>
  <c r="BB33" i="3" a="1"/>
  <c r="BB33" i="3" s="1"/>
  <c r="BX33" i="3"/>
  <c r="CE32" i="3" a="1"/>
  <c r="CE32" i="3" s="1"/>
  <c r="DM32" i="3"/>
  <c r="DY32" i="3"/>
  <c r="DO32" i="3"/>
  <c r="DW32" i="3"/>
  <c r="DH31" i="3"/>
  <c r="DI31" i="3"/>
  <c r="K34" i="3" a="1"/>
  <c r="K34" i="3" s="1"/>
  <c r="AN33" i="3"/>
  <c r="BR33" i="3" s="1" a="1"/>
  <c r="BR33" i="3" s="1"/>
  <c r="AM33" i="3"/>
  <c r="DG33" i="3" s="1" a="1"/>
  <c r="DG33" i="3" s="1"/>
  <c r="AO33" i="3"/>
  <c r="BS33" i="3" s="1" a="1"/>
  <c r="BS33" i="3" s="1"/>
  <c r="J35" i="3" a="1"/>
  <c r="J35" i="3" s="1"/>
  <c r="AJ34" i="3"/>
  <c r="DD34" i="3" s="1" a="1"/>
  <c r="DD34" i="3" s="1"/>
  <c r="AL34" i="3"/>
  <c r="BP34" i="3" s="1" a="1"/>
  <c r="BP34" i="3" s="1"/>
  <c r="AK34" i="3"/>
  <c r="BO34" i="3" s="1" a="1"/>
  <c r="BO34" i="3" s="1"/>
  <c r="F35" i="3" a="1"/>
  <c r="F35" i="3" s="1"/>
  <c r="X34" i="3"/>
  <c r="CP34" i="3" s="1" a="1"/>
  <c r="CP34" i="3" s="1"/>
  <c r="Z34" i="3"/>
  <c r="BD34" i="3" s="1" a="1"/>
  <c r="BD34" i="3" s="1"/>
  <c r="Y34" i="3"/>
  <c r="BC34" i="3" s="1" a="1"/>
  <c r="BC34" i="3" s="1"/>
  <c r="D35" i="3" a="1"/>
  <c r="D35" i="3" s="1"/>
  <c r="T34" i="3"/>
  <c r="AX34" i="3" s="1" a="1"/>
  <c r="AX34" i="3" s="1"/>
  <c r="R34" i="3"/>
  <c r="CK34" i="3" s="1" a="1"/>
  <c r="CK34" i="3" s="1"/>
  <c r="S34" i="3"/>
  <c r="AW34" i="3" s="1" a="1"/>
  <c r="AW34" i="3" s="1"/>
  <c r="E35" i="3" a="1"/>
  <c r="E35" i="3" s="1"/>
  <c r="V34" i="3"/>
  <c r="AZ34" i="3" s="1" a="1"/>
  <c r="AZ34" i="3" s="1"/>
  <c r="U34" i="3"/>
  <c r="CN34" i="3" s="1" a="1"/>
  <c r="CN34" i="3" s="1"/>
  <c r="W34" i="3"/>
  <c r="BA34" i="3" s="1" a="1"/>
  <c r="BA34" i="3" s="1"/>
  <c r="H35" i="3" a="1"/>
  <c r="H35" i="3" s="1"/>
  <c r="AF34" i="3"/>
  <c r="BJ34" i="3" s="1" a="1"/>
  <c r="BJ34" i="3" s="1"/>
  <c r="AD34" i="3"/>
  <c r="CV34" i="3" s="1" a="1"/>
  <c r="CV34" i="3" s="1"/>
  <c r="AE34" i="3"/>
  <c r="BI34" i="3" s="1" a="1"/>
  <c r="BI34" i="3" s="1"/>
  <c r="AP32" i="3" a="1"/>
  <c r="AP32" i="3" s="1"/>
  <c r="BT32" i="3"/>
  <c r="I35" i="3" a="1"/>
  <c r="I35" i="3" s="1"/>
  <c r="AH34" i="3"/>
  <c r="BL34" i="3" s="1" a="1"/>
  <c r="BL34" i="3" s="1"/>
  <c r="AG34" i="3"/>
  <c r="CY34" i="3" s="1" a="1"/>
  <c r="CY34" i="3" s="1"/>
  <c r="AI34" i="3"/>
  <c r="BM34" i="3" s="1" a="1"/>
  <c r="BM34" i="3" s="1"/>
  <c r="B34" i="3" a="1"/>
  <c r="B34" i="3" s="1"/>
  <c r="M33" i="3"/>
  <c r="AQ33" i="3" s="1" a="1"/>
  <c r="AQ33" i="3" s="1"/>
  <c r="N33" i="3"/>
  <c r="AR33" i="3" s="1" a="1"/>
  <c r="AR33" i="3" s="1"/>
  <c r="L33" i="3"/>
  <c r="G35" i="3" a="1"/>
  <c r="G35" i="3" s="1"/>
  <c r="AB34" i="3"/>
  <c r="BF34" i="3" s="1" a="1"/>
  <c r="BF34" i="3" s="1"/>
  <c r="AC34" i="3"/>
  <c r="BG34" i="3" s="1" a="1"/>
  <c r="BG34" i="3" s="1"/>
  <c r="AA34" i="3"/>
  <c r="CS34" i="3" s="1" a="1"/>
  <c r="CS34" i="3" s="1"/>
  <c r="EA32" i="3" l="1"/>
  <c r="DS32" i="3"/>
  <c r="DK32" i="3"/>
  <c r="DQ32" i="3"/>
  <c r="DP33" i="3"/>
  <c r="DN33" i="3"/>
  <c r="DL33" i="3"/>
  <c r="DV33" i="3"/>
  <c r="DZ32" i="3"/>
  <c r="DU32" i="3"/>
  <c r="DX33" i="3"/>
  <c r="DR33" i="3"/>
  <c r="DT33" i="3"/>
  <c r="BH34" i="3" a="1"/>
  <c r="BH34" i="3" s="1"/>
  <c r="BZ34" i="3"/>
  <c r="AY34" i="3" a="1"/>
  <c r="AY34" i="3" s="1"/>
  <c r="BW34" i="3"/>
  <c r="AV34" i="3" a="1"/>
  <c r="AV34" i="3" s="1"/>
  <c r="BV34" i="3"/>
  <c r="BQ33" i="3" a="1"/>
  <c r="BQ33" i="3" s="1"/>
  <c r="CC33" i="3"/>
  <c r="BB34" i="3" a="1"/>
  <c r="BB34" i="3" s="1"/>
  <c r="BX34" i="3"/>
  <c r="BN34" i="3" a="1"/>
  <c r="BN34" i="3" s="1"/>
  <c r="CB34" i="3"/>
  <c r="BE34" i="3" a="1"/>
  <c r="BE34" i="3" s="1"/>
  <c r="BY34" i="3"/>
  <c r="BK34" i="3" a="1"/>
  <c r="BK34" i="3" s="1"/>
  <c r="CA34" i="3"/>
  <c r="CE33" i="3" a="1"/>
  <c r="CE33" i="3" s="1"/>
  <c r="DO33" i="3"/>
  <c r="DM33" i="3"/>
  <c r="DH32" i="3"/>
  <c r="DI32" i="3"/>
  <c r="G36" i="3" a="1"/>
  <c r="G36" i="3" s="1"/>
  <c r="AB35" i="3"/>
  <c r="BF35" i="3" s="1" a="1"/>
  <c r="BF35" i="3" s="1"/>
  <c r="AA35" i="3"/>
  <c r="CS35" i="3" s="1" a="1"/>
  <c r="CS35" i="3" s="1"/>
  <c r="AC35" i="3"/>
  <c r="BG35" i="3" s="1" a="1"/>
  <c r="BG35" i="3" s="1"/>
  <c r="B35" i="3" a="1"/>
  <c r="B35" i="3" s="1"/>
  <c r="M34" i="3"/>
  <c r="AQ34" i="3" s="1" a="1"/>
  <c r="AQ34" i="3" s="1"/>
  <c r="N34" i="3"/>
  <c r="AR34" i="3" s="1" a="1"/>
  <c r="AR34" i="3" s="1"/>
  <c r="L34" i="3"/>
  <c r="I36" i="3" a="1"/>
  <c r="I36" i="3" s="1"/>
  <c r="AH35" i="3"/>
  <c r="BL35" i="3" s="1" a="1"/>
  <c r="BL35" i="3" s="1"/>
  <c r="AI35" i="3"/>
  <c r="BM35" i="3" s="1" a="1"/>
  <c r="BM35" i="3" s="1"/>
  <c r="AG35" i="3"/>
  <c r="CY35" i="3" s="1" a="1"/>
  <c r="CY35" i="3" s="1"/>
  <c r="AP33" i="3" a="1"/>
  <c r="AP33" i="3" s="1"/>
  <c r="BT33" i="3"/>
  <c r="H36" i="3" a="1"/>
  <c r="H36" i="3" s="1"/>
  <c r="AD35" i="3"/>
  <c r="CV35" i="3" s="1" a="1"/>
  <c r="CV35" i="3" s="1"/>
  <c r="AF35" i="3"/>
  <c r="BJ35" i="3" s="1" a="1"/>
  <c r="BJ35" i="3" s="1"/>
  <c r="AE35" i="3"/>
  <c r="BI35" i="3" s="1" a="1"/>
  <c r="BI35" i="3" s="1"/>
  <c r="E36" i="3" a="1"/>
  <c r="E36" i="3" s="1"/>
  <c r="V35" i="3"/>
  <c r="AZ35" i="3" s="1" a="1"/>
  <c r="AZ35" i="3" s="1"/>
  <c r="U35" i="3"/>
  <c r="CN35" i="3" s="1" a="1"/>
  <c r="CN35" i="3" s="1"/>
  <c r="W35" i="3"/>
  <c r="BA35" i="3" s="1" a="1"/>
  <c r="BA35" i="3" s="1"/>
  <c r="D36" i="3" a="1"/>
  <c r="D36" i="3" s="1"/>
  <c r="R35" i="3"/>
  <c r="CK35" i="3" s="1" a="1"/>
  <c r="CK35" i="3" s="1"/>
  <c r="T35" i="3"/>
  <c r="AX35" i="3" s="1" a="1"/>
  <c r="AX35" i="3" s="1"/>
  <c r="S35" i="3"/>
  <c r="AW35" i="3" s="1" a="1"/>
  <c r="AW35" i="3" s="1"/>
  <c r="F36" i="3" a="1"/>
  <c r="F36" i="3" s="1"/>
  <c r="Z35" i="3"/>
  <c r="BD35" i="3" s="1" a="1"/>
  <c r="BD35" i="3" s="1"/>
  <c r="X35" i="3"/>
  <c r="CP35" i="3" s="1" a="1"/>
  <c r="CP35" i="3" s="1"/>
  <c r="Y35" i="3"/>
  <c r="BC35" i="3" s="1" a="1"/>
  <c r="BC35" i="3" s="1"/>
  <c r="J36" i="3" a="1"/>
  <c r="J36" i="3" s="1"/>
  <c r="AL35" i="3"/>
  <c r="BP35" i="3" s="1" a="1"/>
  <c r="BP35" i="3" s="1"/>
  <c r="AJ35" i="3"/>
  <c r="DD35" i="3" s="1" a="1"/>
  <c r="DD35" i="3" s="1"/>
  <c r="AK35" i="3"/>
  <c r="BO35" i="3" s="1" a="1"/>
  <c r="BO35" i="3" s="1"/>
  <c r="K35" i="3" a="1"/>
  <c r="K35" i="3" s="1"/>
  <c r="AN34" i="3"/>
  <c r="BR34" i="3" s="1" a="1"/>
  <c r="BR34" i="3" s="1"/>
  <c r="AM34" i="3"/>
  <c r="DG34" i="3" s="1" a="1"/>
  <c r="DG34" i="3" s="1"/>
  <c r="AO34" i="3"/>
  <c r="BS34" i="3" s="1" a="1"/>
  <c r="BS34" i="3" s="1"/>
  <c r="DY33" i="3" l="1"/>
  <c r="DQ33" i="3"/>
  <c r="DR34" i="3"/>
  <c r="DP34" i="3"/>
  <c r="DL34" i="3"/>
  <c r="DT34" i="3"/>
  <c r="DS33" i="3"/>
  <c r="DW33" i="3"/>
  <c r="DK33" i="3"/>
  <c r="DU33" i="3"/>
  <c r="DV34" i="3"/>
  <c r="DX34" i="3"/>
  <c r="DN34" i="3"/>
  <c r="DZ33" i="3"/>
  <c r="EA33" i="3"/>
  <c r="BQ34" i="3" a="1"/>
  <c r="BQ34" i="3" s="1"/>
  <c r="CC34" i="3"/>
  <c r="BN35" i="3" a="1"/>
  <c r="BN35" i="3" s="1"/>
  <c r="CB35" i="3"/>
  <c r="BB35" i="3" a="1"/>
  <c r="BB35" i="3" s="1"/>
  <c r="BX35" i="3"/>
  <c r="AV35" i="3" a="1"/>
  <c r="AV35" i="3" s="1"/>
  <c r="BV35" i="3"/>
  <c r="BH35" i="3" a="1"/>
  <c r="BH35" i="3" s="1"/>
  <c r="BZ35" i="3"/>
  <c r="BK35" i="3" a="1"/>
  <c r="BK35" i="3" s="1"/>
  <c r="CA35" i="3"/>
  <c r="BE35" i="3" a="1"/>
  <c r="BE35" i="3" s="1"/>
  <c r="BY35" i="3"/>
  <c r="AY35" i="3" a="1"/>
  <c r="AY35" i="3" s="1"/>
  <c r="BW35" i="3"/>
  <c r="CE34" i="3" a="1"/>
  <c r="CE34" i="3" s="1"/>
  <c r="DQ34" i="3"/>
  <c r="DY34" i="3"/>
  <c r="DO34" i="3"/>
  <c r="DM34" i="3"/>
  <c r="DU34" i="3"/>
  <c r="DS34" i="3"/>
  <c r="DH33" i="3"/>
  <c r="DI33" i="3"/>
  <c r="F37" i="3" a="1"/>
  <c r="F37" i="3" s="1"/>
  <c r="X36" i="3"/>
  <c r="CP36" i="3" s="1" a="1"/>
  <c r="CP36" i="3" s="1"/>
  <c r="Z36" i="3"/>
  <c r="BD36" i="3" s="1" a="1"/>
  <c r="BD36" i="3" s="1"/>
  <c r="Y36" i="3"/>
  <c r="BC36" i="3" s="1" a="1"/>
  <c r="BC36" i="3" s="1"/>
  <c r="E37" i="3" a="1"/>
  <c r="E37" i="3" s="1"/>
  <c r="V36" i="3"/>
  <c r="AZ36" i="3" s="1" a="1"/>
  <c r="AZ36" i="3" s="1"/>
  <c r="U36" i="3"/>
  <c r="CN36" i="3" s="1" a="1"/>
  <c r="CN36" i="3" s="1"/>
  <c r="W36" i="3"/>
  <c r="BA36" i="3" s="1" a="1"/>
  <c r="BA36" i="3" s="1"/>
  <c r="K36" i="3" a="1"/>
  <c r="K36" i="3" s="1"/>
  <c r="AN35" i="3"/>
  <c r="BR35" i="3" s="1" a="1"/>
  <c r="BR35" i="3" s="1"/>
  <c r="AM35" i="3"/>
  <c r="DG35" i="3" s="1" a="1"/>
  <c r="DG35" i="3" s="1"/>
  <c r="AO35" i="3"/>
  <c r="BS35" i="3" s="1" a="1"/>
  <c r="BS35" i="3" s="1"/>
  <c r="D37" i="3" a="1"/>
  <c r="D37" i="3" s="1"/>
  <c r="T36" i="3"/>
  <c r="AX36" i="3" s="1" a="1"/>
  <c r="AX36" i="3" s="1"/>
  <c r="R36" i="3"/>
  <c r="CK36" i="3" s="1" a="1"/>
  <c r="CK36" i="3" s="1"/>
  <c r="S36" i="3"/>
  <c r="AW36" i="3" s="1" a="1"/>
  <c r="AW36" i="3" s="1"/>
  <c r="H37" i="3" a="1"/>
  <c r="H37" i="3" s="1"/>
  <c r="AF36" i="3"/>
  <c r="BJ36" i="3" s="1" a="1"/>
  <c r="BJ36" i="3" s="1"/>
  <c r="AD36" i="3"/>
  <c r="CV36" i="3" s="1" a="1"/>
  <c r="CV36" i="3" s="1"/>
  <c r="AE36" i="3"/>
  <c r="BI36" i="3" s="1" a="1"/>
  <c r="BI36" i="3" s="1"/>
  <c r="AP34" i="3" a="1"/>
  <c r="AP34" i="3" s="1"/>
  <c r="BT34" i="3"/>
  <c r="J37" i="3" a="1"/>
  <c r="J37" i="3" s="1"/>
  <c r="AJ36" i="3"/>
  <c r="DD36" i="3" s="1" a="1"/>
  <c r="DD36" i="3" s="1"/>
  <c r="AL36" i="3"/>
  <c r="BP36" i="3" s="1" a="1"/>
  <c r="BP36" i="3" s="1"/>
  <c r="AK36" i="3"/>
  <c r="BO36" i="3" s="1" a="1"/>
  <c r="BO36" i="3" s="1"/>
  <c r="I37" i="3" a="1"/>
  <c r="I37" i="3" s="1"/>
  <c r="AH36" i="3"/>
  <c r="BL36" i="3" s="1" a="1"/>
  <c r="BL36" i="3" s="1"/>
  <c r="AG36" i="3"/>
  <c r="CY36" i="3" s="1" a="1"/>
  <c r="CY36" i="3" s="1"/>
  <c r="AI36" i="3"/>
  <c r="BM36" i="3" s="1" a="1"/>
  <c r="BM36" i="3" s="1"/>
  <c r="B36" i="3" a="1"/>
  <c r="B36" i="3" s="1"/>
  <c r="M35" i="3"/>
  <c r="AQ35" i="3" s="1" a="1"/>
  <c r="AQ35" i="3" s="1"/>
  <c r="N35" i="3"/>
  <c r="AR35" i="3" s="1" a="1"/>
  <c r="AR35" i="3" s="1"/>
  <c r="L35" i="3"/>
  <c r="G37" i="3" a="1"/>
  <c r="G37" i="3" s="1"/>
  <c r="AB36" i="3"/>
  <c r="BF36" i="3" s="1" a="1"/>
  <c r="BF36" i="3" s="1"/>
  <c r="AA36" i="3"/>
  <c r="CS36" i="3" s="1" a="1"/>
  <c r="CS36" i="3" s="1"/>
  <c r="AC36" i="3"/>
  <c r="BG36" i="3" s="1" a="1"/>
  <c r="BG36" i="3" s="1"/>
  <c r="DZ34" i="3" l="1"/>
  <c r="EA34" i="3"/>
  <c r="DV35" i="3"/>
  <c r="DL35" i="3"/>
  <c r="DX35" i="3"/>
  <c r="DN35" i="3"/>
  <c r="DW34" i="3"/>
  <c r="DR35" i="3"/>
  <c r="DK34" i="3"/>
  <c r="DP35" i="3"/>
  <c r="DT35" i="3"/>
  <c r="BH36" i="3" a="1"/>
  <c r="BH36" i="3" s="1"/>
  <c r="BZ36" i="3"/>
  <c r="AV36" i="3" a="1"/>
  <c r="AV36" i="3" s="1"/>
  <c r="BV36" i="3"/>
  <c r="BQ35" i="3" a="1"/>
  <c r="BQ35" i="3" s="1"/>
  <c r="CC35" i="3"/>
  <c r="AY36" i="3" a="1"/>
  <c r="AY36" i="3" s="1"/>
  <c r="BW36" i="3"/>
  <c r="BB36" i="3" a="1"/>
  <c r="BB36" i="3" s="1"/>
  <c r="BX36" i="3"/>
  <c r="BE36" i="3" a="1"/>
  <c r="BE36" i="3" s="1"/>
  <c r="BY36" i="3"/>
  <c r="BK36" i="3" a="1"/>
  <c r="BK36" i="3" s="1"/>
  <c r="CA36" i="3"/>
  <c r="BN36" i="3" a="1"/>
  <c r="BN36" i="3" s="1"/>
  <c r="CB36" i="3"/>
  <c r="CE35" i="3" a="1"/>
  <c r="CE35" i="3" s="1"/>
  <c r="DQ35" i="3"/>
  <c r="DY35" i="3"/>
  <c r="DO35" i="3"/>
  <c r="DM35" i="3"/>
  <c r="DU35" i="3"/>
  <c r="DH34" i="3"/>
  <c r="DI34" i="3"/>
  <c r="B37" i="3" a="1"/>
  <c r="B37" i="3" s="1"/>
  <c r="M36" i="3"/>
  <c r="AQ36" i="3" s="1" a="1"/>
  <c r="AQ36" i="3" s="1"/>
  <c r="N36" i="3"/>
  <c r="AR36" i="3" s="1" a="1"/>
  <c r="AR36" i="3" s="1"/>
  <c r="L36" i="3"/>
  <c r="J38" i="3" a="1"/>
  <c r="J38" i="3" s="1"/>
  <c r="AL37" i="3"/>
  <c r="BP37" i="3" s="1" a="1"/>
  <c r="BP37" i="3" s="1"/>
  <c r="AJ37" i="3"/>
  <c r="DD37" i="3" s="1" a="1"/>
  <c r="DD37" i="3" s="1"/>
  <c r="AK37" i="3"/>
  <c r="BO37" i="3" s="1" a="1"/>
  <c r="BO37" i="3" s="1"/>
  <c r="BT35" i="3"/>
  <c r="AP35" i="3" a="1"/>
  <c r="AP35" i="3" s="1"/>
  <c r="G38" i="3" a="1"/>
  <c r="G38" i="3" s="1"/>
  <c r="AB37" i="3"/>
  <c r="BF37" i="3" s="1" a="1"/>
  <c r="BF37" i="3" s="1"/>
  <c r="AA37" i="3"/>
  <c r="CS37" i="3" s="1" a="1"/>
  <c r="CS37" i="3" s="1"/>
  <c r="AC37" i="3"/>
  <c r="BG37" i="3" s="1" a="1"/>
  <c r="BG37" i="3" s="1"/>
  <c r="I38" i="3" a="1"/>
  <c r="I38" i="3" s="1"/>
  <c r="AH37" i="3"/>
  <c r="BL37" i="3" s="1" a="1"/>
  <c r="BL37" i="3" s="1"/>
  <c r="AG37" i="3"/>
  <c r="CY37" i="3" s="1" a="1"/>
  <c r="CY37" i="3" s="1"/>
  <c r="AI37" i="3"/>
  <c r="BM37" i="3" s="1" a="1"/>
  <c r="BM37" i="3" s="1"/>
  <c r="H38" i="3" a="1"/>
  <c r="H38" i="3" s="1"/>
  <c r="AD37" i="3"/>
  <c r="CV37" i="3" s="1" a="1"/>
  <c r="CV37" i="3" s="1"/>
  <c r="AF37" i="3"/>
  <c r="BJ37" i="3" s="1" a="1"/>
  <c r="BJ37" i="3" s="1"/>
  <c r="AE37" i="3"/>
  <c r="BI37" i="3" s="1" a="1"/>
  <c r="BI37" i="3" s="1"/>
  <c r="D38" i="3" a="1"/>
  <c r="D38" i="3" s="1"/>
  <c r="R37" i="3"/>
  <c r="CK37" i="3" s="1" a="1"/>
  <c r="CK37" i="3" s="1"/>
  <c r="T37" i="3"/>
  <c r="AX37" i="3" s="1" a="1"/>
  <c r="AX37" i="3" s="1"/>
  <c r="S37" i="3"/>
  <c r="AW37" i="3" s="1" a="1"/>
  <c r="AW37" i="3" s="1"/>
  <c r="K37" i="3" a="1"/>
  <c r="K37" i="3" s="1"/>
  <c r="AN36" i="3"/>
  <c r="BR36" i="3" s="1" a="1"/>
  <c r="BR36" i="3" s="1"/>
  <c r="AO36" i="3"/>
  <c r="BS36" i="3" s="1" a="1"/>
  <c r="BS36" i="3" s="1"/>
  <c r="AM36" i="3"/>
  <c r="DG36" i="3" s="1" a="1"/>
  <c r="DG36" i="3" s="1"/>
  <c r="E38" i="3" a="1"/>
  <c r="E38" i="3" s="1"/>
  <c r="V37" i="3"/>
  <c r="AZ37" i="3" s="1" a="1"/>
  <c r="AZ37" i="3" s="1"/>
  <c r="W37" i="3"/>
  <c r="BA37" i="3" s="1" a="1"/>
  <c r="BA37" i="3" s="1"/>
  <c r="U37" i="3"/>
  <c r="CN37" i="3" s="1" a="1"/>
  <c r="CN37" i="3" s="1"/>
  <c r="F38" i="3" a="1"/>
  <c r="F38" i="3" s="1"/>
  <c r="Z37" i="3"/>
  <c r="BD37" i="3" s="1" a="1"/>
  <c r="BD37" i="3" s="1"/>
  <c r="X37" i="3"/>
  <c r="CP37" i="3" s="1" a="1"/>
  <c r="CP37" i="3" s="1"/>
  <c r="Y37" i="3"/>
  <c r="BC37" i="3" s="1" a="1"/>
  <c r="BC37" i="3" s="1"/>
  <c r="DP36" i="3" l="1"/>
  <c r="DK35" i="3"/>
  <c r="DV36" i="3"/>
  <c r="DT36" i="3"/>
  <c r="DS35" i="3"/>
  <c r="DW35" i="3"/>
  <c r="DX36" i="3"/>
  <c r="DR36" i="3"/>
  <c r="DN36" i="3"/>
  <c r="DL36" i="3"/>
  <c r="DZ35" i="3"/>
  <c r="EA35" i="3"/>
  <c r="BB37" i="3" a="1"/>
  <c r="BB37" i="3" s="1"/>
  <c r="BX37" i="3"/>
  <c r="AV37" i="3" a="1"/>
  <c r="AV37" i="3" s="1"/>
  <c r="BV37" i="3"/>
  <c r="BH37" i="3" a="1"/>
  <c r="BH37" i="3" s="1"/>
  <c r="BZ37" i="3"/>
  <c r="BN37" i="3" a="1"/>
  <c r="BN37" i="3" s="1"/>
  <c r="CB37" i="3"/>
  <c r="AY37" i="3" a="1"/>
  <c r="AY37" i="3" s="1"/>
  <c r="BW37" i="3"/>
  <c r="BQ36" i="3" a="1"/>
  <c r="BQ36" i="3" s="1"/>
  <c r="CC36" i="3"/>
  <c r="BK37" i="3" a="1"/>
  <c r="BK37" i="3" s="1"/>
  <c r="CA37" i="3"/>
  <c r="BE37" i="3" a="1"/>
  <c r="BE37" i="3" s="1"/>
  <c r="BY37" i="3"/>
  <c r="CE36" i="3" a="1"/>
  <c r="CE36" i="3" s="1"/>
  <c r="DM36" i="3"/>
  <c r="DY36" i="3"/>
  <c r="DO36" i="3"/>
  <c r="DW36" i="3"/>
  <c r="DH35" i="3"/>
  <c r="DI35" i="3"/>
  <c r="F39" i="3" a="1"/>
  <c r="F39" i="3" s="1"/>
  <c r="X38" i="3"/>
  <c r="CP38" i="3" s="1" a="1"/>
  <c r="CP38" i="3" s="1"/>
  <c r="Z38" i="3"/>
  <c r="BD38" i="3" s="1" a="1"/>
  <c r="BD38" i="3" s="1"/>
  <c r="Y38" i="3"/>
  <c r="BC38" i="3" s="1" a="1"/>
  <c r="BC38" i="3" s="1"/>
  <c r="D39" i="3" a="1"/>
  <c r="D39" i="3" s="1"/>
  <c r="T38" i="3"/>
  <c r="AX38" i="3" s="1" a="1"/>
  <c r="AX38" i="3" s="1"/>
  <c r="R38" i="3"/>
  <c r="CK38" i="3" s="1" a="1"/>
  <c r="CK38" i="3" s="1"/>
  <c r="S38" i="3"/>
  <c r="AW38" i="3" s="1" a="1"/>
  <c r="AW38" i="3" s="1"/>
  <c r="G39" i="3" a="1"/>
  <c r="G39" i="3" s="1"/>
  <c r="AB38" i="3"/>
  <c r="BF38" i="3" s="1" a="1"/>
  <c r="BF38" i="3" s="1"/>
  <c r="AC38" i="3"/>
  <c r="BG38" i="3" s="1" a="1"/>
  <c r="BG38" i="3" s="1"/>
  <c r="AA38" i="3"/>
  <c r="CS38" i="3" s="1" a="1"/>
  <c r="CS38" i="3" s="1"/>
  <c r="E39" i="3" a="1"/>
  <c r="E39" i="3" s="1"/>
  <c r="V38" i="3"/>
  <c r="AZ38" i="3" s="1" a="1"/>
  <c r="AZ38" i="3" s="1"/>
  <c r="U38" i="3"/>
  <c r="CN38" i="3" s="1" a="1"/>
  <c r="CN38" i="3" s="1"/>
  <c r="W38" i="3"/>
  <c r="BA38" i="3" s="1" a="1"/>
  <c r="BA38" i="3" s="1"/>
  <c r="H39" i="3" a="1"/>
  <c r="H39" i="3" s="1"/>
  <c r="AF38" i="3"/>
  <c r="BJ38" i="3" s="1" a="1"/>
  <c r="BJ38" i="3" s="1"/>
  <c r="AD38" i="3"/>
  <c r="CV38" i="3" s="1" a="1"/>
  <c r="CV38" i="3" s="1"/>
  <c r="AE38" i="3"/>
  <c r="BI38" i="3" s="1" a="1"/>
  <c r="BI38" i="3" s="1"/>
  <c r="K38" i="3" a="1"/>
  <c r="K38" i="3" s="1"/>
  <c r="AN37" i="3"/>
  <c r="BR37" i="3" s="1" a="1"/>
  <c r="BR37" i="3" s="1"/>
  <c r="AM37" i="3"/>
  <c r="DG37" i="3" s="1" a="1"/>
  <c r="DG37" i="3" s="1"/>
  <c r="AO37" i="3"/>
  <c r="BS37" i="3" s="1" a="1"/>
  <c r="BS37" i="3" s="1"/>
  <c r="I39" i="3" a="1"/>
  <c r="I39" i="3" s="1"/>
  <c r="AH38" i="3"/>
  <c r="BL38" i="3" s="1" a="1"/>
  <c r="BL38" i="3" s="1"/>
  <c r="AG38" i="3"/>
  <c r="CY38" i="3" s="1" a="1"/>
  <c r="CY38" i="3" s="1"/>
  <c r="AI38" i="3"/>
  <c r="BM38" i="3" s="1" a="1"/>
  <c r="BM38" i="3" s="1"/>
  <c r="BT36" i="3"/>
  <c r="AP36" i="3" a="1"/>
  <c r="AP36" i="3" s="1"/>
  <c r="J39" i="3" a="1"/>
  <c r="J39" i="3" s="1"/>
  <c r="AJ38" i="3"/>
  <c r="DD38" i="3" s="1" a="1"/>
  <c r="DD38" i="3" s="1"/>
  <c r="AL38" i="3"/>
  <c r="BP38" i="3" s="1" a="1"/>
  <c r="BP38" i="3" s="1"/>
  <c r="AK38" i="3"/>
  <c r="BO38" i="3" s="1" a="1"/>
  <c r="BO38" i="3" s="1"/>
  <c r="B38" i="3" a="1"/>
  <c r="B38" i="3" s="1"/>
  <c r="M37" i="3"/>
  <c r="AQ37" i="3" s="1" a="1"/>
  <c r="AQ37" i="3" s="1"/>
  <c r="N37" i="3"/>
  <c r="AR37" i="3" s="1" a="1"/>
  <c r="AR37" i="3" s="1"/>
  <c r="L37" i="3"/>
  <c r="DX37" i="3" l="1"/>
  <c r="DV37" i="3"/>
  <c r="DN37" i="3"/>
  <c r="DT37" i="3"/>
  <c r="DQ36" i="3"/>
  <c r="DZ36" i="3"/>
  <c r="DS36" i="3"/>
  <c r="DK36" i="3"/>
  <c r="DU36" i="3"/>
  <c r="DP37" i="3"/>
  <c r="DL37" i="3"/>
  <c r="DR37" i="3"/>
  <c r="EA36" i="3"/>
  <c r="BK38" i="3" a="1"/>
  <c r="BK38" i="3" s="1"/>
  <c r="CA38" i="3"/>
  <c r="BQ37" i="3" a="1"/>
  <c r="BQ37" i="3" s="1"/>
  <c r="CC37" i="3"/>
  <c r="BH38" i="3" a="1"/>
  <c r="BH38" i="3" s="1"/>
  <c r="BZ38" i="3"/>
  <c r="AY38" i="3" a="1"/>
  <c r="AY38" i="3" s="1"/>
  <c r="BW38" i="3"/>
  <c r="AV38" i="3" a="1"/>
  <c r="AV38" i="3" s="1"/>
  <c r="BV38" i="3"/>
  <c r="BB38" i="3" a="1"/>
  <c r="BB38" i="3" s="1"/>
  <c r="BX38" i="3"/>
  <c r="BN38" i="3" a="1"/>
  <c r="BN38" i="3" s="1"/>
  <c r="CB38" i="3"/>
  <c r="BE38" i="3" a="1"/>
  <c r="BE38" i="3" s="1"/>
  <c r="BY38" i="3"/>
  <c r="CE37" i="3" a="1"/>
  <c r="CE37" i="3" s="1"/>
  <c r="DO37" i="3"/>
  <c r="DW37" i="3"/>
  <c r="DM37" i="3"/>
  <c r="DU37" i="3"/>
  <c r="DS37" i="3"/>
  <c r="DY37" i="3"/>
  <c r="DH36" i="3"/>
  <c r="DI36" i="3"/>
  <c r="I40" i="3" a="1"/>
  <c r="I40" i="3" s="1"/>
  <c r="AH39" i="3"/>
  <c r="BL39" i="3" s="1" a="1"/>
  <c r="BL39" i="3" s="1"/>
  <c r="AI39" i="3"/>
  <c r="BM39" i="3" s="1" a="1"/>
  <c r="BM39" i="3" s="1"/>
  <c r="AG39" i="3"/>
  <c r="CY39" i="3" s="1" a="1"/>
  <c r="CY39" i="3" s="1"/>
  <c r="B39" i="3" a="1"/>
  <c r="B39" i="3" s="1"/>
  <c r="M38" i="3"/>
  <c r="AQ38" i="3" s="1" a="1"/>
  <c r="AQ38" i="3" s="1"/>
  <c r="N38" i="3"/>
  <c r="AR38" i="3" s="1" a="1"/>
  <c r="AR38" i="3" s="1"/>
  <c r="L38" i="3"/>
  <c r="J40" i="3" a="1"/>
  <c r="J40" i="3" s="1"/>
  <c r="AL39" i="3"/>
  <c r="BP39" i="3" s="1" a="1"/>
  <c r="BP39" i="3" s="1"/>
  <c r="AJ39" i="3"/>
  <c r="DD39" i="3" s="1" a="1"/>
  <c r="DD39" i="3" s="1"/>
  <c r="AK39" i="3"/>
  <c r="BO39" i="3" s="1" a="1"/>
  <c r="BO39" i="3" s="1"/>
  <c r="BT37" i="3"/>
  <c r="AP37" i="3" a="1"/>
  <c r="AP37" i="3" s="1"/>
  <c r="K39" i="3" a="1"/>
  <c r="K39" i="3" s="1"/>
  <c r="AN38" i="3"/>
  <c r="BR38" i="3" s="1" a="1"/>
  <c r="BR38" i="3" s="1"/>
  <c r="AM38" i="3"/>
  <c r="DG38" i="3" s="1" a="1"/>
  <c r="DG38" i="3" s="1"/>
  <c r="AO38" i="3"/>
  <c r="BS38" i="3" s="1" a="1"/>
  <c r="BS38" i="3" s="1"/>
  <c r="H40" i="3" a="1"/>
  <c r="H40" i="3" s="1"/>
  <c r="AD39" i="3"/>
  <c r="CV39" i="3" s="1" a="1"/>
  <c r="CV39" i="3" s="1"/>
  <c r="AF39" i="3"/>
  <c r="BJ39" i="3" s="1" a="1"/>
  <c r="BJ39" i="3" s="1"/>
  <c r="AE39" i="3"/>
  <c r="BI39" i="3" s="1" a="1"/>
  <c r="BI39" i="3" s="1"/>
  <c r="E40" i="3" a="1"/>
  <c r="E40" i="3" s="1"/>
  <c r="V39" i="3"/>
  <c r="AZ39" i="3" s="1" a="1"/>
  <c r="AZ39" i="3" s="1"/>
  <c r="U39" i="3"/>
  <c r="CN39" i="3" s="1" a="1"/>
  <c r="CN39" i="3" s="1"/>
  <c r="W39" i="3"/>
  <c r="BA39" i="3" s="1" a="1"/>
  <c r="BA39" i="3" s="1"/>
  <c r="G40" i="3" a="1"/>
  <c r="G40" i="3" s="1"/>
  <c r="AB39" i="3"/>
  <c r="BF39" i="3" s="1" a="1"/>
  <c r="BF39" i="3" s="1"/>
  <c r="AA39" i="3"/>
  <c r="CS39" i="3" s="1" a="1"/>
  <c r="CS39" i="3" s="1"/>
  <c r="AC39" i="3"/>
  <c r="BG39" i="3" s="1" a="1"/>
  <c r="BG39" i="3" s="1"/>
  <c r="D40" i="3" a="1"/>
  <c r="D40" i="3" s="1"/>
  <c r="R39" i="3"/>
  <c r="CK39" i="3" s="1" a="1"/>
  <c r="CK39" i="3" s="1"/>
  <c r="T39" i="3"/>
  <c r="AX39" i="3" s="1" a="1"/>
  <c r="AX39" i="3" s="1"/>
  <c r="S39" i="3"/>
  <c r="AW39" i="3" s="1" a="1"/>
  <c r="AW39" i="3" s="1"/>
  <c r="F40" i="3" a="1"/>
  <c r="F40" i="3" s="1"/>
  <c r="Z39" i="3"/>
  <c r="BD39" i="3" s="1" a="1"/>
  <c r="BD39" i="3" s="1"/>
  <c r="X39" i="3"/>
  <c r="CP39" i="3" s="1" a="1"/>
  <c r="CP39" i="3" s="1"/>
  <c r="Y39" i="3"/>
  <c r="BC39" i="3" s="1" a="1"/>
  <c r="BC39" i="3" s="1"/>
  <c r="DL38" i="3" l="1"/>
  <c r="DK37" i="3"/>
  <c r="DP38" i="3"/>
  <c r="DN38" i="3"/>
  <c r="DQ37" i="3"/>
  <c r="DT38" i="3"/>
  <c r="DV38" i="3"/>
  <c r="DX38" i="3"/>
  <c r="DZ37" i="3"/>
  <c r="EA37" i="3"/>
  <c r="DR38" i="3"/>
  <c r="BN39" i="3" a="1"/>
  <c r="BN39" i="3" s="1"/>
  <c r="CB39" i="3"/>
  <c r="BB39" i="3" a="1"/>
  <c r="BB39" i="3" s="1"/>
  <c r="BX39" i="3"/>
  <c r="BE39" i="3" a="1"/>
  <c r="BE39" i="3" s="1"/>
  <c r="BY39" i="3"/>
  <c r="AY39" i="3" a="1"/>
  <c r="AY39" i="3" s="1"/>
  <c r="BW39" i="3"/>
  <c r="BQ38" i="3" a="1"/>
  <c r="BQ38" i="3" s="1"/>
  <c r="CC38" i="3"/>
  <c r="AV39" i="3" a="1"/>
  <c r="AV39" i="3" s="1"/>
  <c r="BV39" i="3"/>
  <c r="BH39" i="3" a="1"/>
  <c r="BH39" i="3" s="1"/>
  <c r="BZ39" i="3"/>
  <c r="BK39" i="3" a="1"/>
  <c r="BK39" i="3" s="1"/>
  <c r="CA39" i="3"/>
  <c r="CE38" i="3" a="1"/>
  <c r="CE38" i="3" s="1"/>
  <c r="DH37" i="3"/>
  <c r="DI37" i="3"/>
  <c r="G41" i="3" a="1"/>
  <c r="G41" i="3" s="1"/>
  <c r="AB40" i="3"/>
  <c r="BF40" i="3" s="1" a="1"/>
  <c r="BF40" i="3" s="1"/>
  <c r="AA40" i="3"/>
  <c r="CS40" i="3" s="1" a="1"/>
  <c r="CS40" i="3" s="1"/>
  <c r="AC40" i="3"/>
  <c r="BG40" i="3" s="1" a="1"/>
  <c r="BG40" i="3" s="1"/>
  <c r="F41" i="3" a="1"/>
  <c r="F41" i="3" s="1"/>
  <c r="X40" i="3"/>
  <c r="CP40" i="3" s="1" a="1"/>
  <c r="CP40" i="3" s="1"/>
  <c r="Z40" i="3"/>
  <c r="BD40" i="3" s="1" a="1"/>
  <c r="BD40" i="3" s="1"/>
  <c r="Y40" i="3"/>
  <c r="BC40" i="3" s="1" a="1"/>
  <c r="BC40" i="3" s="1"/>
  <c r="E41" i="3" a="1"/>
  <c r="E41" i="3" s="1"/>
  <c r="V40" i="3"/>
  <c r="AZ40" i="3" s="1" a="1"/>
  <c r="AZ40" i="3" s="1"/>
  <c r="U40" i="3"/>
  <c r="CN40" i="3" s="1" a="1"/>
  <c r="CN40" i="3" s="1"/>
  <c r="W40" i="3"/>
  <c r="BA40" i="3" s="1" a="1"/>
  <c r="BA40" i="3" s="1"/>
  <c r="H41" i="3" a="1"/>
  <c r="H41" i="3" s="1"/>
  <c r="AF40" i="3"/>
  <c r="BJ40" i="3" s="1" a="1"/>
  <c r="BJ40" i="3" s="1"/>
  <c r="AD40" i="3"/>
  <c r="CV40" i="3" s="1" a="1"/>
  <c r="CV40" i="3" s="1"/>
  <c r="AE40" i="3"/>
  <c r="BI40" i="3" s="1" a="1"/>
  <c r="BI40" i="3" s="1"/>
  <c r="K40" i="3" a="1"/>
  <c r="K40" i="3" s="1"/>
  <c r="AN39" i="3"/>
  <c r="BR39" i="3" s="1" a="1"/>
  <c r="BR39" i="3" s="1"/>
  <c r="AM39" i="3"/>
  <c r="DG39" i="3" s="1" a="1"/>
  <c r="DG39" i="3" s="1"/>
  <c r="AO39" i="3"/>
  <c r="BS39" i="3" s="1" a="1"/>
  <c r="BS39" i="3" s="1"/>
  <c r="BT38" i="3"/>
  <c r="AP38" i="3" a="1"/>
  <c r="AP38" i="3" s="1"/>
  <c r="D41" i="3" a="1"/>
  <c r="D41" i="3" s="1"/>
  <c r="T40" i="3"/>
  <c r="AX40" i="3" s="1" a="1"/>
  <c r="AX40" i="3" s="1"/>
  <c r="R40" i="3"/>
  <c r="CK40" i="3" s="1" a="1"/>
  <c r="CK40" i="3" s="1"/>
  <c r="S40" i="3"/>
  <c r="AW40" i="3" s="1" a="1"/>
  <c r="AW40" i="3" s="1"/>
  <c r="J41" i="3" a="1"/>
  <c r="J41" i="3" s="1"/>
  <c r="AJ40" i="3"/>
  <c r="DD40" i="3" s="1" a="1"/>
  <c r="DD40" i="3" s="1"/>
  <c r="AL40" i="3"/>
  <c r="BP40" i="3" s="1" a="1"/>
  <c r="BP40" i="3" s="1"/>
  <c r="AK40" i="3"/>
  <c r="BO40" i="3" s="1" a="1"/>
  <c r="BO40" i="3" s="1"/>
  <c r="B40" i="3" a="1"/>
  <c r="B40" i="3" s="1"/>
  <c r="M39" i="3"/>
  <c r="AQ39" i="3" s="1" a="1"/>
  <c r="AQ39" i="3" s="1"/>
  <c r="L39" i="3"/>
  <c r="N39" i="3"/>
  <c r="AR39" i="3" s="1" a="1"/>
  <c r="AR39" i="3" s="1"/>
  <c r="I41" i="3" a="1"/>
  <c r="I41" i="3" s="1"/>
  <c r="AH40" i="3"/>
  <c r="BL40" i="3" s="1" a="1"/>
  <c r="BL40" i="3" s="1"/>
  <c r="AG40" i="3"/>
  <c r="CY40" i="3" s="1" a="1"/>
  <c r="CY40" i="3" s="1"/>
  <c r="AI40" i="3"/>
  <c r="BM40" i="3" s="1" a="1"/>
  <c r="BM40" i="3" s="1"/>
  <c r="D16" i="1" a="1"/>
  <c r="F16" i="1" a="1"/>
  <c r="G14" i="1" a="1"/>
  <c r="F11" i="1" a="1"/>
  <c r="F17" i="1" a="1"/>
  <c r="D15" i="1" a="1"/>
  <c r="F13" i="1" a="1"/>
  <c r="G13" i="1" a="1"/>
  <c r="G12" i="1" a="1"/>
  <c r="D13" i="1" a="1"/>
  <c r="D14" i="1" a="1"/>
  <c r="G16" i="1" a="1"/>
  <c r="D17" i="1" a="1"/>
  <c r="G15" i="1" a="1"/>
  <c r="G11" i="1" a="1"/>
  <c r="G17" i="1" a="1"/>
  <c r="F15" i="1" a="1"/>
  <c r="F12" i="1" a="1"/>
  <c r="F18" i="1" a="1"/>
  <c r="F9" i="1" a="1"/>
  <c r="F10" i="1" a="1"/>
  <c r="F14" i="1" a="1"/>
  <c r="D11" i="1" a="1"/>
  <c r="D12" i="1" a="1"/>
  <c r="DW38" i="3" l="1"/>
  <c r="G11" i="1"/>
  <c r="D11" i="1"/>
  <c r="H11" i="1" s="1"/>
  <c r="DQ38" i="3"/>
  <c r="F11" i="1"/>
  <c r="F14" i="1"/>
  <c r="F16" i="1"/>
  <c r="F10" i="1"/>
  <c r="F15" i="1"/>
  <c r="F12" i="1"/>
  <c r="F18" i="1"/>
  <c r="F17" i="1"/>
  <c r="F13" i="1"/>
  <c r="DM38" i="3"/>
  <c r="DK38" i="3"/>
  <c r="DO38" i="3"/>
  <c r="DU38" i="3"/>
  <c r="DY38" i="3"/>
  <c r="DN39" i="3"/>
  <c r="G12" i="1"/>
  <c r="D12" i="1"/>
  <c r="H12" i="1" s="1"/>
  <c r="D13" i="1"/>
  <c r="H13" i="1" s="1"/>
  <c r="G13" i="1"/>
  <c r="DS38" i="3"/>
  <c r="G16" i="1"/>
  <c r="D16" i="1"/>
  <c r="H16" i="1" s="1"/>
  <c r="D15" i="1"/>
  <c r="H15" i="1" s="1"/>
  <c r="G15" i="1"/>
  <c r="DT39" i="3"/>
  <c r="DZ38" i="3"/>
  <c r="DR39" i="3"/>
  <c r="DX39" i="3"/>
  <c r="DP39" i="3"/>
  <c r="D17" i="1"/>
  <c r="H17" i="1" s="1"/>
  <c r="G17" i="1"/>
  <c r="DV39" i="3"/>
  <c r="DL39" i="3"/>
  <c r="EA38" i="3"/>
  <c r="D14" i="1"/>
  <c r="H14" i="1" s="1"/>
  <c r="G14" i="1"/>
  <c r="BB40" i="3" a="1"/>
  <c r="BB40" i="3" s="1"/>
  <c r="BX40" i="3"/>
  <c r="BK40" i="3" a="1"/>
  <c r="BK40" i="3" s="1"/>
  <c r="CA40" i="3"/>
  <c r="AV40" i="3" a="1"/>
  <c r="AV40" i="3" s="1"/>
  <c r="BV40" i="3"/>
  <c r="BN40" i="3" a="1"/>
  <c r="BN40" i="3" s="1"/>
  <c r="CB40" i="3"/>
  <c r="BQ39" i="3" a="1"/>
  <c r="BQ39" i="3" s="1"/>
  <c r="CC39" i="3"/>
  <c r="BH40" i="3" a="1"/>
  <c r="BH40" i="3" s="1"/>
  <c r="BZ40" i="3"/>
  <c r="AY40" i="3" a="1"/>
  <c r="AY40" i="3" s="1"/>
  <c r="BW40" i="3"/>
  <c r="BE40" i="3" a="1"/>
  <c r="BE40" i="3" s="1"/>
  <c r="BY40" i="3"/>
  <c r="CE39" i="3" a="1"/>
  <c r="CE39" i="3" s="1"/>
  <c r="DK39" i="3"/>
  <c r="DO39" i="3"/>
  <c r="DM39" i="3"/>
  <c r="F9" i="1"/>
  <c r="DH38" i="3"/>
  <c r="DI38" i="3"/>
  <c r="I42" i="3" a="1"/>
  <c r="I42" i="3" s="1"/>
  <c r="AH41" i="3"/>
  <c r="BL41" i="3" s="1" a="1"/>
  <c r="BL41" i="3" s="1"/>
  <c r="AG41" i="3"/>
  <c r="CY41" i="3" s="1" a="1"/>
  <c r="CY41" i="3" s="1"/>
  <c r="AI41" i="3"/>
  <c r="BM41" i="3" s="1" a="1"/>
  <c r="BM41" i="3" s="1"/>
  <c r="B41" i="3" a="1"/>
  <c r="B41" i="3" s="1"/>
  <c r="M40" i="3"/>
  <c r="AQ40" i="3" s="1" a="1"/>
  <c r="AQ40" i="3" s="1"/>
  <c r="N40" i="3"/>
  <c r="AR40" i="3" s="1" a="1"/>
  <c r="AR40" i="3" s="1"/>
  <c r="L40" i="3"/>
  <c r="D42" i="3" a="1"/>
  <c r="D42" i="3" s="1"/>
  <c r="R41" i="3"/>
  <c r="CK41" i="3" s="1" a="1"/>
  <c r="CK41" i="3" s="1"/>
  <c r="T41" i="3"/>
  <c r="AX41" i="3" s="1" a="1"/>
  <c r="AX41" i="3" s="1"/>
  <c r="S41" i="3"/>
  <c r="AW41" i="3" s="1" a="1"/>
  <c r="AW41" i="3" s="1"/>
  <c r="H42" i="3" a="1"/>
  <c r="H42" i="3" s="1"/>
  <c r="AD41" i="3"/>
  <c r="CV41" i="3" s="1" a="1"/>
  <c r="CV41" i="3" s="1"/>
  <c r="AF41" i="3"/>
  <c r="BJ41" i="3" s="1" a="1"/>
  <c r="BJ41" i="3" s="1"/>
  <c r="AE41" i="3"/>
  <c r="BI41" i="3" s="1" a="1"/>
  <c r="BI41" i="3" s="1"/>
  <c r="K41" i="3" a="1"/>
  <c r="K41" i="3" s="1"/>
  <c r="AN40" i="3"/>
  <c r="BR40" i="3" s="1" a="1"/>
  <c r="BR40" i="3" s="1"/>
  <c r="AO40" i="3"/>
  <c r="BS40" i="3" s="1" a="1"/>
  <c r="BS40" i="3" s="1"/>
  <c r="AM40" i="3"/>
  <c r="DG40" i="3" s="1" a="1"/>
  <c r="DG40" i="3" s="1"/>
  <c r="J42" i="3" a="1"/>
  <c r="J42" i="3" s="1"/>
  <c r="AL41" i="3"/>
  <c r="BP41" i="3" s="1" a="1"/>
  <c r="BP41" i="3" s="1"/>
  <c r="AJ41" i="3"/>
  <c r="DD41" i="3" s="1" a="1"/>
  <c r="DD41" i="3" s="1"/>
  <c r="AK41" i="3"/>
  <c r="BO41" i="3" s="1" a="1"/>
  <c r="BO41" i="3" s="1"/>
  <c r="BT39" i="3"/>
  <c r="AP39" i="3" a="1"/>
  <c r="AP39" i="3" s="1"/>
  <c r="E42" i="3" a="1"/>
  <c r="E42" i="3" s="1"/>
  <c r="V41" i="3"/>
  <c r="AZ41" i="3" s="1" a="1"/>
  <c r="AZ41" i="3" s="1"/>
  <c r="W41" i="3"/>
  <c r="BA41" i="3" s="1" a="1"/>
  <c r="BA41" i="3" s="1"/>
  <c r="U41" i="3"/>
  <c r="CN41" i="3" s="1" a="1"/>
  <c r="CN41" i="3" s="1"/>
  <c r="F42" i="3" a="1"/>
  <c r="F42" i="3" s="1"/>
  <c r="Z41" i="3"/>
  <c r="BD41" i="3" s="1" a="1"/>
  <c r="BD41" i="3" s="1"/>
  <c r="X41" i="3"/>
  <c r="CP41" i="3" s="1" a="1"/>
  <c r="CP41" i="3" s="1"/>
  <c r="Y41" i="3"/>
  <c r="BC41" i="3" s="1" a="1"/>
  <c r="BC41" i="3" s="1"/>
  <c r="G42" i="3" a="1"/>
  <c r="G42" i="3" s="1"/>
  <c r="AB41" i="3"/>
  <c r="BF41" i="3" s="1" a="1"/>
  <c r="BF41" i="3" s="1"/>
  <c r="AA41" i="3"/>
  <c r="CS41" i="3" s="1" a="1"/>
  <c r="CS41" i="3" s="1"/>
  <c r="AC41" i="3"/>
  <c r="BG41" i="3" s="1" a="1"/>
  <c r="BG41" i="3" s="1"/>
  <c r="G18" i="1" a="1"/>
  <c r="G9" i="1" a="1"/>
  <c r="B15" i="1" a="1"/>
  <c r="B14" i="1" a="1"/>
  <c r="B12" i="1" a="1"/>
  <c r="B10" i="1" a="1"/>
  <c r="B9" i="1" a="1"/>
  <c r="D9" i="1" a="1"/>
  <c r="B13" i="1" a="1"/>
  <c r="B11" i="1" a="1"/>
  <c r="D18" i="1" a="1"/>
  <c r="B18" i="1" a="1"/>
  <c r="B17" i="1" a="1"/>
  <c r="B16" i="1" a="1"/>
  <c r="DW39" i="3" l="1"/>
  <c r="DQ39" i="3"/>
  <c r="B16" i="1"/>
  <c r="B13" i="1"/>
  <c r="DS39" i="3"/>
  <c r="DY39" i="3"/>
  <c r="B12" i="1"/>
  <c r="B10" i="1"/>
  <c r="B17" i="1"/>
  <c r="B11" i="1"/>
  <c r="B15" i="1"/>
  <c r="B14" i="1"/>
  <c r="DU39" i="3"/>
  <c r="DN40" i="3"/>
  <c r="DL40" i="3"/>
  <c r="DT40" i="3"/>
  <c r="D18" i="1"/>
  <c r="H18" i="1" s="1"/>
  <c r="G18" i="1"/>
  <c r="DR40" i="3"/>
  <c r="B18" i="1"/>
  <c r="DZ39" i="3"/>
  <c r="DP40" i="3"/>
  <c r="EA39" i="3"/>
  <c r="DX40" i="3"/>
  <c r="DV40" i="3"/>
  <c r="BN41" i="3" a="1"/>
  <c r="BN41" i="3" s="1"/>
  <c r="CB41" i="3"/>
  <c r="BK41" i="3" a="1"/>
  <c r="BK41" i="3" s="1"/>
  <c r="CA41" i="3"/>
  <c r="BH41" i="3" a="1"/>
  <c r="BH41" i="3" s="1"/>
  <c r="BZ41" i="3"/>
  <c r="AV41" i="3" a="1"/>
  <c r="AV41" i="3" s="1"/>
  <c r="BV41" i="3"/>
  <c r="AY41" i="3" a="1"/>
  <c r="AY41" i="3" s="1"/>
  <c r="BW41" i="3"/>
  <c r="BE41" i="3" a="1"/>
  <c r="BE41" i="3" s="1"/>
  <c r="BY41" i="3"/>
  <c r="BB41" i="3" a="1"/>
  <c r="BB41" i="3" s="1"/>
  <c r="BX41" i="3"/>
  <c r="BQ40" i="3" a="1"/>
  <c r="BQ40" i="3" s="1"/>
  <c r="CC40" i="3"/>
  <c r="CE40" i="3" a="1"/>
  <c r="CE40" i="3" s="1"/>
  <c r="DM40" i="3"/>
  <c r="DK40" i="3"/>
  <c r="DO40" i="3"/>
  <c r="DW40" i="3"/>
  <c r="B9" i="1"/>
  <c r="G9" i="1"/>
  <c r="D9" i="1"/>
  <c r="H9" i="1" s="1"/>
  <c r="DH39" i="3"/>
  <c r="DI39" i="3"/>
  <c r="F43" i="3" a="1"/>
  <c r="F43" i="3" s="1"/>
  <c r="X42" i="3"/>
  <c r="CP42" i="3" s="1" a="1"/>
  <c r="CP42" i="3" s="1"/>
  <c r="Z42" i="3"/>
  <c r="BD42" i="3" s="1" a="1"/>
  <c r="BD42" i="3" s="1"/>
  <c r="Y42" i="3"/>
  <c r="BC42" i="3" s="1" a="1"/>
  <c r="BC42" i="3" s="1"/>
  <c r="E43" i="3" a="1"/>
  <c r="E43" i="3" s="1"/>
  <c r="V42" i="3"/>
  <c r="AZ42" i="3" s="1" a="1"/>
  <c r="AZ42" i="3" s="1"/>
  <c r="U42" i="3"/>
  <c r="CN42" i="3" s="1" a="1"/>
  <c r="CN42" i="3" s="1"/>
  <c r="W42" i="3"/>
  <c r="BA42" i="3" s="1" a="1"/>
  <c r="BA42" i="3" s="1"/>
  <c r="BT40" i="3"/>
  <c r="AP40" i="3" a="1"/>
  <c r="AP40" i="3" s="1"/>
  <c r="J43" i="3" a="1"/>
  <c r="J43" i="3" s="1"/>
  <c r="AJ42" i="3"/>
  <c r="DD42" i="3" s="1" a="1"/>
  <c r="DD42" i="3" s="1"/>
  <c r="AL42" i="3"/>
  <c r="BP42" i="3" s="1" a="1"/>
  <c r="BP42" i="3" s="1"/>
  <c r="AK42" i="3"/>
  <c r="BO42" i="3" s="1" a="1"/>
  <c r="BO42" i="3" s="1"/>
  <c r="G43" i="3" a="1"/>
  <c r="G43" i="3" s="1"/>
  <c r="AB42" i="3"/>
  <c r="BF42" i="3" s="1" a="1"/>
  <c r="BF42" i="3" s="1"/>
  <c r="AC42" i="3"/>
  <c r="BG42" i="3" s="1" a="1"/>
  <c r="BG42" i="3" s="1"/>
  <c r="AA42" i="3"/>
  <c r="CS42" i="3" s="1" a="1"/>
  <c r="CS42" i="3" s="1"/>
  <c r="K42" i="3" a="1"/>
  <c r="K42" i="3" s="1"/>
  <c r="AN41" i="3"/>
  <c r="BR41" i="3" s="1" a="1"/>
  <c r="BR41" i="3" s="1"/>
  <c r="AM41" i="3"/>
  <c r="DG41" i="3" s="1" a="1"/>
  <c r="DG41" i="3" s="1"/>
  <c r="AO41" i="3"/>
  <c r="BS41" i="3" s="1" a="1"/>
  <c r="BS41" i="3" s="1"/>
  <c r="H43" i="3" a="1"/>
  <c r="H43" i="3" s="1"/>
  <c r="AF42" i="3"/>
  <c r="BJ42" i="3" s="1" a="1"/>
  <c r="BJ42" i="3" s="1"/>
  <c r="AD42" i="3"/>
  <c r="CV42" i="3" s="1" a="1"/>
  <c r="CV42" i="3" s="1"/>
  <c r="AE42" i="3"/>
  <c r="BI42" i="3" s="1" a="1"/>
  <c r="BI42" i="3" s="1"/>
  <c r="D43" i="3" a="1"/>
  <c r="D43" i="3" s="1"/>
  <c r="T42" i="3"/>
  <c r="AX42" i="3" s="1" a="1"/>
  <c r="AX42" i="3" s="1"/>
  <c r="R42" i="3"/>
  <c r="CK42" i="3" s="1" a="1"/>
  <c r="CK42" i="3" s="1"/>
  <c r="S42" i="3"/>
  <c r="AW42" i="3" s="1" a="1"/>
  <c r="AW42" i="3" s="1"/>
  <c r="B42" i="3" a="1"/>
  <c r="B42" i="3" s="1"/>
  <c r="M41" i="3"/>
  <c r="AQ41" i="3" s="1" a="1"/>
  <c r="AQ41" i="3" s="1"/>
  <c r="N41" i="3"/>
  <c r="AR41" i="3" s="1" a="1"/>
  <c r="AR41" i="3" s="1"/>
  <c r="L41" i="3"/>
  <c r="I43" i="3" a="1"/>
  <c r="I43" i="3" s="1"/>
  <c r="AH42" i="3"/>
  <c r="BL42" i="3" s="1" a="1"/>
  <c r="BL42" i="3" s="1"/>
  <c r="AG42" i="3"/>
  <c r="CY42" i="3" s="1" a="1"/>
  <c r="CY42" i="3" s="1"/>
  <c r="AI42" i="3"/>
  <c r="BM42" i="3" s="1" a="1"/>
  <c r="BM42" i="3" s="1"/>
  <c r="DS40" i="3" l="1"/>
  <c r="DY40" i="3"/>
  <c r="DQ40" i="3"/>
  <c r="DU40" i="3"/>
  <c r="DR41" i="3"/>
  <c r="DT41" i="3"/>
  <c r="DV41" i="3"/>
  <c r="DP41" i="3"/>
  <c r="DN41" i="3"/>
  <c r="DX41" i="3"/>
  <c r="DL41" i="3"/>
  <c r="DZ40" i="3"/>
  <c r="EA40" i="3"/>
  <c r="BK42" i="3" a="1"/>
  <c r="BK42" i="3" s="1"/>
  <c r="CA42" i="3"/>
  <c r="AV42" i="3" a="1"/>
  <c r="AV42" i="3" s="1"/>
  <c r="BV42" i="3"/>
  <c r="BH42" i="3" a="1"/>
  <c r="BH42" i="3" s="1"/>
  <c r="BZ42" i="3"/>
  <c r="BQ41" i="3" a="1"/>
  <c r="BQ41" i="3" s="1"/>
  <c r="CC41" i="3"/>
  <c r="BN42" i="3" a="1"/>
  <c r="BN42" i="3" s="1"/>
  <c r="CB42" i="3"/>
  <c r="AY42" i="3" a="1"/>
  <c r="AY42" i="3" s="1"/>
  <c r="BW42" i="3"/>
  <c r="BE42" i="3" a="1"/>
  <c r="BE42" i="3" s="1"/>
  <c r="BY42" i="3"/>
  <c r="BB42" i="3" a="1"/>
  <c r="BB42" i="3" s="1"/>
  <c r="BX42" i="3"/>
  <c r="CE41" i="3" a="1"/>
  <c r="CE41" i="3" s="1"/>
  <c r="DO41" i="3"/>
  <c r="DM41" i="3"/>
  <c r="DK41" i="3"/>
  <c r="DW41" i="3"/>
  <c r="DH40" i="3"/>
  <c r="DI40" i="3"/>
  <c r="I44" i="3" a="1"/>
  <c r="I44" i="3" s="1"/>
  <c r="AH43" i="3"/>
  <c r="BL43" i="3" s="1" a="1"/>
  <c r="BL43" i="3" s="1"/>
  <c r="AI43" i="3"/>
  <c r="BM43" i="3" s="1" a="1"/>
  <c r="BM43" i="3" s="1"/>
  <c r="AG43" i="3"/>
  <c r="CY43" i="3" s="1" a="1"/>
  <c r="CY43" i="3" s="1"/>
  <c r="H44" i="3" a="1"/>
  <c r="H44" i="3" s="1"/>
  <c r="AD43" i="3"/>
  <c r="CV43" i="3" s="1" a="1"/>
  <c r="CV43" i="3" s="1"/>
  <c r="AF43" i="3"/>
  <c r="BJ43" i="3" s="1" a="1"/>
  <c r="BJ43" i="3" s="1"/>
  <c r="AE43" i="3"/>
  <c r="BI43" i="3" s="1" a="1"/>
  <c r="BI43" i="3" s="1"/>
  <c r="G44" i="3" a="1"/>
  <c r="G44" i="3" s="1"/>
  <c r="AB43" i="3"/>
  <c r="BF43" i="3" s="1" a="1"/>
  <c r="BF43" i="3" s="1"/>
  <c r="AA43" i="3"/>
  <c r="CS43" i="3" s="1" a="1"/>
  <c r="CS43" i="3" s="1"/>
  <c r="AC43" i="3"/>
  <c r="BG43" i="3" s="1" a="1"/>
  <c r="BG43" i="3" s="1"/>
  <c r="J44" i="3" a="1"/>
  <c r="J44" i="3" s="1"/>
  <c r="AL43" i="3"/>
  <c r="BP43" i="3" s="1" a="1"/>
  <c r="BP43" i="3" s="1"/>
  <c r="AJ43" i="3"/>
  <c r="DD43" i="3" s="1" a="1"/>
  <c r="DD43" i="3" s="1"/>
  <c r="AK43" i="3"/>
  <c r="BO43" i="3" s="1" a="1"/>
  <c r="BO43" i="3" s="1"/>
  <c r="B43" i="3" a="1"/>
  <c r="B43" i="3" s="1"/>
  <c r="M42" i="3"/>
  <c r="AQ42" i="3" s="1" a="1"/>
  <c r="AQ42" i="3" s="1"/>
  <c r="N42" i="3"/>
  <c r="AR42" i="3" s="1" a="1"/>
  <c r="AR42" i="3" s="1"/>
  <c r="L42" i="3"/>
  <c r="K43" i="3" a="1"/>
  <c r="K43" i="3" s="1"/>
  <c r="AN42" i="3"/>
  <c r="BR42" i="3" s="1" a="1"/>
  <c r="BR42" i="3" s="1"/>
  <c r="AM42" i="3"/>
  <c r="DG42" i="3" s="1" a="1"/>
  <c r="DG42" i="3" s="1"/>
  <c r="AO42" i="3"/>
  <c r="BS42" i="3" s="1" a="1"/>
  <c r="BS42" i="3" s="1"/>
  <c r="BT41" i="3"/>
  <c r="AP41" i="3" a="1"/>
  <c r="AP41" i="3" s="1"/>
  <c r="D44" i="3" a="1"/>
  <c r="D44" i="3" s="1"/>
  <c r="R43" i="3"/>
  <c r="CK43" i="3" s="1" a="1"/>
  <c r="CK43" i="3" s="1"/>
  <c r="T43" i="3"/>
  <c r="AX43" i="3" s="1" a="1"/>
  <c r="AX43" i="3" s="1"/>
  <c r="S43" i="3"/>
  <c r="AW43" i="3" s="1" a="1"/>
  <c r="AW43" i="3" s="1"/>
  <c r="E44" i="3" a="1"/>
  <c r="E44" i="3" s="1"/>
  <c r="V43" i="3"/>
  <c r="AZ43" i="3" s="1" a="1"/>
  <c r="AZ43" i="3" s="1"/>
  <c r="U43" i="3"/>
  <c r="CN43" i="3" s="1" a="1"/>
  <c r="CN43" i="3" s="1"/>
  <c r="W43" i="3"/>
  <c r="BA43" i="3" s="1" a="1"/>
  <c r="BA43" i="3" s="1"/>
  <c r="F44" i="3" a="1"/>
  <c r="F44" i="3" s="1"/>
  <c r="Z43" i="3"/>
  <c r="BD43" i="3" s="1" a="1"/>
  <c r="BD43" i="3" s="1"/>
  <c r="X43" i="3"/>
  <c r="CP43" i="3" s="1" a="1"/>
  <c r="CP43" i="3" s="1"/>
  <c r="Y43" i="3"/>
  <c r="BC43" i="3" s="1" a="1"/>
  <c r="BC43" i="3" s="1"/>
  <c r="DY41" i="3" l="1"/>
  <c r="DS41" i="3"/>
  <c r="DQ41" i="3"/>
  <c r="DU41" i="3"/>
  <c r="DL42" i="3"/>
  <c r="DP42" i="3"/>
  <c r="DN42" i="3"/>
  <c r="DZ41" i="3"/>
  <c r="EA41" i="3"/>
  <c r="DR42" i="3"/>
  <c r="DX42" i="3"/>
  <c r="DT42" i="3"/>
  <c r="DV42" i="3"/>
  <c r="AV43" i="3" a="1"/>
  <c r="AV43" i="3" s="1"/>
  <c r="BV43" i="3"/>
  <c r="BK43" i="3" a="1"/>
  <c r="BK43" i="3" s="1"/>
  <c r="CA43" i="3"/>
  <c r="BQ42" i="3" a="1"/>
  <c r="BQ42" i="3" s="1"/>
  <c r="CC42" i="3"/>
  <c r="BN43" i="3" a="1"/>
  <c r="BN43" i="3" s="1"/>
  <c r="CB43" i="3"/>
  <c r="BE43" i="3" a="1"/>
  <c r="BE43" i="3" s="1"/>
  <c r="BY43" i="3"/>
  <c r="BH43" i="3" a="1"/>
  <c r="BH43" i="3" s="1"/>
  <c r="BZ43" i="3"/>
  <c r="BB43" i="3" a="1"/>
  <c r="BB43" i="3" s="1"/>
  <c r="BX43" i="3"/>
  <c r="AY43" i="3" a="1"/>
  <c r="AY43" i="3" s="1"/>
  <c r="BW43" i="3"/>
  <c r="CE42" i="3" a="1"/>
  <c r="CE42" i="3" s="1"/>
  <c r="DO42" i="3"/>
  <c r="DW42" i="3"/>
  <c r="DM42" i="3"/>
  <c r="DK42" i="3"/>
  <c r="DH41" i="3"/>
  <c r="DI41" i="3"/>
  <c r="B44" i="3" a="1"/>
  <c r="B44" i="3" s="1"/>
  <c r="M43" i="3"/>
  <c r="AQ43" i="3" s="1" a="1"/>
  <c r="AQ43" i="3" s="1"/>
  <c r="N43" i="3"/>
  <c r="AR43" i="3" s="1" a="1"/>
  <c r="AR43" i="3" s="1"/>
  <c r="L43" i="3"/>
  <c r="F45" i="3" a="1"/>
  <c r="F45" i="3" s="1"/>
  <c r="X44" i="3"/>
  <c r="CP44" i="3" s="1" a="1"/>
  <c r="CP44" i="3" s="1"/>
  <c r="Z44" i="3"/>
  <c r="BD44" i="3" s="1" a="1"/>
  <c r="BD44" i="3" s="1"/>
  <c r="Y44" i="3"/>
  <c r="BC44" i="3" s="1" a="1"/>
  <c r="BC44" i="3" s="1"/>
  <c r="E45" i="3" a="1"/>
  <c r="E45" i="3" s="1"/>
  <c r="V44" i="3"/>
  <c r="AZ44" i="3" s="1" a="1"/>
  <c r="AZ44" i="3" s="1"/>
  <c r="U44" i="3"/>
  <c r="CN44" i="3" s="1" a="1"/>
  <c r="CN44" i="3" s="1"/>
  <c r="W44" i="3"/>
  <c r="BA44" i="3" s="1" a="1"/>
  <c r="BA44" i="3" s="1"/>
  <c r="D45" i="3" a="1"/>
  <c r="D45" i="3" s="1"/>
  <c r="T44" i="3"/>
  <c r="AX44" i="3" s="1" a="1"/>
  <c r="AX44" i="3" s="1"/>
  <c r="R44" i="3"/>
  <c r="CK44" i="3" s="1" a="1"/>
  <c r="CK44" i="3" s="1"/>
  <c r="S44" i="3"/>
  <c r="AW44" i="3" s="1" a="1"/>
  <c r="AW44" i="3" s="1"/>
  <c r="BT42" i="3"/>
  <c r="AP42" i="3" a="1"/>
  <c r="AP42" i="3" s="1"/>
  <c r="K44" i="3" a="1"/>
  <c r="K44" i="3" s="1"/>
  <c r="AN43" i="3"/>
  <c r="BR43" i="3" s="1" a="1"/>
  <c r="BR43" i="3" s="1"/>
  <c r="AM43" i="3"/>
  <c r="DG43" i="3" s="1" a="1"/>
  <c r="DG43" i="3" s="1"/>
  <c r="AO43" i="3"/>
  <c r="BS43" i="3" s="1" a="1"/>
  <c r="BS43" i="3" s="1"/>
  <c r="J45" i="3" a="1"/>
  <c r="J45" i="3" s="1"/>
  <c r="AJ44" i="3"/>
  <c r="DD44" i="3" s="1" a="1"/>
  <c r="DD44" i="3" s="1"/>
  <c r="AL44" i="3"/>
  <c r="BP44" i="3" s="1" a="1"/>
  <c r="BP44" i="3" s="1"/>
  <c r="AK44" i="3"/>
  <c r="BO44" i="3" s="1" a="1"/>
  <c r="BO44" i="3" s="1"/>
  <c r="G45" i="3" a="1"/>
  <c r="G45" i="3" s="1"/>
  <c r="AB44" i="3"/>
  <c r="BF44" i="3" s="1" a="1"/>
  <c r="BF44" i="3" s="1"/>
  <c r="AA44" i="3"/>
  <c r="CS44" i="3" s="1" a="1"/>
  <c r="CS44" i="3" s="1"/>
  <c r="AC44" i="3"/>
  <c r="BG44" i="3" s="1" a="1"/>
  <c r="BG44" i="3" s="1"/>
  <c r="H45" i="3" a="1"/>
  <c r="H45" i="3" s="1"/>
  <c r="AF44" i="3"/>
  <c r="BJ44" i="3" s="1" a="1"/>
  <c r="BJ44" i="3" s="1"/>
  <c r="AD44" i="3"/>
  <c r="CV44" i="3" s="1" a="1"/>
  <c r="CV44" i="3" s="1"/>
  <c r="AE44" i="3"/>
  <c r="BI44" i="3" s="1" a="1"/>
  <c r="BI44" i="3" s="1"/>
  <c r="I45" i="3" a="1"/>
  <c r="I45" i="3" s="1"/>
  <c r="AH44" i="3"/>
  <c r="BL44" i="3" s="1" a="1"/>
  <c r="BL44" i="3" s="1"/>
  <c r="AG44" i="3"/>
  <c r="CY44" i="3" s="1" a="1"/>
  <c r="CY44" i="3" s="1"/>
  <c r="AI44" i="3"/>
  <c r="BM44" i="3" s="1" a="1"/>
  <c r="BM44" i="3" s="1"/>
  <c r="DS42" i="3" l="1"/>
  <c r="DY42" i="3"/>
  <c r="EA42" i="3"/>
  <c r="DR43" i="3"/>
  <c r="DL43" i="3"/>
  <c r="DP43" i="3"/>
  <c r="DZ42" i="3"/>
  <c r="DQ42" i="3"/>
  <c r="DV43" i="3"/>
  <c r="DU42" i="3"/>
  <c r="DT43" i="3"/>
  <c r="DN43" i="3"/>
  <c r="DX43" i="3"/>
  <c r="BN44" i="3" a="1"/>
  <c r="BN44" i="3" s="1"/>
  <c r="CB44" i="3"/>
  <c r="AV44" i="3" a="1"/>
  <c r="AV44" i="3" s="1"/>
  <c r="BV44" i="3"/>
  <c r="AY44" i="3" a="1"/>
  <c r="AY44" i="3" s="1"/>
  <c r="BW44" i="3"/>
  <c r="BB44" i="3" a="1"/>
  <c r="BB44" i="3" s="1"/>
  <c r="BX44" i="3"/>
  <c r="BK44" i="3" a="1"/>
  <c r="BK44" i="3" s="1"/>
  <c r="CA44" i="3"/>
  <c r="BH44" i="3" a="1"/>
  <c r="BH44" i="3" s="1"/>
  <c r="BZ44" i="3"/>
  <c r="BE44" i="3" a="1"/>
  <c r="BE44" i="3" s="1"/>
  <c r="BY44" i="3"/>
  <c r="BQ43" i="3" a="1"/>
  <c r="BQ43" i="3" s="1"/>
  <c r="CC43" i="3"/>
  <c r="CE43" i="3" a="1"/>
  <c r="CE43" i="3" s="1"/>
  <c r="DK43" i="3"/>
  <c r="DS43" i="3"/>
  <c r="DQ43" i="3"/>
  <c r="DO43" i="3"/>
  <c r="DW43" i="3"/>
  <c r="DM43" i="3"/>
  <c r="DH42" i="3"/>
  <c r="DI42" i="3"/>
  <c r="G46" i="3" a="1"/>
  <c r="G46" i="3" s="1"/>
  <c r="AC45" i="3"/>
  <c r="BG45" i="3" s="1" a="1"/>
  <c r="BG45" i="3" s="1"/>
  <c r="AA45" i="3"/>
  <c r="CS45" i="3" s="1" a="1"/>
  <c r="CS45" i="3" s="1"/>
  <c r="AB45" i="3"/>
  <c r="BF45" i="3" s="1" a="1"/>
  <c r="BF45" i="3" s="1"/>
  <c r="J46" i="3" a="1"/>
  <c r="J46" i="3" s="1"/>
  <c r="AL45" i="3"/>
  <c r="BP45" i="3" s="1" a="1"/>
  <c r="BP45" i="3" s="1"/>
  <c r="AJ45" i="3"/>
  <c r="DD45" i="3" s="1" a="1"/>
  <c r="DD45" i="3" s="1"/>
  <c r="AK45" i="3"/>
  <c r="BO45" i="3" s="1" a="1"/>
  <c r="BO45" i="3" s="1"/>
  <c r="K45" i="3" a="1"/>
  <c r="K45" i="3" s="1"/>
  <c r="AN44" i="3"/>
  <c r="BR44" i="3" s="1" a="1"/>
  <c r="BR44" i="3" s="1"/>
  <c r="AO44" i="3"/>
  <c r="BS44" i="3" s="1" a="1"/>
  <c r="BS44" i="3" s="1"/>
  <c r="AM44" i="3"/>
  <c r="DG44" i="3" s="1" a="1"/>
  <c r="DG44" i="3" s="1"/>
  <c r="BT43" i="3"/>
  <c r="AP43" i="3" a="1"/>
  <c r="AP43" i="3" s="1"/>
  <c r="I46" i="3" a="1"/>
  <c r="I46" i="3" s="1"/>
  <c r="AH45" i="3"/>
  <c r="BL45" i="3" s="1" a="1"/>
  <c r="BL45" i="3" s="1"/>
  <c r="AI45" i="3"/>
  <c r="BM45" i="3" s="1" a="1"/>
  <c r="BM45" i="3" s="1"/>
  <c r="AG45" i="3"/>
  <c r="CY45" i="3" s="1" a="1"/>
  <c r="CY45" i="3" s="1"/>
  <c r="H46" i="3" a="1"/>
  <c r="H46" i="3" s="1"/>
  <c r="AD45" i="3"/>
  <c r="CV45" i="3" s="1" a="1"/>
  <c r="CV45" i="3" s="1"/>
  <c r="AE45" i="3"/>
  <c r="BI45" i="3" s="1" a="1"/>
  <c r="BI45" i="3" s="1"/>
  <c r="AF45" i="3"/>
  <c r="BJ45" i="3" s="1" a="1"/>
  <c r="BJ45" i="3" s="1"/>
  <c r="D46" i="3" a="1"/>
  <c r="D46" i="3" s="1"/>
  <c r="R45" i="3"/>
  <c r="CK45" i="3" s="1" a="1"/>
  <c r="CK45" i="3" s="1"/>
  <c r="T45" i="3"/>
  <c r="AX45" i="3" s="1" a="1"/>
  <c r="AX45" i="3" s="1"/>
  <c r="S45" i="3"/>
  <c r="AW45" i="3" s="1" a="1"/>
  <c r="AW45" i="3" s="1"/>
  <c r="E46" i="3" a="1"/>
  <c r="E46" i="3" s="1"/>
  <c r="V45" i="3"/>
  <c r="AZ45" i="3" s="1" a="1"/>
  <c r="AZ45" i="3" s="1"/>
  <c r="W45" i="3"/>
  <c r="BA45" i="3" s="1" a="1"/>
  <c r="BA45" i="3" s="1"/>
  <c r="U45" i="3"/>
  <c r="CN45" i="3" s="1" a="1"/>
  <c r="CN45" i="3" s="1"/>
  <c r="F46" i="3" a="1"/>
  <c r="F46" i="3" s="1"/>
  <c r="Z45" i="3"/>
  <c r="BD45" i="3" s="1" a="1"/>
  <c r="BD45" i="3" s="1"/>
  <c r="X45" i="3"/>
  <c r="CP45" i="3" s="1" a="1"/>
  <c r="CP45" i="3" s="1"/>
  <c r="Y45" i="3"/>
  <c r="BC45" i="3" s="1" a="1"/>
  <c r="BC45" i="3" s="1"/>
  <c r="B45" i="3" a="1"/>
  <c r="B45" i="3" s="1"/>
  <c r="M44" i="3"/>
  <c r="AQ44" i="3" s="1" a="1"/>
  <c r="AQ44" i="3" s="1"/>
  <c r="N44" i="3"/>
  <c r="AR44" i="3" s="1" a="1"/>
  <c r="AR44" i="3" s="1"/>
  <c r="L44" i="3"/>
  <c r="DY43" i="3" l="1"/>
  <c r="DV44" i="3"/>
  <c r="DL44" i="3"/>
  <c r="DU43" i="3"/>
  <c r="DT44" i="3"/>
  <c r="DR44" i="3"/>
  <c r="DN44" i="3"/>
  <c r="DX44" i="3"/>
  <c r="DZ43" i="3"/>
  <c r="DP44" i="3"/>
  <c r="EA43" i="3"/>
  <c r="BB45" i="3" a="1"/>
  <c r="BB45" i="3" s="1"/>
  <c r="BX45" i="3"/>
  <c r="BN45" i="3" a="1"/>
  <c r="BN45" i="3" s="1"/>
  <c r="CB45" i="3"/>
  <c r="BE45" i="3" a="1"/>
  <c r="BE45" i="3" s="1"/>
  <c r="BY45" i="3"/>
  <c r="AY45" i="3" a="1"/>
  <c r="AY45" i="3" s="1"/>
  <c r="BW45" i="3"/>
  <c r="BK45" i="3" a="1"/>
  <c r="BK45" i="3" s="1"/>
  <c r="CA45" i="3"/>
  <c r="AV45" i="3" a="1"/>
  <c r="AV45" i="3" s="1"/>
  <c r="BV45" i="3"/>
  <c r="BH45" i="3" a="1"/>
  <c r="BH45" i="3" s="1"/>
  <c r="BZ45" i="3"/>
  <c r="BQ44" i="3" a="1"/>
  <c r="BQ44" i="3" s="1"/>
  <c r="CC44" i="3"/>
  <c r="CE44" i="3" a="1"/>
  <c r="CE44" i="3" s="1"/>
  <c r="DM44" i="3"/>
  <c r="DK44" i="3"/>
  <c r="DS44" i="3"/>
  <c r="DY44" i="3"/>
  <c r="DO44" i="3"/>
  <c r="DW44" i="3"/>
  <c r="DH43" i="3"/>
  <c r="DI43" i="3"/>
  <c r="B46" i="3" a="1"/>
  <c r="B46" i="3" s="1"/>
  <c r="M45" i="3"/>
  <c r="AQ45" i="3" s="1" a="1"/>
  <c r="AQ45" i="3" s="1"/>
  <c r="N45" i="3"/>
  <c r="AR45" i="3" s="1" a="1"/>
  <c r="AR45" i="3" s="1"/>
  <c r="L45" i="3"/>
  <c r="D47" i="3" a="1"/>
  <c r="D47" i="3" s="1"/>
  <c r="T46" i="3"/>
  <c r="AX46" i="3" s="1" a="1"/>
  <c r="AX46" i="3" s="1"/>
  <c r="R46" i="3"/>
  <c r="CK46" i="3" s="1" a="1"/>
  <c r="CK46" i="3" s="1"/>
  <c r="S46" i="3"/>
  <c r="AW46" i="3" s="1" a="1"/>
  <c r="AW46" i="3" s="1"/>
  <c r="H47" i="3" a="1"/>
  <c r="H47" i="3" s="1"/>
  <c r="AF46" i="3"/>
  <c r="BJ46" i="3" s="1" a="1"/>
  <c r="BJ46" i="3" s="1"/>
  <c r="AD46" i="3"/>
  <c r="CV46" i="3" s="1" a="1"/>
  <c r="CV46" i="3" s="1"/>
  <c r="AE46" i="3"/>
  <c r="BI46" i="3" s="1" a="1"/>
  <c r="BI46" i="3" s="1"/>
  <c r="I47" i="3" a="1"/>
  <c r="I47" i="3" s="1"/>
  <c r="AG46" i="3"/>
  <c r="CY46" i="3" s="1" a="1"/>
  <c r="CY46" i="3" s="1"/>
  <c r="AH46" i="3"/>
  <c r="BL46" i="3" s="1" a="1"/>
  <c r="BL46" i="3" s="1"/>
  <c r="AI46" i="3"/>
  <c r="BM46" i="3" s="1" a="1"/>
  <c r="BM46" i="3" s="1"/>
  <c r="F47" i="3" a="1"/>
  <c r="F47" i="3" s="1"/>
  <c r="X46" i="3"/>
  <c r="CP46" i="3" s="1" a="1"/>
  <c r="CP46" i="3" s="1"/>
  <c r="Y46" i="3"/>
  <c r="BC46" i="3" s="1" a="1"/>
  <c r="BC46" i="3" s="1"/>
  <c r="Z46" i="3"/>
  <c r="BD46" i="3" s="1" a="1"/>
  <c r="BD46" i="3" s="1"/>
  <c r="BT44" i="3"/>
  <c r="AP44" i="3" a="1"/>
  <c r="AP44" i="3" s="1"/>
  <c r="E47" i="3" a="1"/>
  <c r="E47" i="3" s="1"/>
  <c r="U46" i="3"/>
  <c r="CN46" i="3" s="1" a="1"/>
  <c r="CN46" i="3" s="1"/>
  <c r="V46" i="3"/>
  <c r="AZ46" i="3" s="1" a="1"/>
  <c r="AZ46" i="3" s="1"/>
  <c r="W46" i="3"/>
  <c r="BA46" i="3" s="1" a="1"/>
  <c r="BA46" i="3" s="1"/>
  <c r="K46" i="3" a="1"/>
  <c r="K46" i="3" s="1"/>
  <c r="AM45" i="3"/>
  <c r="DG45" i="3" s="1" a="1"/>
  <c r="DG45" i="3" s="1"/>
  <c r="AN45" i="3"/>
  <c r="BR45" i="3" s="1" a="1"/>
  <c r="BR45" i="3" s="1"/>
  <c r="AO45" i="3"/>
  <c r="BS45" i="3" s="1" a="1"/>
  <c r="BS45" i="3" s="1"/>
  <c r="J47" i="3" a="1"/>
  <c r="J47" i="3" s="1"/>
  <c r="AJ46" i="3"/>
  <c r="DD46" i="3" s="1" a="1"/>
  <c r="DD46" i="3" s="1"/>
  <c r="AK46" i="3"/>
  <c r="BO46" i="3" s="1" a="1"/>
  <c r="BO46" i="3" s="1"/>
  <c r="AL46" i="3"/>
  <c r="BP46" i="3" s="1" a="1"/>
  <c r="BP46" i="3" s="1"/>
  <c r="G47" i="3" a="1"/>
  <c r="G47" i="3" s="1"/>
  <c r="AB46" i="3"/>
  <c r="BF46" i="3" s="1" a="1"/>
  <c r="BF46" i="3" s="1"/>
  <c r="AC46" i="3"/>
  <c r="BG46" i="3" s="1" a="1"/>
  <c r="BG46" i="3" s="1"/>
  <c r="AA46" i="3"/>
  <c r="CS46" i="3" s="1" a="1"/>
  <c r="CS46" i="3" s="1"/>
  <c r="DQ44" i="3" l="1"/>
  <c r="DU44" i="3"/>
  <c r="DZ44" i="3"/>
  <c r="DL45" i="3"/>
  <c r="DN45" i="3"/>
  <c r="DX45" i="3"/>
  <c r="DP45" i="3"/>
  <c r="DT45" i="3"/>
  <c r="DV45" i="3"/>
  <c r="DR45" i="3"/>
  <c r="EA44" i="3"/>
  <c r="BN46" i="3" a="1"/>
  <c r="BN46" i="3" s="1"/>
  <c r="CB46" i="3"/>
  <c r="BQ45" i="3" a="1"/>
  <c r="BQ45" i="3" s="1"/>
  <c r="CC45" i="3"/>
  <c r="AY46" i="3" a="1"/>
  <c r="AY46" i="3" s="1"/>
  <c r="BW46" i="3"/>
  <c r="BH46" i="3" a="1"/>
  <c r="BH46" i="3" s="1"/>
  <c r="BZ46" i="3"/>
  <c r="AV46" i="3" a="1"/>
  <c r="AV46" i="3" s="1"/>
  <c r="BV46" i="3"/>
  <c r="BE46" i="3" a="1"/>
  <c r="BE46" i="3" s="1"/>
  <c r="BY46" i="3"/>
  <c r="BB46" i="3" a="1"/>
  <c r="BB46" i="3" s="1"/>
  <c r="BX46" i="3"/>
  <c r="BK46" i="3" a="1"/>
  <c r="BK46" i="3" s="1"/>
  <c r="CA46" i="3"/>
  <c r="CE45" i="3" a="1"/>
  <c r="CE45" i="3" s="1"/>
  <c r="DO45" i="3"/>
  <c r="DW45" i="3"/>
  <c r="DM45" i="3"/>
  <c r="DK45" i="3"/>
  <c r="DY45" i="3"/>
  <c r="DH44" i="3"/>
  <c r="DI44" i="3"/>
  <c r="J48" i="3" a="1"/>
  <c r="J48" i="3" s="1"/>
  <c r="AL47" i="3"/>
  <c r="BP47" i="3" s="1" a="1"/>
  <c r="BP47" i="3" s="1"/>
  <c r="AJ47" i="3"/>
  <c r="DD47" i="3" s="1" a="1"/>
  <c r="DD47" i="3" s="1"/>
  <c r="AK47" i="3"/>
  <c r="BO47" i="3" s="1" a="1"/>
  <c r="BO47" i="3" s="1"/>
  <c r="K47" i="3" a="1"/>
  <c r="K47" i="3" s="1"/>
  <c r="AN46" i="3"/>
  <c r="BR46" i="3" s="1" a="1"/>
  <c r="BR46" i="3" s="1"/>
  <c r="AO46" i="3"/>
  <c r="BS46" i="3" s="1" a="1"/>
  <c r="BS46" i="3" s="1"/>
  <c r="AM46" i="3"/>
  <c r="DG46" i="3" s="1" a="1"/>
  <c r="DG46" i="3" s="1"/>
  <c r="E48" i="3" a="1"/>
  <c r="E48" i="3" s="1"/>
  <c r="V47" i="3"/>
  <c r="AZ47" i="3" s="1" a="1"/>
  <c r="AZ47" i="3" s="1"/>
  <c r="W47" i="3"/>
  <c r="BA47" i="3" s="1" a="1"/>
  <c r="BA47" i="3" s="1"/>
  <c r="U47" i="3"/>
  <c r="CN47" i="3" s="1" a="1"/>
  <c r="CN47" i="3" s="1"/>
  <c r="BT45" i="3"/>
  <c r="AP45" i="3" a="1"/>
  <c r="AP45" i="3" s="1"/>
  <c r="F48" i="3" a="1"/>
  <c r="F48" i="3" s="1"/>
  <c r="Z47" i="3"/>
  <c r="BD47" i="3" s="1" a="1"/>
  <c r="BD47" i="3" s="1"/>
  <c r="X47" i="3"/>
  <c r="CP47" i="3" s="1" a="1"/>
  <c r="CP47" i="3" s="1"/>
  <c r="Y47" i="3"/>
  <c r="BC47" i="3" s="1" a="1"/>
  <c r="BC47" i="3" s="1"/>
  <c r="G48" i="3" a="1"/>
  <c r="G48" i="3" s="1"/>
  <c r="AA47" i="3"/>
  <c r="CS47" i="3" s="1" a="1"/>
  <c r="CS47" i="3" s="1"/>
  <c r="AB47" i="3"/>
  <c r="BF47" i="3" s="1" a="1"/>
  <c r="BF47" i="3" s="1"/>
  <c r="AC47" i="3"/>
  <c r="BG47" i="3" s="1" a="1"/>
  <c r="BG47" i="3" s="1"/>
  <c r="I48" i="3" a="1"/>
  <c r="I48" i="3" s="1"/>
  <c r="AH47" i="3"/>
  <c r="BL47" i="3" s="1" a="1"/>
  <c r="BL47" i="3" s="1"/>
  <c r="AI47" i="3"/>
  <c r="BM47" i="3" s="1" a="1"/>
  <c r="BM47" i="3" s="1"/>
  <c r="AG47" i="3"/>
  <c r="CY47" i="3" s="1" a="1"/>
  <c r="CY47" i="3" s="1"/>
  <c r="H48" i="3" a="1"/>
  <c r="H48" i="3" s="1"/>
  <c r="AD47" i="3"/>
  <c r="CV47" i="3" s="1" a="1"/>
  <c r="CV47" i="3" s="1"/>
  <c r="AE47" i="3"/>
  <c r="BI47" i="3" s="1" a="1"/>
  <c r="BI47" i="3" s="1"/>
  <c r="AF47" i="3"/>
  <c r="BJ47" i="3" s="1" a="1"/>
  <c r="BJ47" i="3" s="1"/>
  <c r="D48" i="3" a="1"/>
  <c r="D48" i="3" s="1"/>
  <c r="R47" i="3"/>
  <c r="CK47" i="3" s="1" a="1"/>
  <c r="CK47" i="3" s="1"/>
  <c r="S47" i="3"/>
  <c r="AW47" i="3" s="1" a="1"/>
  <c r="AW47" i="3" s="1"/>
  <c r="T47" i="3"/>
  <c r="AX47" i="3" s="1" a="1"/>
  <c r="AX47" i="3" s="1"/>
  <c r="B47" i="3" a="1"/>
  <c r="B47" i="3" s="1"/>
  <c r="M46" i="3"/>
  <c r="AQ46" i="3" s="1" a="1"/>
  <c r="AQ46" i="3" s="1"/>
  <c r="N46" i="3"/>
  <c r="AR46" i="3" s="1" a="1"/>
  <c r="AR46" i="3" s="1"/>
  <c r="L46" i="3"/>
  <c r="DU45" i="3" l="1"/>
  <c r="DQ45" i="3"/>
  <c r="DX46" i="3"/>
  <c r="DP46" i="3"/>
  <c r="DL46" i="3"/>
  <c r="DN46" i="3"/>
  <c r="DS45" i="3"/>
  <c r="DT46" i="3"/>
  <c r="DV46" i="3"/>
  <c r="DR46" i="3"/>
  <c r="EA45" i="3"/>
  <c r="DZ45" i="3"/>
  <c r="AV47" i="3" a="1"/>
  <c r="AV47" i="3" s="1"/>
  <c r="BV47" i="3"/>
  <c r="BH47" i="3" a="1"/>
  <c r="BH47" i="3" s="1"/>
  <c r="BZ47" i="3"/>
  <c r="BE47" i="3" a="1"/>
  <c r="BE47" i="3" s="1"/>
  <c r="BY47" i="3"/>
  <c r="AY47" i="3" a="1"/>
  <c r="AY47" i="3" s="1"/>
  <c r="BW47" i="3"/>
  <c r="BQ46" i="3" a="1"/>
  <c r="BQ46" i="3" s="1"/>
  <c r="CC46" i="3"/>
  <c r="BN47" i="3" a="1"/>
  <c r="BN47" i="3" s="1"/>
  <c r="CB47" i="3"/>
  <c r="BK47" i="3" a="1"/>
  <c r="BK47" i="3" s="1"/>
  <c r="CA47" i="3"/>
  <c r="BB47" i="3" a="1"/>
  <c r="BB47" i="3" s="1"/>
  <c r="BX47" i="3"/>
  <c r="CE46" i="3" a="1"/>
  <c r="CE46" i="3" s="1"/>
  <c r="DO46" i="3"/>
  <c r="DM46" i="3"/>
  <c r="DU46" i="3"/>
  <c r="DK46" i="3"/>
  <c r="DS46" i="3"/>
  <c r="DH45" i="3"/>
  <c r="DI45" i="3"/>
  <c r="D49" i="3" a="1"/>
  <c r="D49" i="3" s="1"/>
  <c r="T48" i="3"/>
  <c r="AX48" i="3" s="1" a="1"/>
  <c r="AX48" i="3" s="1"/>
  <c r="R48" i="3"/>
  <c r="CK48" i="3" s="1" a="1"/>
  <c r="CK48" i="3" s="1"/>
  <c r="S48" i="3"/>
  <c r="AW48" i="3" s="1" a="1"/>
  <c r="AW48" i="3" s="1"/>
  <c r="I49" i="3" a="1"/>
  <c r="I49" i="3" s="1"/>
  <c r="AG48" i="3"/>
  <c r="CY48" i="3" s="1" a="1"/>
  <c r="CY48" i="3" s="1"/>
  <c r="AH48" i="3"/>
  <c r="BL48" i="3" s="1" a="1"/>
  <c r="BL48" i="3" s="1"/>
  <c r="AI48" i="3"/>
  <c r="BM48" i="3" s="1" a="1"/>
  <c r="BM48" i="3" s="1"/>
  <c r="G49" i="3" a="1"/>
  <c r="G49" i="3" s="1"/>
  <c r="AB48" i="3"/>
  <c r="BF48" i="3" s="1" a="1"/>
  <c r="BF48" i="3" s="1"/>
  <c r="AC48" i="3"/>
  <c r="BG48" i="3" s="1" a="1"/>
  <c r="BG48" i="3" s="1"/>
  <c r="AA48" i="3"/>
  <c r="CS48" i="3" s="1" a="1"/>
  <c r="CS48" i="3" s="1"/>
  <c r="F49" i="3" a="1"/>
  <c r="F49" i="3" s="1"/>
  <c r="X48" i="3"/>
  <c r="CP48" i="3" s="1" a="1"/>
  <c r="CP48" i="3" s="1"/>
  <c r="Y48" i="3"/>
  <c r="BC48" i="3" s="1" a="1"/>
  <c r="BC48" i="3" s="1"/>
  <c r="Z48" i="3"/>
  <c r="BD48" i="3" s="1" a="1"/>
  <c r="BD48" i="3" s="1"/>
  <c r="B48" i="3" a="1"/>
  <c r="B48" i="3" s="1"/>
  <c r="M47" i="3"/>
  <c r="AQ47" i="3" s="1" a="1"/>
  <c r="AQ47" i="3" s="1"/>
  <c r="L47" i="3"/>
  <c r="N47" i="3"/>
  <c r="AR47" i="3" s="1" a="1"/>
  <c r="AR47" i="3" s="1"/>
  <c r="H49" i="3" a="1"/>
  <c r="H49" i="3" s="1"/>
  <c r="AF48" i="3"/>
  <c r="BJ48" i="3" s="1" a="1"/>
  <c r="BJ48" i="3" s="1"/>
  <c r="AD48" i="3"/>
  <c r="CV48" i="3" s="1" a="1"/>
  <c r="CV48" i="3" s="1"/>
  <c r="AE48" i="3"/>
  <c r="BI48" i="3" s="1" a="1"/>
  <c r="BI48" i="3" s="1"/>
  <c r="BT46" i="3"/>
  <c r="AP46" i="3" a="1"/>
  <c r="AP46" i="3" s="1"/>
  <c r="E49" i="3" a="1"/>
  <c r="E49" i="3" s="1"/>
  <c r="U48" i="3"/>
  <c r="CN48" i="3" s="1" a="1"/>
  <c r="CN48" i="3" s="1"/>
  <c r="V48" i="3"/>
  <c r="AZ48" i="3" s="1" a="1"/>
  <c r="AZ48" i="3" s="1"/>
  <c r="W48" i="3"/>
  <c r="BA48" i="3" s="1" a="1"/>
  <c r="BA48" i="3" s="1"/>
  <c r="K48" i="3" a="1"/>
  <c r="K48" i="3" s="1"/>
  <c r="AM47" i="3"/>
  <c r="DG47" i="3" s="1" a="1"/>
  <c r="DG47" i="3" s="1"/>
  <c r="AN47" i="3"/>
  <c r="BR47" i="3" s="1" a="1"/>
  <c r="BR47" i="3" s="1"/>
  <c r="AO47" i="3"/>
  <c r="BS47" i="3" s="1" a="1"/>
  <c r="BS47" i="3" s="1"/>
  <c r="J49" i="3" a="1"/>
  <c r="J49" i="3" s="1"/>
  <c r="AJ48" i="3"/>
  <c r="DD48" i="3" s="1" a="1"/>
  <c r="DD48" i="3" s="1"/>
  <c r="AK48" i="3"/>
  <c r="BO48" i="3" s="1" a="1"/>
  <c r="BO48" i="3" s="1"/>
  <c r="AL48" i="3"/>
  <c r="BP48" i="3" s="1" a="1"/>
  <c r="BP48" i="3" s="1"/>
  <c r="DY46" i="3" l="1"/>
  <c r="DW46" i="3"/>
  <c r="DQ46" i="3"/>
  <c r="DP47" i="3"/>
  <c r="DX47" i="3"/>
  <c r="DN47" i="3"/>
  <c r="DT47" i="3"/>
  <c r="DR47" i="3"/>
  <c r="DL47" i="3"/>
  <c r="DV47" i="3"/>
  <c r="DZ46" i="3"/>
  <c r="EA46" i="3"/>
  <c r="BN48" i="3" a="1"/>
  <c r="BN48" i="3" s="1"/>
  <c r="CB48" i="3"/>
  <c r="BQ47" i="3" a="1"/>
  <c r="BQ47" i="3" s="1"/>
  <c r="CC47" i="3"/>
  <c r="AY48" i="3" a="1"/>
  <c r="AY48" i="3" s="1"/>
  <c r="BW48" i="3"/>
  <c r="BE48" i="3" a="1"/>
  <c r="BE48" i="3" s="1"/>
  <c r="BY48" i="3"/>
  <c r="BH48" i="3" a="1"/>
  <c r="BH48" i="3" s="1"/>
  <c r="BZ48" i="3"/>
  <c r="AV48" i="3" a="1"/>
  <c r="AV48" i="3" s="1"/>
  <c r="BV48" i="3"/>
  <c r="BB48" i="3" a="1"/>
  <c r="BB48" i="3" s="1"/>
  <c r="BX48" i="3"/>
  <c r="BK48" i="3" a="1"/>
  <c r="BK48" i="3" s="1"/>
  <c r="CA48" i="3"/>
  <c r="CE47" i="3" a="1"/>
  <c r="CE47" i="3" s="1"/>
  <c r="DK47" i="3"/>
  <c r="DY47" i="3"/>
  <c r="DO47" i="3"/>
  <c r="DM47" i="3"/>
  <c r="DU47" i="3"/>
  <c r="DH46" i="3"/>
  <c r="DI46" i="3"/>
  <c r="F50" i="3" a="1"/>
  <c r="F50" i="3" s="1"/>
  <c r="Z49" i="3"/>
  <c r="BD49" i="3" s="1" a="1"/>
  <c r="BD49" i="3" s="1"/>
  <c r="X49" i="3"/>
  <c r="CP49" i="3" s="1" a="1"/>
  <c r="CP49" i="3" s="1"/>
  <c r="Y49" i="3"/>
  <c r="BC49" i="3" s="1" a="1"/>
  <c r="BC49" i="3" s="1"/>
  <c r="E50" i="3" a="1"/>
  <c r="E50" i="3" s="1"/>
  <c r="V49" i="3"/>
  <c r="AZ49" i="3" s="1" a="1"/>
  <c r="AZ49" i="3" s="1"/>
  <c r="W49" i="3"/>
  <c r="BA49" i="3" s="1" a="1"/>
  <c r="BA49" i="3" s="1"/>
  <c r="U49" i="3"/>
  <c r="CN49" i="3" s="1" a="1"/>
  <c r="CN49" i="3" s="1"/>
  <c r="H50" i="3" a="1"/>
  <c r="H50" i="3" s="1"/>
  <c r="AD49" i="3"/>
  <c r="CV49" i="3" s="1" a="1"/>
  <c r="CV49" i="3" s="1"/>
  <c r="AE49" i="3"/>
  <c r="BI49" i="3" s="1" a="1"/>
  <c r="BI49" i="3" s="1"/>
  <c r="AF49" i="3"/>
  <c r="BJ49" i="3" s="1" a="1"/>
  <c r="BJ49" i="3" s="1"/>
  <c r="J50" i="3" a="1"/>
  <c r="J50" i="3" s="1"/>
  <c r="AL49" i="3"/>
  <c r="BP49" i="3" s="1" a="1"/>
  <c r="BP49" i="3" s="1"/>
  <c r="AJ49" i="3"/>
  <c r="DD49" i="3" s="1" a="1"/>
  <c r="DD49" i="3" s="1"/>
  <c r="AK49" i="3"/>
  <c r="BO49" i="3" s="1" a="1"/>
  <c r="BO49" i="3" s="1"/>
  <c r="BT47" i="3"/>
  <c r="AP47" i="3" a="1"/>
  <c r="AP47" i="3" s="1"/>
  <c r="K49" i="3" a="1"/>
  <c r="K49" i="3" s="1"/>
  <c r="AN48" i="3"/>
  <c r="BR48" i="3" s="1" a="1"/>
  <c r="BR48" i="3" s="1"/>
  <c r="AO48" i="3"/>
  <c r="BS48" i="3" s="1" a="1"/>
  <c r="BS48" i="3" s="1"/>
  <c r="AM48" i="3"/>
  <c r="DG48" i="3" s="1" a="1"/>
  <c r="DG48" i="3" s="1"/>
  <c r="B49" i="3" a="1"/>
  <c r="B49" i="3" s="1"/>
  <c r="M48" i="3"/>
  <c r="AQ48" i="3" s="1" a="1"/>
  <c r="AQ48" i="3" s="1"/>
  <c r="N48" i="3"/>
  <c r="AR48" i="3" s="1" a="1"/>
  <c r="AR48" i="3" s="1"/>
  <c r="L48" i="3"/>
  <c r="G50" i="3" a="1"/>
  <c r="G50" i="3" s="1"/>
  <c r="AA49" i="3"/>
  <c r="CS49" i="3" s="1" a="1"/>
  <c r="CS49" i="3" s="1"/>
  <c r="AB49" i="3"/>
  <c r="BF49" i="3" s="1" a="1"/>
  <c r="BF49" i="3" s="1"/>
  <c r="AC49" i="3"/>
  <c r="BG49" i="3" s="1" a="1"/>
  <c r="BG49" i="3" s="1"/>
  <c r="I50" i="3" a="1"/>
  <c r="I50" i="3" s="1"/>
  <c r="AH49" i="3"/>
  <c r="BL49" i="3" s="1" a="1"/>
  <c r="BL49" i="3" s="1"/>
  <c r="AI49" i="3"/>
  <c r="BM49" i="3" s="1" a="1"/>
  <c r="BM49" i="3" s="1"/>
  <c r="AG49" i="3"/>
  <c r="CY49" i="3" s="1" a="1"/>
  <c r="CY49" i="3" s="1"/>
  <c r="D50" i="3" a="1"/>
  <c r="D50" i="3" s="1"/>
  <c r="R49" i="3"/>
  <c r="CK49" i="3" s="1" a="1"/>
  <c r="CK49" i="3" s="1"/>
  <c r="S49" i="3"/>
  <c r="AW49" i="3" s="1" a="1"/>
  <c r="AW49" i="3" s="1"/>
  <c r="T49" i="3"/>
  <c r="AX49" i="3" s="1" a="1"/>
  <c r="AX49" i="3" s="1"/>
  <c r="DS47" i="3" l="1"/>
  <c r="DP48" i="3"/>
  <c r="DT48" i="3"/>
  <c r="DW47" i="3"/>
  <c r="DL48" i="3"/>
  <c r="DQ47" i="3"/>
  <c r="DN48" i="3"/>
  <c r="DX48" i="3"/>
  <c r="DV48" i="3"/>
  <c r="DZ47" i="3"/>
  <c r="DR48" i="3"/>
  <c r="EA47" i="3"/>
  <c r="AV49" i="3" a="1"/>
  <c r="AV49" i="3" s="1"/>
  <c r="BV49" i="3"/>
  <c r="BE49" i="3" a="1"/>
  <c r="BE49" i="3" s="1"/>
  <c r="BY49" i="3"/>
  <c r="AY49" i="3" a="1"/>
  <c r="AY49" i="3" s="1"/>
  <c r="BW49" i="3"/>
  <c r="BN49" i="3" a="1"/>
  <c r="BN49" i="3" s="1"/>
  <c r="CB49" i="3"/>
  <c r="BB49" i="3" a="1"/>
  <c r="BB49" i="3" s="1"/>
  <c r="BX49" i="3"/>
  <c r="BK49" i="3" a="1"/>
  <c r="BK49" i="3" s="1"/>
  <c r="CA49" i="3"/>
  <c r="BQ48" i="3" a="1"/>
  <c r="BQ48" i="3" s="1"/>
  <c r="CC48" i="3"/>
  <c r="BH49" i="3" a="1"/>
  <c r="BH49" i="3" s="1"/>
  <c r="BZ49" i="3"/>
  <c r="CE48" i="3" a="1"/>
  <c r="CE48" i="3" s="1"/>
  <c r="DM48" i="3"/>
  <c r="DK48" i="3"/>
  <c r="DY48" i="3"/>
  <c r="DO48" i="3"/>
  <c r="DW48" i="3"/>
  <c r="DH47" i="3"/>
  <c r="DI47" i="3"/>
  <c r="J51" i="3" a="1"/>
  <c r="J51" i="3" s="1"/>
  <c r="AJ50" i="3"/>
  <c r="DD50" i="3" s="1" a="1"/>
  <c r="DD50" i="3" s="1"/>
  <c r="AK50" i="3"/>
  <c r="BO50" i="3" s="1" a="1"/>
  <c r="BO50" i="3" s="1"/>
  <c r="AL50" i="3"/>
  <c r="BP50" i="3" s="1" a="1"/>
  <c r="BP50" i="3" s="1"/>
  <c r="G51" i="3" a="1"/>
  <c r="G51" i="3" s="1"/>
  <c r="AB50" i="3"/>
  <c r="BF50" i="3" s="1" a="1"/>
  <c r="BF50" i="3" s="1"/>
  <c r="AC50" i="3"/>
  <c r="BG50" i="3" s="1" a="1"/>
  <c r="BG50" i="3" s="1"/>
  <c r="AA50" i="3"/>
  <c r="CS50" i="3" s="1" a="1"/>
  <c r="CS50" i="3" s="1"/>
  <c r="B50" i="3" a="1"/>
  <c r="B50" i="3" s="1"/>
  <c r="M49" i="3"/>
  <c r="AQ49" i="3" s="1" a="1"/>
  <c r="AQ49" i="3" s="1"/>
  <c r="L49" i="3"/>
  <c r="N49" i="3"/>
  <c r="AR49" i="3" s="1" a="1"/>
  <c r="AR49" i="3" s="1"/>
  <c r="K50" i="3" a="1"/>
  <c r="K50" i="3" s="1"/>
  <c r="AM49" i="3"/>
  <c r="DG49" i="3" s="1" a="1"/>
  <c r="DG49" i="3" s="1"/>
  <c r="AN49" i="3"/>
  <c r="BR49" i="3" s="1" a="1"/>
  <c r="BR49" i="3" s="1"/>
  <c r="AO49" i="3"/>
  <c r="BS49" i="3" s="1" a="1"/>
  <c r="BS49" i="3" s="1"/>
  <c r="D51" i="3" a="1"/>
  <c r="D51" i="3" s="1"/>
  <c r="T50" i="3"/>
  <c r="AX50" i="3" s="1" a="1"/>
  <c r="AX50" i="3" s="1"/>
  <c r="R50" i="3"/>
  <c r="CK50" i="3" s="1" a="1"/>
  <c r="CK50" i="3" s="1"/>
  <c r="S50" i="3"/>
  <c r="AW50" i="3" s="1" a="1"/>
  <c r="AW50" i="3" s="1"/>
  <c r="BT48" i="3"/>
  <c r="AP48" i="3" a="1"/>
  <c r="AP48" i="3" s="1"/>
  <c r="I51" i="3" a="1"/>
  <c r="I51" i="3" s="1"/>
  <c r="AG50" i="3"/>
  <c r="CY50" i="3" s="1" a="1"/>
  <c r="CY50" i="3" s="1"/>
  <c r="AH50" i="3"/>
  <c r="BL50" i="3" s="1" a="1"/>
  <c r="BL50" i="3" s="1"/>
  <c r="AI50" i="3"/>
  <c r="BM50" i="3" s="1" a="1"/>
  <c r="BM50" i="3" s="1"/>
  <c r="H51" i="3" a="1"/>
  <c r="H51" i="3" s="1"/>
  <c r="AF50" i="3"/>
  <c r="BJ50" i="3" s="1" a="1"/>
  <c r="BJ50" i="3" s="1"/>
  <c r="AD50" i="3"/>
  <c r="CV50" i="3" s="1" a="1"/>
  <c r="CV50" i="3" s="1"/>
  <c r="AE50" i="3"/>
  <c r="BI50" i="3" s="1" a="1"/>
  <c r="BI50" i="3" s="1"/>
  <c r="E51" i="3" a="1"/>
  <c r="E51" i="3" s="1"/>
  <c r="U50" i="3"/>
  <c r="CN50" i="3" s="1" a="1"/>
  <c r="CN50" i="3" s="1"/>
  <c r="V50" i="3"/>
  <c r="AZ50" i="3" s="1" a="1"/>
  <c r="AZ50" i="3" s="1"/>
  <c r="W50" i="3"/>
  <c r="BA50" i="3" s="1" a="1"/>
  <c r="BA50" i="3" s="1"/>
  <c r="F51" i="3" a="1"/>
  <c r="F51" i="3" s="1"/>
  <c r="X50" i="3"/>
  <c r="CP50" i="3" s="1" a="1"/>
  <c r="CP50" i="3" s="1"/>
  <c r="Y50" i="3"/>
  <c r="BC50" i="3" s="1" a="1"/>
  <c r="BC50" i="3" s="1"/>
  <c r="Z50" i="3"/>
  <c r="BD50" i="3" s="1" a="1"/>
  <c r="BD50" i="3" s="1"/>
  <c r="DL49" i="3" l="1"/>
  <c r="DZ48" i="3"/>
  <c r="DQ48" i="3"/>
  <c r="DU48" i="3"/>
  <c r="DS48" i="3"/>
  <c r="DT49" i="3"/>
  <c r="DV49" i="3"/>
  <c r="DR49" i="3"/>
  <c r="DX49" i="3"/>
  <c r="DP49" i="3"/>
  <c r="DN49" i="3"/>
  <c r="EA48" i="3"/>
  <c r="BB50" i="3" a="1"/>
  <c r="BB50" i="3" s="1"/>
  <c r="BX50" i="3"/>
  <c r="AY50" i="3" a="1"/>
  <c r="AY50" i="3" s="1"/>
  <c r="BW50" i="3"/>
  <c r="BK50" i="3" a="1"/>
  <c r="BK50" i="3" s="1"/>
  <c r="CA50" i="3"/>
  <c r="BE50" i="3" a="1"/>
  <c r="BE50" i="3" s="1"/>
  <c r="BY50" i="3"/>
  <c r="AV50" i="3" a="1"/>
  <c r="AV50" i="3" s="1"/>
  <c r="BV50" i="3"/>
  <c r="BQ49" i="3" a="1"/>
  <c r="BQ49" i="3" s="1"/>
  <c r="CC49" i="3"/>
  <c r="BN50" i="3" a="1"/>
  <c r="BN50" i="3" s="1"/>
  <c r="CB50" i="3"/>
  <c r="BH50" i="3" a="1"/>
  <c r="BH50" i="3" s="1"/>
  <c r="BZ50" i="3"/>
  <c r="CE49" i="3" a="1"/>
  <c r="CE49" i="3" s="1"/>
  <c r="DO49" i="3"/>
  <c r="DM49" i="3"/>
  <c r="DU49" i="3"/>
  <c r="DK49" i="3"/>
  <c r="DS49" i="3"/>
  <c r="DY49" i="3"/>
  <c r="DH48" i="3"/>
  <c r="DI48" i="3"/>
  <c r="D52" i="3" a="1"/>
  <c r="D52" i="3" s="1"/>
  <c r="R51" i="3"/>
  <c r="CK51" i="3" s="1" a="1"/>
  <c r="CK51" i="3" s="1"/>
  <c r="S51" i="3"/>
  <c r="AW51" i="3" s="1" a="1"/>
  <c r="AW51" i="3" s="1"/>
  <c r="T51" i="3"/>
  <c r="AX51" i="3" s="1" a="1"/>
  <c r="AX51" i="3" s="1"/>
  <c r="H52" i="3" a="1"/>
  <c r="H52" i="3" s="1"/>
  <c r="AD51" i="3"/>
  <c r="CV51" i="3" s="1" a="1"/>
  <c r="CV51" i="3" s="1"/>
  <c r="AE51" i="3"/>
  <c r="BI51" i="3" s="1" a="1"/>
  <c r="BI51" i="3" s="1"/>
  <c r="AF51" i="3"/>
  <c r="BJ51" i="3" s="1" a="1"/>
  <c r="BJ51" i="3" s="1"/>
  <c r="I52" i="3" a="1"/>
  <c r="I52" i="3" s="1"/>
  <c r="AH51" i="3"/>
  <c r="BL51" i="3" s="1" a="1"/>
  <c r="BL51" i="3" s="1"/>
  <c r="AI51" i="3"/>
  <c r="BM51" i="3" s="1" a="1"/>
  <c r="BM51" i="3" s="1"/>
  <c r="AG51" i="3"/>
  <c r="CY51" i="3" s="1" a="1"/>
  <c r="CY51" i="3" s="1"/>
  <c r="F52" i="3" a="1"/>
  <c r="F52" i="3" s="1"/>
  <c r="Z51" i="3"/>
  <c r="BD51" i="3" s="1" a="1"/>
  <c r="BD51" i="3" s="1"/>
  <c r="X51" i="3"/>
  <c r="CP51" i="3" s="1" a="1"/>
  <c r="CP51" i="3" s="1"/>
  <c r="Y51" i="3"/>
  <c r="BC51" i="3" s="1" a="1"/>
  <c r="BC51" i="3" s="1"/>
  <c r="BT49" i="3"/>
  <c r="AP49" i="3" a="1"/>
  <c r="AP49" i="3" s="1"/>
  <c r="E52" i="3" a="1"/>
  <c r="E52" i="3" s="1"/>
  <c r="V51" i="3"/>
  <c r="AZ51" i="3" s="1" a="1"/>
  <c r="AZ51" i="3" s="1"/>
  <c r="W51" i="3"/>
  <c r="BA51" i="3" s="1" a="1"/>
  <c r="BA51" i="3" s="1"/>
  <c r="U51" i="3"/>
  <c r="CN51" i="3" s="1" a="1"/>
  <c r="CN51" i="3" s="1"/>
  <c r="K51" i="3" a="1"/>
  <c r="K51" i="3" s="1"/>
  <c r="AN50" i="3"/>
  <c r="BR50" i="3" s="1" a="1"/>
  <c r="BR50" i="3" s="1"/>
  <c r="AO50" i="3"/>
  <c r="BS50" i="3" s="1" a="1"/>
  <c r="BS50" i="3" s="1"/>
  <c r="AM50" i="3"/>
  <c r="DG50" i="3" s="1" a="1"/>
  <c r="DG50" i="3" s="1"/>
  <c r="B51" i="3" a="1"/>
  <c r="B51" i="3" s="1"/>
  <c r="M50" i="3"/>
  <c r="AQ50" i="3" s="1" a="1"/>
  <c r="AQ50" i="3" s="1"/>
  <c r="N50" i="3"/>
  <c r="AR50" i="3" s="1" a="1"/>
  <c r="AR50" i="3" s="1"/>
  <c r="L50" i="3"/>
  <c r="G52" i="3" a="1"/>
  <c r="G52" i="3" s="1"/>
  <c r="AA51" i="3"/>
  <c r="CS51" i="3" s="1" a="1"/>
  <c r="CS51" i="3" s="1"/>
  <c r="AB51" i="3"/>
  <c r="BF51" i="3" s="1" a="1"/>
  <c r="BF51" i="3" s="1"/>
  <c r="AC51" i="3"/>
  <c r="BG51" i="3" s="1" a="1"/>
  <c r="BG51" i="3" s="1"/>
  <c r="J52" i="3" a="1"/>
  <c r="J52" i="3" s="1"/>
  <c r="AL51" i="3"/>
  <c r="BP51" i="3" s="1" a="1"/>
  <c r="BP51" i="3" s="1"/>
  <c r="AJ51" i="3"/>
  <c r="DD51" i="3" s="1" a="1"/>
  <c r="DD51" i="3" s="1"/>
  <c r="AK51" i="3"/>
  <c r="BO51" i="3" s="1" a="1"/>
  <c r="BO51" i="3" s="1"/>
  <c r="DW49" i="3" l="1"/>
  <c r="DL50" i="3"/>
  <c r="DV50" i="3"/>
  <c r="DP50" i="3"/>
  <c r="DX50" i="3"/>
  <c r="DQ49" i="3"/>
  <c r="DT50" i="3"/>
  <c r="DN50" i="3"/>
  <c r="EA49" i="3"/>
  <c r="DZ49" i="3"/>
  <c r="DR50" i="3"/>
  <c r="BB51" i="3" a="1"/>
  <c r="BB51" i="3" s="1"/>
  <c r="BX51" i="3"/>
  <c r="BQ50" i="3" a="1"/>
  <c r="BQ50" i="3" s="1"/>
  <c r="CC50" i="3"/>
  <c r="AY51" i="3" a="1"/>
  <c r="AY51" i="3" s="1"/>
  <c r="BW51" i="3"/>
  <c r="BH51" i="3" a="1"/>
  <c r="BH51" i="3" s="1"/>
  <c r="BZ51" i="3"/>
  <c r="AV51" i="3" a="1"/>
  <c r="AV51" i="3" s="1"/>
  <c r="BV51" i="3"/>
  <c r="BN51" i="3" a="1"/>
  <c r="BN51" i="3" s="1"/>
  <c r="CB51" i="3"/>
  <c r="BE51" i="3" a="1"/>
  <c r="BE51" i="3" s="1"/>
  <c r="BY51" i="3"/>
  <c r="BK51" i="3" a="1"/>
  <c r="BK51" i="3" s="1"/>
  <c r="CA51" i="3"/>
  <c r="CE50" i="3" a="1"/>
  <c r="CE50" i="3" s="1"/>
  <c r="DY50" i="3"/>
  <c r="DO50" i="3"/>
  <c r="DW50" i="3"/>
  <c r="DM50" i="3"/>
  <c r="DU50" i="3"/>
  <c r="DK50" i="3"/>
  <c r="DH49" i="3"/>
  <c r="DI49" i="3"/>
  <c r="J53" i="3" a="1"/>
  <c r="J53" i="3" s="1"/>
  <c r="AJ52" i="3"/>
  <c r="DD52" i="3" s="1" a="1"/>
  <c r="DD52" i="3" s="1"/>
  <c r="AK52" i="3"/>
  <c r="BO52" i="3" s="1" a="1"/>
  <c r="BO52" i="3" s="1"/>
  <c r="AL52" i="3"/>
  <c r="BP52" i="3" s="1" a="1"/>
  <c r="BP52" i="3" s="1"/>
  <c r="B52" i="3" a="1"/>
  <c r="B52" i="3" s="1"/>
  <c r="M51" i="3"/>
  <c r="AQ51" i="3" s="1" a="1"/>
  <c r="AQ51" i="3" s="1"/>
  <c r="N51" i="3"/>
  <c r="AR51" i="3" s="1" a="1"/>
  <c r="AR51" i="3" s="1"/>
  <c r="L51" i="3"/>
  <c r="K52" i="3" a="1"/>
  <c r="K52" i="3" s="1"/>
  <c r="AM51" i="3"/>
  <c r="DG51" i="3" s="1" a="1"/>
  <c r="DG51" i="3" s="1"/>
  <c r="AN51" i="3"/>
  <c r="BR51" i="3" s="1" a="1"/>
  <c r="BR51" i="3" s="1"/>
  <c r="AO51" i="3"/>
  <c r="BS51" i="3" s="1" a="1"/>
  <c r="BS51" i="3" s="1"/>
  <c r="E53" i="3" a="1"/>
  <c r="E53" i="3" s="1"/>
  <c r="U52" i="3"/>
  <c r="CN52" i="3" s="1" a="1"/>
  <c r="CN52" i="3" s="1"/>
  <c r="V52" i="3"/>
  <c r="AZ52" i="3" s="1" a="1"/>
  <c r="AZ52" i="3" s="1"/>
  <c r="W52" i="3"/>
  <c r="BA52" i="3" s="1" a="1"/>
  <c r="BA52" i="3" s="1"/>
  <c r="G53" i="3" a="1"/>
  <c r="G53" i="3" s="1"/>
  <c r="AB52" i="3"/>
  <c r="BF52" i="3" s="1" a="1"/>
  <c r="BF52" i="3" s="1"/>
  <c r="AC52" i="3"/>
  <c r="BG52" i="3" s="1" a="1"/>
  <c r="BG52" i="3" s="1"/>
  <c r="AA52" i="3"/>
  <c r="CS52" i="3" s="1" a="1"/>
  <c r="CS52" i="3" s="1"/>
  <c r="BT50" i="3"/>
  <c r="AP50" i="3" a="1"/>
  <c r="AP50" i="3" s="1"/>
  <c r="F53" i="3" a="1"/>
  <c r="F53" i="3" s="1"/>
  <c r="X52" i="3"/>
  <c r="CP52" i="3" s="1" a="1"/>
  <c r="CP52" i="3" s="1"/>
  <c r="Y52" i="3"/>
  <c r="BC52" i="3" s="1" a="1"/>
  <c r="BC52" i="3" s="1"/>
  <c r="Z52" i="3"/>
  <c r="BD52" i="3" s="1" a="1"/>
  <c r="BD52" i="3" s="1"/>
  <c r="I53" i="3" a="1"/>
  <c r="I53" i="3" s="1"/>
  <c r="AG52" i="3"/>
  <c r="CY52" i="3" s="1" a="1"/>
  <c r="CY52" i="3" s="1"/>
  <c r="AH52" i="3"/>
  <c r="BL52" i="3" s="1" a="1"/>
  <c r="BL52" i="3" s="1"/>
  <c r="AI52" i="3"/>
  <c r="BM52" i="3" s="1" a="1"/>
  <c r="BM52" i="3" s="1"/>
  <c r="H53" i="3" a="1"/>
  <c r="H53" i="3" s="1"/>
  <c r="AF52" i="3"/>
  <c r="BJ52" i="3" s="1" a="1"/>
  <c r="BJ52" i="3" s="1"/>
  <c r="AD52" i="3"/>
  <c r="CV52" i="3" s="1" a="1"/>
  <c r="CV52" i="3" s="1"/>
  <c r="AE52" i="3"/>
  <c r="BI52" i="3" s="1" a="1"/>
  <c r="BI52" i="3" s="1"/>
  <c r="D53" i="3" a="1"/>
  <c r="D53" i="3" s="1"/>
  <c r="T52" i="3"/>
  <c r="AX52" i="3" s="1" a="1"/>
  <c r="AX52" i="3" s="1"/>
  <c r="R52" i="3"/>
  <c r="CK52" i="3" s="1" a="1"/>
  <c r="CK52" i="3" s="1"/>
  <c r="S52" i="3"/>
  <c r="AW52" i="3" s="1" a="1"/>
  <c r="AW52" i="3" s="1"/>
  <c r="DQ50" i="3" l="1"/>
  <c r="DV51" i="3"/>
  <c r="DX51" i="3"/>
  <c r="DT51" i="3"/>
  <c r="DZ50" i="3"/>
  <c r="DL51" i="3"/>
  <c r="DN51" i="3"/>
  <c r="DP51" i="3"/>
  <c r="DS50" i="3"/>
  <c r="DR51" i="3"/>
  <c r="EA50" i="3"/>
  <c r="BK52" i="3" a="1"/>
  <c r="BK52" i="3" s="1"/>
  <c r="CA52" i="3"/>
  <c r="BB52" i="3" a="1"/>
  <c r="BB52" i="3" s="1"/>
  <c r="BX52" i="3"/>
  <c r="BE52" i="3" a="1"/>
  <c r="BE52" i="3" s="1"/>
  <c r="BY52" i="3"/>
  <c r="AY52" i="3" a="1"/>
  <c r="AY52" i="3" s="1"/>
  <c r="BW52" i="3"/>
  <c r="BQ51" i="3" a="1"/>
  <c r="BQ51" i="3" s="1"/>
  <c r="CC51" i="3"/>
  <c r="BN52" i="3" a="1"/>
  <c r="BN52" i="3" s="1"/>
  <c r="CB52" i="3"/>
  <c r="AV52" i="3" a="1"/>
  <c r="AV52" i="3" s="1"/>
  <c r="BV52" i="3"/>
  <c r="BH52" i="3" a="1"/>
  <c r="BH52" i="3" s="1"/>
  <c r="BZ52" i="3"/>
  <c r="CE51" i="3" a="1"/>
  <c r="CE51" i="3" s="1"/>
  <c r="DK51" i="3"/>
  <c r="DQ51" i="3"/>
  <c r="DY51" i="3"/>
  <c r="DO51" i="3"/>
  <c r="DM51" i="3"/>
  <c r="DH50" i="3"/>
  <c r="DI50" i="3"/>
  <c r="G54" i="3" a="1"/>
  <c r="G54" i="3" s="1"/>
  <c r="AA53" i="3"/>
  <c r="CS53" i="3" s="1" a="1"/>
  <c r="CS53" i="3" s="1"/>
  <c r="AB53" i="3"/>
  <c r="BF53" i="3" s="1" a="1"/>
  <c r="BF53" i="3" s="1"/>
  <c r="AC53" i="3"/>
  <c r="BG53" i="3" s="1" a="1"/>
  <c r="BG53" i="3" s="1"/>
  <c r="H54" i="3" a="1"/>
  <c r="H54" i="3" s="1"/>
  <c r="AD53" i="3"/>
  <c r="CV53" i="3" s="1" a="1"/>
  <c r="CV53" i="3" s="1"/>
  <c r="AE53" i="3"/>
  <c r="BI53" i="3" s="1" a="1"/>
  <c r="BI53" i="3" s="1"/>
  <c r="AF53" i="3"/>
  <c r="BJ53" i="3" s="1" a="1"/>
  <c r="BJ53" i="3" s="1"/>
  <c r="I54" i="3" a="1"/>
  <c r="I54" i="3" s="1"/>
  <c r="AH53" i="3"/>
  <c r="BL53" i="3" s="1" a="1"/>
  <c r="BL53" i="3" s="1"/>
  <c r="AI53" i="3"/>
  <c r="BM53" i="3" s="1" a="1"/>
  <c r="BM53" i="3" s="1"/>
  <c r="AG53" i="3"/>
  <c r="CY53" i="3" s="1" a="1"/>
  <c r="CY53" i="3" s="1"/>
  <c r="F54" i="3" a="1"/>
  <c r="F54" i="3" s="1"/>
  <c r="Z53" i="3"/>
  <c r="BD53" i="3" s="1" a="1"/>
  <c r="BD53" i="3" s="1"/>
  <c r="X53" i="3"/>
  <c r="CP53" i="3" s="1" a="1"/>
  <c r="CP53" i="3" s="1"/>
  <c r="Y53" i="3"/>
  <c r="BC53" i="3" s="1" a="1"/>
  <c r="BC53" i="3" s="1"/>
  <c r="BT51" i="3"/>
  <c r="AP51" i="3" a="1"/>
  <c r="AP51" i="3" s="1"/>
  <c r="D54" i="3" a="1"/>
  <c r="D54" i="3" s="1"/>
  <c r="R53" i="3"/>
  <c r="CK53" i="3" s="1" a="1"/>
  <c r="CK53" i="3" s="1"/>
  <c r="S53" i="3"/>
  <c r="AW53" i="3" s="1" a="1"/>
  <c r="AW53" i="3" s="1"/>
  <c r="T53" i="3"/>
  <c r="AX53" i="3" s="1" a="1"/>
  <c r="AX53" i="3" s="1"/>
  <c r="E54" i="3" a="1"/>
  <c r="E54" i="3" s="1"/>
  <c r="V53" i="3"/>
  <c r="AZ53" i="3" s="1" a="1"/>
  <c r="AZ53" i="3" s="1"/>
  <c r="W53" i="3"/>
  <c r="BA53" i="3" s="1" a="1"/>
  <c r="BA53" i="3" s="1"/>
  <c r="U53" i="3"/>
  <c r="CN53" i="3" s="1" a="1"/>
  <c r="CN53" i="3" s="1"/>
  <c r="K53" i="3" a="1"/>
  <c r="K53" i="3" s="1"/>
  <c r="AN52" i="3"/>
  <c r="BR52" i="3" s="1" a="1"/>
  <c r="BR52" i="3" s="1"/>
  <c r="AO52" i="3"/>
  <c r="BS52" i="3" s="1" a="1"/>
  <c r="BS52" i="3" s="1"/>
  <c r="AM52" i="3"/>
  <c r="DG52" i="3" s="1" a="1"/>
  <c r="DG52" i="3" s="1"/>
  <c r="B53" i="3" a="1"/>
  <c r="B53" i="3" s="1"/>
  <c r="M52" i="3"/>
  <c r="AQ52" i="3" s="1" a="1"/>
  <c r="AQ52" i="3" s="1"/>
  <c r="N52" i="3"/>
  <c r="AR52" i="3" s="1" a="1"/>
  <c r="AR52" i="3" s="1"/>
  <c r="L52" i="3"/>
  <c r="J54" i="3" a="1"/>
  <c r="J54" i="3" s="1"/>
  <c r="AL53" i="3"/>
  <c r="BP53" i="3" s="1" a="1"/>
  <c r="BP53" i="3" s="1"/>
  <c r="AJ53" i="3"/>
  <c r="DD53" i="3" s="1" a="1"/>
  <c r="DD53" i="3" s="1"/>
  <c r="AK53" i="3"/>
  <c r="BO53" i="3" s="1" a="1"/>
  <c r="BO53" i="3" s="1"/>
  <c r="DW51" i="3" l="1"/>
  <c r="DU51" i="3"/>
  <c r="DV52" i="3"/>
  <c r="EA51" i="3"/>
  <c r="DR52" i="3"/>
  <c r="DL52" i="3"/>
  <c r="DZ51" i="3"/>
  <c r="DS51" i="3"/>
  <c r="DX52" i="3"/>
  <c r="DN52" i="3"/>
  <c r="DT52" i="3"/>
  <c r="DP52" i="3"/>
  <c r="BB53" i="3" a="1"/>
  <c r="BB53" i="3" s="1"/>
  <c r="BX53" i="3"/>
  <c r="BQ52" i="3" a="1"/>
  <c r="BQ52" i="3" s="1"/>
  <c r="CC52" i="3"/>
  <c r="AY53" i="3" a="1"/>
  <c r="AY53" i="3" s="1"/>
  <c r="BW53" i="3"/>
  <c r="BH53" i="3" a="1"/>
  <c r="BH53" i="3" s="1"/>
  <c r="BZ53" i="3"/>
  <c r="BE53" i="3" a="1"/>
  <c r="BE53" i="3" s="1"/>
  <c r="BY53" i="3"/>
  <c r="BN53" i="3" a="1"/>
  <c r="BN53" i="3" s="1"/>
  <c r="CB53" i="3"/>
  <c r="AV53" i="3" a="1"/>
  <c r="AV53" i="3" s="1"/>
  <c r="BV53" i="3"/>
  <c r="BK53" i="3" a="1"/>
  <c r="BK53" i="3" s="1"/>
  <c r="CA53" i="3"/>
  <c r="CE52" i="3" a="1"/>
  <c r="CE52" i="3" s="1"/>
  <c r="DM52" i="3"/>
  <c r="DK52" i="3"/>
  <c r="DS52" i="3"/>
  <c r="DY52" i="3"/>
  <c r="DO52" i="3"/>
  <c r="DW52" i="3"/>
  <c r="DH51" i="3"/>
  <c r="DI51" i="3"/>
  <c r="F55" i="3" a="1"/>
  <c r="F55" i="3" s="1"/>
  <c r="X54" i="3"/>
  <c r="CP54" i="3" s="1" a="1"/>
  <c r="CP54" i="3" s="1"/>
  <c r="Y54" i="3"/>
  <c r="BC54" i="3" s="1" a="1"/>
  <c r="BC54" i="3" s="1"/>
  <c r="Z54" i="3"/>
  <c r="BD54" i="3" s="1" a="1"/>
  <c r="BD54" i="3" s="1"/>
  <c r="K54" i="3" a="1"/>
  <c r="K54" i="3" s="1"/>
  <c r="AM53" i="3"/>
  <c r="DG53" i="3" s="1" a="1"/>
  <c r="DG53" i="3" s="1"/>
  <c r="AN53" i="3"/>
  <c r="BR53" i="3" s="1" a="1"/>
  <c r="BR53" i="3" s="1"/>
  <c r="AO53" i="3"/>
  <c r="BS53" i="3" s="1" a="1"/>
  <c r="BS53" i="3" s="1"/>
  <c r="E55" i="3" a="1"/>
  <c r="E55" i="3" s="1"/>
  <c r="U54" i="3"/>
  <c r="CN54" i="3" s="1" a="1"/>
  <c r="CN54" i="3" s="1"/>
  <c r="V54" i="3"/>
  <c r="AZ54" i="3" s="1" a="1"/>
  <c r="AZ54" i="3" s="1"/>
  <c r="W54" i="3"/>
  <c r="BA54" i="3" s="1" a="1"/>
  <c r="BA54" i="3" s="1"/>
  <c r="D55" i="3" a="1"/>
  <c r="D55" i="3" s="1"/>
  <c r="T54" i="3"/>
  <c r="AX54" i="3" s="1" a="1"/>
  <c r="AX54" i="3" s="1"/>
  <c r="R54" i="3"/>
  <c r="CK54" i="3" s="1" a="1"/>
  <c r="CK54" i="3" s="1"/>
  <c r="S54" i="3"/>
  <c r="AW54" i="3" s="1" a="1"/>
  <c r="AW54" i="3" s="1"/>
  <c r="J55" i="3" a="1"/>
  <c r="J55" i="3" s="1"/>
  <c r="AJ54" i="3"/>
  <c r="DD54" i="3" s="1" a="1"/>
  <c r="DD54" i="3" s="1"/>
  <c r="AK54" i="3"/>
  <c r="BO54" i="3" s="1" a="1"/>
  <c r="BO54" i="3" s="1"/>
  <c r="AL54" i="3"/>
  <c r="BP54" i="3" s="1" a="1"/>
  <c r="BP54" i="3" s="1"/>
  <c r="B54" i="3" a="1"/>
  <c r="B54" i="3" s="1"/>
  <c r="M53" i="3"/>
  <c r="AQ53" i="3" s="1" a="1"/>
  <c r="AQ53" i="3" s="1"/>
  <c r="N53" i="3"/>
  <c r="AR53" i="3" s="1" a="1"/>
  <c r="AR53" i="3" s="1"/>
  <c r="L53" i="3"/>
  <c r="BT52" i="3"/>
  <c r="AP52" i="3" a="1"/>
  <c r="AP52" i="3" s="1"/>
  <c r="I55" i="3" a="1"/>
  <c r="I55" i="3" s="1"/>
  <c r="AG54" i="3"/>
  <c r="CY54" i="3" s="1" a="1"/>
  <c r="CY54" i="3" s="1"/>
  <c r="AH54" i="3"/>
  <c r="BL54" i="3" s="1" a="1"/>
  <c r="BL54" i="3" s="1"/>
  <c r="AI54" i="3"/>
  <c r="BM54" i="3" s="1" a="1"/>
  <c r="BM54" i="3" s="1"/>
  <c r="H55" i="3" a="1"/>
  <c r="H55" i="3" s="1"/>
  <c r="AF54" i="3"/>
  <c r="BJ54" i="3" s="1" a="1"/>
  <c r="BJ54" i="3" s="1"/>
  <c r="AD54" i="3"/>
  <c r="CV54" i="3" s="1" a="1"/>
  <c r="CV54" i="3" s="1"/>
  <c r="AE54" i="3"/>
  <c r="BI54" i="3" s="1" a="1"/>
  <c r="BI54" i="3" s="1"/>
  <c r="G55" i="3" a="1"/>
  <c r="G55" i="3" s="1"/>
  <c r="AB54" i="3"/>
  <c r="BF54" i="3" s="1" a="1"/>
  <c r="BF54" i="3" s="1"/>
  <c r="AC54" i="3"/>
  <c r="BG54" i="3" s="1" a="1"/>
  <c r="BG54" i="3" s="1"/>
  <c r="AA54" i="3"/>
  <c r="CS54" i="3" s="1" a="1"/>
  <c r="CS54" i="3" s="1"/>
  <c r="DU52" i="3" l="1"/>
  <c r="DX53" i="3"/>
  <c r="DT53" i="3"/>
  <c r="DQ52" i="3"/>
  <c r="DZ52" i="3"/>
  <c r="DV53" i="3"/>
  <c r="EA52" i="3"/>
  <c r="DL53" i="3"/>
  <c r="DR53" i="3"/>
  <c r="DN53" i="3"/>
  <c r="DP53" i="3"/>
  <c r="AV54" i="3" a="1"/>
  <c r="AV54" i="3" s="1"/>
  <c r="BV54" i="3"/>
  <c r="BK54" i="3" a="1"/>
  <c r="BK54" i="3" s="1"/>
  <c r="CA54" i="3"/>
  <c r="BE54" i="3" a="1"/>
  <c r="BE54" i="3" s="1"/>
  <c r="BY54" i="3"/>
  <c r="BN54" i="3" a="1"/>
  <c r="BN54" i="3" s="1"/>
  <c r="CB54" i="3"/>
  <c r="AY54" i="3" a="1"/>
  <c r="AY54" i="3" s="1"/>
  <c r="BW54" i="3"/>
  <c r="BQ53" i="3" a="1"/>
  <c r="BQ53" i="3" s="1"/>
  <c r="CC53" i="3"/>
  <c r="BB54" i="3" a="1"/>
  <c r="BB54" i="3" s="1"/>
  <c r="BX54" i="3"/>
  <c r="BH54" i="3" a="1"/>
  <c r="BH54" i="3" s="1"/>
  <c r="BZ54" i="3"/>
  <c r="CE53" i="3" a="1"/>
  <c r="CE53" i="3" s="1"/>
  <c r="DO53" i="3"/>
  <c r="DW53" i="3"/>
  <c r="DM53" i="3"/>
  <c r="DK53" i="3"/>
  <c r="DQ53" i="3"/>
  <c r="DY53" i="3"/>
  <c r="DH52" i="3"/>
  <c r="DI52" i="3"/>
  <c r="J56" i="3" a="1"/>
  <c r="J56" i="3" s="1"/>
  <c r="AL55" i="3"/>
  <c r="BP55" i="3" s="1" a="1"/>
  <c r="BP55" i="3" s="1"/>
  <c r="AJ55" i="3"/>
  <c r="DD55" i="3" s="1" a="1"/>
  <c r="DD55" i="3" s="1"/>
  <c r="AK55" i="3"/>
  <c r="BO55" i="3" s="1" a="1"/>
  <c r="BO55" i="3" s="1"/>
  <c r="G56" i="3" a="1"/>
  <c r="G56" i="3" s="1"/>
  <c r="AA55" i="3"/>
  <c r="CS55" i="3" s="1" a="1"/>
  <c r="CS55" i="3" s="1"/>
  <c r="AB55" i="3"/>
  <c r="BF55" i="3" s="1" a="1"/>
  <c r="BF55" i="3" s="1"/>
  <c r="AC55" i="3"/>
  <c r="BG55" i="3" s="1" a="1"/>
  <c r="BG55" i="3" s="1"/>
  <c r="H56" i="3" a="1"/>
  <c r="H56" i="3" s="1"/>
  <c r="AD55" i="3"/>
  <c r="CV55" i="3" s="1" a="1"/>
  <c r="CV55" i="3" s="1"/>
  <c r="AE55" i="3"/>
  <c r="BI55" i="3" s="1" a="1"/>
  <c r="BI55" i="3" s="1"/>
  <c r="AF55" i="3"/>
  <c r="BJ55" i="3" s="1" a="1"/>
  <c r="BJ55" i="3" s="1"/>
  <c r="I56" i="3" a="1"/>
  <c r="I56" i="3" s="1"/>
  <c r="AH55" i="3"/>
  <c r="BL55" i="3" s="1" a="1"/>
  <c r="BL55" i="3" s="1"/>
  <c r="AI55" i="3"/>
  <c r="BM55" i="3" s="1" a="1"/>
  <c r="BM55" i="3" s="1"/>
  <c r="AG55" i="3"/>
  <c r="CY55" i="3" s="1" a="1"/>
  <c r="CY55" i="3" s="1"/>
  <c r="BT53" i="3"/>
  <c r="AP53" i="3" a="1"/>
  <c r="AP53" i="3" s="1"/>
  <c r="D56" i="3" a="1"/>
  <c r="D56" i="3" s="1"/>
  <c r="R55" i="3"/>
  <c r="CK55" i="3" s="1" a="1"/>
  <c r="CK55" i="3" s="1"/>
  <c r="S55" i="3"/>
  <c r="AW55" i="3" s="1" a="1"/>
  <c r="AW55" i="3" s="1"/>
  <c r="T55" i="3"/>
  <c r="AX55" i="3" s="1" a="1"/>
  <c r="AX55" i="3" s="1"/>
  <c r="B55" i="3" a="1"/>
  <c r="B55" i="3" s="1"/>
  <c r="M54" i="3"/>
  <c r="AQ54" i="3" s="1" a="1"/>
  <c r="AQ54" i="3" s="1"/>
  <c r="N54" i="3"/>
  <c r="AR54" i="3" s="1" a="1"/>
  <c r="AR54" i="3" s="1"/>
  <c r="L54" i="3"/>
  <c r="E56" i="3" a="1"/>
  <c r="E56" i="3" s="1"/>
  <c r="V55" i="3"/>
  <c r="AZ55" i="3" s="1" a="1"/>
  <c r="AZ55" i="3" s="1"/>
  <c r="W55" i="3"/>
  <c r="BA55" i="3" s="1" a="1"/>
  <c r="BA55" i="3" s="1"/>
  <c r="U55" i="3"/>
  <c r="CN55" i="3" s="1" a="1"/>
  <c r="CN55" i="3" s="1"/>
  <c r="K55" i="3" a="1"/>
  <c r="K55" i="3" s="1"/>
  <c r="AN54" i="3"/>
  <c r="BR54" i="3" s="1" a="1"/>
  <c r="BR54" i="3" s="1"/>
  <c r="AO54" i="3"/>
  <c r="BS54" i="3" s="1" a="1"/>
  <c r="BS54" i="3" s="1"/>
  <c r="AM54" i="3"/>
  <c r="DG54" i="3" s="1" a="1"/>
  <c r="DG54" i="3" s="1"/>
  <c r="F56" i="3" a="1"/>
  <c r="F56" i="3" s="1"/>
  <c r="Z55" i="3"/>
  <c r="BD55" i="3" s="1" a="1"/>
  <c r="BD55" i="3" s="1"/>
  <c r="Y55" i="3"/>
  <c r="BC55" i="3" s="1" a="1"/>
  <c r="BC55" i="3" s="1"/>
  <c r="X55" i="3"/>
  <c r="CP55" i="3" s="1" a="1"/>
  <c r="CP55" i="3" s="1"/>
  <c r="DS53" i="3" l="1"/>
  <c r="DU53" i="3"/>
  <c r="DR54" i="3"/>
  <c r="DL54" i="3"/>
  <c r="DP54" i="3"/>
  <c r="DN54" i="3"/>
  <c r="DT54" i="3"/>
  <c r="DZ53" i="3"/>
  <c r="DX54" i="3"/>
  <c r="DV54" i="3"/>
  <c r="EA53" i="3"/>
  <c r="BN55" i="3" a="1"/>
  <c r="BN55" i="3" s="1"/>
  <c r="CB55" i="3"/>
  <c r="BB55" i="3" a="1"/>
  <c r="BB55" i="3" s="1"/>
  <c r="BX55" i="3"/>
  <c r="BQ54" i="3" a="1"/>
  <c r="BQ54" i="3" s="1"/>
  <c r="CC54" i="3"/>
  <c r="AY55" i="3" a="1"/>
  <c r="AY55" i="3" s="1"/>
  <c r="BW55" i="3"/>
  <c r="BH55" i="3" a="1"/>
  <c r="BH55" i="3" s="1"/>
  <c r="BZ55" i="3"/>
  <c r="BE55" i="3" a="1"/>
  <c r="BE55" i="3" s="1"/>
  <c r="BY55" i="3"/>
  <c r="AV55" i="3" a="1"/>
  <c r="AV55" i="3" s="1"/>
  <c r="BV55" i="3"/>
  <c r="BK55" i="3" a="1"/>
  <c r="BK55" i="3" s="1"/>
  <c r="CA55" i="3"/>
  <c r="CE54" i="3" a="1"/>
  <c r="CE54" i="3" s="1"/>
  <c r="DY54" i="3"/>
  <c r="DO54" i="3"/>
  <c r="DW54" i="3"/>
  <c r="DM54" i="3"/>
  <c r="DK54" i="3"/>
  <c r="DH53" i="3"/>
  <c r="DI53" i="3"/>
  <c r="K56" i="3" a="1"/>
  <c r="K56" i="3" s="1"/>
  <c r="AM55" i="3"/>
  <c r="DG55" i="3" s="1" a="1"/>
  <c r="DG55" i="3" s="1"/>
  <c r="AO55" i="3"/>
  <c r="BS55" i="3" s="1" a="1"/>
  <c r="BS55" i="3" s="1"/>
  <c r="AN55" i="3"/>
  <c r="BR55" i="3" s="1" a="1"/>
  <c r="BR55" i="3" s="1"/>
  <c r="E57" i="3" a="1"/>
  <c r="E57" i="3" s="1"/>
  <c r="U56" i="3"/>
  <c r="CN56" i="3" s="1" a="1"/>
  <c r="CN56" i="3" s="1"/>
  <c r="W56" i="3"/>
  <c r="BA56" i="3" s="1" a="1"/>
  <c r="BA56" i="3" s="1"/>
  <c r="V56" i="3"/>
  <c r="AZ56" i="3" s="1" a="1"/>
  <c r="AZ56" i="3" s="1"/>
  <c r="B56" i="3" a="1"/>
  <c r="B56" i="3" s="1"/>
  <c r="N55" i="3"/>
  <c r="AR55" i="3" s="1" a="1"/>
  <c r="AR55" i="3" s="1"/>
  <c r="L55" i="3"/>
  <c r="M55" i="3"/>
  <c r="AQ55" i="3" s="1" a="1"/>
  <c r="AQ55" i="3" s="1"/>
  <c r="D57" i="3" a="1"/>
  <c r="D57" i="3" s="1"/>
  <c r="T56" i="3"/>
  <c r="AX56" i="3" s="1" a="1"/>
  <c r="AX56" i="3" s="1"/>
  <c r="R56" i="3"/>
  <c r="CK56" i="3" s="1" a="1"/>
  <c r="CK56" i="3" s="1"/>
  <c r="S56" i="3"/>
  <c r="AW56" i="3" s="1" a="1"/>
  <c r="AW56" i="3" s="1"/>
  <c r="F57" i="3" a="1"/>
  <c r="F57" i="3" s="1"/>
  <c r="X56" i="3"/>
  <c r="CP56" i="3" s="1" a="1"/>
  <c r="CP56" i="3" s="1"/>
  <c r="Y56" i="3"/>
  <c r="BC56" i="3" s="1" a="1"/>
  <c r="BC56" i="3" s="1"/>
  <c r="Z56" i="3"/>
  <c r="BD56" i="3" s="1" a="1"/>
  <c r="BD56" i="3" s="1"/>
  <c r="BT54" i="3"/>
  <c r="AP54" i="3" a="1"/>
  <c r="AP54" i="3" s="1"/>
  <c r="I57" i="3" a="1"/>
  <c r="I57" i="3" s="1"/>
  <c r="AG56" i="3"/>
  <c r="CY56" i="3" s="1" a="1"/>
  <c r="CY56" i="3" s="1"/>
  <c r="AH56" i="3"/>
  <c r="BL56" i="3" s="1" a="1"/>
  <c r="BL56" i="3" s="1"/>
  <c r="AI56" i="3"/>
  <c r="BM56" i="3" s="1" a="1"/>
  <c r="BM56" i="3" s="1"/>
  <c r="H57" i="3" a="1"/>
  <c r="H57" i="3" s="1"/>
  <c r="AF56" i="3"/>
  <c r="BJ56" i="3" s="1" a="1"/>
  <c r="BJ56" i="3" s="1"/>
  <c r="AE56" i="3"/>
  <c r="BI56" i="3" s="1" a="1"/>
  <c r="BI56" i="3" s="1"/>
  <c r="AD56" i="3"/>
  <c r="CV56" i="3" s="1" a="1"/>
  <c r="CV56" i="3" s="1"/>
  <c r="G57" i="3" a="1"/>
  <c r="G57" i="3" s="1"/>
  <c r="AB56" i="3"/>
  <c r="BF56" i="3" s="1" a="1"/>
  <c r="BF56" i="3" s="1"/>
  <c r="AC56" i="3"/>
  <c r="BG56" i="3" s="1" a="1"/>
  <c r="BG56" i="3" s="1"/>
  <c r="AA56" i="3"/>
  <c r="CS56" i="3" s="1" a="1"/>
  <c r="CS56" i="3" s="1"/>
  <c r="J57" i="3" a="1"/>
  <c r="J57" i="3" s="1"/>
  <c r="AJ56" i="3"/>
  <c r="DD56" i="3" s="1" a="1"/>
  <c r="DD56" i="3" s="1"/>
  <c r="AK56" i="3"/>
  <c r="BO56" i="3" s="1" a="1"/>
  <c r="BO56" i="3" s="1"/>
  <c r="AL56" i="3"/>
  <c r="BP56" i="3" s="1" a="1"/>
  <c r="BP56" i="3" s="1"/>
  <c r="DU54" i="3" l="1"/>
  <c r="DV55" i="3"/>
  <c r="DR55" i="3"/>
  <c r="DN55" i="3"/>
  <c r="DP55" i="3"/>
  <c r="DS54" i="3"/>
  <c r="DL55" i="3"/>
  <c r="DT55" i="3"/>
  <c r="DZ54" i="3"/>
  <c r="DX55" i="3"/>
  <c r="EA54" i="3"/>
  <c r="DQ54" i="3"/>
  <c r="BK56" i="3" a="1"/>
  <c r="BK56" i="3" s="1"/>
  <c r="CA56" i="3"/>
  <c r="BN56" i="3" a="1"/>
  <c r="BN56" i="3" s="1"/>
  <c r="CB56" i="3"/>
  <c r="AV56" i="3" a="1"/>
  <c r="AV56" i="3" s="1"/>
  <c r="BV56" i="3"/>
  <c r="BE56" i="3" a="1"/>
  <c r="BE56" i="3" s="1"/>
  <c r="BY56" i="3"/>
  <c r="BH56" i="3" a="1"/>
  <c r="BH56" i="3" s="1"/>
  <c r="BZ56" i="3"/>
  <c r="BB56" i="3" a="1"/>
  <c r="BB56" i="3" s="1"/>
  <c r="BX56" i="3"/>
  <c r="AY56" i="3" a="1"/>
  <c r="AY56" i="3" s="1"/>
  <c r="BW56" i="3"/>
  <c r="BQ55" i="3" a="1"/>
  <c r="BQ55" i="3" s="1"/>
  <c r="CC55" i="3"/>
  <c r="CE55" i="3" a="1"/>
  <c r="CE55" i="3" s="1"/>
  <c r="DK55" i="3"/>
  <c r="DQ55" i="3"/>
  <c r="DY55" i="3"/>
  <c r="DO55" i="3"/>
  <c r="DW55" i="3"/>
  <c r="DM55" i="3"/>
  <c r="DH54" i="3"/>
  <c r="DI54" i="3"/>
  <c r="G58" i="3" a="1"/>
  <c r="G58" i="3" s="1"/>
  <c r="AA57" i="3"/>
  <c r="CS57" i="3" s="1" a="1"/>
  <c r="CS57" i="3" s="1"/>
  <c r="AC57" i="3"/>
  <c r="BG57" i="3" s="1" a="1"/>
  <c r="BG57" i="3" s="1"/>
  <c r="AB57" i="3"/>
  <c r="BF57" i="3" s="1" a="1"/>
  <c r="BF57" i="3" s="1"/>
  <c r="I58" i="3" a="1"/>
  <c r="I58" i="3" s="1"/>
  <c r="AH57" i="3"/>
  <c r="BL57" i="3" s="1" a="1"/>
  <c r="BL57" i="3" s="1"/>
  <c r="AI57" i="3"/>
  <c r="BM57" i="3" s="1" a="1"/>
  <c r="BM57" i="3" s="1"/>
  <c r="AG57" i="3"/>
  <c r="CY57" i="3" s="1" a="1"/>
  <c r="CY57" i="3" s="1"/>
  <c r="J58" i="3" a="1"/>
  <c r="J58" i="3" s="1"/>
  <c r="AL57" i="3"/>
  <c r="BP57" i="3" s="1" a="1"/>
  <c r="BP57" i="3" s="1"/>
  <c r="AK57" i="3"/>
  <c r="BO57" i="3" s="1" a="1"/>
  <c r="BO57" i="3" s="1"/>
  <c r="AJ57" i="3"/>
  <c r="DD57" i="3" s="1" a="1"/>
  <c r="DD57" i="3" s="1"/>
  <c r="BT55" i="3"/>
  <c r="AP55" i="3" a="1"/>
  <c r="AP55" i="3" s="1"/>
  <c r="F58" i="3" a="1"/>
  <c r="F58" i="3" s="1"/>
  <c r="Z57" i="3"/>
  <c r="BD57" i="3" s="1" a="1"/>
  <c r="BD57" i="3" s="1"/>
  <c r="X57" i="3"/>
  <c r="CP57" i="3" s="1" a="1"/>
  <c r="CP57" i="3" s="1"/>
  <c r="Y57" i="3"/>
  <c r="BC57" i="3" s="1" a="1"/>
  <c r="BC57" i="3" s="1"/>
  <c r="H58" i="3" a="1"/>
  <c r="H58" i="3" s="1"/>
  <c r="AD57" i="3"/>
  <c r="CV57" i="3" s="1" a="1"/>
  <c r="CV57" i="3" s="1"/>
  <c r="AE57" i="3"/>
  <c r="BI57" i="3" s="1" a="1"/>
  <c r="BI57" i="3" s="1"/>
  <c r="AF57" i="3"/>
  <c r="BJ57" i="3" s="1" a="1"/>
  <c r="BJ57" i="3" s="1"/>
  <c r="D58" i="3" a="1"/>
  <c r="D58" i="3" s="1"/>
  <c r="R57" i="3"/>
  <c r="CK57" i="3" s="1" a="1"/>
  <c r="CK57" i="3" s="1"/>
  <c r="S57" i="3"/>
  <c r="AW57" i="3" s="1" a="1"/>
  <c r="AW57" i="3" s="1"/>
  <c r="T57" i="3"/>
  <c r="AX57" i="3" s="1" a="1"/>
  <c r="AX57" i="3" s="1"/>
  <c r="B57" i="3" a="1"/>
  <c r="B57" i="3" s="1"/>
  <c r="M56" i="3"/>
  <c r="AQ56" i="3" s="1" a="1"/>
  <c r="AQ56" i="3" s="1"/>
  <c r="N56" i="3"/>
  <c r="AR56" i="3" s="1" a="1"/>
  <c r="AR56" i="3" s="1"/>
  <c r="L56" i="3"/>
  <c r="E58" i="3" a="1"/>
  <c r="E58" i="3" s="1"/>
  <c r="V57" i="3"/>
  <c r="AZ57" i="3" s="1" a="1"/>
  <c r="AZ57" i="3" s="1"/>
  <c r="W57" i="3"/>
  <c r="BA57" i="3" s="1" a="1"/>
  <c r="BA57" i="3" s="1"/>
  <c r="U57" i="3"/>
  <c r="CN57" i="3" s="1" a="1"/>
  <c r="CN57" i="3" s="1"/>
  <c r="K57" i="3" a="1"/>
  <c r="K57" i="3" s="1"/>
  <c r="AN56" i="3"/>
  <c r="BR56" i="3" s="1" a="1"/>
  <c r="BR56" i="3" s="1"/>
  <c r="AO56" i="3"/>
  <c r="BS56" i="3" s="1" a="1"/>
  <c r="BS56" i="3" s="1"/>
  <c r="AM56" i="3"/>
  <c r="DG56" i="3" s="1" a="1"/>
  <c r="DG56" i="3" s="1"/>
  <c r="DV56" i="3" l="1"/>
  <c r="DN56" i="3"/>
  <c r="DL56" i="3"/>
  <c r="DT56" i="3"/>
  <c r="DU55" i="3"/>
  <c r="DS55" i="3"/>
  <c r="DZ55" i="3"/>
  <c r="DP56" i="3"/>
  <c r="DR56" i="3"/>
  <c r="DX56" i="3"/>
  <c r="EA55" i="3"/>
  <c r="BQ56" i="3" a="1"/>
  <c r="BQ56" i="3" s="1"/>
  <c r="CC56" i="3"/>
  <c r="AY57" i="3" a="1"/>
  <c r="AY57" i="3" s="1"/>
  <c r="BW57" i="3"/>
  <c r="BE57" i="3" a="1"/>
  <c r="BE57" i="3" s="1"/>
  <c r="BY57" i="3"/>
  <c r="BB57" i="3" a="1"/>
  <c r="BB57" i="3" s="1"/>
  <c r="BX57" i="3"/>
  <c r="AV57" i="3" a="1"/>
  <c r="AV57" i="3" s="1"/>
  <c r="BV57" i="3"/>
  <c r="BH57" i="3" a="1"/>
  <c r="BH57" i="3" s="1"/>
  <c r="BZ57" i="3"/>
  <c r="BN57" i="3" a="1"/>
  <c r="BN57" i="3" s="1"/>
  <c r="CB57" i="3"/>
  <c r="BK57" i="3" a="1"/>
  <c r="BK57" i="3" s="1"/>
  <c r="CA57" i="3"/>
  <c r="CE56" i="3" a="1"/>
  <c r="CE56" i="3" s="1"/>
  <c r="DM56" i="3"/>
  <c r="DK56" i="3"/>
  <c r="DQ56" i="3"/>
  <c r="DY56" i="3"/>
  <c r="DW56" i="3"/>
  <c r="DO56" i="3"/>
  <c r="DH55" i="3"/>
  <c r="DI55" i="3"/>
  <c r="E59" i="3" a="1"/>
  <c r="E59" i="3" s="1"/>
  <c r="U58" i="3"/>
  <c r="CN58" i="3" s="1" a="1"/>
  <c r="CN58" i="3" s="1"/>
  <c r="V58" i="3"/>
  <c r="AZ58" i="3" s="1" a="1"/>
  <c r="AZ58" i="3" s="1"/>
  <c r="W58" i="3"/>
  <c r="BA58" i="3" s="1" a="1"/>
  <c r="BA58" i="3" s="1"/>
  <c r="D59" i="3" a="1"/>
  <c r="D59" i="3" s="1"/>
  <c r="T58" i="3"/>
  <c r="AX58" i="3" s="1" a="1"/>
  <c r="AX58" i="3" s="1"/>
  <c r="S58" i="3"/>
  <c r="AW58" i="3" s="1" a="1"/>
  <c r="AW58" i="3" s="1"/>
  <c r="R58" i="3"/>
  <c r="CK58" i="3" s="1" a="1"/>
  <c r="CK58" i="3" s="1"/>
  <c r="F59" i="3" a="1"/>
  <c r="F59" i="3" s="1"/>
  <c r="X58" i="3"/>
  <c r="CP58" i="3" s="1" a="1"/>
  <c r="CP58" i="3" s="1"/>
  <c r="Y58" i="3"/>
  <c r="BC58" i="3" s="1" a="1"/>
  <c r="BC58" i="3" s="1"/>
  <c r="Z58" i="3"/>
  <c r="BD58" i="3" s="1" a="1"/>
  <c r="BD58" i="3" s="1"/>
  <c r="BT56" i="3"/>
  <c r="AP56" i="3" a="1"/>
  <c r="AP56" i="3" s="1"/>
  <c r="K58" i="3" a="1"/>
  <c r="K58" i="3" s="1"/>
  <c r="AM57" i="3"/>
  <c r="DG57" i="3" s="1" a="1"/>
  <c r="DG57" i="3" s="1"/>
  <c r="AN57" i="3"/>
  <c r="BR57" i="3" s="1" a="1"/>
  <c r="BR57" i="3" s="1"/>
  <c r="AO57" i="3"/>
  <c r="BS57" i="3" s="1" a="1"/>
  <c r="BS57" i="3" s="1"/>
  <c r="B58" i="3" a="1"/>
  <c r="B58" i="3" s="1"/>
  <c r="M57" i="3"/>
  <c r="AQ57" i="3" s="1" a="1"/>
  <c r="AQ57" i="3" s="1"/>
  <c r="L57" i="3"/>
  <c r="N57" i="3"/>
  <c r="AR57" i="3" s="1" a="1"/>
  <c r="AR57" i="3" s="1"/>
  <c r="H59" i="3" a="1"/>
  <c r="H59" i="3" s="1"/>
  <c r="AF58" i="3"/>
  <c r="BJ58" i="3" s="1" a="1"/>
  <c r="BJ58" i="3" s="1"/>
  <c r="AD58" i="3"/>
  <c r="CV58" i="3" s="1" a="1"/>
  <c r="CV58" i="3" s="1"/>
  <c r="AE58" i="3"/>
  <c r="BI58" i="3" s="1" a="1"/>
  <c r="BI58" i="3" s="1"/>
  <c r="J59" i="3" a="1"/>
  <c r="J59" i="3" s="1"/>
  <c r="AJ58" i="3"/>
  <c r="DD58" i="3" s="1" a="1"/>
  <c r="DD58" i="3" s="1"/>
  <c r="AK58" i="3"/>
  <c r="BO58" i="3" s="1" a="1"/>
  <c r="BO58" i="3" s="1"/>
  <c r="AL58" i="3"/>
  <c r="BP58" i="3" s="1" a="1"/>
  <c r="BP58" i="3" s="1"/>
  <c r="I59" i="3" a="1"/>
  <c r="I59" i="3" s="1"/>
  <c r="AG58" i="3"/>
  <c r="CY58" i="3" s="1" a="1"/>
  <c r="CY58" i="3" s="1"/>
  <c r="AI58" i="3"/>
  <c r="BM58" i="3" s="1" a="1"/>
  <c r="BM58" i="3" s="1"/>
  <c r="AH58" i="3"/>
  <c r="BL58" i="3" s="1" a="1"/>
  <c r="BL58" i="3" s="1"/>
  <c r="G59" i="3" a="1"/>
  <c r="G59" i="3" s="1"/>
  <c r="AB58" i="3"/>
  <c r="BF58" i="3" s="1" a="1"/>
  <c r="BF58" i="3" s="1"/>
  <c r="AC58" i="3"/>
  <c r="BG58" i="3" s="1" a="1"/>
  <c r="BG58" i="3" s="1"/>
  <c r="AA58" i="3"/>
  <c r="CS58" i="3" s="1" a="1"/>
  <c r="CS58" i="3" s="1"/>
  <c r="DP57" i="3" l="1"/>
  <c r="DN57" i="3"/>
  <c r="DU56" i="3"/>
  <c r="DV57" i="3"/>
  <c r="DT57" i="3"/>
  <c r="DS56" i="3"/>
  <c r="DL57" i="3"/>
  <c r="DR57" i="3"/>
  <c r="DZ56" i="3"/>
  <c r="EA56" i="3"/>
  <c r="DX57" i="3"/>
  <c r="BE58" i="3" a="1"/>
  <c r="BE58" i="3" s="1"/>
  <c r="BY58" i="3"/>
  <c r="BK58" i="3" a="1"/>
  <c r="BK58" i="3" s="1"/>
  <c r="DV58" i="3" s="1"/>
  <c r="CA58" i="3"/>
  <c r="BN58" i="3" a="1"/>
  <c r="BN58" i="3" s="1"/>
  <c r="CB58" i="3"/>
  <c r="BQ57" i="3" a="1"/>
  <c r="BQ57" i="3" s="1"/>
  <c r="CC57" i="3"/>
  <c r="AV58" i="3" a="1"/>
  <c r="AV58" i="3" s="1"/>
  <c r="BV58" i="3"/>
  <c r="BB58" i="3" a="1"/>
  <c r="BB58" i="3" s="1"/>
  <c r="DP58" i="3" s="1"/>
  <c r="BX58" i="3"/>
  <c r="AY58" i="3" a="1"/>
  <c r="AY58" i="3" s="1"/>
  <c r="BW58" i="3"/>
  <c r="BH58" i="3" a="1"/>
  <c r="BH58" i="3" s="1"/>
  <c r="DT58" i="3" s="1"/>
  <c r="BZ58" i="3"/>
  <c r="CE57" i="3" a="1"/>
  <c r="CE57" i="3" s="1"/>
  <c r="DO57" i="3"/>
  <c r="DW57" i="3"/>
  <c r="DM57" i="3"/>
  <c r="DK57" i="3"/>
  <c r="DS57" i="3"/>
  <c r="DY57" i="3"/>
  <c r="DQ57" i="3"/>
  <c r="DH56" i="3"/>
  <c r="DI56" i="3"/>
  <c r="I60" i="3" a="1"/>
  <c r="I60" i="3" s="1"/>
  <c r="AH59" i="3"/>
  <c r="BL59" i="3" s="1" a="1"/>
  <c r="BL59" i="3" s="1"/>
  <c r="AI59" i="3"/>
  <c r="BM59" i="3" s="1" a="1"/>
  <c r="BM59" i="3" s="1"/>
  <c r="AG59" i="3"/>
  <c r="CY59" i="3" s="1" a="1"/>
  <c r="CY59" i="3" s="1"/>
  <c r="H60" i="3" a="1"/>
  <c r="H60" i="3" s="1"/>
  <c r="AD59" i="3"/>
  <c r="CV59" i="3" s="1" a="1"/>
  <c r="CV59" i="3" s="1"/>
  <c r="AE59" i="3"/>
  <c r="BI59" i="3" s="1" a="1"/>
  <c r="BI59" i="3" s="1"/>
  <c r="AF59" i="3"/>
  <c r="BJ59" i="3" s="1" a="1"/>
  <c r="BJ59" i="3" s="1"/>
  <c r="K59" i="3" a="1"/>
  <c r="K59" i="3" s="1"/>
  <c r="AN58" i="3"/>
  <c r="BR58" i="3" s="1" a="1"/>
  <c r="BR58" i="3" s="1"/>
  <c r="AO58" i="3"/>
  <c r="BS58" i="3" s="1" a="1"/>
  <c r="BS58" i="3" s="1"/>
  <c r="AM58" i="3"/>
  <c r="DG58" i="3" s="1" a="1"/>
  <c r="DG58" i="3" s="1"/>
  <c r="G60" i="3" a="1"/>
  <c r="G60" i="3" s="1"/>
  <c r="AA59" i="3"/>
  <c r="CS59" i="3" s="1" a="1"/>
  <c r="CS59" i="3" s="1"/>
  <c r="AB59" i="3"/>
  <c r="BF59" i="3" s="1" a="1"/>
  <c r="BF59" i="3" s="1"/>
  <c r="AC59" i="3"/>
  <c r="BG59" i="3" s="1" a="1"/>
  <c r="BG59" i="3" s="1"/>
  <c r="J60" i="3" a="1"/>
  <c r="J60" i="3" s="1"/>
  <c r="AL59" i="3"/>
  <c r="BP59" i="3" s="1" a="1"/>
  <c r="BP59" i="3" s="1"/>
  <c r="AJ59" i="3"/>
  <c r="DD59" i="3" s="1" a="1"/>
  <c r="DD59" i="3" s="1"/>
  <c r="AK59" i="3"/>
  <c r="BO59" i="3" s="1" a="1"/>
  <c r="BO59" i="3" s="1"/>
  <c r="B59" i="3" a="1"/>
  <c r="B59" i="3" s="1"/>
  <c r="M58" i="3"/>
  <c r="AQ58" i="3" s="1" a="1"/>
  <c r="AQ58" i="3" s="1"/>
  <c r="N58" i="3"/>
  <c r="AR58" i="3" s="1" a="1"/>
  <c r="AR58" i="3" s="1"/>
  <c r="L58" i="3"/>
  <c r="BT57" i="3"/>
  <c r="AP57" i="3" a="1"/>
  <c r="AP57" i="3" s="1"/>
  <c r="F60" i="3" a="1"/>
  <c r="F60" i="3" s="1"/>
  <c r="Z59" i="3"/>
  <c r="BD59" i="3" s="1" a="1"/>
  <c r="BD59" i="3" s="1"/>
  <c r="Y59" i="3"/>
  <c r="BC59" i="3" s="1" a="1"/>
  <c r="BC59" i="3" s="1"/>
  <c r="X59" i="3"/>
  <c r="CP59" i="3" s="1" a="1"/>
  <c r="CP59" i="3" s="1"/>
  <c r="D60" i="3" a="1"/>
  <c r="D60" i="3" s="1"/>
  <c r="R59" i="3"/>
  <c r="CK59" i="3" s="1" a="1"/>
  <c r="CK59" i="3" s="1"/>
  <c r="T59" i="3"/>
  <c r="AX59" i="3" s="1" a="1"/>
  <c r="AX59" i="3" s="1"/>
  <c r="S59" i="3"/>
  <c r="AW59" i="3" s="1" a="1"/>
  <c r="AW59" i="3" s="1"/>
  <c r="E60" i="3" a="1"/>
  <c r="E60" i="3" s="1"/>
  <c r="V59" i="3"/>
  <c r="AZ59" i="3" s="1" a="1"/>
  <c r="AZ59" i="3" s="1"/>
  <c r="U59" i="3"/>
  <c r="CN59" i="3" s="1" a="1"/>
  <c r="CN59" i="3" s="1"/>
  <c r="W59" i="3"/>
  <c r="BA59" i="3" s="1" a="1"/>
  <c r="BA59" i="3" s="1"/>
  <c r="DZ57" i="3" l="1"/>
  <c r="DU57" i="3"/>
  <c r="DR58" i="3"/>
  <c r="EA57" i="3"/>
  <c r="DN58" i="3"/>
  <c r="DL58" i="3"/>
  <c r="DX58" i="3"/>
  <c r="AV59" i="3" a="1"/>
  <c r="AV59" i="3" s="1"/>
  <c r="BV59" i="3"/>
  <c r="BQ58" i="3" a="1"/>
  <c r="BQ58" i="3" s="1"/>
  <c r="CC58" i="3"/>
  <c r="BK59" i="3" a="1"/>
  <c r="BK59" i="3" s="1"/>
  <c r="CA59" i="3"/>
  <c r="BN59" i="3" a="1"/>
  <c r="BN59" i="3" s="1"/>
  <c r="CB59" i="3"/>
  <c r="BB59" i="3" a="1"/>
  <c r="BB59" i="3" s="1"/>
  <c r="BX59" i="3"/>
  <c r="BE59" i="3" a="1"/>
  <c r="BE59" i="3" s="1"/>
  <c r="BY59" i="3"/>
  <c r="BH59" i="3" a="1"/>
  <c r="BH59" i="3" s="1"/>
  <c r="BZ59" i="3"/>
  <c r="AY59" i="3" a="1"/>
  <c r="AY59" i="3" s="1"/>
  <c r="BW59" i="3"/>
  <c r="CE58" i="3" a="1"/>
  <c r="CE58" i="3" s="1"/>
  <c r="DQ58" i="3"/>
  <c r="DY58" i="3"/>
  <c r="DO58" i="3"/>
  <c r="DW58" i="3"/>
  <c r="DM58" i="3"/>
  <c r="DK58" i="3"/>
  <c r="DH57" i="3"/>
  <c r="DI57" i="3"/>
  <c r="G61" i="3" a="1"/>
  <c r="G61" i="3" s="1"/>
  <c r="AB60" i="3"/>
  <c r="BF60" i="3" s="1" a="1"/>
  <c r="BF60" i="3" s="1"/>
  <c r="AA60" i="3"/>
  <c r="CS60" i="3" s="1" a="1"/>
  <c r="CS60" i="3" s="1"/>
  <c r="AC60" i="3"/>
  <c r="BG60" i="3" s="1" a="1"/>
  <c r="BG60" i="3" s="1"/>
  <c r="E61" i="3" a="1"/>
  <c r="E61" i="3" s="1"/>
  <c r="U60" i="3"/>
  <c r="CN60" i="3" s="1" a="1"/>
  <c r="CN60" i="3" s="1"/>
  <c r="V60" i="3"/>
  <c r="AZ60" i="3" s="1" a="1"/>
  <c r="AZ60" i="3" s="1"/>
  <c r="W60" i="3"/>
  <c r="BA60" i="3" s="1" a="1"/>
  <c r="BA60" i="3" s="1"/>
  <c r="D61" i="3" a="1"/>
  <c r="D61" i="3" s="1"/>
  <c r="T60" i="3"/>
  <c r="AX60" i="3" s="1" a="1"/>
  <c r="AX60" i="3" s="1"/>
  <c r="S60" i="3"/>
  <c r="AW60" i="3" s="1" a="1"/>
  <c r="AW60" i="3" s="1"/>
  <c r="R60" i="3"/>
  <c r="CK60" i="3" s="1" a="1"/>
  <c r="CK60" i="3" s="1"/>
  <c r="F61" i="3" a="1"/>
  <c r="F61" i="3" s="1"/>
  <c r="X60" i="3"/>
  <c r="CP60" i="3" s="1" a="1"/>
  <c r="CP60" i="3" s="1"/>
  <c r="Z60" i="3"/>
  <c r="BD60" i="3" s="1" a="1"/>
  <c r="BD60" i="3" s="1"/>
  <c r="Y60" i="3"/>
  <c r="BC60" i="3" s="1" a="1"/>
  <c r="BC60" i="3" s="1"/>
  <c r="BT58" i="3"/>
  <c r="AP58" i="3" a="1"/>
  <c r="AP58" i="3" s="1"/>
  <c r="B60" i="3" a="1"/>
  <c r="B60" i="3" s="1"/>
  <c r="M59" i="3"/>
  <c r="AQ59" i="3" s="1" a="1"/>
  <c r="AQ59" i="3" s="1"/>
  <c r="L59" i="3"/>
  <c r="N59" i="3"/>
  <c r="AR59" i="3" s="1" a="1"/>
  <c r="AR59" i="3" s="1"/>
  <c r="J61" i="3" a="1"/>
  <c r="J61" i="3" s="1"/>
  <c r="AJ60" i="3"/>
  <c r="DD60" i="3" s="1" a="1"/>
  <c r="DD60" i="3" s="1"/>
  <c r="AK60" i="3"/>
  <c r="BO60" i="3" s="1" a="1"/>
  <c r="BO60" i="3" s="1"/>
  <c r="AL60" i="3"/>
  <c r="BP60" i="3" s="1" a="1"/>
  <c r="BP60" i="3" s="1"/>
  <c r="K60" i="3" a="1"/>
  <c r="K60" i="3" s="1"/>
  <c r="AO59" i="3"/>
  <c r="BS59" i="3" s="1" a="1"/>
  <c r="BS59" i="3" s="1"/>
  <c r="AM59" i="3"/>
  <c r="DG59" i="3" s="1" a="1"/>
  <c r="DG59" i="3" s="1"/>
  <c r="AN59" i="3"/>
  <c r="BR59" i="3" s="1" a="1"/>
  <c r="BR59" i="3" s="1"/>
  <c r="H61" i="3" a="1"/>
  <c r="H61" i="3" s="1"/>
  <c r="AF60" i="3"/>
  <c r="BJ60" i="3" s="1" a="1"/>
  <c r="BJ60" i="3" s="1"/>
  <c r="AE60" i="3"/>
  <c r="BI60" i="3" s="1" a="1"/>
  <c r="BI60" i="3" s="1"/>
  <c r="AD60" i="3"/>
  <c r="CV60" i="3" s="1" a="1"/>
  <c r="CV60" i="3" s="1"/>
  <c r="I61" i="3" a="1"/>
  <c r="I61" i="3" s="1"/>
  <c r="AG60" i="3"/>
  <c r="CY60" i="3" s="1" a="1"/>
  <c r="CY60" i="3" s="1"/>
  <c r="AH60" i="3"/>
  <c r="BL60" i="3" s="1" a="1"/>
  <c r="BL60" i="3" s="1"/>
  <c r="AI60" i="3"/>
  <c r="BM60" i="3" s="1" a="1"/>
  <c r="BM60" i="3" s="1"/>
  <c r="DV59" i="3" l="1"/>
  <c r="DL59" i="3"/>
  <c r="DU58" i="3"/>
  <c r="DT59" i="3"/>
  <c r="DS58" i="3"/>
  <c r="DZ58" i="3"/>
  <c r="DP59" i="3"/>
  <c r="DR59" i="3"/>
  <c r="DX59" i="3"/>
  <c r="DN59" i="3"/>
  <c r="EA58" i="3"/>
  <c r="BH60" i="3" a="1"/>
  <c r="BH60" i="3" s="1"/>
  <c r="BZ60" i="3"/>
  <c r="BK60" i="3" a="1"/>
  <c r="BK60" i="3" s="1"/>
  <c r="CA60" i="3"/>
  <c r="BN60" i="3" a="1"/>
  <c r="BN60" i="3" s="1"/>
  <c r="CB60" i="3"/>
  <c r="AV60" i="3" a="1"/>
  <c r="AV60" i="3" s="1"/>
  <c r="BV60" i="3"/>
  <c r="BE60" i="3" a="1"/>
  <c r="BE60" i="3" s="1"/>
  <c r="BY60" i="3"/>
  <c r="BB60" i="3" a="1"/>
  <c r="BB60" i="3" s="1"/>
  <c r="BX60" i="3"/>
  <c r="AY60" i="3" a="1"/>
  <c r="AY60" i="3" s="1"/>
  <c r="BW60" i="3"/>
  <c r="BQ59" i="3" a="1"/>
  <c r="BQ59" i="3" s="1"/>
  <c r="CC59" i="3"/>
  <c r="CE59" i="3" a="1"/>
  <c r="CE59" i="3" s="1"/>
  <c r="DK59" i="3"/>
  <c r="DS59" i="3"/>
  <c r="DO59" i="3"/>
  <c r="DW59" i="3"/>
  <c r="DM59" i="3"/>
  <c r="DU59" i="3"/>
  <c r="DH58" i="3"/>
  <c r="DI58" i="3"/>
  <c r="F62" i="3" a="1"/>
  <c r="F62" i="3" s="1"/>
  <c r="Z61" i="3"/>
  <c r="BD61" i="3" s="1" a="1"/>
  <c r="BD61" i="3" s="1"/>
  <c r="Y61" i="3"/>
  <c r="BC61" i="3" s="1" a="1"/>
  <c r="BC61" i="3" s="1"/>
  <c r="X61" i="3"/>
  <c r="CP61" i="3" s="1" a="1"/>
  <c r="CP61" i="3" s="1"/>
  <c r="K61" i="3" a="1"/>
  <c r="K61" i="3" s="1"/>
  <c r="AN60" i="3"/>
  <c r="BR60" i="3" s="1" a="1"/>
  <c r="BR60" i="3" s="1"/>
  <c r="AO60" i="3"/>
  <c r="BS60" i="3" s="1" a="1"/>
  <c r="BS60" i="3" s="1"/>
  <c r="AM60" i="3"/>
  <c r="DG60" i="3" s="1" a="1"/>
  <c r="DG60" i="3" s="1"/>
  <c r="J62" i="3" a="1"/>
  <c r="J62" i="3" s="1"/>
  <c r="AL61" i="3"/>
  <c r="BP61" i="3" s="1" a="1"/>
  <c r="BP61" i="3" s="1"/>
  <c r="AK61" i="3"/>
  <c r="BO61" i="3" s="1" a="1"/>
  <c r="BO61" i="3" s="1"/>
  <c r="AJ61" i="3"/>
  <c r="DD61" i="3" s="1" a="1"/>
  <c r="DD61" i="3" s="1"/>
  <c r="B61" i="3" a="1"/>
  <c r="B61" i="3" s="1"/>
  <c r="M60" i="3"/>
  <c r="AQ60" i="3" s="1" a="1"/>
  <c r="AQ60" i="3" s="1"/>
  <c r="L60" i="3"/>
  <c r="N60" i="3"/>
  <c r="AR60" i="3" s="1" a="1"/>
  <c r="AR60" i="3" s="1"/>
  <c r="I62" i="3" a="1"/>
  <c r="I62" i="3" s="1"/>
  <c r="AH61" i="3"/>
  <c r="BL61" i="3" s="1" a="1"/>
  <c r="BL61" i="3" s="1"/>
  <c r="AG61" i="3"/>
  <c r="CY61" i="3" s="1" a="1"/>
  <c r="CY61" i="3" s="1"/>
  <c r="AI61" i="3"/>
  <c r="BM61" i="3" s="1" a="1"/>
  <c r="BM61" i="3" s="1"/>
  <c r="H62" i="3" a="1"/>
  <c r="H62" i="3" s="1"/>
  <c r="AD61" i="3"/>
  <c r="CV61" i="3" s="1" a="1"/>
  <c r="CV61" i="3" s="1"/>
  <c r="AF61" i="3"/>
  <c r="BJ61" i="3" s="1" a="1"/>
  <c r="BJ61" i="3" s="1"/>
  <c r="AE61" i="3"/>
  <c r="BI61" i="3" s="1" a="1"/>
  <c r="BI61" i="3" s="1"/>
  <c r="BT59" i="3"/>
  <c r="AP59" i="3" a="1"/>
  <c r="AP59" i="3" s="1"/>
  <c r="D62" i="3" a="1"/>
  <c r="D62" i="3" s="1"/>
  <c r="R61" i="3"/>
  <c r="CK61" i="3" s="1" a="1"/>
  <c r="CK61" i="3" s="1"/>
  <c r="S61" i="3"/>
  <c r="AW61" i="3" s="1" a="1"/>
  <c r="AW61" i="3" s="1"/>
  <c r="T61" i="3"/>
  <c r="AX61" i="3" s="1" a="1"/>
  <c r="AX61" i="3" s="1"/>
  <c r="E62" i="3" a="1"/>
  <c r="E62" i="3" s="1"/>
  <c r="V61" i="3"/>
  <c r="AZ61" i="3" s="1" a="1"/>
  <c r="AZ61" i="3" s="1"/>
  <c r="U61" i="3"/>
  <c r="CN61" i="3" s="1" a="1"/>
  <c r="CN61" i="3" s="1"/>
  <c r="W61" i="3"/>
  <c r="BA61" i="3" s="1" a="1"/>
  <c r="BA61" i="3" s="1"/>
  <c r="G62" i="3" a="1"/>
  <c r="G62" i="3" s="1"/>
  <c r="AA61" i="3"/>
  <c r="CS61" i="3" s="1" a="1"/>
  <c r="CS61" i="3" s="1"/>
  <c r="AB61" i="3"/>
  <c r="BF61" i="3" s="1" a="1"/>
  <c r="BF61" i="3" s="1"/>
  <c r="AC61" i="3"/>
  <c r="BG61" i="3" s="1" a="1"/>
  <c r="BG61" i="3" s="1"/>
  <c r="DY59" i="3" l="1"/>
  <c r="DQ59" i="3"/>
  <c r="DT60" i="3"/>
  <c r="DN60" i="3"/>
  <c r="DR60" i="3"/>
  <c r="DX60" i="3"/>
  <c r="DV60" i="3"/>
  <c r="DZ59" i="3"/>
  <c r="DP60" i="3"/>
  <c r="DL60" i="3"/>
  <c r="AY61" i="3" a="1"/>
  <c r="AY61" i="3" s="1"/>
  <c r="BW61" i="3"/>
  <c r="BE61" i="3" a="1"/>
  <c r="BE61" i="3" s="1"/>
  <c r="BY61" i="3"/>
  <c r="AV61" i="3" a="1"/>
  <c r="AV61" i="3" s="1"/>
  <c r="BV61" i="3"/>
  <c r="BN61" i="3" a="1"/>
  <c r="BN61" i="3" s="1"/>
  <c r="CB61" i="3"/>
  <c r="BQ60" i="3" a="1"/>
  <c r="BQ60" i="3" s="1"/>
  <c r="CC60" i="3"/>
  <c r="BB61" i="3" a="1"/>
  <c r="BB61" i="3" s="1"/>
  <c r="BX61" i="3"/>
  <c r="EA59" i="3"/>
  <c r="BK61" i="3" a="1"/>
  <c r="BK61" i="3" s="1"/>
  <c r="CA61" i="3"/>
  <c r="BH61" i="3" a="1"/>
  <c r="BH61" i="3" s="1"/>
  <c r="BZ61" i="3"/>
  <c r="CE60" i="3" a="1"/>
  <c r="CE60" i="3" s="1"/>
  <c r="DM60" i="3"/>
  <c r="DK60" i="3"/>
  <c r="DS60" i="3"/>
  <c r="DQ60" i="3"/>
  <c r="DY60" i="3"/>
  <c r="DO60" i="3"/>
  <c r="DW60" i="3"/>
  <c r="DH59" i="3"/>
  <c r="DI59" i="3"/>
  <c r="AG62" i="3"/>
  <c r="CY62" i="3" s="1" a="1"/>
  <c r="CY62" i="3" s="1"/>
  <c r="AH62" i="3"/>
  <c r="BL62" i="3" s="1" a="1"/>
  <c r="BL62" i="3" s="1"/>
  <c r="AI62" i="3"/>
  <c r="BM62" i="3" s="1" a="1"/>
  <c r="BM62" i="3" s="1"/>
  <c r="V62" i="3"/>
  <c r="AZ62" i="3" s="1" a="1"/>
  <c r="AZ62" i="3" s="1"/>
  <c r="W62" i="3"/>
  <c r="BA62" i="3" s="1" a="1"/>
  <c r="BA62" i="3" s="1"/>
  <c r="U62" i="3"/>
  <c r="CN62" i="3" s="1" a="1"/>
  <c r="CN62" i="3" s="1"/>
  <c r="T62" i="3"/>
  <c r="AX62" i="3" s="1" a="1"/>
  <c r="AX62" i="3" s="1"/>
  <c r="R62" i="3"/>
  <c r="CK62" i="3" s="1" a="1"/>
  <c r="CK62" i="3" s="1"/>
  <c r="S62" i="3"/>
  <c r="AW62" i="3" s="1" a="1"/>
  <c r="AW62" i="3" s="1"/>
  <c r="B62" i="3" a="1"/>
  <c r="B62" i="3" s="1"/>
  <c r="M61" i="3"/>
  <c r="AQ61" i="3" s="1" a="1"/>
  <c r="AQ61" i="3" s="1"/>
  <c r="N61" i="3"/>
  <c r="AR61" i="3" s="1" a="1"/>
  <c r="AR61" i="3" s="1"/>
  <c r="L61" i="3"/>
  <c r="BT60" i="3"/>
  <c r="AP60" i="3" a="1"/>
  <c r="AP60" i="3" s="1"/>
  <c r="AF62" i="3"/>
  <c r="BJ62" i="3" s="1" a="1"/>
  <c r="BJ62" i="3" s="1"/>
  <c r="AE62" i="3"/>
  <c r="BI62" i="3" s="1" a="1"/>
  <c r="BI62" i="3" s="1"/>
  <c r="AD62" i="3"/>
  <c r="CV62" i="3" s="1" a="1"/>
  <c r="CV62" i="3" s="1"/>
  <c r="AB62" i="3"/>
  <c r="BF62" i="3" s="1" a="1"/>
  <c r="BF62" i="3" s="1"/>
  <c r="AA62" i="3"/>
  <c r="CS62" i="3" s="1" a="1"/>
  <c r="CS62" i="3" s="1"/>
  <c r="AC62" i="3"/>
  <c r="BG62" i="3" s="1" a="1"/>
  <c r="BG62" i="3" s="1"/>
  <c r="AK62" i="3"/>
  <c r="BO62" i="3" s="1" a="1"/>
  <c r="BO62" i="3" s="1"/>
  <c r="AL62" i="3"/>
  <c r="BP62" i="3" s="1" a="1"/>
  <c r="BP62" i="3" s="1"/>
  <c r="AJ62" i="3"/>
  <c r="DD62" i="3" s="1" a="1"/>
  <c r="DD62" i="3" s="1"/>
  <c r="K62" i="3" a="1"/>
  <c r="K62" i="3" s="1"/>
  <c r="AM61" i="3"/>
  <c r="DG61" i="3" s="1" a="1"/>
  <c r="DG61" i="3" s="1"/>
  <c r="AN61" i="3"/>
  <c r="BR61" i="3" s="1" a="1"/>
  <c r="BR61" i="3" s="1"/>
  <c r="AO61" i="3"/>
  <c r="BS61" i="3" s="1" a="1"/>
  <c r="BS61" i="3" s="1"/>
  <c r="X62" i="3"/>
  <c r="CP62" i="3" s="1" a="1"/>
  <c r="CP62" i="3" s="1"/>
  <c r="Y62" i="3"/>
  <c r="BC62" i="3" s="1" a="1"/>
  <c r="BC62" i="3" s="1"/>
  <c r="Z62" i="3"/>
  <c r="BD62" i="3" s="1" a="1"/>
  <c r="BD62" i="3" s="1"/>
  <c r="DT61" i="3" l="1"/>
  <c r="DV61" i="3"/>
  <c r="DR61" i="3"/>
  <c r="DP61" i="3"/>
  <c r="DX61" i="3"/>
  <c r="DU60" i="3"/>
  <c r="DZ60" i="3"/>
  <c r="DL61" i="3"/>
  <c r="DN61" i="3"/>
  <c r="EA60" i="3"/>
  <c r="BQ61" i="3" a="1"/>
  <c r="BQ61" i="3" s="1"/>
  <c r="CC61" i="3"/>
  <c r="BH62" i="3" a="1"/>
  <c r="BH62" i="3" s="1"/>
  <c r="DT62" i="3" s="1"/>
  <c r="BZ62" i="3"/>
  <c r="AY62" i="3" a="1"/>
  <c r="AY62" i="3" s="1"/>
  <c r="BW62" i="3"/>
  <c r="BB62" i="3" a="1"/>
  <c r="BB62" i="3" s="1"/>
  <c r="DP62" i="3" s="1"/>
  <c r="BX62" i="3"/>
  <c r="BK62" i="3" a="1"/>
  <c r="BK62" i="3" s="1"/>
  <c r="CA62" i="3"/>
  <c r="BN62" i="3" a="1"/>
  <c r="BN62" i="3" s="1"/>
  <c r="CB62" i="3"/>
  <c r="BE62" i="3" a="1"/>
  <c r="BE62" i="3" s="1"/>
  <c r="BY62" i="3"/>
  <c r="AV62" i="3" a="1"/>
  <c r="AV62" i="3" s="1"/>
  <c r="DL62" i="3" s="1"/>
  <c r="BV62" i="3"/>
  <c r="CE61" i="3" a="1"/>
  <c r="CE61" i="3" s="1"/>
  <c r="DO61" i="3"/>
  <c r="DW61" i="3"/>
  <c r="DM61" i="3"/>
  <c r="DU61" i="3"/>
  <c r="DK61" i="3"/>
  <c r="DQ61" i="3"/>
  <c r="DY61" i="3"/>
  <c r="DH60" i="3"/>
  <c r="DI60" i="3"/>
  <c r="M62" i="3"/>
  <c r="AQ62" i="3" s="1" a="1"/>
  <c r="AQ62" i="3" s="1"/>
  <c r="N62" i="3"/>
  <c r="AR62" i="3" s="1" a="1"/>
  <c r="AR62" i="3" s="1"/>
  <c r="L62" i="3"/>
  <c r="AO62" i="3"/>
  <c r="BS62" i="3" s="1" a="1"/>
  <c r="BS62" i="3" s="1"/>
  <c r="AN62" i="3"/>
  <c r="BR62" i="3" s="1" a="1"/>
  <c r="BR62" i="3" s="1"/>
  <c r="AM62" i="3"/>
  <c r="DG62" i="3" s="1" a="1"/>
  <c r="DG62" i="3" s="1"/>
  <c r="BT61" i="3"/>
  <c r="AP61" i="3" a="1"/>
  <c r="AP61" i="3" s="1"/>
  <c r="DX62" i="3" l="1"/>
  <c r="DZ61" i="3"/>
  <c r="EA61" i="3"/>
  <c r="DR62" i="3"/>
  <c r="DN62" i="3"/>
  <c r="DV62" i="3"/>
  <c r="DS61" i="3"/>
  <c r="BQ62" i="3" a="1"/>
  <c r="BQ62" i="3" s="1"/>
  <c r="CC62" i="3"/>
  <c r="CE62" i="3" a="1"/>
  <c r="CE62" i="3" s="1"/>
  <c r="DO62" i="3"/>
  <c r="DW62" i="3"/>
  <c r="DM62" i="3"/>
  <c r="DK62" i="3"/>
  <c r="DS62" i="3"/>
  <c r="DH61" i="3"/>
  <c r="DI61" i="3"/>
  <c r="BT62" i="3"/>
  <c r="AP62" i="3" a="1"/>
  <c r="AP62" i="3" s="1"/>
  <c r="DY62" i="3" l="1"/>
  <c r="EA62" i="3"/>
  <c r="DQ62" i="3"/>
  <c r="DU62" i="3"/>
  <c r="DZ62" i="3"/>
  <c r="DH62" i="3"/>
  <c r="DI6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tc={D7924460-C8EB-48AC-8D56-B5C74F33D125}</author>
    <author>tc={5AA3D848-C523-4CDC-B503-B67CC20FDAEA}</author>
    <author>tc={40BEC909-44FD-4288-9751-033556DB7FC8}</author>
    <author>tc={2D4EC8AE-1737-4815-90F1-81B4EEA26DD4}</author>
  </authors>
  <commentList>
    <comment ref="C21" authorId="0" shapeId="0" xr:uid="{D7924460-C8EB-48AC-8D56-B5C74F33D125}">
      <text>
        <t xml:space="preserve">[Threaded comment]
Your version of Excel allows you to read this threaded comment; however, any edits to it will get removed if the file is opened in a newer version of Excel. Learn more: https://go.microsoft.com/fwlink/?linkid=870924
Comment:
    This column isn't required but generally we will want to have some rate of growth over the term. </t>
      </text>
    </comment>
    <comment ref="D22" authorId="1" shapeId="0" xr:uid="{5AA3D848-C523-4CDC-B503-B67CC20FDAEA}">
      <text>
        <t xml:space="preserve">[Threaded comment]
Your version of Excel allows you to read this threaded comment; however, any edits to it will get removed if the file is opened in a newer version of Excel. Learn more: https://go.microsoft.com/fwlink/?linkid=870924
Comment:
    If you added another storage option and it's not showing up in the list, check the "Data Validation" list to update the range. 
</t>
      </text>
    </comment>
    <comment ref="E22" authorId="2" shapeId="0" xr:uid="{40BEC909-44FD-4288-9751-033556DB7FC8}">
      <text>
        <t xml:space="preserve">[Threaded comment]
Your version of Excel allows you to read this threaded comment; however, any edits to it will get removed if the file is opened in a newer version of Excel. Learn more: https://go.microsoft.com/fwlink/?linkid=870924
Comment:
    Reminder that the mix ratio's shouldn't be more than 100% across the option. </t>
      </text>
    </comment>
    <comment ref="B36" authorId="3" shapeId="0" xr:uid="{2D4EC8AE-1737-4815-90F1-81B4EEA26DD4}">
      <text>
        <t xml:space="preserve">[Threaded comment]
Your version of Excel allows you to read this threaded comment; however, any edits to it will get removed if the file is opened in a newer version of Excel. Learn more: https://go.microsoft.com/fwlink/?linkid=870924
Comment:
    We only factor in the percentage of the primary tier storage amount. We do this  due to generally it's the frequent access tier and pulling from the secondary and third are usually one offs in our experience.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<sst xmlns="http://schemas.openxmlformats.org/spreadsheetml/2006/main" count="305" uniqueCount="237">
  <si>
    <t>Storage Cost Comparisons for Cloud</t>
  </si>
  <si>
    <t xml:space="preserve">Does not have inputs for I/O or other caveats that some of the public calculators have for options. It is recommended that once you narrow your solutions down to validate the calculations on the cloud providers calculators with the additional data points for more real life solutions. </t>
  </si>
  <si>
    <t>Option #</t>
  </si>
  <si>
    <t>S3 Standard</t>
  </si>
  <si>
    <t>Blob - Hot</t>
  </si>
  <si>
    <t xml:space="preserve">Type </t>
  </si>
  <si>
    <t>Mix Ratio</t>
  </si>
  <si>
    <t>Influx #1 of data into environment</t>
  </si>
  <si>
    <t>What month will your data influx happen?</t>
  </si>
  <si>
    <t>Influx #2 of data into environment</t>
  </si>
  <si>
    <t>Influx #3 of data into environment</t>
  </si>
  <si>
    <t>Option</t>
  </si>
  <si>
    <t>Avg_Egress_per_Month</t>
  </si>
  <si>
    <t>Influx1_Month</t>
  </si>
  <si>
    <t>Influx2_Size</t>
  </si>
  <si>
    <t>Influx2_Month</t>
  </si>
  <si>
    <t>Influx3_Month</t>
  </si>
  <si>
    <t>Influx3_Size</t>
  </si>
  <si>
    <t>Initial_Storage</t>
  </si>
  <si>
    <t>ROG</t>
  </si>
  <si>
    <t>Primary_Type</t>
  </si>
  <si>
    <t>Primary_Mix</t>
  </si>
  <si>
    <t>Secondary_Type</t>
  </si>
  <si>
    <t>Secondary_Mix</t>
  </si>
  <si>
    <t>Archive_Type</t>
  </si>
  <si>
    <t>Archive_Mix</t>
  </si>
  <si>
    <r>
      <t xml:space="preserve">Storage size for influx
</t>
    </r>
    <r>
      <rPr>
        <b/>
        <sz val="12"/>
        <color theme="0"/>
        <rFont val="Calibri"/>
        <family val="2"/>
        <scheme val="minor"/>
      </rPr>
      <t>(TB)</t>
    </r>
  </si>
  <si>
    <t>Provider</t>
  </si>
  <si>
    <t>PAYG - First 50TB</t>
  </si>
  <si>
    <t>PAYG - 51-500TB</t>
  </si>
  <si>
    <t>PAYG - 500TB+</t>
  </si>
  <si>
    <t>GCP Rate</t>
  </si>
  <si>
    <t>Data Retrieval</t>
  </si>
  <si>
    <t>Notes</t>
  </si>
  <si>
    <t>S3 Standard - Infrequent Access</t>
  </si>
  <si>
    <t>S3 One Zone - Infrequent Access</t>
  </si>
  <si>
    <t>S3 Glacier Instant Retrieval</t>
  </si>
  <si>
    <t>Blob - Premium</t>
  </si>
  <si>
    <t>Reserved capacity can be purchased in increments of 100 TB and 1 PB sizes. ZRS Prpcing</t>
  </si>
  <si>
    <t>Blob - Cool</t>
  </si>
  <si>
    <t>Any blob that is moved to the Cool tier is subject to a Cool tier early deletion period of 30 days.
ZRS Prciing</t>
  </si>
  <si>
    <t>Blob - Archive</t>
  </si>
  <si>
    <t xml:space="preserve">Any blob that is moved to the Archive tier is subject to an Archive early deletion period of 180 days. 
ZRS Pricing. </t>
  </si>
  <si>
    <t>GCP - Standard</t>
  </si>
  <si>
    <t>GCP - Nearline</t>
  </si>
  <si>
    <t>Minimum storage duration, 30 days.</t>
  </si>
  <si>
    <t>GCP - Coldline</t>
  </si>
  <si>
    <t>Minimum storage duration, 90 days.</t>
  </si>
  <si>
    <t>GCP - Archival</t>
  </si>
  <si>
    <t>Minimum storage duration, 365 days</t>
  </si>
  <si>
    <t>Region</t>
  </si>
  <si>
    <t>Storage Type</t>
  </si>
  <si>
    <t>Ohio</t>
  </si>
  <si>
    <t>West Central</t>
  </si>
  <si>
    <t>US Central1</t>
  </si>
  <si>
    <t>North Central</t>
  </si>
  <si>
    <t>AWS</t>
  </si>
  <si>
    <t>Azure</t>
  </si>
  <si>
    <t>GCP</t>
  </si>
  <si>
    <t>Azure File - Premium</t>
  </si>
  <si>
    <t xml:space="preserve">Azure File - Transaction </t>
  </si>
  <si>
    <t>Azure File - Hot</t>
  </si>
  <si>
    <t>Azure File - Cold</t>
  </si>
  <si>
    <t>First 100GB / Month</t>
  </si>
  <si>
    <t>Next 10TB / Month</t>
  </si>
  <si>
    <t>Next 40TB / Month</t>
  </si>
  <si>
    <t>Next 100TB / Month</t>
  </si>
  <si>
    <t>Next 350TB / Month</t>
  </si>
  <si>
    <t>First 10TB / Month</t>
  </si>
  <si>
    <t>Greater than 150TB / Month</t>
  </si>
  <si>
    <t>First 1TB / Month</t>
  </si>
  <si>
    <t>Next 9TB / Month</t>
  </si>
  <si>
    <t>Greater than 10TB / Month</t>
  </si>
  <si>
    <t>Egress to Worldwide (Excluding Asia &amp; Australia)</t>
  </si>
  <si>
    <t>Azure Storage Costs Link</t>
  </si>
  <si>
    <t>https://azure.microsoft.com/en-us/pricing/details/storage/blobs/</t>
  </si>
  <si>
    <t>AWS Storage Costs Link</t>
  </si>
  <si>
    <t>https://aws.amazon.com/s3/pricing/</t>
  </si>
  <si>
    <t>GCP Storage Costs Link</t>
  </si>
  <si>
    <t>https://cloud.google.com/storage/pricing#regions</t>
  </si>
  <si>
    <t>Azure Egress Costs Link</t>
  </si>
  <si>
    <t>https://azure.microsoft.com/en-us/pricing/details/bandwidth/</t>
  </si>
  <si>
    <t>AWS Egress Costs Link</t>
  </si>
  <si>
    <t>GCP Egress Costs Link</t>
  </si>
  <si>
    <t>Option #'s --&gt;</t>
  </si>
  <si>
    <t>Month</t>
  </si>
  <si>
    <t>Growth Pattern 01</t>
  </si>
  <si>
    <t>Growth Pattern 02</t>
  </si>
  <si>
    <t>Growth Pattern 03</t>
  </si>
  <si>
    <t>Growth Pattern 04</t>
  </si>
  <si>
    <t>Growth Pattern 05</t>
  </si>
  <si>
    <t>Growth Pattern 06</t>
  </si>
  <si>
    <t>Growth Pattern 07</t>
  </si>
  <si>
    <t>Growth Pattern 08</t>
  </si>
  <si>
    <t>Growth Pattern 09</t>
  </si>
  <si>
    <t>Growth Pattern 10</t>
  </si>
  <si>
    <t>Primary Tier 01</t>
  </si>
  <si>
    <t>Secondary Tier 01</t>
  </si>
  <si>
    <t>Archive Tier 01</t>
  </si>
  <si>
    <t>Primary Tier 02</t>
  </si>
  <si>
    <t>Secondary Tier 02</t>
  </si>
  <si>
    <t>Archive Tier 02</t>
  </si>
  <si>
    <t>Primary Tier 03</t>
  </si>
  <si>
    <t>Secondary Tier 03</t>
  </si>
  <si>
    <t>Archive Tier 03</t>
  </si>
  <si>
    <t>Primary Tier 04</t>
  </si>
  <si>
    <t>Secondary Tier 04</t>
  </si>
  <si>
    <t>Archive Tier 04</t>
  </si>
  <si>
    <t>Primary Tier 05</t>
  </si>
  <si>
    <t>Secondary Tier 05</t>
  </si>
  <si>
    <t>Archive Tier 05</t>
  </si>
  <si>
    <t>Primary Tier 06</t>
  </si>
  <si>
    <t>Secondary Tier 06</t>
  </si>
  <si>
    <t>Archive Tier 06</t>
  </si>
  <si>
    <t>Primary Tier 07</t>
  </si>
  <si>
    <t>Secondary Tier 07</t>
  </si>
  <si>
    <t>Archive Tier 07</t>
  </si>
  <si>
    <t>Primary Tier 08</t>
  </si>
  <si>
    <t>Secondary Tier 08</t>
  </si>
  <si>
    <t>Archive Tier 08</t>
  </si>
  <si>
    <t>Primary Tier 09</t>
  </si>
  <si>
    <t>Secondary Tier 09</t>
  </si>
  <si>
    <t>Archive Tier 09</t>
  </si>
  <si>
    <t>Primary Tier 10</t>
  </si>
  <si>
    <t>Secondary Tier 10</t>
  </si>
  <si>
    <t>Archive Tier 10</t>
  </si>
  <si>
    <t>Primary Storage 01</t>
  </si>
  <si>
    <t>Secondary Storage 01</t>
  </si>
  <si>
    <t>Archive Storage 01</t>
  </si>
  <si>
    <t>Primary Storage 02</t>
  </si>
  <si>
    <t>Secondary Storage 02</t>
  </si>
  <si>
    <t>Archive Storage 02</t>
  </si>
  <si>
    <t>Primary Storage 03</t>
  </si>
  <si>
    <t>Secondary Storage 03</t>
  </si>
  <si>
    <t>Archive Storage 03</t>
  </si>
  <si>
    <t>Primary Storage 04</t>
  </si>
  <si>
    <t>Secondary Storage 04</t>
  </si>
  <si>
    <t>Archive Storage 04</t>
  </si>
  <si>
    <t>Primary Storage 05</t>
  </si>
  <si>
    <t>Secondary Storage 05</t>
  </si>
  <si>
    <t>Archive Storage 05</t>
  </si>
  <si>
    <t>Primary Storage 06</t>
  </si>
  <si>
    <t>Secondary Storage 06</t>
  </si>
  <si>
    <t>Archive Storage 06</t>
  </si>
  <si>
    <t>Primary Storage 07</t>
  </si>
  <si>
    <t>Secondary Storage 07</t>
  </si>
  <si>
    <t>Archive Storage 07</t>
  </si>
  <si>
    <t>Primary Storage 08</t>
  </si>
  <si>
    <t>Secondary Storage 08</t>
  </si>
  <si>
    <t>Archive Storage 08</t>
  </si>
  <si>
    <t>Primary Storage 09</t>
  </si>
  <si>
    <t>Secondary Storage 09</t>
  </si>
  <si>
    <t>Archive Storage 09</t>
  </si>
  <si>
    <t>Primary Storage 10</t>
  </si>
  <si>
    <t>Secondary Storage 10</t>
  </si>
  <si>
    <t>Archive Storage 10</t>
  </si>
  <si>
    <t>Data Retrieval 01</t>
  </si>
  <si>
    <t>Data Retrieval 02</t>
  </si>
  <si>
    <t>Data Retrieval 03</t>
  </si>
  <si>
    <t>Data Retrieval 04</t>
  </si>
  <si>
    <t>Data Retrieval 05</t>
  </si>
  <si>
    <t>Data Retrieval 07</t>
  </si>
  <si>
    <t>Data Retrieval 08</t>
  </si>
  <si>
    <t>Data Retrieval 09</t>
  </si>
  <si>
    <t>Data Retrieval 10</t>
  </si>
  <si>
    <t>Egress Fees 01 - Azure</t>
  </si>
  <si>
    <t>Egress Fees 01 - AWS</t>
  </si>
  <si>
    <t>Egress Fees 01 - GCP</t>
  </si>
  <si>
    <t>Egress Fees 02 - Azure</t>
  </si>
  <si>
    <t>Egress Fees 02 - AWS</t>
  </si>
  <si>
    <t>Egress Fees 02 - GCP</t>
  </si>
  <si>
    <t>Egress Fees 03 - Azure</t>
  </si>
  <si>
    <t>Egress Fees 03 - AWS</t>
  </si>
  <si>
    <t>Egress Fees 03 - GCP</t>
  </si>
  <si>
    <t>Egress Fees 04 - Azure</t>
  </si>
  <si>
    <t>Egress Fees 04 - AWS</t>
  </si>
  <si>
    <t>Egress Fees 04 - GCP</t>
  </si>
  <si>
    <t>Egress Fees 05 - Azure</t>
  </si>
  <si>
    <t>Egress Fees 05 - AWS</t>
  </si>
  <si>
    <t>Egress Fees 05 - GCP</t>
  </si>
  <si>
    <t>Egress Fees 06 - Azure</t>
  </si>
  <si>
    <t>Egress Fees 06 - AWS</t>
  </si>
  <si>
    <t>Egress Fees 06 - GCP</t>
  </si>
  <si>
    <t>Egress Fees 07 - Azure</t>
  </si>
  <si>
    <t>Egress Fees 07 - AWS</t>
  </si>
  <si>
    <t>Egress Fees 07 - GCP</t>
  </si>
  <si>
    <t>Egress Fees 08 - Azure</t>
  </si>
  <si>
    <t>Egress Fees 08 - AWS</t>
  </si>
  <si>
    <t>Egress Fees 08 - GCP</t>
  </si>
  <si>
    <t>Egress Fees 09 - Azure</t>
  </si>
  <si>
    <t>Egress Fees 09 - AWS</t>
  </si>
  <si>
    <t>Egress Fees 09 - GCP</t>
  </si>
  <si>
    <t>Egress Fees 10 - Azure</t>
  </si>
  <si>
    <t>Egress Fees 10 - AWS</t>
  </si>
  <si>
    <t>Egress Fees 10 - GCP</t>
  </si>
  <si>
    <t>Storage Total Per Month 01</t>
  </si>
  <si>
    <t>Storage &amp; Egress Total Per Month 01</t>
  </si>
  <si>
    <t>Storage Total Per Month 02</t>
  </si>
  <si>
    <t>Storage &amp; Egress Total Per Month 02</t>
  </si>
  <si>
    <t>Storage Total Per Month 03</t>
  </si>
  <si>
    <t>Storage &amp; Egress Total Per Month 03</t>
  </si>
  <si>
    <t>Storage Total Per Month 04</t>
  </si>
  <si>
    <t>Storage &amp; Egress Total Per Month 04</t>
  </si>
  <si>
    <t>Storage Total Per Month 05</t>
  </si>
  <si>
    <t>Storage &amp; Egress Total Per Month 05</t>
  </si>
  <si>
    <t>Storage Total Per Month 06</t>
  </si>
  <si>
    <t>Storage &amp; Egress Total Per Month 06</t>
  </si>
  <si>
    <t>Storage Total Per Month 07</t>
  </si>
  <si>
    <t>Storage &amp; Egress Total Per Month 07</t>
  </si>
  <si>
    <t>Storage Total Per Month 08</t>
  </si>
  <si>
    <t>Storage &amp; Egress Total Per Month 08</t>
  </si>
  <si>
    <t>Storage Total Per Month 09</t>
  </si>
  <si>
    <t>Storage &amp; Egress Total Per Month 09</t>
  </si>
  <si>
    <t>Storage Total Per Month 10</t>
  </si>
  <si>
    <t>Storage &amp; Egress Total Per Month 10</t>
  </si>
  <si>
    <t>Influx1_Size</t>
  </si>
  <si>
    <t>Data Retrieval 06</t>
  </si>
  <si>
    <r>
      <rPr>
        <b/>
        <sz val="16"/>
        <color theme="0"/>
        <rFont val="Calibri"/>
        <family val="2"/>
        <scheme val="minor"/>
      </rPr>
      <t>Initial storage size</t>
    </r>
    <r>
      <rPr>
        <b/>
        <sz val="18"/>
        <color theme="0"/>
        <rFont val="Calibri"/>
        <family val="2"/>
        <scheme val="minor"/>
      </rPr>
      <t xml:space="preserve">
</t>
    </r>
    <r>
      <rPr>
        <b/>
        <sz val="12"/>
        <color theme="0"/>
        <rFont val="Calibri"/>
        <family val="2"/>
        <scheme val="minor"/>
      </rPr>
      <t>(TB)</t>
    </r>
  </si>
  <si>
    <r>
      <rPr>
        <b/>
        <sz val="16"/>
        <color theme="0"/>
        <rFont val="Calibri"/>
        <family val="2"/>
        <scheme val="minor"/>
      </rPr>
      <t>Rate of growth</t>
    </r>
    <r>
      <rPr>
        <b/>
        <sz val="18"/>
        <color theme="0"/>
        <rFont val="Calibri"/>
        <family val="2"/>
        <scheme val="minor"/>
      </rPr>
      <t xml:space="preserve">
</t>
    </r>
    <r>
      <rPr>
        <b/>
        <sz val="12"/>
        <color theme="0"/>
        <rFont val="Calibri"/>
        <family val="2"/>
        <scheme val="minor"/>
      </rPr>
      <t>(per year)</t>
    </r>
  </si>
  <si>
    <t>How many years do you want to calculate for?</t>
  </si>
  <si>
    <t>***This workbook is intended for estimating the cost of solutions hosted in the three major public cloud providers.***</t>
  </si>
  <si>
    <t>Includes storage &amp; egress costs</t>
  </si>
  <si>
    <t>Storage costs only</t>
  </si>
  <si>
    <t>Egress &amp; retrieval costs only</t>
  </si>
  <si>
    <t>Primary Tier Storage</t>
  </si>
  <si>
    <t>Secondary Tier Storage</t>
  </si>
  <si>
    <t>Third Tier Storage</t>
  </si>
  <si>
    <t>Avg % of data you expect to retrieve/egress per month</t>
  </si>
  <si>
    <t>From US East(Ohio) to Internet</t>
  </si>
  <si>
    <t>From North America, Europe to Internat</t>
  </si>
  <si>
    <t>Cost Comparison Table</t>
  </si>
  <si>
    <t>Solution Configurations</t>
  </si>
  <si>
    <t>Additional Solution Configurations</t>
  </si>
  <si>
    <t>S3 Intelligent - Tier, Frequent</t>
  </si>
  <si>
    <t>S3 Intelligent - Tier, Infrequent</t>
  </si>
  <si>
    <t>S3 Intelligent - Tier, Archive Instant Access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</si>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</sst>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0000_);_(&quot;$&quot;* \(#,##0.0000\);_(&quot;$&quot;* &quot;-&quot;??_);_(@_)"/>
  </numFmts>
  <fonts count="12" x14ac:knownFonts="1">
    <font>
      <sz val="11"/>
      <color theme="1"/>
      <name val="Calibri"/>
      <family val="2"/>
      <scheme val="minor"/>
    </font>
    <font>
      <sz val="11"/>
      <color theme="1"/>
      <name val="Calibri"/>
      <family val="2"/>
      <scheme val="minor"/>
    </font>
    <font>
      <sz val="12"/>
      <color theme="0"/>
      <name val="Calibri"/>
      <family val="2"/>
      <scheme val="minor"/>
    </font>
    <font>
      <b/>
      <sz val="18"/>
      <color theme="0"/>
      <name val="Calibri"/>
      <family val="2"/>
      <scheme val="minor"/>
    </font>
    <font>
      <b/>
      <sz val="12"/>
      <color theme="0"/>
      <name val="Calibri"/>
      <family val="2"/>
      <scheme val="minor"/>
    </font>
    <font>
      <b/>
      <sz val="14"/>
      <color theme="0"/>
      <name val="Calibri"/>
      <family val="2"/>
      <scheme val="minor"/>
    </font>
    <font>
      <u/>
      <sz val="11"/>
      <color theme="10"/>
      <name val="Calibri"/>
      <family val="2"/>
      <scheme val="minor"/>
    </font>
    <font>
      <b/>
      <sz val="12"/>
      <color theme="1"/>
      <name val="Calibri"/>
      <family val="2"/>
      <scheme val="minor"/>
    </font>
    <font>
      <b/>
      <sz val="16"/>
      <color theme="0"/>
      <name val="Calibri"/>
      <family val="2"/>
      <scheme val="minor"/>
    </font>
    <font>
      <b/>
      <sz val="24"/>
      <color theme="0"/>
      <name val="Calibri"/>
      <family val="2"/>
      <scheme val="minor"/>
    </font>
    <font>
      <u/>
      <sz val="11"/>
      <color theme="0"/>
      <name val="Calibri"/>
      <family val="2"/>
      <scheme val="minor"/>
    </font>
    <font>
      <sz val="10"/>
      <color theme="0"/>
      <name val="Calibri"/>
      <family val="2"/>
      <scheme val="minor"/>
    </font>
  </fonts>
  <fills count="7">
    <fill>
      <patternFill patternType="none"/>
    </fill>
    <fill>
      <patternFill patternType="gray125"/>
    </fill>
    <fill>
      <patternFill patternType="solid">
        <fgColor theme="3"/>
        <bgColor indexed="64"/>
      </patternFill>
    </fill>
    <fill>
      <patternFill patternType="solid">
        <fgColor rgb="FF44546A"/>
        <bgColor indexed="64"/>
      </patternFill>
    </fill>
    <fill>
      <patternFill patternType="solid">
        <fgColor theme="0"/>
        <bgColor indexed="64"/>
      </patternFill>
    </fill>
    <fill>
      <patternFill patternType="solid">
        <fgColor rgb="FFFFC000"/>
        <bgColor indexed="64"/>
      </patternFill>
    </fill>
    <fill>
      <patternFill patternType="solid">
        <fgColor theme="2" tint="-0.249977111117893"/>
        <bgColor indexed="64"/>
      </patternFill>
    </fill>
  </fills>
  <borders count="33">
    <border>
      <left/>
      <right/>
      <top/>
      <bottom/>
      <diagonal/>
    </border>
    <border>
      <left style="thick">
        <color auto="1"/>
      </left>
      <right style="medium">
        <color auto="1"/>
      </right>
      <top style="thick">
        <color auto="1"/>
      </top>
      <bottom style="thin">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
      <left style="medium">
        <color auto="1"/>
      </left>
      <right/>
      <top style="thick">
        <color auto="1"/>
      </top>
      <bottom style="thin">
        <color auto="1"/>
      </bottom>
      <diagonal/>
    </border>
    <border>
      <left style="medium">
        <color auto="1"/>
      </left>
      <right/>
      <top style="thin">
        <color auto="1"/>
      </top>
      <bottom style="thick">
        <color auto="1"/>
      </bottom>
      <diagonal/>
    </border>
    <border>
      <left/>
      <right style="medium">
        <color auto="1"/>
      </right>
      <top style="thick">
        <color auto="1"/>
      </top>
      <bottom style="thin">
        <color auto="1"/>
      </bottom>
      <diagonal/>
    </border>
    <border>
      <left/>
      <right style="medium">
        <color auto="1"/>
      </right>
      <top style="thin">
        <color auto="1"/>
      </top>
      <bottom style="thick">
        <color auto="1"/>
      </bottom>
      <diagonal/>
    </border>
    <border>
      <left style="thick">
        <color auto="1"/>
      </left>
      <right/>
      <top/>
      <bottom/>
      <diagonal/>
    </border>
    <border>
      <left/>
      <right style="thick">
        <color auto="1"/>
      </right>
      <top/>
      <bottom/>
      <diagonal/>
    </border>
    <border>
      <left/>
      <right style="thick">
        <color auto="1"/>
      </right>
      <top style="thick">
        <color auto="1"/>
      </top>
      <bottom style="thin">
        <color auto="1"/>
      </bottom>
      <diagonal/>
    </border>
    <border>
      <left style="medium">
        <color auto="1"/>
      </left>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medium">
        <color auto="1"/>
      </left>
      <right/>
      <top/>
      <bottom style="thin">
        <color auto="1"/>
      </bottom>
      <diagonal/>
    </border>
    <border>
      <left/>
      <right style="thick">
        <color auto="1"/>
      </right>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medium">
        <color auto="1"/>
      </right>
      <top style="thick">
        <color auto="1"/>
      </top>
      <bottom/>
      <diagonal/>
    </border>
    <border>
      <left style="medium">
        <color auto="1"/>
      </left>
      <right style="medium">
        <color auto="1"/>
      </right>
      <top style="thick">
        <color auto="1"/>
      </top>
      <bottom/>
      <diagonal/>
    </border>
    <border>
      <left style="medium">
        <color auto="1"/>
      </left>
      <right style="thick">
        <color auto="1"/>
      </right>
      <top style="thick">
        <color auto="1"/>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cellStyleXfs>
  <cellXfs count="92">
    <xf numFmtId="0" fontId="0" fillId="0" borderId="0" xfId="0"/>
    <xf numFmtId="0" fontId="0" fillId="0" borderId="0" xfId="0" applyAlignment="1">
      <alignment wrapText="1"/>
    </xf>
    <xf numFmtId="0" fontId="0" fillId="0" borderId="0" xfId="0" applyAlignment="1">
      <alignment horizontal="center"/>
    </xf>
    <xf numFmtId="44" fontId="0" fillId="0" borderId="0" xfId="1" applyFont="1"/>
    <xf numFmtId="0" fontId="0" fillId="0" borderId="0" xfId="0" applyAlignment="1">
      <alignment horizontal="center" vertical="center"/>
    </xf>
    <xf numFmtId="0" fontId="0" fillId="0" borderId="13" xfId="0" applyBorder="1" applyAlignment="1">
      <alignment horizontal="center"/>
    </xf>
    <xf numFmtId="0" fontId="0" fillId="0" borderId="14" xfId="0" applyBorder="1"/>
    <xf numFmtId="0" fontId="0" fillId="0" borderId="13" xfId="0" applyBorder="1"/>
    <xf numFmtId="0" fontId="5" fillId="2" borderId="8" xfId="0" applyFont="1" applyFill="1" applyBorder="1" applyAlignment="1">
      <alignment horizontal="center" vertical="center"/>
    </xf>
    <xf numFmtId="0" fontId="5" fillId="3" borderId="6"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0" fillId="4" borderId="0" xfId="0" applyFill="1" applyAlignment="1">
      <alignment horizontal="center"/>
    </xf>
    <xf numFmtId="0" fontId="0" fillId="4" borderId="0" xfId="0" applyFill="1"/>
    <xf numFmtId="0" fontId="7" fillId="4" borderId="0" xfId="0" applyFont="1" applyFill="1"/>
    <xf numFmtId="0" fontId="6" fillId="4" borderId="0" xfId="3" applyFill="1"/>
    <xf numFmtId="0" fontId="0" fillId="4" borderId="0" xfId="0" applyFill="1" applyAlignment="1">
      <alignment wrapText="1"/>
    </xf>
    <xf numFmtId="44" fontId="0" fillId="4" borderId="0" xfId="1" applyFont="1" applyFill="1" applyAlignment="1">
      <alignment wrapText="1"/>
    </xf>
    <xf numFmtId="0" fontId="0" fillId="0" borderId="0" xfId="0" applyAlignment="1">
      <alignment textRotation="90"/>
    </xf>
    <xf numFmtId="10" fontId="0" fillId="0" borderId="0" xfId="2" applyNumberFormat="1" applyFont="1" applyAlignment="1">
      <alignment horizontal="center"/>
    </xf>
    <xf numFmtId="10" fontId="0" fillId="0" borderId="0" xfId="2" applyNumberFormat="1" applyFont="1" applyAlignment="1">
      <alignment horizontal="center" vertical="center"/>
    </xf>
    <xf numFmtId="164" fontId="0" fillId="0" borderId="0" xfId="1" applyNumberFormat="1" applyFont="1" applyFill="1"/>
    <xf numFmtId="0" fontId="0" fillId="0" borderId="14"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5" fillId="2" borderId="12" xfId="0" applyFont="1" applyFill="1" applyBorder="1" applyAlignment="1">
      <alignment horizontal="center" vertical="center"/>
    </xf>
    <xf numFmtId="0" fontId="5" fillId="2" borderId="6" xfId="0" applyFont="1" applyFill="1" applyBorder="1" applyAlignment="1">
      <alignment horizontal="center" vertical="center"/>
    </xf>
    <xf numFmtId="10" fontId="0" fillId="0" borderId="14" xfId="2" applyNumberFormat="1" applyFont="1" applyBorder="1" applyAlignment="1">
      <alignment horizontal="center" vertical="center"/>
    </xf>
    <xf numFmtId="0" fontId="5" fillId="2" borderId="10" xfId="0" applyFont="1" applyFill="1" applyBorder="1" applyAlignment="1">
      <alignment horizontal="center" vertical="center"/>
    </xf>
    <xf numFmtId="10" fontId="0" fillId="0" borderId="0" xfId="2" applyNumberFormat="1" applyFont="1" applyBorder="1" applyAlignment="1">
      <alignment horizontal="center" vertical="center"/>
    </xf>
    <xf numFmtId="164" fontId="0" fillId="0" borderId="0" xfId="1" applyNumberFormat="1" applyFont="1" applyAlignment="1">
      <alignment wrapText="1"/>
    </xf>
    <xf numFmtId="0" fontId="8"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44" fontId="0" fillId="6" borderId="2" xfId="1" applyFont="1" applyFill="1" applyBorder="1" applyAlignment="1">
      <alignment horizontal="center"/>
    </xf>
    <xf numFmtId="44" fontId="0" fillId="6" borderId="5" xfId="1" applyFont="1" applyFill="1" applyBorder="1" applyAlignment="1">
      <alignment horizontal="center"/>
    </xf>
    <xf numFmtId="44" fontId="0" fillId="6" borderId="7" xfId="1" applyFont="1" applyFill="1" applyBorder="1" applyAlignment="1">
      <alignment horizontal="center"/>
    </xf>
    <xf numFmtId="0" fontId="0" fillId="6" borderId="1"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44" fontId="0" fillId="6" borderId="7" xfId="1" applyFont="1" applyFill="1" applyBorder="1" applyAlignment="1">
      <alignment horizontal="center" vertical="center"/>
    </xf>
    <xf numFmtId="44" fontId="0" fillId="6" borderId="2" xfId="1" applyFont="1" applyFill="1" applyBorder="1"/>
    <xf numFmtId="44" fontId="0" fillId="6" borderId="5" xfId="1" applyFont="1" applyFill="1" applyBorder="1"/>
    <xf numFmtId="10" fontId="0" fillId="4" borderId="0" xfId="0" applyNumberFormat="1" applyFill="1"/>
    <xf numFmtId="10" fontId="0" fillId="0" borderId="14" xfId="2" applyNumberFormat="1" applyFont="1" applyFill="1" applyBorder="1" applyAlignment="1">
      <alignment horizontal="center" vertical="center"/>
    </xf>
    <xf numFmtId="164" fontId="0" fillId="4" borderId="0" xfId="1" applyNumberFormat="1" applyFont="1" applyFill="1" applyAlignment="1">
      <alignment wrapText="1"/>
    </xf>
    <xf numFmtId="0" fontId="7" fillId="5" borderId="29" xfId="0" applyFont="1" applyFill="1" applyBorder="1" applyAlignment="1">
      <alignment horizontal="center" vertical="center"/>
    </xf>
    <xf numFmtId="0" fontId="8" fillId="2" borderId="30" xfId="0" applyFont="1" applyFill="1" applyBorder="1" applyAlignment="1">
      <alignment horizontal="center"/>
    </xf>
    <xf numFmtId="0" fontId="8" fillId="2" borderId="31" xfId="0" applyFont="1" applyFill="1" applyBorder="1" applyAlignment="1">
      <alignment horizontal="center"/>
    </xf>
    <xf numFmtId="0" fontId="8" fillId="2" borderId="32" xfId="0" applyFont="1" applyFill="1" applyBorder="1" applyAlignment="1">
      <alignment horizontal="center"/>
    </xf>
    <xf numFmtId="0" fontId="9" fillId="2" borderId="21" xfId="0" applyFont="1" applyFill="1" applyBorder="1" applyAlignment="1">
      <alignment horizontal="center"/>
    </xf>
    <xf numFmtId="0" fontId="9" fillId="2" borderId="22" xfId="0" applyFont="1" applyFill="1" applyBorder="1" applyAlignment="1">
      <alignment horizontal="center"/>
    </xf>
    <xf numFmtId="0" fontId="9" fillId="2" borderId="23" xfId="0" applyFont="1" applyFill="1" applyBorder="1" applyAlignment="1">
      <alignment horizontal="center"/>
    </xf>
    <xf numFmtId="0" fontId="10" fillId="2" borderId="13" xfId="0" applyFont="1" applyFill="1" applyBorder="1" applyAlignment="1">
      <alignment horizontal="center"/>
    </xf>
    <xf numFmtId="0" fontId="10" fillId="2" borderId="0" xfId="0" applyFont="1" applyFill="1" applyAlignment="1">
      <alignment horizontal="center"/>
    </xf>
    <xf numFmtId="0" fontId="10" fillId="2" borderId="14" xfId="0" applyFont="1" applyFill="1" applyBorder="1" applyAlignment="1">
      <alignment horizontal="center"/>
    </xf>
    <xf numFmtId="0" fontId="11" fillId="2" borderId="24" xfId="0" applyFont="1" applyFill="1" applyBorder="1" applyAlignment="1">
      <alignment horizontal="center"/>
    </xf>
    <xf numFmtId="0" fontId="11" fillId="2" borderId="25" xfId="0" applyFont="1" applyFill="1" applyBorder="1" applyAlignment="1">
      <alignment horizontal="center"/>
    </xf>
    <xf numFmtId="0" fontId="11" fillId="2" borderId="26" xfId="0" applyFont="1" applyFill="1" applyBorder="1" applyAlignment="1">
      <alignment horizontal="center"/>
    </xf>
    <xf numFmtId="44" fontId="0" fillId="6" borderId="5" xfId="1" applyFont="1" applyFill="1" applyBorder="1" applyAlignment="1">
      <alignment horizontal="center"/>
    </xf>
    <xf numFmtId="0" fontId="8" fillId="2" borderId="1"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2" xfId="0" applyFont="1" applyFill="1" applyBorder="1" applyAlignment="1">
      <alignment horizontal="center" vertical="center" wrapText="1"/>
    </xf>
    <xf numFmtId="44" fontId="0" fillId="6" borderId="2" xfId="1" applyFont="1" applyFill="1" applyBorder="1" applyAlignment="1">
      <alignment horizontal="center"/>
    </xf>
    <xf numFmtId="44" fontId="0" fillId="6" borderId="7" xfId="1" applyFont="1" applyFill="1" applyBorder="1" applyAlignment="1">
      <alignment horizontal="center"/>
    </xf>
    <xf numFmtId="0" fontId="0" fillId="4" borderId="0" xfId="0" applyFill="1" applyAlignment="1">
      <alignment horizontal="center"/>
    </xf>
    <xf numFmtId="44" fontId="0" fillId="6" borderId="16" xfId="1" applyFont="1" applyFill="1" applyBorder="1" applyAlignment="1">
      <alignment horizontal="center"/>
    </xf>
    <xf numFmtId="44" fontId="0" fillId="6" borderId="17" xfId="1" applyFont="1" applyFill="1" applyBorder="1" applyAlignment="1">
      <alignment horizontal="center"/>
    </xf>
    <xf numFmtId="0" fontId="8" fillId="3" borderId="1" xfId="0" applyFont="1" applyFill="1" applyBorder="1" applyAlignment="1">
      <alignment horizontal="center" vertical="center"/>
    </xf>
    <xf numFmtId="0" fontId="8" fillId="3" borderId="3" xfId="0" applyFont="1" applyFill="1" applyBorder="1" applyAlignment="1">
      <alignment horizontal="center" vertical="center"/>
    </xf>
    <xf numFmtId="0" fontId="4" fillId="2" borderId="27" xfId="0" applyFont="1" applyFill="1" applyBorder="1" applyAlignment="1">
      <alignment horizontal="right"/>
    </xf>
    <xf numFmtId="0" fontId="4" fillId="2" borderId="28" xfId="0" applyFont="1" applyFill="1" applyBorder="1" applyAlignment="1">
      <alignment horizontal="right"/>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8" fillId="3" borderId="6" xfId="0" applyFont="1" applyFill="1" applyBorder="1" applyAlignment="1">
      <alignment horizontal="center" vertical="center"/>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xf>
    <xf numFmtId="0" fontId="8" fillId="3" borderId="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8" xfId="0" applyFont="1" applyFill="1" applyBorder="1" applyAlignment="1">
      <alignment horizontal="center" vertical="center"/>
    </xf>
    <xf numFmtId="44" fontId="0" fillId="6" borderId="19" xfId="0" applyNumberFormat="1" applyFill="1" applyBorder="1" applyAlignment="1">
      <alignment horizontal="center"/>
    </xf>
    <xf numFmtId="44" fontId="0" fillId="6" borderId="20" xfId="0" applyNumberFormat="1" applyFill="1" applyBorder="1" applyAlignment="1">
      <alignment horizontal="center"/>
    </xf>
    <xf numFmtId="44" fontId="0" fillId="6" borderId="10" xfId="1" applyFont="1" applyFill="1" applyBorder="1" applyAlignment="1">
      <alignment horizontal="center"/>
    </xf>
    <xf numFmtId="44" fontId="0" fillId="6" borderId="18" xfId="1" applyFont="1" applyFill="1" applyBorder="1" applyAlignment="1">
      <alignment horizontal="center"/>
    </xf>
  </cellXfs>
  <cellStyles count="4">
    <cellStyle name="Currency" xfId="1" builtinId="4"/>
    <cellStyle name="Hyperlink" xfId="3" builtinId="8"/>
    <cellStyle name="Normal" xfId="0" builtinId="0"/>
    <cellStyle name="Percent" xfId="2" builtinId="5"/>
  </cellStyles>
  <dxfs count="57">
    <dxf>
      <alignment horizontal="center" vertical="bottom" textRotation="0" wrapText="0" indent="0" justifyLastLine="0" shrinkToFit="0" readingOrder="0"/>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64" formatCode="_(&quot;$&quot;* #,##0.0000_);_(&quot;$&quot;* \(#,##0.0000\);_(&quot;$&quot;* &quot;-&quot;??_);_(@_)"/>
      <fill>
        <patternFill patternType="none">
          <bgColor auto="1"/>
        </patternFill>
      </fill>
    </dxf>
    <dxf>
      <font>
        <b val="0"/>
        <i val="0"/>
        <strike val="0"/>
        <condense val="0"/>
        <extend val="0"/>
        <outline val="0"/>
        <shadow val="0"/>
        <u val="none"/>
        <vertAlign val="baseline"/>
        <sz val="11"/>
        <color theme="1"/>
        <name val="Calibri"/>
        <family val="2"/>
        <scheme val="minor"/>
      </font>
      <numFmt numFmtId="164" formatCode="_(&quot;$&quot;* #,##0.0000_);_(&quot;$&quot;* \(#,##0.0000\);_(&quot;$&quot;* &quot;-&quot;??_);_(@_)"/>
      <fill>
        <patternFill patternType="none">
          <bgColor auto="1"/>
        </patternFill>
      </fill>
    </dxf>
    <dxf>
      <font>
        <b val="0"/>
        <i val="0"/>
        <strike val="0"/>
        <condense val="0"/>
        <extend val="0"/>
        <outline val="0"/>
        <shadow val="0"/>
        <u val="none"/>
        <vertAlign val="baseline"/>
        <sz val="11"/>
        <color theme="1"/>
        <name val="Calibri"/>
        <family val="2"/>
        <scheme val="minor"/>
      </font>
      <numFmt numFmtId="164" formatCode="_(&quot;$&quot;* #,##0.0000_);_(&quot;$&quot;* \(#,##0.0000\);_(&quot;$&quot;* &quot;-&quot;??_);_(@_)"/>
      <fill>
        <patternFill patternType="none">
          <bgColor auto="1"/>
        </patternFill>
      </fill>
    </dxf>
    <dxf>
      <font>
        <b val="0"/>
        <i val="0"/>
        <strike val="0"/>
        <condense val="0"/>
        <extend val="0"/>
        <outline val="0"/>
        <shadow val="0"/>
        <u val="none"/>
        <vertAlign val="baseline"/>
        <sz val="11"/>
        <color theme="1"/>
        <name val="Calibri"/>
        <family val="2"/>
        <scheme val="minor"/>
      </font>
      <numFmt numFmtId="164" formatCode="_(&quot;$&quot;* #,##0.0000_);_(&quot;$&quot;* \(#,##0.0000\);_(&quot;$&quot;* &quot;-&quot;??_);_(@_)"/>
      <fill>
        <patternFill patternType="none">
          <bgColor auto="1"/>
        </patternFill>
      </fill>
    </dxf>
    <dxf>
      <font>
        <b val="0"/>
        <i val="0"/>
        <strike val="0"/>
        <condense val="0"/>
        <extend val="0"/>
        <outline val="0"/>
        <shadow val="0"/>
        <u val="none"/>
        <vertAlign val="baseline"/>
        <sz val="11"/>
        <color theme="1"/>
        <name val="Calibri"/>
        <family val="2"/>
        <scheme val="minor"/>
      </font>
      <numFmt numFmtId="164" formatCode="_(&quot;$&quot;* #,##0.0000_);_(&quot;$&quot;* \(#,##0.0000\);_(&quot;$&quot;* &quot;-&quot;??_);_(@_)"/>
      <fill>
        <patternFill patternType="none">
          <bgColor auto="1"/>
        </patternFill>
      </fill>
    </dxf>
    <dxf>
      <fill>
        <patternFill patternType="none">
          <bgColor auto="1"/>
        </patternFill>
      </fill>
      <alignment horizontal="center" vertical="bottom" textRotation="0" wrapText="0" indent="0" justifyLastLine="0" shrinkToFit="0" readingOrder="0"/>
    </dxf>
    <dxf>
      <fill>
        <patternFill patternType="none">
          <bgColor auto="1"/>
        </patternFill>
      </fill>
      <alignment horizontal="center" vertical="bottom" textRotation="0" wrapText="0" indent="0" justifyLastLine="0" shrinkToFit="0" readingOrder="0"/>
    </dxf>
    <dxf>
      <fill>
        <patternFill patternType="none">
          <bgColor auto="1"/>
        </patternFill>
      </fill>
    </dxf>
    <dxf>
      <font>
        <b val="0"/>
        <i val="0"/>
        <strike val="0"/>
        <condense val="0"/>
        <extend val="0"/>
        <outline val="0"/>
        <shadow val="0"/>
        <u val="none"/>
        <vertAlign val="baseline"/>
        <sz val="11"/>
        <color theme="1"/>
        <name val="Calibri"/>
        <family val="2"/>
        <scheme val="minor"/>
      </font>
      <fill>
        <patternFill patternType="none">
          <bgColor auto="1"/>
        </patternFill>
      </fill>
    </dxf>
    <dxf>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00_);_(&quot;$&quot;* \(#,##0.0000\);_(&quot;$&quot;* &quot;-&quot;??_);_(@_)"/>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ck">
          <color auto="1"/>
        </left>
      </border>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ck">
          <color auto="1"/>
        </left>
      </border>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ck">
          <color auto="1"/>
        </left>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bottom" textRotation="0" wrapText="0" indent="0" justifyLastLine="0" shrinkToFit="0" readingOrder="0"/>
    </dxf>
    <dxf>
      <fill>
        <patternFill>
          <bgColor theme="3" tint="0.79998168889431442"/>
        </patternFill>
      </fill>
    </dxf>
    <dxf>
      <font>
        <b/>
        <i val="0"/>
        <color theme="0"/>
      </font>
      <fill>
        <patternFill>
          <bgColor theme="3"/>
        </patternFill>
      </fill>
      <border>
        <left style="thick">
          <color auto="1"/>
        </left>
        <right style="thick">
          <color auto="1"/>
        </right>
        <top style="thick">
          <color auto="1"/>
        </top>
        <bottom style="thick">
          <color auto="1"/>
        </bottom>
        <vertical style="medium">
          <color auto="1"/>
        </vertical>
        <horizontal style="thin">
          <color auto="1"/>
        </horizontal>
      </border>
    </dxf>
    <dxf>
      <border>
        <left style="thick">
          <color auto="1"/>
        </left>
        <right style="thick">
          <color auto="1"/>
        </right>
        <top style="thick">
          <color auto="1"/>
        </top>
        <bottom style="thick">
          <color auto="1"/>
        </bottom>
        <vertical style="medium">
          <color auto="1"/>
        </vertical>
        <horizontal style="thin">
          <color auto="1"/>
        </horizontal>
      </border>
    </dxf>
  </dxfs>
  <tableStyles count="1" defaultTableStyle="CMD" defaultPivotStyle="PivotStyleLight16">
    <tableStyle name="CMD" pivot="0" count="3" xr9:uid="{4C7686CD-E245-40A8-80ED-3B503CE2C2B8}">
      <tableStyleElement type="wholeTable" dxfId="56"/>
      <tableStyleElement type="headerRow" dxfId="55"/>
      <tableStyleElement type="secondRowStripe" dxfId="54"/>
    </tableStyle>
  </tableStyles>
  <colors>
    <mruColors>
      <color rgb="FF44546A"/>
      <color rgb="FF74973A"/>
      <color rgb="FF93A477"/>
      <color rgb="FF4B5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0" i="0" u="none" strike="noStrike" kern="1200" spc="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Solution_Options!$H$7</c:f>
              <c:strCache>
                <c:ptCount val="1"/>
                <c:pt idx="0">
                  <c:v>Price per TB for 3 year(s)</c:v>
                </c:pt>
              </c:strCache>
            </c:strRef>
          </c:tx>
          <c:spPr>
            <a:solidFill>
              <a:schemeClr val="accent1"/>
            </a:solidFill>
            <a:ln>
              <a:noFill/>
            </a:ln>
            <a:effectLst/>
          </c:spPr>
          <c:invertIfNegative val="0"/>
          <c:dPt>
            <c:idx val="0"/>
            <c:invertIfNegative val="0"/>
            <c:bubble3D val="0"/>
            <c:spPr>
              <a:solidFill>
                <a:schemeClr val="tx2"/>
              </a:solidFill>
              <a:ln>
                <a:noFill/>
              </a:ln>
              <a:effectLst/>
            </c:spPr>
            <c:extLst>
              <c:ext xmlns:c16="http://schemas.microsoft.com/office/drawing/2014/chart" uri="{C3380CC4-5D6E-409C-BE32-E72D297353CC}">
                <c16:uniqueId val="{00000002-B2B7-4B91-9EA1-0C936079BC89}"/>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3-B2B7-4B91-9EA1-0C936079BC89}"/>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4-B2B7-4B91-9EA1-0C936079BC89}"/>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5-B2B7-4B91-9EA1-0C936079BC89}"/>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6-B2B7-4B91-9EA1-0C936079BC89}"/>
              </c:ext>
            </c:extLst>
          </c:dPt>
          <c:dPt>
            <c:idx val="6"/>
            <c:invertIfNegative val="0"/>
            <c:bubble3D val="0"/>
            <c:spPr>
              <a:solidFill>
                <a:schemeClr val="accent6"/>
              </a:solidFill>
              <a:ln>
                <a:noFill/>
              </a:ln>
              <a:effectLst/>
            </c:spPr>
            <c:extLst>
              <c:ext xmlns:c16="http://schemas.microsoft.com/office/drawing/2014/chart" uri="{C3380CC4-5D6E-409C-BE32-E72D297353CC}">
                <c16:uniqueId val="{00000007-B2B7-4B91-9EA1-0C936079BC89}"/>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8-B2B7-4B91-9EA1-0C936079BC89}"/>
              </c:ext>
            </c:extLst>
          </c:dPt>
          <c:dPt>
            <c:idx val="8"/>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9-B2B7-4B91-9EA1-0C936079BC89}"/>
              </c:ext>
            </c:extLst>
          </c:dPt>
          <c:dPt>
            <c:idx val="9"/>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A-B2B7-4B91-9EA1-0C936079BC89}"/>
              </c:ext>
            </c:extLst>
          </c:dPt>
          <c:cat>
            <c:numRef>
              <c:f>Solution_Options!$A$9:$A$18</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Solution_Options!$H$9:$H$18</c:f>
              <c:numCache>
                <c:formatCode>_("$"* #,##0.00_);_("$"* \(#,##0.00\);_("$"* "-"??_);_(@_)</c:formatCode>
                <c:ptCount val="10"/>
                <c:pt idx="0">
                  <c:v>3622.1761332322385</c:v>
                </c:pt>
                <c:pt idx="1">
                  <c:v>406.45355556604392</c:v>
                </c:pt>
                <c:pt idx="2">
                  <c:v>577.59189475174674</c:v>
                </c:pt>
                <c:pt idx="3">
                  <c:v>470.63043276068254</c:v>
                </c:pt>
                <c:pt idx="4">
                  <c:v>765.97811697816428</c:v>
                </c:pt>
                <c:pt idx="5">
                  <c:v>470.63043276068254</c:v>
                </c:pt>
                <c:pt idx="6">
                  <c:v>171.1383391857027</c:v>
                </c:pt>
                <c:pt idx="7">
                  <c:v>1668.5988070606015</c:v>
                </c:pt>
                <c:pt idx="8">
                  <c:v>470.63043276068254</c:v>
                </c:pt>
                <c:pt idx="9">
                  <c:v>256.70750877855414</c:v>
                </c:pt>
              </c:numCache>
            </c:numRef>
          </c:val>
          <c:extLst>
            <c:ext xmlns:c16="http://schemas.microsoft.com/office/drawing/2014/chart" uri="{C3380CC4-5D6E-409C-BE32-E72D297353CC}">
              <c16:uniqueId val="{00000000-B2B7-4B91-9EA1-0C936079BC89}"/>
            </c:ext>
          </c:extLst>
        </c:ser>
        <c:dLbls>
          <c:showLegendKey val="0"/>
          <c:showVal val="0"/>
          <c:showCatName val="0"/>
          <c:showSerName val="0"/>
          <c:showPercent val="0"/>
          <c:showBubbleSize val="0"/>
        </c:dLbls>
        <c:gapWidth val="219"/>
        <c:overlap val="-27"/>
        <c:axId val="577406640"/>
        <c:axId val="577420560"/>
      </c:barChart>
      <c:catAx>
        <c:axId val="577406640"/>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Option #</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7420560"/>
        <c:crosses val="autoZero"/>
        <c:auto val="1"/>
        <c:lblAlgn val="ctr"/>
        <c:lblOffset val="100"/>
        <c:noMultiLvlLbl val="0"/>
      </c:catAx>
      <c:valAx>
        <c:axId val="5774205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7406640"/>
        <c:crosses val="autoZero"/>
        <c:crossBetween val="between"/>
      </c:valAx>
      <c:spPr>
        <a:noFill/>
        <a:ln>
          <a:noFill/>
        </a:ln>
        <a:effectLst/>
      </c:spPr>
    </c:plotArea>
    <c:plotVisOnly val="1"/>
    <c:dispBlanksAs val="gap"/>
    <c:showDLblsOverMax val="0"/>
  </c:chart>
  <c:spPr>
    <a:solidFill>
      <a:schemeClr val="bg1"/>
    </a:solidFill>
    <a:ln w="38100" cap="flat" cmpd="sng" algn="ctr">
      <a:solidFill>
        <a:schemeClr val="tx2"/>
      </a:solidFill>
      <a:round/>
    </a:ln>
    <a:effectLst>
      <a:outerShdw blurRad="50800" dist="38100" dir="2700000" algn="tl" rotWithShape="0">
        <a:prstClr val="black">
          <a:alpha val="20000"/>
        </a:prstClr>
      </a:outerShdw>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Solution_Options!$B$7</c:f>
          <c:strCache>
            <c:ptCount val="1"/>
            <c:pt idx="0">
              <c:v>Estimated costs over 3 year(s)</c:v>
            </c:pt>
          </c:strCache>
        </c:strRef>
      </c:tx>
      <c:overlay val="0"/>
      <c:spPr>
        <a:noFill/>
        <a:ln>
          <a:noFill/>
        </a:ln>
        <a:effectLst/>
      </c:spPr>
      <c:txPr>
        <a:bodyPr rot="0" spcFirstLastPara="1" vertOverflow="ellipsis" vert="horz" wrap="square" anchor="ctr" anchorCtr="1"/>
        <a:lstStyle/>
        <a:p>
          <a:pPr>
            <a:defRPr lang="en-US" sz="2000" b="0" i="0" u="none" strike="noStrike" kern="1200" spc="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tx2"/>
              </a:solidFill>
              <a:ln>
                <a:noFill/>
              </a:ln>
              <a:effectLst/>
            </c:spPr>
            <c:extLst>
              <c:ext xmlns:c16="http://schemas.microsoft.com/office/drawing/2014/chart" uri="{C3380CC4-5D6E-409C-BE32-E72D297353CC}">
                <c16:uniqueId val="{00000003-7D4D-4BBB-BAD9-CCACAC925CF7}"/>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7D4D-4BBB-BAD9-CCACAC925CF7}"/>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5-7D4D-4BBB-BAD9-CCACAC925CF7}"/>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6-7D4D-4BBB-BAD9-CCACAC925CF7}"/>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7-7D4D-4BBB-BAD9-CCACAC925CF7}"/>
              </c:ext>
            </c:extLst>
          </c:dPt>
          <c:dPt>
            <c:idx val="6"/>
            <c:invertIfNegative val="0"/>
            <c:bubble3D val="0"/>
            <c:spPr>
              <a:solidFill>
                <a:schemeClr val="accent6"/>
              </a:solidFill>
              <a:ln>
                <a:noFill/>
              </a:ln>
              <a:effectLst/>
            </c:spPr>
            <c:extLst>
              <c:ext xmlns:c16="http://schemas.microsoft.com/office/drawing/2014/chart" uri="{C3380CC4-5D6E-409C-BE32-E72D297353CC}">
                <c16:uniqueId val="{00000008-7D4D-4BBB-BAD9-CCACAC925CF7}"/>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7D4D-4BBB-BAD9-CCACAC925CF7}"/>
              </c:ext>
            </c:extLst>
          </c:dPt>
          <c:dPt>
            <c:idx val="8"/>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A-7D4D-4BBB-BAD9-CCACAC925CF7}"/>
              </c:ext>
            </c:extLst>
          </c:dPt>
          <c:dPt>
            <c:idx val="9"/>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B-7D4D-4BBB-BAD9-CCACAC925CF7}"/>
              </c:ext>
            </c:extLst>
          </c:dPt>
          <c:cat>
            <c:numRef>
              <c:f>Solution_Options!$A$9:$A$18</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Solution_Options!$B$9:$B$18</c:f>
              <c:numCache>
                <c:formatCode>_("$"* #,##0.00_);_("$"* \(#,##0.00\);_("$"* "-"??_);_(@_)</c:formatCode>
                <c:ptCount val="10"/>
                <c:pt idx="0">
                  <c:v>252188.11832632544</c:v>
                </c:pt>
                <c:pt idx="1">
                  <c:v>24173.290409980509</c:v>
                </c:pt>
                <c:pt idx="2">
                  <c:v>48132.657895978904</c:v>
                </c:pt>
                <c:pt idx="3">
                  <c:v>42784.584796425675</c:v>
                </c:pt>
                <c:pt idx="4">
                  <c:v>56694.601697344442</c:v>
                </c:pt>
                <c:pt idx="5">
                  <c:v>41927.217486470363</c:v>
                </c:pt>
                <c:pt idx="6">
                  <c:v>26952.612807721373</c:v>
                </c:pt>
                <c:pt idx="7">
                  <c:v>101825.63620146633</c:v>
                </c:pt>
                <c:pt idx="8">
                  <c:v>47431.683276068245</c:v>
                </c:pt>
                <c:pt idx="9">
                  <c:v>36735.537076961831</c:v>
                </c:pt>
              </c:numCache>
            </c:numRef>
          </c:val>
          <c:extLst>
            <c:ext xmlns:c16="http://schemas.microsoft.com/office/drawing/2014/chart" uri="{C3380CC4-5D6E-409C-BE32-E72D297353CC}">
              <c16:uniqueId val="{00000000-7D4D-4BBB-BAD9-CCACAC925CF7}"/>
            </c:ext>
          </c:extLst>
        </c:ser>
        <c:dLbls>
          <c:showLegendKey val="0"/>
          <c:showVal val="0"/>
          <c:showCatName val="0"/>
          <c:showSerName val="0"/>
          <c:showPercent val="0"/>
          <c:showBubbleSize val="0"/>
        </c:dLbls>
        <c:gapWidth val="219"/>
        <c:overlap val="-27"/>
        <c:axId val="609521248"/>
        <c:axId val="609526048"/>
        <c:extLst>
          <c:ext xmlns:c15="http://schemas.microsoft.com/office/drawing/2012/chart" uri="{02D57815-91ED-43cb-92C2-25804820EDAC}">
            <c15:filteredBarSeries>
              <c15:ser>
                <c:idx val="1"/>
                <c:order val="1"/>
                <c:spPr>
                  <a:solidFill>
                    <a:schemeClr val="accent3"/>
                  </a:solidFill>
                  <a:ln>
                    <a:noFill/>
                  </a:ln>
                  <a:effectLst/>
                </c:spPr>
                <c:invertIfNegative val="0"/>
                <c:cat>
                  <c:numRef>
                    <c:extLst>
                      <c:ext uri="{02D57815-91ED-43cb-92C2-25804820EDAC}">
                        <c15:formulaRef>
                          <c15:sqref>Solution_Options!$A$9:$A$18</c15:sqref>
                        </c15:formulaRef>
                      </c:ext>
                    </c:extLst>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extLst>
                      <c:ext uri="{02D57815-91ED-43cb-92C2-25804820EDAC}">
                        <c15:formulaRef>
                          <c15:sqref>Solution_Options!$C$9:$C$18</c15:sqref>
                        </c15:formulaRef>
                      </c:ext>
                    </c:extLst>
                    <c:numCache>
                      <c:formatCode>_("$"* #,##0.00_);_("$"* \(#,##0.00\);_("$"* "-"??_);_(@_)</c:formatCode>
                      <c:ptCount val="10"/>
                    </c:numCache>
                  </c:numRef>
                </c:val>
                <c:extLst>
                  <c:ext xmlns:c16="http://schemas.microsoft.com/office/drawing/2014/chart" uri="{C3380CC4-5D6E-409C-BE32-E72D297353CC}">
                    <c16:uniqueId val="{00000001-7D4D-4BBB-BAD9-CCACAC925CF7}"/>
                  </c:ext>
                </c:extLst>
              </c15:ser>
            </c15:filteredBarSeries>
          </c:ext>
        </c:extLst>
      </c:barChart>
      <c:catAx>
        <c:axId val="609521248"/>
        <c:scaling>
          <c:orientation val="minMax"/>
        </c:scaling>
        <c:delete val="0"/>
        <c:axPos val="b"/>
        <c:title>
          <c:tx>
            <c:rich>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r>
                  <a:rPr lang="en-US"/>
                  <a:t>Option #</a:t>
                </a:r>
              </a:p>
            </c:rich>
          </c:tx>
          <c:overlay val="0"/>
          <c:spPr>
            <a:noFill/>
            <a:ln>
              <a:noFill/>
            </a:ln>
            <a:effectLst/>
          </c:spPr>
          <c:txPr>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crossAx val="609526048"/>
        <c:crosses val="autoZero"/>
        <c:auto val="1"/>
        <c:lblAlgn val="ctr"/>
        <c:lblOffset val="100"/>
        <c:noMultiLvlLbl val="0"/>
      </c:catAx>
      <c:valAx>
        <c:axId val="6095260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crossAx val="609521248"/>
        <c:crosses val="autoZero"/>
        <c:crossBetween val="between"/>
      </c:valAx>
      <c:spPr>
        <a:noFill/>
        <a:ln>
          <a:noFill/>
        </a:ln>
        <a:effectLst/>
      </c:spPr>
    </c:plotArea>
    <c:plotVisOnly val="1"/>
    <c:dispBlanksAs val="gap"/>
    <c:showDLblsOverMax val="0"/>
  </c:chart>
  <c:spPr>
    <a:solidFill>
      <a:schemeClr val="bg1"/>
    </a:solidFill>
    <a:ln w="38100" cap="flat" cmpd="sng" algn="ctr">
      <a:solidFill>
        <a:schemeClr val="tx2"/>
      </a:solidFill>
      <a:round/>
    </a:ln>
    <a:effectLst>
      <a:outerShdw blurRad="50800" dist="38100" dir="2700000" algn="tl" rotWithShape="0">
        <a:prstClr val="black">
          <a:alpha val="20000"/>
        </a:prstClr>
      </a:outerShdw>
    </a:effectLst>
  </c:spPr>
  <c:txPr>
    <a:bodyPr/>
    <a:lstStyle/>
    <a:p>
      <a:pPr>
        <a:defRPr lang="en-US" sz="12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1283074</xdr:colOff>
      <xdr:row>49</xdr:row>
      <xdr:rowOff>17929</xdr:rowOff>
    </xdr:from>
    <xdr:to>
      <xdr:col>6</xdr:col>
      <xdr:colOff>795618</xdr:colOff>
      <xdr:row>70</xdr:row>
      <xdr:rowOff>168088</xdr:rowOff>
    </xdr:to>
    <xdr:graphicFrame macro="">
      <xdr:nvGraphicFramePr>
        <xdr:cNvPr id="2" name="Chart 1">
          <a:extLst>
            <a:ext uri="{FF2B5EF4-FFF2-40B4-BE49-F238E27FC236}">
              <a16:creationId xmlns:a16="http://schemas.microsoft.com/office/drawing/2014/main" id="{95AB1098-7471-6956-8003-8FFDEA82C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50425</xdr:colOff>
      <xdr:row>49</xdr:row>
      <xdr:rowOff>17928</xdr:rowOff>
    </xdr:from>
    <xdr:to>
      <xdr:col>3</xdr:col>
      <xdr:colOff>1109382</xdr:colOff>
      <xdr:row>70</xdr:row>
      <xdr:rowOff>168088</xdr:rowOff>
    </xdr:to>
    <xdr:graphicFrame macro="">
      <xdr:nvGraphicFramePr>
        <xdr:cNvPr id="3" name="Chart 2">
          <a:extLst>
            <a:ext uri="{FF2B5EF4-FFF2-40B4-BE49-F238E27FC236}">
              <a16:creationId xmlns:a16="http://schemas.microsoft.com/office/drawing/2014/main" id="{7295A20B-C175-07CF-F820-A65F34122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linton Davenport" id="{81892E3A-591C-49FC-BC1A-E6A6F1B05D67}" userId="b11de51ae002a4d0"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686CA1-4A66-48AF-959C-32C2D5B60CB2}" name="TBL_Options_Add" displayName="TBL_Options_Add" ref="A38:H48" totalsRowShown="0">
  <autoFilter ref="A38:H48" xr:uid="{22686CA1-4A66-48AF-959C-32C2D5B60CB2}"/>
  <tableColumns count="8">
    <tableColumn id="1" xr3:uid="{511FE01F-20E4-4A86-A2F0-D1CFB519D69F}" name="Option" dataDxfId="53"/>
    <tableColumn id="2" xr3:uid="{B53C99AC-B273-4D8E-ACE6-8E3626B92761}" name="Avg_Egress_per_Month" dataDxfId="52" dataCellStyle="Percent"/>
    <tableColumn id="3" xr3:uid="{D552A5B0-96FB-4581-96D3-826F357A3526}" name="Influx1_Month" dataDxfId="51"/>
    <tableColumn id="4" xr3:uid="{392359B0-5493-4F79-8CE9-30C344FDD71E}" name="Influx1_Size" dataDxfId="50"/>
    <tableColumn id="5" xr3:uid="{7D44011E-F443-4F38-B682-C709357FA235}" name="Influx2_Month" dataDxfId="49"/>
    <tableColumn id="6" xr3:uid="{01F0CF48-2967-4F32-81DA-1201189E2321}" name="Influx2_Size" dataDxfId="48"/>
    <tableColumn id="7" xr3:uid="{CD9068B0-958F-4158-81B1-03C7204DDF97}" name="Influx3_Month" dataDxfId="47"/>
    <tableColumn id="8" xr3:uid="{4080806B-905D-44E5-AEB6-FDE6552F478E}" name="Influx3_Size" dataDxfId="46"/>
  </tableColumns>
  <tableStyleInfo name="CM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8D33BC-545C-44FB-B2CA-5F80912CDD29}" name="TBL_Options" displayName="TBL_Options" ref="A23:I33" totalsRowShown="0" headerRowDxfId="45">
  <autoFilter ref="A23:I33" xr:uid="{D48D33BC-545C-44FB-B2CA-5F80912CDD29}"/>
  <tableColumns count="9">
    <tableColumn id="1" xr3:uid="{721323F1-F8DB-4FB3-A006-8099E56C0658}" name="Option" dataDxfId="44"/>
    <tableColumn id="2" xr3:uid="{31AA42B7-B5CE-4139-81E2-E3BE31A745FB}" name="Initial_Storage" dataDxfId="43"/>
    <tableColumn id="3" xr3:uid="{98E11B7B-936D-4615-A4CF-9C1E44F543CA}" name="ROG" dataDxfId="42" dataCellStyle="Percent"/>
    <tableColumn id="4" xr3:uid="{708A8D57-E581-4560-991D-B1A6FC3DFA68}" name="Primary_Type" dataDxfId="41"/>
    <tableColumn id="5" xr3:uid="{CE353F42-35D8-4766-9DFD-A52A11918505}" name="Primary_Mix" dataDxfId="40" dataCellStyle="Percent"/>
    <tableColumn id="6" xr3:uid="{879F7BFE-D191-4FD7-8BAD-3B0C104EAD86}" name="Secondary_Type" dataDxfId="39"/>
    <tableColumn id="7" xr3:uid="{0B17FD3D-2D94-4C5F-B801-EDCE4C27E2BD}" name="Secondary_Mix" dataDxfId="38" dataCellStyle="Percent"/>
    <tableColumn id="8" xr3:uid="{CA7BAFA1-ECD1-4F3F-8B00-7B1878CED063}" name="Archive_Type" dataDxfId="37"/>
    <tableColumn id="9" xr3:uid="{592A1F3A-222D-42ED-9735-A91A47CAA9C0}" name="Archive_Mix" dataDxfId="36" dataCellStyle="Percent"/>
  </tableColumns>
  <tableStyleInfo name="CM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FA15D6-0CCE-401A-8A10-7BE5C18420DD}" name="TBL_Egress_AWS" displayName="TBL_Egress_AWS" ref="A28:F29" totalsRowShown="0" headerRowDxfId="35" dataDxfId="34" dataCellStyle="Currency">
  <autoFilter ref="A28:F29" xr:uid="{38FA15D6-0CCE-401A-8A10-7BE5C18420DD}">
    <filterColumn colId="0" hiddenButton="1"/>
    <filterColumn colId="1" hiddenButton="1"/>
    <filterColumn colId="2" hiddenButton="1"/>
    <filterColumn colId="3" hiddenButton="1"/>
    <filterColumn colId="4" hiddenButton="1"/>
    <filterColumn colId="5" hiddenButton="1"/>
  </autoFilter>
  <tableColumns count="6">
    <tableColumn id="1" xr3:uid="{CAF9371C-0751-4A96-9CA5-898DF93B0EC6}" name="Provider" dataDxfId="33"/>
    <tableColumn id="2" xr3:uid="{515C82BA-56E4-45AA-9547-042C768D13B2}" name="Region" dataDxfId="32"/>
    <tableColumn id="3" xr3:uid="{3BD4896C-E8EA-4BD2-A4A2-2CF092A3A572}" name="First 10TB / Month" dataDxfId="31" dataCellStyle="Currency"/>
    <tableColumn id="4" xr3:uid="{06FDEEAB-9728-45B5-ACBE-613FA1C293AF}" name="Next 40TB / Month" dataDxfId="30" dataCellStyle="Currency"/>
    <tableColumn id="5" xr3:uid="{A7163955-3A15-48C1-9396-55750D1C9025}" name="Next 100TB / Month" dataDxfId="29" dataCellStyle="Currency"/>
    <tableColumn id="6" xr3:uid="{CD0A5340-753A-43F5-B8A2-CF85FAFB19D0}" name="Greater than 150TB / Month" dataDxfId="28" dataCellStyle="Currency"/>
  </tableColumns>
  <tableStyleInfo name="CM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C379A0-0EF8-4F2E-8A07-2886FDBC8C41}" name="TBL_Egress_Azure" displayName="TBL_Egress_Azure" ref="A32:G33" totalsRowShown="0" headerRowDxfId="27" dataDxfId="26" dataCellStyle="Currency">
  <autoFilter ref="A32:G33" xr:uid="{14C379A0-0EF8-4F2E-8A07-2886FDBC8C4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4F8CB12-8DC4-491E-A159-C0926D77D678}" name="Provider" dataDxfId="25"/>
    <tableColumn id="2" xr3:uid="{36689081-B7C2-4CDC-8715-3F2BC7EF0DD0}" name="Region" dataDxfId="24"/>
    <tableColumn id="3" xr3:uid="{804DE30E-3EB1-4DE1-9A73-4C4929C60469}" name="First 100GB / Month" dataDxfId="23" dataCellStyle="Currency"/>
    <tableColumn id="4" xr3:uid="{B0363DC2-A3A4-4FE6-AD75-F4061E2F3689}" name="Next 10TB / Month" dataDxfId="22" dataCellStyle="Currency"/>
    <tableColumn id="5" xr3:uid="{5EBE84D4-DE7E-4166-9A74-47BDDEFCD854}" name="Next 40TB / Month" dataDxfId="21" dataCellStyle="Currency"/>
    <tableColumn id="6" xr3:uid="{41EAB854-BB40-4B30-AF58-08AF4AE1505D}" name="Next 100TB / Month" dataDxfId="20" dataCellStyle="Currency"/>
    <tableColumn id="7" xr3:uid="{337C4FA5-ACA6-45BD-B9AF-61D7249534FD}" name="Next 350TB / Month" dataDxfId="19" dataCellStyle="Currency"/>
  </tableColumns>
  <tableStyleInfo name="CM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F23DC37-3B21-4B68-8BDB-60A195D0FC15}" name="TBL_Egress_GCP" displayName="TBL_Egress_GCP" ref="A24:E25" totalsRowShown="0" headerRowDxfId="18" dataDxfId="17" dataCellStyle="Currency">
  <autoFilter ref="A24:E25" xr:uid="{8F23DC37-3B21-4B68-8BDB-60A195D0FC15}">
    <filterColumn colId="0" hiddenButton="1"/>
    <filterColumn colId="1" hiddenButton="1"/>
    <filterColumn colId="2" hiddenButton="1"/>
    <filterColumn colId="3" hiddenButton="1"/>
    <filterColumn colId="4" hiddenButton="1"/>
  </autoFilter>
  <tableColumns count="5">
    <tableColumn id="1" xr3:uid="{AE731F35-3185-44EB-B716-F83C0AD4EFDC}" name="Provider" dataDxfId="16"/>
    <tableColumn id="2" xr3:uid="{ADB16ADA-00C3-42C6-ADA3-619C27F2FBE4}" name="Region" dataDxfId="15"/>
    <tableColumn id="3" xr3:uid="{25EAE24A-4B29-4E21-B7C5-51B67312E590}" name="First 1TB / Month" dataDxfId="14" dataCellStyle="Currency"/>
    <tableColumn id="4" xr3:uid="{DC9F9C30-50B2-43E4-89A7-4D12315498F0}" name="Next 9TB / Month" dataDxfId="13" dataCellStyle="Currency"/>
    <tableColumn id="5" xr3:uid="{3D133DBE-2A33-452C-8A7D-DC630B6B525C}" name="Greater than 10TB / Month" dataDxfId="12" dataCellStyle="Currency"/>
  </tableColumns>
  <tableStyleInfo name="CMD"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1A1ADEF-93BF-4F65-BCA4-4C68EA16E114}" name="TBL_Pricing_Types" displayName="TBL_Pricing_Types" ref="A2:I21" totalsRowShown="0" headerRowDxfId="11" dataDxfId="10" dataCellStyle="Currency">
  <autoFilter ref="A2:I21" xr:uid="{31A1ADEF-93BF-4F65-BCA4-4C68EA16E1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B0B1F283-6A55-43C8-9294-C6A65825614F}" name="Storage Type" dataDxfId="9"/>
    <tableColumn id="2" xr3:uid="{4FD78453-7C6B-414B-BE40-8B0D95E48328}" name="Provider" dataDxfId="8"/>
    <tableColumn id="3" xr3:uid="{92E21A93-54CA-48EA-91C0-7EFE0731017C}" name="Region" dataDxfId="7"/>
    <tableColumn id="4" xr3:uid="{F6761D70-78E5-43F6-B026-F1E6926EA425}" name="PAYG - First 50TB" dataDxfId="6" dataCellStyle="Currency"/>
    <tableColumn id="5" xr3:uid="{DFEA5825-379E-4971-B5F1-E6A3724BB944}" name="PAYG - 51-500TB" dataDxfId="5" dataCellStyle="Currency"/>
    <tableColumn id="6" xr3:uid="{37FB9D89-A023-4515-9C87-22AD042ED0F0}" name="PAYG - 500TB+" dataDxfId="4" dataCellStyle="Currency"/>
    <tableColumn id="7" xr3:uid="{082D96ED-D3C6-4048-B18B-101D10DB22C8}" name="GCP Rate" dataDxfId="3" dataCellStyle="Currency"/>
    <tableColumn id="12" xr3:uid="{9344C1FB-0867-46A4-88D2-8EE3F5D21DB5}" name="Data Retrieval" dataDxfId="2" dataCellStyle="Currency"/>
    <tableColumn id="13" xr3:uid="{DCBCB509-48A2-435E-8639-09D01D4664B7}" name="Notes" dataDxfId="1"/>
  </tableColumns>
  <tableStyleInfo name="CMD"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3029ECA-5A24-4708-9310-5E4846886230}" name="TBL_Formulas" displayName="TBL_Formulas" ref="A2:EA62" totalsRowShown="0">
  <autoFilter ref="A2:EA62" xr:uid="{D3029ECA-5A24-4708-9310-5E484688623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autoFilter>
  <tableColumns count="131">
    <tableColumn id="1" xr3:uid="{A5F1B009-287B-4592-81C7-3DB22213BCA2}" name="Month" dataDxfId="0"/>
    <tableColumn id="2" xr3:uid="{DEB5C55B-3F5D-4D7E-8332-F3C0830C186E}" name="Growth Pattern 01"/>
    <tableColumn id="3" xr3:uid="{A2DBF5E4-A00E-4BC2-B208-06F1593D105C}" name="Growth Pattern 02"/>
    <tableColumn id="4" xr3:uid="{D75EEB64-F88B-45DF-88DC-5C911A81E1F0}" name="Growth Pattern 03"/>
    <tableColumn id="5" xr3:uid="{0A2C167C-68D6-441E-BEB0-1B341BF7D09E}" name="Growth Pattern 04"/>
    <tableColumn id="6" xr3:uid="{A20FF137-EDA3-46ED-9CAC-2044352F6A0B}" name="Growth Pattern 05"/>
    <tableColumn id="7" xr3:uid="{7830EE36-B683-4AE1-AB13-CEA6FC7403CB}" name="Growth Pattern 06"/>
    <tableColumn id="8" xr3:uid="{48887C16-AE20-4D7D-8B07-28AA1A5D7F07}" name="Growth Pattern 07"/>
    <tableColumn id="9" xr3:uid="{852D2117-B02B-4566-A22D-DECEA7FCAFA0}" name="Growth Pattern 08"/>
    <tableColumn id="10" xr3:uid="{11E6281A-5398-4FA2-AF17-E729AD09A648}" name="Growth Pattern 09"/>
    <tableColumn id="11" xr3:uid="{C56CC14D-9005-4862-BBBB-C54C0B6F09BA}" name="Growth Pattern 10"/>
    <tableColumn id="12" xr3:uid="{FA6E34E4-74F0-472F-B2ED-4DA0E3A0409B}" name="Primary Tier 01">
      <calculatedColumnFormula>IFERROR(
    SUM(
       TBL_Formulas[[#This Row],[Growth Pattern 01]]*
        _xlfn.XLOOKUP(
            L$1,
            TBL_Options[Option],
            TBL_Options[Primary_Mix],
            1,
            0
        )
    ),
    ""
)</calculatedColumnFormula>
    </tableColumn>
    <tableColumn id="13" xr3:uid="{5BB40315-2E97-4620-A2E7-F9E7C5CE82D2}" name="Secondary Tier 01">
      <calculatedColumnFormula>IFERROR(
    SUM(
       TBL_Formulas[[#This Row],[Growth Pattern 01]]*
        _xlfn.XLOOKUP(
            M$1,
            TBL_Options[Option],
            TBL_Options[Secondary_Mix],
            1,
            0
        )
    ),
    ""
)</calculatedColumnFormula>
    </tableColumn>
    <tableColumn id="14" xr3:uid="{352B2A9E-1237-472F-BAD7-77767D53FDDF}" name="Archive Tier 01">
      <calculatedColumnFormula>IFERROR(
    SUM(
       TBL_Formulas[[#This Row],[Growth Pattern 01]]*
        _xlfn.XLOOKUP(
            N$1,
            TBL_Options[Option],
            TBL_Options[Archive_Mix],
            1,
            0
        )
    ),
    ""
)</calculatedColumnFormula>
    </tableColumn>
    <tableColumn id="15" xr3:uid="{A120AEBA-5130-45D4-9860-E036624C4DA3}" name="Primary Tier 02">
      <calculatedColumnFormula>IFERROR(
    SUM(
       TBL_Formulas[[#This Row],[Growth Pattern 02]]*
        _xlfn.XLOOKUP(
            O$1,
            TBL_Options[Option],
            TBL_Options[Primary_Mix],
            1,
            0
        )
    ),
    ""
)</calculatedColumnFormula>
    </tableColumn>
    <tableColumn id="16" xr3:uid="{999A530F-B9F0-49EE-A881-32178CCD0A09}" name="Secondary Tier 02">
      <calculatedColumnFormula>IFERROR(
    SUM(
       TBL_Formulas[[#This Row],[Growth Pattern 02]]*
        _xlfn.XLOOKUP(
            P$1,
            TBL_Options[Option],
            TBL_Options[Secondary_Mix],
            1,
            0
        )
    ),
    ""
)</calculatedColumnFormula>
    </tableColumn>
    <tableColumn id="17" xr3:uid="{8FE76C8F-81CE-4021-B3FD-74F8F99EC5AB}" name="Archive Tier 02">
      <calculatedColumnFormula>IFERROR(
    SUM(
       TBL_Formulas[[#This Row],[Growth Pattern 02]]*
        _xlfn.XLOOKUP(
            Q$1,
            TBL_Options[Option],
            TBL_Options[Archive_Mix],
            1,
            0
        )
    ),
    ""
)</calculatedColumnFormula>
    </tableColumn>
    <tableColumn id="18" xr3:uid="{9075228E-FBBB-4067-9AC3-007D120C86AC}" name="Primary Tier 03">
      <calculatedColumnFormula>IFERROR(
    SUM(
       TBL_Formulas[[#This Row],[Growth Pattern 03]]*
        _xlfn.XLOOKUP(
            R$1,
            TBL_Options[Option],
            TBL_Options[Primary_Mix],
            1,
            0
        )
    ),
    ""
)</calculatedColumnFormula>
    </tableColumn>
    <tableColumn id="19" xr3:uid="{EFE03305-756E-4ED1-964D-1BC397255AC6}" name="Secondary Tier 03">
      <calculatedColumnFormula>IFERROR(
    SUM(
       TBL_Formulas[[#This Row],[Growth Pattern 03]]*
        _xlfn.XLOOKUP(
            R$1,
            TBL_Options[Option],
            TBL_Options[Secondary_Mix],
            1,
            0
        )
    ),
    ""
)</calculatedColumnFormula>
    </tableColumn>
    <tableColumn id="20" xr3:uid="{DE01CBD2-52DB-4AC6-BE27-E17DF968526B}" name="Archive Tier 03">
      <calculatedColumnFormula>IFERROR(
    SUM(
       TBL_Formulas[[#This Row],[Growth Pattern 03]]*
        _xlfn.XLOOKUP(
            T$1,
            TBL_Options[Option],
            TBL_Options[Archive_Mix],
            1,
            0
        )
    ),
    ""
)</calculatedColumnFormula>
    </tableColumn>
    <tableColumn id="21" xr3:uid="{245B4DDD-A789-47A8-9390-A69CB27F02DD}" name="Primary Tier 04">
      <calculatedColumnFormula>IFERROR(
    SUM(
       TBL_Formulas[[#This Row],[Growth Pattern 04]]*
        _xlfn.XLOOKUP(
            U$1,
            TBL_Options[Option],
            TBL_Options[Primary_Mix],
            1,
            0
        )
    ),
    ""
)</calculatedColumnFormula>
    </tableColumn>
    <tableColumn id="22" xr3:uid="{16A60704-C6F0-4CCB-9664-7E9D87330209}" name="Secondary Tier 04">
      <calculatedColumnFormula>IFERROR(
    SUM(
       TBL_Formulas[[#This Row],[Growth Pattern 04]]*
        _xlfn.XLOOKUP(
           V$1,
            TBL_Options[Option],
            TBL_Options[Secondary_Mix],
            1,
            0
        )
    ),
    ""
)</calculatedColumnFormula>
    </tableColumn>
    <tableColumn id="23" xr3:uid="{8F16DEF2-9574-4779-9965-B44E56DA4E1C}" name="Archive Tier 04">
      <calculatedColumnFormula>IFERROR(
    SUM(
       TBL_Formulas[[#This Row],[Growth Pattern 04]]*
        _xlfn.XLOOKUP(
            W$1,
            TBL_Options[Option],
            TBL_Options[Archive_Mix],
            1,
            0
        )
    ),
    ""
)</calculatedColumnFormula>
    </tableColumn>
    <tableColumn id="24" xr3:uid="{DFEB1404-6842-4C06-80F3-4D54C111B28A}" name="Primary Tier 05">
      <calculatedColumnFormula>IFERROR(
    SUM(
       TBL_Formulas[[#This Row],[Growth Pattern 05]]*
        _xlfn.XLOOKUP(
            X$1,
            TBL_Options[Option],
            TBL_Options[Primary_Mix],
            1,
            0
        )
    ),
    ""
)</calculatedColumnFormula>
    </tableColumn>
    <tableColumn id="25" xr3:uid="{652AD812-12F1-410D-9251-E68ACEC061A0}" name="Secondary Tier 05">
      <calculatedColumnFormula>IFERROR(
    SUM(
       TBL_Formulas[[#This Row],[Growth Pattern 05]]*
        _xlfn.XLOOKUP(
            Y$1,
            TBL_Options[Option],
            TBL_Options[Secondary_Mix],
            1,
            0
        )
    ),
    ""
)</calculatedColumnFormula>
    </tableColumn>
    <tableColumn id="26" xr3:uid="{EEB8DC55-487B-45E0-8CB4-A5ADCC5A3A9F}" name="Archive Tier 05">
      <calculatedColumnFormula>IFERROR(
    SUM(
       TBL_Formulas[[#This Row],[Growth Pattern 05]]*
        _xlfn.XLOOKUP(
            Z$1,
            TBL_Options[Option],
            TBL_Options[Archive_Mix],
            1,
            0
        )
    ),
    ""
)</calculatedColumnFormula>
    </tableColumn>
    <tableColumn id="27" xr3:uid="{4508C444-F94C-4D94-BF34-25BB03816882}" name="Primary Tier 06">
      <calculatedColumnFormula>IFERROR(
    SUM(
       TBL_Formulas[[#This Row],[Growth Pattern 06]]*
        _xlfn.XLOOKUP(
            AA$1,
            TBL_Options[Option],
            TBL_Options[Primary_Mix],
            1,
            0
        )
    ),
    ""
)</calculatedColumnFormula>
    </tableColumn>
    <tableColumn id="28" xr3:uid="{1F782D4E-F162-4982-B80E-39E3EFA5600A}" name="Secondary Tier 06">
      <calculatedColumnFormula>IFERROR(
    SUM(
       TBL_Formulas[[#This Row],[Growth Pattern 06]]*
        _xlfn.XLOOKUP(
            AB$1,
            TBL_Options[Option],
            TBL_Options[Secondary_Mix],
            1,
            0
        )
    ),
    ""
)</calculatedColumnFormula>
    </tableColumn>
    <tableColumn id="29" xr3:uid="{36D6F9CE-FD0B-4AE3-A8CF-45A7AA67FEA0}" name="Archive Tier 06">
      <calculatedColumnFormula>IFERROR(
    SUM(
       TBL_Formulas[[#This Row],[Growth Pattern 06]]*
        _xlfn.XLOOKUP(
            AC$1,
            TBL_Options[Option],
            TBL_Options[Archive_Mix],
            1,
            0
        )
    ),
    ""
)</calculatedColumnFormula>
    </tableColumn>
    <tableColumn id="30" xr3:uid="{636F3A71-26D3-4BAE-B60C-3CCFDDB3375C}" name="Primary Tier 07">
      <calculatedColumnFormula>IFERROR(
    SUM(
       TBL_Formulas[[#This Row],[Growth Pattern 07]]*
        _xlfn.XLOOKUP(
            AD$1,
            TBL_Options[Option],
            TBL_Options[Primary_Mix],
            1,
            0
        )
    ),
    ""
)</calculatedColumnFormula>
    </tableColumn>
    <tableColumn id="31" xr3:uid="{74679F33-C4B9-4D5B-ABA4-03E34EF2CAC2}" name="Secondary Tier 07">
      <calculatedColumnFormula>IFERROR(
    SUM(
       TBL_Formulas[[#This Row],[Growth Pattern 07]]*
        _xlfn.XLOOKUP(
            AE$1,
            TBL_Options[Option],
            TBL_Options[Secondary_Mix],
            1,
            0
        )
    ),
    ""
)</calculatedColumnFormula>
    </tableColumn>
    <tableColumn id="32" xr3:uid="{E5E8DFDB-BCB3-4314-B2F2-ACA5ACBBB396}" name="Archive Tier 07">
      <calculatedColumnFormula>IFERROR(
    SUM(
       TBL_Formulas[[#This Row],[Growth Pattern 07]]*
        _xlfn.XLOOKUP(
            AF$1,
            TBL_Options[Option],
            TBL_Options[Archive_Mix],
            1,
            0
        )
    ),
    ""
)</calculatedColumnFormula>
    </tableColumn>
    <tableColumn id="33" xr3:uid="{1FAFE8D3-A8CD-403A-87DB-81C956F8F968}" name="Primary Tier 08">
      <calculatedColumnFormula>IFERROR(
    SUM(
       TBL_Formulas[[#This Row],[Growth Pattern 08]]*
        _xlfn.XLOOKUP(
            AG$1,
            TBL_Options[Option],
            TBL_Options[Primary_Mix],
            1,
            0
        )
    ),
    ""
)</calculatedColumnFormula>
    </tableColumn>
    <tableColumn id="34" xr3:uid="{284C34C2-4D6F-47DD-BB56-5889C2C125A8}" name="Secondary Tier 08">
      <calculatedColumnFormula>IFERROR(
    SUM(
       TBL_Formulas[[#This Row],[Growth Pattern 08]]*
        _xlfn.XLOOKUP(
            AH$1,
            TBL_Options[Option],
            TBL_Options[Secondary_Mix],
            1,
            0
        )
    ),
    ""
)</calculatedColumnFormula>
    </tableColumn>
    <tableColumn id="35" xr3:uid="{0FDEFEC2-70B2-4023-AF92-8313B681AE2B}" name="Archive Tier 08">
      <calculatedColumnFormula>IFERROR(
    SUM(
       TBL_Formulas[[#This Row],[Growth Pattern 08]]*
        _xlfn.XLOOKUP(
            AI$1,
            TBL_Options[Option],
            TBL_Options[Archive_Mix],
            1,
            0
        )
    ),
    ""
)</calculatedColumnFormula>
    </tableColumn>
    <tableColumn id="36" xr3:uid="{3CF305E5-C14E-4DBC-AF65-1124F45E50BA}" name="Primary Tier 09">
      <calculatedColumnFormula>IFERROR(
    SUM(
       TBL_Formulas[[#This Row],[Growth Pattern 09]]*
        _xlfn.XLOOKUP(
            AJ$1,
            TBL_Options[Option],
            TBL_Options[Primary_Mix],
            1,
            0
        )
    ),
    ""
)</calculatedColumnFormula>
    </tableColumn>
    <tableColumn id="37" xr3:uid="{A27C5703-8D17-41E2-8F7B-16EC0720B674}" name="Secondary Tier 09">
      <calculatedColumnFormula>IFERROR(
    SUM(
       TBL_Formulas[[#This Row],[Growth Pattern 09]]*
        _xlfn.XLOOKUP(
            AK$1,
            TBL_Options[Option],
            TBL_Options[Secondary_Mix],
            1,
            0
        )
    ),
    ""
)</calculatedColumnFormula>
    </tableColumn>
    <tableColumn id="38" xr3:uid="{FB883A3B-2F54-4865-A02C-223EE65FCF5D}" name="Archive Tier 09">
      <calculatedColumnFormula>IFERROR(
    SUM(
       TBL_Formulas[[#This Row],[Growth Pattern 09]]*
        _xlfn.XLOOKUP(
            AL$1,
            TBL_Options[Option],
            TBL_Options[Archive_Mix],
            1,
            0
        )
    ),
    ""
)</calculatedColumnFormula>
    </tableColumn>
    <tableColumn id="39" xr3:uid="{7A174B66-CCBA-4053-8FC3-91EF52B3777C}" name="Primary Tier 10">
      <calculatedColumnFormula>IFERROR(
    SUM(
       TBL_Formulas[[#This Row],[Growth Pattern 10]]*
        _xlfn.XLOOKUP(
            AM$1,
            TBL_Options[Option],
            TBL_Options[Primary_Mix],
            1,
            0
        )
    ),
    ""
)</calculatedColumnFormula>
    </tableColumn>
    <tableColumn id="40" xr3:uid="{6221FB0C-8E1A-4333-BB61-FA42DC01DC16}" name="Secondary Tier 10">
      <calculatedColumnFormula>IFERROR(
    SUM(
       TBL_Formulas[[#This Row],[Growth Pattern 10]]*
        _xlfn.XLOOKUP(
            AN$1,
            TBL_Options[Option],
            TBL_Options[Secondary_Mix],
            1,
            0
        )
    ),
    ""
)</calculatedColumnFormula>
    </tableColumn>
    <tableColumn id="41" xr3:uid="{373F83F6-9979-4DDF-9B32-80E162565842}" name="Archive Tier 10">
      <calculatedColumnFormula>IFERROR(
    SUM(
       TBL_Formulas[[#This Row],[Growth Pattern 10]]*
        _xlfn.XLOOKUP(
            AO$1,
            TBL_Options[Option],
            TBL_Options[Archive_Mix],
            1,
            0
        )
    ),
    ""
)</calculatedColumnFormula>
    </tableColumn>
    <tableColumn id="42" xr3:uid="{911D66D8-BD42-4209-9CB4-1EFF125AC121}" name="Primary Storage 01">
      <calculatedColumnFormula array="1">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calculatedColumnFormula>
    </tableColumn>
    <tableColumn id="43" xr3:uid="{DA1986D4-961B-4FB3-A67B-8BC904675FEE}" name="Secondary Storage 01">
      <calculatedColumnFormula array="1">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calculatedColumnFormula>
    </tableColumn>
    <tableColumn id="44" xr3:uid="{83F5A723-6A59-4710-A118-21842BD30983}" name="Archive Storage 01">
      <calculatedColumnFormula array="1">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calculatedColumnFormula>
    </tableColumn>
    <tableColumn id="45" xr3:uid="{952589AB-6937-4E43-97A2-7A21243624D9}" name="Primary Storage 02">
      <calculatedColumnFormula array="1">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calculatedColumnFormula>
    </tableColumn>
    <tableColumn id="46" xr3:uid="{86121410-A21F-45D0-A475-1AE06433ADC1}" name="Secondary Storage 02">
      <calculatedColumnFormula array="1">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calculatedColumnFormula>
    </tableColumn>
    <tableColumn id="47" xr3:uid="{EB340F86-DADB-4222-8AA8-01C21923AAC1}" name="Archive Storage 02">
      <calculatedColumnFormula array="1">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calculatedColumnFormula>
    </tableColumn>
    <tableColumn id="48" xr3:uid="{C361EDB9-ED10-494F-ADFB-80F1BF644BFA}" name="Primary Storage 03">
      <calculatedColumnFormula array="1">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calculatedColumnFormula>
    </tableColumn>
    <tableColumn id="49" xr3:uid="{F0E55131-2109-4217-B2DA-81C983CF33ED}" name="Secondary Storage 03">
      <calculatedColumnFormula array="1">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calculatedColumnFormula>
    </tableColumn>
    <tableColumn id="50" xr3:uid="{63D396DF-AE56-4C5F-A867-675B526DB987}" name="Archive Storage 03">
      <calculatedColumnFormula array="1">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calculatedColumnFormula>
    </tableColumn>
    <tableColumn id="51" xr3:uid="{3D1C1DD6-7351-4403-BC05-8984F01B641E}" name="Primary Storage 04">
      <calculatedColumnFormula array="1">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calculatedColumnFormula>
    </tableColumn>
    <tableColumn id="52" xr3:uid="{27C1A4B8-7015-4988-9B8A-2BB8045B9D4A}" name="Secondary Storage 04">
      <calculatedColumnFormula array="1">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calculatedColumnFormula>
    </tableColumn>
    <tableColumn id="53" xr3:uid="{8ACDCEB5-854A-4D40-A669-714F65FB67F2}" name="Archive Storage 04">
      <calculatedColumnFormula array="1">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calculatedColumnFormula>
    </tableColumn>
    <tableColumn id="54" xr3:uid="{C8866C50-FE84-4C76-B96C-0B7666068878}" name="Primary Storage 05">
      <calculatedColumnFormula array="1">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calculatedColumnFormula>
    </tableColumn>
    <tableColumn id="55" xr3:uid="{ED05D4E6-5D95-42F9-8751-3F7FB49E2CE3}" name="Secondary Storage 05">
      <calculatedColumnFormula array="1">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calculatedColumnFormula>
    </tableColumn>
    <tableColumn id="56" xr3:uid="{DE057BDB-D8C6-4993-BD89-BF5CB0F6843F}" name="Archive Storage 05">
      <calculatedColumnFormula array="1">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calculatedColumnFormula>
    </tableColumn>
    <tableColumn id="57" xr3:uid="{51C014FF-5A58-4D6C-8C0C-68EE1AD94552}" name="Primary Storage 06">
      <calculatedColumnFormula array="1">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calculatedColumnFormula>
    </tableColumn>
    <tableColumn id="58" xr3:uid="{402039F2-097C-438C-9865-81D29DBFC6DE}" name="Secondary Storage 06">
      <calculatedColumnFormula array="1">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calculatedColumnFormula>
    </tableColumn>
    <tableColumn id="59" xr3:uid="{35C16825-8284-4DDE-BD4F-9C6F30A963F2}" name="Archive Storage 06">
      <calculatedColumnFormula array="1">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calculatedColumnFormula>
    </tableColumn>
    <tableColumn id="60" xr3:uid="{4DD3A8E9-BC89-43DD-93EA-72EC6BCD73AB}" name="Primary Storage 07">
      <calculatedColumnFormula array="1">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calculatedColumnFormula>
    </tableColumn>
    <tableColumn id="61" xr3:uid="{3D2FD13A-0D84-4E53-A870-2FB319840233}" name="Secondary Storage 07">
      <calculatedColumnFormula array="1">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calculatedColumnFormula>
    </tableColumn>
    <tableColumn id="62" xr3:uid="{8ED4E0E6-B2AA-4AE1-B94F-7C73403F5AC6}" name="Archive Storage 07">
      <calculatedColumnFormula array="1">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calculatedColumnFormula>
    </tableColumn>
    <tableColumn id="63" xr3:uid="{9EF739F5-3C1E-4DBC-AF25-2BD685ABA452}" name="Primary Storage 08">
      <calculatedColumnFormula array="1">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calculatedColumnFormula>
    </tableColumn>
    <tableColumn id="64" xr3:uid="{C9430CE9-012D-4F75-90F8-6C33BE8D19C1}" name="Secondary Storage 08">
      <calculatedColumnFormula array="1">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calculatedColumnFormula>
    </tableColumn>
    <tableColumn id="65" xr3:uid="{DEAFA018-848A-4AF8-8054-8610B13DF763}" name="Archive Storage 08">
      <calculatedColumnFormula array="1">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calculatedColumnFormula>
    </tableColumn>
    <tableColumn id="66" xr3:uid="{BE4AF9C2-5669-4F79-98F8-A2465CB9A8FE}" name="Primary Storage 09">
      <calculatedColumnFormula array="1">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calculatedColumnFormula>
    </tableColumn>
    <tableColumn id="67" xr3:uid="{51C5C0C2-BB21-4E0C-AA12-76C4AD146F11}" name="Secondary Storage 09">
      <calculatedColumnFormula array="1">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calculatedColumnFormula>
    </tableColumn>
    <tableColumn id="68" xr3:uid="{779AD9F4-A8F3-4A94-B6B0-CF3FF810C3FA}" name="Archive Storage 09">
      <calculatedColumnFormula array="1">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calculatedColumnFormula>
    </tableColumn>
    <tableColumn id="69" xr3:uid="{063ADE57-DB42-4DFF-AC4F-0CBC1DD525DF}" name="Primary Storage 10">
      <calculatedColumnFormula array="1">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calculatedColumnFormula>
    </tableColumn>
    <tableColumn id="70" xr3:uid="{CF00E37E-692C-4992-9346-4647FBEF96C5}" name="Secondary Storage 10">
      <calculatedColumnFormula array="1">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calculatedColumnFormula>
    </tableColumn>
    <tableColumn id="71" xr3:uid="{C9D91D9E-A15A-4728-A942-03956D217EF3}" name="Archive Storage 10">
      <calculatedColumnFormula array="1">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calculatedColumnFormula>
    </tableColumn>
    <tableColumn id="72" xr3:uid="{4C959574-209D-4D8F-91DB-D996303275C8}" name="Data Retrieval 01">
      <calculatedColumnFormula>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calculatedColumnFormula>
    </tableColumn>
    <tableColumn id="73" xr3:uid="{B47EFBF3-5407-4FFF-95AD-90478748AE7E}" name="Data Retrieval 02">
      <calculatedColumnFormula>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calculatedColumnFormula>
    </tableColumn>
    <tableColumn id="74" xr3:uid="{E89C0DE2-5C7F-48E6-AD9F-CA92CDC0A99C}" name="Data Retrieval 03">
      <calculatedColumnFormula>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calculatedColumnFormula>
    </tableColumn>
    <tableColumn id="75" xr3:uid="{B52717C2-A15A-4197-9912-CBB42A127153}" name="Data Retrieval 04">
      <calculatedColumnFormula>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calculatedColumnFormula>
    </tableColumn>
    <tableColumn id="76" xr3:uid="{7462A15E-3713-4366-8F43-E36C5A8A21A4}" name="Data Retrieval 05">
      <calculatedColumnFormula>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calculatedColumnFormula>
    </tableColumn>
    <tableColumn id="77" xr3:uid="{33631B77-E8B3-4EC1-A51A-1AE41206699F}" name="Data Retrieval 06">
      <calculatedColumnFormula>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calculatedColumnFormula>
    </tableColumn>
    <tableColumn id="78" xr3:uid="{1FC7AA57-6ECA-4160-9521-D7A687519275}" name="Data Retrieval 07">
      <calculatedColumnFormula>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calculatedColumnFormula>
    </tableColumn>
    <tableColumn id="79" xr3:uid="{7F5EB2BE-4ECD-45A3-88EC-DF20BF89F610}" name="Data Retrieval 08">
      <calculatedColumnFormula>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calculatedColumnFormula>
    </tableColumn>
    <tableColumn id="80" xr3:uid="{D7D5DE2E-9D16-491B-ADAA-23A62EF0A716}" name="Data Retrieval 09">
      <calculatedColumnFormula>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calculatedColumnFormula>
    </tableColumn>
    <tableColumn id="81" xr3:uid="{3E37FE17-1127-48BA-9238-6A55926CFDAE}" name="Data Retrieval 10">
      <calculatedColumnFormula>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calculatedColumnFormula>
    </tableColumn>
    <tableColumn id="82" xr3:uid="{A3F7358F-5A0B-4A9A-8FB4-6EC7E57C99AD}" name="Egress Fees 01 - Azure">
      <calculatedColumnFormula array="1">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calculatedColumnFormula>
    </tableColumn>
    <tableColumn id="83" xr3:uid="{EEE76135-BCA8-49B8-8866-ECA8DEAB06BD}" name="Egress Fees 01 - AWS">
      <calculatedColumnFormula array="1">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calculatedColumnFormula>
    </tableColumn>
    <tableColumn id="84" xr3:uid="{0C123524-D263-4211-81C0-0D1C7A7E2CD3}" name="Egress Fees 01 - GCP">
      <calculatedColumnFormula array="1">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calculatedColumnFormula>
    </tableColumn>
    <tableColumn id="85" xr3:uid="{BDE0CB1F-9142-46B4-A150-73A8992D669F}" name="Egress Fees 02 - Azure">
      <calculatedColumnFormula array="1">_xlfn.IFNA(
    IF(
        _xlfn.XLOOKUP(
            _xlfn.XLOOKUP(CG$1,TBL_Options[Option],TBL_Options[Primary_Type]),
            TBL_Pricing_Types[Storage Type],
            TBL_Pricing_Types[Provider],
        )="Azure",
        _xlfn.IFS(
            SUM(
                TBL_Formulas[[#This Row],[Primary Tier 01]]*
                _xlfn.XLOOKUP(
                    CG$1,
                    TBL_Options_Add[Option],
                    TBL_Options_Add[Avg_Egress_per_Month]
                )
            )&lt;=0.1,
            0,
            AND(
                SUM(
                    TBL_Formulas[[#This Row],[Primary Tier 01]]*
                    _xlfn.XLOOKUP(
                        CG$1,
                        TBL_Options_Add[Option],
                        TBL_Options_Add[Avg_Egress_per_Month]
                    )
                )&gt;0.1,
                SUM(
                    TBL_Formulas[[#This Row],[Primary Tier 01]]*
                    _xlfn.XLOOKUP(
                        CG$1,
                        TBL_Options_Add[Option],
                        TBL_Options_Add[Avg_Egress_per_Month]
                    )
                )&lt;=10
            ),
            SUM(
                1024*
                (SUM(
                    TBL_Formulas[[#This Row],[Primary Tier 01]]*
                    _xlfn.XLOOKUP(
                        CG$1,
                        TBL_Options_Add[Option],
                        TBL_Options_Add[Avg_Egress_per_Month]
                    )
                )-0.1)*
                _xlfn.XLOOKUP(
                    "Azure",
                    TBL_Egress_Azure[Provider],
                    TBL_Egress_Azure[Next 10TB / Month]
                )
            ),
            AND(
                SUM(
                    TBL_Formulas[[#This Row],[Primary Tier 01]]*
                    _xlfn.XLOOKUP(
                        CG$1,
                        TBL_Options_Add[Option],
                        TBL_Options_Add[Avg_Egress_per_Month]
                    )
                )&gt;10,
                SUM(
                    TBL_Formulas[[#This Row],[Primary Tier 01]]*
                    _xlfn.XLOOKUP(
                        CG$1,
                        TBL_Options_Add[Option],
                        TBL_Options_Add[Avg_Egress_per_Month]
                    )
                )&lt;=50
            ),
            SUM(
                (1024*
                10*
                _xlfn.XLOOKUP(
                    "Azure",
                    TBL_Egress_Azure[Provider],
                    TBL_Egress_Azure[Next 10TB / Month]
                ))+
                (1024*
                (SUM(
                    TBL_Formulas[[#This Row],[Primary Tier 01]]*
                    _xlfn.XLOOKUP(
                        CG$1,
                        TBL_Options_Add[Option],
                        TBL_Options_Add[Avg_Egress_per_Month]
                    )
                )-10)*
                _xlfn.XLOOKUP(
                    "Azure",
                    TBL_Egress_Azure[Provider],
                    TBL_Egress_Azure[Next 40TB / Month]
                ))
            ),
            AND(
                SUM(
                    TBL_Formulas[[#This Row],[Primary Tier 01]]*
                    _xlfn.XLOOKUP(
                        CG$1,
                        TBL_Options_Add[Option],
                        TBL_Options_Add[Avg_Egress_per_Month]
                    )
                )&gt;50,
                SUM(
                    TBL_Formulas[[#This Row],[Primary Tier 01]]*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CG$1,
                        TBL_Options_Add[Option],
                        TBL_Options_Add[Avg_Egress_per_Month]
                    )
                )-50)*
                _xlfn.XLOOKUP(
                    "Azure",
                    TBL_Egress_Azure[Provider],
                    TBL_Egress_Azure[Next 100TB / Month]
                ))
            ),
            AND(
                SUM(
                    TBL_Formulas[[#This Row],[Primary Tier 01]]*
                    _xlfn.XLOOKUP(
                        CG$1,
                        TBL_Options_Add[Option],
                        TBL_Options_Add[Avg_Egress_per_Month]
                    )
                )&gt;150,
                SUM(
                    TBL_Formulas[[#This Row],[Primary Tier 01]]*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CG$1,
                        TBL_Options_Add[Option],
                        TBL_Options_Add[Avg_Egress_per_Month]
                    )
                )-150)*
                _xlfn.XLOOKUP(
                    "Azure",
                    TBL_Egress_Azure[Provider],
                    TBL_Egress_Azure[Next 350TB / Month]
                ))
            ),
            SUM(
                TBL_Formulas[[#This Row],[Primary Tier 01]]*
                _xlfn.XLOOKUP(
                    CG$1,
                    TBL_Options_Add[Option],
                    TBL_Options_Add[Avg_Egress_per_Month]
                )
            )&gt;500,
            "Call Microsoft"
        ),
        ""
    ),
    0
)</calculatedColumnFormula>
    </tableColumn>
    <tableColumn id="86" xr3:uid="{C051745A-A004-49AB-A308-85EAAF964F37}" name="Egress Fees 02 - AWS">
      <calculatedColumnFormula array="1">_xlfn.IFNA(
    IF(
        _xlfn.XLOOKUP(
            _xlfn.XLOOKUP(CH$1,TBL_Options[Option],TBL_Options[Primary_Type]),
            TBL_Pricing_Types[Storage Type],
            TBL_Pricing_Types[Provider],
        )="AWS",
        _xlfn.IFS(
            SUM(
                TBL_Formulas[[#This Row],[Primary Tier 01]]*
                _xlfn.XLOOKUP(
                    CH$1,
                    TBL_Options_Add[Option],
                    TBL_Options_Add[Avg_Egress_per_Month]
                )
            )&lt;=10,
            SUM(
                1024*
                SUM(
                    TBL_Formulas[[#This Row],[Primary Tier 01]]*
                    _xlfn.XLOOKUP(
                        CH$1,
                        TBL_Options_Add[Option],
                        TBL_Options_Add[Avg_Egress_per_Month]
                    )
                )*
                _xlfn.XLOOKUP(
                    "AWS",
                    TBL_Egress_AWS[Provider],
                    TBL_Egress_AWS[First 10TB / Month]
                )
            ),
            AND(
                SUM(
                    TBL_Formulas[[#This Row],[Primary Tier 01]]*
                    _xlfn.XLOOKUP(
                        CH$1,
                        TBL_Options_Add[Option],
                        TBL_Options_Add[Avg_Egress_per_Month]
                    )
                )&gt;10,
                SUM(
                    TBL_Formulas[[#This Row],[Primary Tier 01]]*
                    _xlfn.XLOOKUP(
                        CH$1,
                        TBL_Options_Add[Option],
                        TBL_Options_Add[Avg_Egress_per_Month]
                    )
                )&lt;=50
            ),
            SUM(
                (1024*
                10*
                _xlfn.XLOOKUP(
                    "AWS",
                    TBL_Egress_AWS[Provider],
                    TBL_Egress_AWS[First 10TB / Month]
                ))+
                (1024*
                (SUM(
                    TBL_Formulas[[#This Row],[Primary Tier 01]]*
                    _xlfn.XLOOKUP(
                        CH$1,
                        TBL_Options_Add[Option],
                        TBL_Options_Add[Avg_Egress_per_Month]
                    )
                )-10))*
                _xlfn.XLOOKUP(
                    "AWS",
                    TBL_Egress_AWS[Provider],
                    TBL_Egress_AWS[Next 40TB / Month]
                )
            ),
            AND(
                SUM(
                    TBL_Formulas[[#This Row],[Primary Tier 01]]*
                    _xlfn.XLOOKUP(
                        CH$1,
                        TBL_Options_Add[Option],
                        TBL_Options_Add[Avg_Egress_per_Month]
                    )
                )&gt;50,
                SUM(
                    TBL_Formulas[[#This Row],[Primary Tier 01]]*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CH$1,
                        TBL_Options_Add[Option],
                        TBL_Options_Add[Avg_Egress_per_Month]
                    )
                )-50)*
                _xlfn.XLOOKUP(
                    "AWS",
                    TBL_Egress_AWS[Provider],
                    TBL_Egress_AWS[Next 100TB / Month]
                ))
            ),
            SUM(
                TBL_Formulas[[#This Row],[Primary Tier 01]]*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CH$1,
                        TBL_Options_Add[Option],
                        TBL_Options_Add[Avg_Egress_per_Month]
                    )
                )-150)*
                _xlfn.XLOOKUP(
                    "AWS",
                    TBL_Egress_AWS[Provider],
                    TBL_Egress_AWS[Greater than 150TB / Month]
                ))
            )
        ),
        ""
    ),
    0
)</calculatedColumnFormula>
    </tableColumn>
    <tableColumn id="87" xr3:uid="{481C7C13-8136-4BCA-831D-ED16D25B6853}" name="Egress Fees 02 - GCP">
      <calculatedColumnFormula array="1">_xlfn.IFNA(
    IF(
        _xlfn.XLOOKUP(
            _xlfn.XLOOKUP(CI$1,TBL_Options[Option],TBL_Options[Primary_Type]),
            TBL_Pricing_Types[Storage Type],
            TBL_Pricing_Types[Provider],
        )="GCP",
        _xlfn.IFS(
            SUM(
                TBL_Formulas[[#This Row],[Primary Tier 01]]*
                _xlfn.XLOOKUP(
                    CI$1,
                    TBL_Options_Add[Option],
                    TBL_Options_Add[Avg_Egress_per_Month]
                )
            )&lt;=1,
            SUM(
                1024*
                SUM(
                    TBL_Formulas[[#This Row],[Primary Tier 01]]*
                    _xlfn.XLOOKUP(
                        CI$1,
                        TBL_Options_Add[Option],
                        TBL_Options_Add[Avg_Egress_per_Month]
                    )
                )*
                _xlfn.XLOOKUP(
                    "GCP",
                    TBL_Egress_GCP[Provider],
                    TBL_Egress_GCP[First 1TB / Month]
                )
            ),
            AND(
                SUM(
                    TBL_Formulas[[#This Row],[Primary Tier 01]]*
                    _xlfn.XLOOKUP(
                        CI$1,
                        TBL_Options_Add[Option],
                        TBL_Options_Add[Avg_Egress_per_Month]
                    )
                )&gt;1,
                SUM(
                    TBL_Formulas[[#This Row],[Primary Tier 01]]*
                    _xlfn.XLOOKUP(
                        CI$1,
                        TBL_Options_Add[Option],
                        TBL_Options_Add[Avg_Egress_per_Month]
                    )
                )&lt;=10
            ),
            SUM(
                (1024*
                1*
                _xlfn.XLOOKUP(
                    "GCP",
                    TBL_Egress_GCP[Provider],
                    TBL_Egress_GCP[First 1TB / Month]
                ))+
                (1024*
                (SUM(
                    TBL_Formulas[[#This Row],[Primary Tier 01]]*
                    _xlfn.XLOOKUP(
                        CI$1,
                        TBL_Options_Add[Option],
                        TBL_Options_Add[Avg_Egress_per_Month]
                    )
                )-1))*
                _xlfn.XLOOKUP(
                    "GCP",
                    TBL_Egress_GCP[Provider],
                    TBL_Egress_GCP[Next 9TB / Month]
                )
            ),
            SUM(
                TBL_Formulas[[#This Row],[Primary Tier 01]]*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CI$1,
                        TBL_Options_Add[Option],
                        TBL_Options_Add[Avg_Egress_per_Month]
                    )
                )-10))*
                _xlfn.XLOOKUP(
                    "GCP",
                    TBL_Egress_GCP[Provider],
                    TBL_Egress_GCP[Greater than 10TB / Month]
                )
            )
        ),
        ""
    ),
    0
)</calculatedColumnFormula>
    </tableColumn>
    <tableColumn id="88" xr3:uid="{FF4E9F0D-371A-4613-8D1B-E34D2F968ECE}" name="Egress Fees 03 - Azure">
      <calculatedColumnFormula array="1">_xlfn.IFNA(
    IF(
        _xlfn.XLOOKUP(
            _xlfn.XLOOKUP(CJ$1,TBL_Options[Option],TBL_Options[Primary_Type]),
            TBL_Pricing_Types[Storage Type],
            TBL_Pricing_Types[Provider],
        )="Azure",
        _xlfn.IFS(
            SUM(
                TBL_Formulas[[#This Row],[Primary Tier 01]]*
                _xlfn.XLOOKUP(
                    CJ$1,
                    TBL_Options_Add[Option],
                    TBL_Options_Add[Avg_Egress_per_Month]
                )
            )&lt;=0.1,
            0,
            AND(
                SUM(
                    TBL_Formulas[[#This Row],[Primary Tier 01]]*
                    _xlfn.XLOOKUP(
                        CJ$1,
                        TBL_Options_Add[Option],
                        TBL_Options_Add[Avg_Egress_per_Month]
                    )
                )&gt;0.1,
                SUM(
                    TBL_Formulas[[#This Row],[Primary Tier 01]]*
                    _xlfn.XLOOKUP(
                        CJ$1,
                        TBL_Options_Add[Option],
                        TBL_Options_Add[Avg_Egress_per_Month]
                    )
                )&lt;=10
            ),
            SUM(
                1024*
                (SUM(
                    TBL_Formulas[[#This Row],[Primary Tier 01]]*
                    _xlfn.XLOOKUP(
                        CJ$1,
                        TBL_Options_Add[Option],
                        TBL_Options_Add[Avg_Egress_per_Month]
                    )
                )-0.1)*
                _xlfn.XLOOKUP(
                    "Azure",
                    TBL_Egress_Azure[Provider],
                    TBL_Egress_Azure[Next 10TB / Month]
                )
            ),
            AND(
                SUM(
                    TBL_Formulas[[#This Row],[Primary Tier 01]]*
                    _xlfn.XLOOKUP(
                        CJ$1,
                        TBL_Options_Add[Option],
                        TBL_Options_Add[Avg_Egress_per_Month]
                    )
                )&gt;10,
                SUM(
                    TBL_Formulas[[#This Row],[Primary Tier 01]]*
                    _xlfn.XLOOKUP(
                        CJ$1,
                        TBL_Options_Add[Option],
                        TBL_Options_Add[Avg_Egress_per_Month]
                    )
                )&lt;=50
            ),
            SUM(
                (1024*
                10*
                _xlfn.XLOOKUP(
                    "Azure",
                    TBL_Egress_Azure[Provider],
                    TBL_Egress_Azure[Next 10TB / Month]
                ))+
                (1024*
                (SUM(
                    TBL_Formulas[[#This Row],[Primary Tier 01]]*
                    _xlfn.XLOOKUP(
                        CJ$1,
                        TBL_Options_Add[Option],
                        TBL_Options_Add[Avg_Egress_per_Month]
                    )
                )-10)*
                _xlfn.XLOOKUP(
                    "Azure",
                    TBL_Egress_Azure[Provider],
                    TBL_Egress_Azure[Next 40TB / Month]
                ))
            ),
            AND(
                SUM(
                    TBL_Formulas[[#This Row],[Primary Tier 01]]*
                    _xlfn.XLOOKUP(
                        CJ$1,
                        TBL_Options_Add[Option],
                        TBL_Options_Add[Avg_Egress_per_Month]
                    )
                )&gt;50,
                SUM(
                    TBL_Formulas[[#This Row],[Primary Tier 01]]*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CJ$1,
                        TBL_Options_Add[Option],
                        TBL_Options_Add[Avg_Egress_per_Month]
                    )
                )-50)*
                _xlfn.XLOOKUP(
                    "Azure",
                    TBL_Egress_Azure[Provider],
                    TBL_Egress_Azure[Next 100TB / Month]
                ))
            ),
            AND(
                SUM(
                    TBL_Formulas[[#This Row],[Primary Tier 01]]*
                    _xlfn.XLOOKUP(
                        CJ$1,
                        TBL_Options_Add[Option],
                        TBL_Options_Add[Avg_Egress_per_Month]
                    )
                )&gt;150,
                SUM(
                    TBL_Formulas[[#This Row],[Primary Tier 01]]*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CJ$1,
                        TBL_Options_Add[Option],
                        TBL_Options_Add[Avg_Egress_per_Month]
                    )
                )-150)*
                _xlfn.XLOOKUP(
                    "Azure",
                    TBL_Egress_Azure[Provider],
                    TBL_Egress_Azure[Next 350TB / Month]
                ))
            ),
            SUM(
                TBL_Formulas[[#This Row],[Primary Tier 01]]*
                _xlfn.XLOOKUP(
                    CJ$1,
                    TBL_Options_Add[Option],
                    TBL_Options_Add[Avg_Egress_per_Month]
                )
            )&gt;500,
            "Call Microsoft"
        ),
        ""
    ),
    0
)</calculatedColumnFormula>
    </tableColumn>
    <tableColumn id="89" xr3:uid="{E43A7477-DEB0-429B-BA0E-AE17F4958EBC}" name="Egress Fees 03 - AWS">
      <calculatedColumnFormula array="1">_xlfn.IFNA(
    IF(
        _xlfn.XLOOKUP(
            _xlfn.XLOOKUP(CK$1,TBL_Options[Option],TBL_Options[Primary_Type]),
            TBL_Pricing_Types[Storage Type],
            TBL_Pricing_Types[Provider],
        )="AWS",
        _xlfn.IFS(
            SUM(
                TBL_Formulas[[#This Row],[Primary Tier 01]]*
                _xlfn.XLOOKUP(
                    CK$1,
                    TBL_Options_Add[Option],
                    TBL_Options_Add[Avg_Egress_per_Month]
                )
            )&lt;=10,
            SUM(
                1024*
                SUM(
                    TBL_Formulas[[#This Row],[Primary Tier 01]]*
                    _xlfn.XLOOKUP(
                        CK$1,
                        TBL_Options_Add[Option],
                        TBL_Options_Add[Avg_Egress_per_Month]
                    )
                )*
                _xlfn.XLOOKUP(
                    "AWS",
                    TBL_Egress_AWS[Provider],
                    TBL_Egress_AWS[First 10TB / Month]
                )
            ),
            AND(
                SUM(
                    TBL_Formulas[[#This Row],[Primary Tier 01]]*
                    _xlfn.XLOOKUP(
                        CK$1,
                        TBL_Options_Add[Option],
                        TBL_Options_Add[Avg_Egress_per_Month]
                    )
                )&gt;10,
                SUM(
                    TBL_Formulas[[#This Row],[Primary Tier 01]]*
                    _xlfn.XLOOKUP(
                        CK$1,
                        TBL_Options_Add[Option],
                        TBL_Options_Add[Avg_Egress_per_Month]
                    )
                )&lt;=50
            ),
            SUM(
                (1024*
                10*
                _xlfn.XLOOKUP(
                    "AWS",
                    TBL_Egress_AWS[Provider],
                    TBL_Egress_AWS[First 10TB / Month]
                ))+
                (1024*
                (SUM(
                    TBL_Formulas[[#This Row],[Primary Tier 01]]*
                    _xlfn.XLOOKUP(
                        CK$1,
                        TBL_Options_Add[Option],
                        TBL_Options_Add[Avg_Egress_per_Month]
                    )
                )-10))*
                _xlfn.XLOOKUP(
                    "AWS",
                    TBL_Egress_AWS[Provider],
                    TBL_Egress_AWS[Next 40TB / Month]
                )
            ),
            AND(
                SUM(
                    TBL_Formulas[[#This Row],[Primary Tier 01]]*
                    _xlfn.XLOOKUP(
                        CK$1,
                        TBL_Options_Add[Option],
                        TBL_Options_Add[Avg_Egress_per_Month]
                    )
                )&gt;50,
                SUM(
                    TBL_Formulas[[#This Row],[Primary Tier 01]]*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CK$1,
                        TBL_Options_Add[Option],
                        TBL_Options_Add[Avg_Egress_per_Month]
                    )
                )-50)*
                _xlfn.XLOOKUP(
                    "AWS",
                    TBL_Egress_AWS[Provider],
                    TBL_Egress_AWS[Next 100TB / Month]
                ))
            ),
            SUM(
                TBL_Formulas[[#This Row],[Primary Tier 01]]*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CK$1,
                        TBL_Options_Add[Option],
                        TBL_Options_Add[Avg_Egress_per_Month]
                    )
                )-150)*
                _xlfn.XLOOKUP(
                    "AWS",
                    TBL_Egress_AWS[Provider],
                    TBL_Egress_AWS[Greater than 150TB / Month]
                ))
            )
        ),
        ""
    ),
    0
)</calculatedColumnFormula>
    </tableColumn>
    <tableColumn id="90" xr3:uid="{4069C3C4-86BB-46BA-B11E-80F073853DB5}" name="Egress Fees 03 - GCP">
      <calculatedColumnFormula array="1">_xlfn.IFNA(
    IF(
        _xlfn.XLOOKUP(
            _xlfn.XLOOKUP(CL$1,TBL_Options[Option],TBL_Options[Primary_Type]),
            TBL_Pricing_Types[Storage Type],
            TBL_Pricing_Types[Provider],
        )="GCP",
        _xlfn.IFS(
            SUM(
                TBL_Formulas[[#This Row],[Primary Tier 01]]*
                _xlfn.XLOOKUP(
                    CL$1,
                    TBL_Options_Add[Option],
                    TBL_Options_Add[Avg_Egress_per_Month]
                )
            )&lt;=1,
            SUM(
                1024*
                SUM(
                    TBL_Formulas[[#This Row],[Primary Tier 01]]*
                    _xlfn.XLOOKUP(
                        CL$1,
                        TBL_Options_Add[Option],
                        TBL_Options_Add[Avg_Egress_per_Month]
                    )
                )*
                _xlfn.XLOOKUP(
                    "GCP",
                    TBL_Egress_GCP[Provider],
                    TBL_Egress_GCP[First 1TB / Month]
                )
            ),
            AND(
                SUM(
                    TBL_Formulas[[#This Row],[Primary Tier 01]]*
                    _xlfn.XLOOKUP(
                        CL$1,
                        TBL_Options_Add[Option],
                        TBL_Options_Add[Avg_Egress_per_Month]
                    )
                )&gt;1,
                SUM(
                    TBL_Formulas[[#This Row],[Primary Tier 01]]*
                    _xlfn.XLOOKUP(
                        CL$1,
                        TBL_Options_Add[Option],
                        TBL_Options_Add[Avg_Egress_per_Month]
                    )
                )&lt;=10
            ),
            SUM(
                (1024*
                1*
                _xlfn.XLOOKUP(
                    "GCP",
                    TBL_Egress_GCP[Provider],
                    TBL_Egress_GCP[First 1TB / Month]
                ))+
                (1024*
                (SUM(
                    TBL_Formulas[[#This Row],[Primary Tier 01]]*
                    _xlfn.XLOOKUP(
                        CL$1,
                        TBL_Options_Add[Option],
                        TBL_Options_Add[Avg_Egress_per_Month]
                    )
                )-1))*
                _xlfn.XLOOKUP(
                    "GCP",
                    TBL_Egress_GCP[Provider],
                    TBL_Egress_GCP[Next 9TB / Month]
                )
            ),
            SUM(
                TBL_Formulas[[#This Row],[Primary Tier 01]]*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CL$1,
                        TBL_Options_Add[Option],
                        TBL_Options_Add[Avg_Egress_per_Month]
                    )
                )-10))*
                _xlfn.XLOOKUP(
                    "GCP",
                    TBL_Egress_GCP[Provider],
                    TBL_Egress_GCP[Greater than 10TB / Month]
                )
            )
        ),
        ""
    ),
    0
)</calculatedColumnFormula>
    </tableColumn>
    <tableColumn id="91" xr3:uid="{1B41A937-3383-4DCD-B9BF-9BA5A619D926}" name="Egress Fees 04 - Azure">
      <calculatedColumnFormula array="1">_xlfn.IFNA(
    IF(
        _xlfn.XLOOKUP(
            _xlfn.XLOOKUP(CM$1,TBL_Options[Option],TBL_Options[Primary_Type]),
            TBL_Pricing_Types[Storage Type],
            TBL_Pricing_Types[Provider],
        )="Azure",
        _xlfn.IFS(
            SUM(
                TBL_Formulas[[#This Row],[Primary Tier 01]]*
                _xlfn.XLOOKUP(
                    CM$1,
                    TBL_Options_Add[Option],
                    TBL_Options_Add[Avg_Egress_per_Month]
                )
            )&lt;=0.1,
            0,
            AND(
                SUM(
                    TBL_Formulas[[#This Row],[Primary Tier 01]]*
                    _xlfn.XLOOKUP(
                        CM$1,
                        TBL_Options_Add[Option],
                        TBL_Options_Add[Avg_Egress_per_Month]
                    )
                )&gt;0.1,
                SUM(
                    TBL_Formulas[[#This Row],[Primary Tier 01]]*
                    _xlfn.XLOOKUP(
                        CM$1,
                        TBL_Options_Add[Option],
                        TBL_Options_Add[Avg_Egress_per_Month]
                    )
                )&lt;=10
            ),
            SUM(
                1024*
                (SUM(
                    TBL_Formulas[[#This Row],[Primary Tier 01]]*
                    _xlfn.XLOOKUP(
                        CM$1,
                        TBL_Options_Add[Option],
                        TBL_Options_Add[Avg_Egress_per_Month]
                    )
                )-0.1)*
                _xlfn.XLOOKUP(
                    "Azure",
                    TBL_Egress_Azure[Provider],
                    TBL_Egress_Azure[Next 10TB / Month]
                )
            ),
            AND(
                SUM(
                    TBL_Formulas[[#This Row],[Primary Tier 01]]*
                    _xlfn.XLOOKUP(
                        CM$1,
                        TBL_Options_Add[Option],
                        TBL_Options_Add[Avg_Egress_per_Month]
                    )
                )&gt;10,
                SUM(
                    TBL_Formulas[[#This Row],[Primary Tier 01]]*
                    _xlfn.XLOOKUP(
                        CM$1,
                        TBL_Options_Add[Option],
                        TBL_Options_Add[Avg_Egress_per_Month]
                    )
                )&lt;=50
            ),
            SUM(
                (1024*
                10*
                _xlfn.XLOOKUP(
                    "Azure",
                    TBL_Egress_Azure[Provider],
                    TBL_Egress_Azure[Next 10TB / Month]
                ))+
                (1024*
                (SUM(
                    TBL_Formulas[[#This Row],[Primary Tier 01]]*
                    _xlfn.XLOOKUP(
                        CM$1,
                        TBL_Options_Add[Option],
                        TBL_Options_Add[Avg_Egress_per_Month]
                    )
                )-10)*
                _xlfn.XLOOKUP(
                    "Azure",
                    TBL_Egress_Azure[Provider],
                    TBL_Egress_Azure[Next 40TB / Month]
                ))
            ),
            AND(
                SUM(
                    TBL_Formulas[[#This Row],[Primary Tier 01]]*
                    _xlfn.XLOOKUP(
                        CM$1,
                        TBL_Options_Add[Option],
                        TBL_Options_Add[Avg_Egress_per_Month]
                    )
                )&gt;50,
                SUM(
                    TBL_Formulas[[#This Row],[Primary Tier 01]]*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CM$1,
                        TBL_Options_Add[Option],
                        TBL_Options_Add[Avg_Egress_per_Month]
                    )
                )-50)*
                _xlfn.XLOOKUP(
                    "Azure",
                    TBL_Egress_Azure[Provider],
                    TBL_Egress_Azure[Next 100TB / Month]
                ))
            ),
            AND(
                SUM(
                    TBL_Formulas[[#This Row],[Primary Tier 01]]*
                    _xlfn.XLOOKUP(
                        CM$1,
                        TBL_Options_Add[Option],
                        TBL_Options_Add[Avg_Egress_per_Month]
                    )
                )&gt;150,
                SUM(
                    TBL_Formulas[[#This Row],[Primary Tier 01]]*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CM$1,
                        TBL_Options_Add[Option],
                        TBL_Options_Add[Avg_Egress_per_Month]
                    )
                )-150)*
                _xlfn.XLOOKUP(
                    "Azure",
                    TBL_Egress_Azure[Provider],
                    TBL_Egress_Azure[Next 350TB / Month]
                ))
            ),
            SUM(
                TBL_Formulas[[#This Row],[Primary Tier 01]]*
                _xlfn.XLOOKUP(
                    CM$1,
                    TBL_Options_Add[Option],
                    TBL_Options_Add[Avg_Egress_per_Month]
                )
            )&gt;500,
            "Call Microsoft"
        ),
        ""
    ),
    0
)</calculatedColumnFormula>
    </tableColumn>
    <tableColumn id="92" xr3:uid="{C140C1A3-2CAF-4280-B2C6-CA9EADC7BE62}" name="Egress Fees 04 - AWS">
      <calculatedColumnFormula array="1">_xlfn.IFNA(
    IF(
        _xlfn.XLOOKUP(
            _xlfn.XLOOKUP(CN$1,TBL_Options[Option],TBL_Options[Primary_Type]),
            TBL_Pricing_Types[Storage Type],
            TBL_Pricing_Types[Provider],
        )="AWS",
        _xlfn.IFS(
            SUM(
                TBL_Formulas[[#This Row],[Primary Tier 01]]*
                _xlfn.XLOOKUP(
                    CN$1,
                    TBL_Options_Add[Option],
                    TBL_Options_Add[Avg_Egress_per_Month]
                )
            )&lt;=10,
            SUM(
                1024*
                SUM(
                    TBL_Formulas[[#This Row],[Primary Tier 01]]*
                    _xlfn.XLOOKUP(
                        CN$1,
                        TBL_Options_Add[Option],
                        TBL_Options_Add[Avg_Egress_per_Month]
                    )
                )*
                _xlfn.XLOOKUP(
                    "AWS",
                    TBL_Egress_AWS[Provider],
                    TBL_Egress_AWS[First 10TB / Month]
                )
            ),
            AND(
                SUM(
                    TBL_Formulas[[#This Row],[Primary Tier 01]]*
                    _xlfn.XLOOKUP(
                        CN$1,
                        TBL_Options_Add[Option],
                        TBL_Options_Add[Avg_Egress_per_Month]
                    )
                )&gt;10,
                SUM(
                    TBL_Formulas[[#This Row],[Primary Tier 01]]*
                    _xlfn.XLOOKUP(
                        CN$1,
                        TBL_Options_Add[Option],
                        TBL_Options_Add[Avg_Egress_per_Month]
                    )
                )&lt;=50
            ),
            SUM(
                (1024*
                10*
                _xlfn.XLOOKUP(
                    "AWS",
                    TBL_Egress_AWS[Provider],
                    TBL_Egress_AWS[First 10TB / Month]
                ))+
                (1024*
                (SUM(
                    TBL_Formulas[[#This Row],[Primary Tier 01]]*
                    _xlfn.XLOOKUP(
                        CN$1,
                        TBL_Options_Add[Option],
                        TBL_Options_Add[Avg_Egress_per_Month]
                    )
                )-10))*
                _xlfn.XLOOKUP(
                    "AWS",
                    TBL_Egress_AWS[Provider],
                    TBL_Egress_AWS[Next 40TB / Month]
                )
            ),
            AND(
                SUM(
                    TBL_Formulas[[#This Row],[Primary Tier 01]]*
                    _xlfn.XLOOKUP(
                        CN$1,
                        TBL_Options_Add[Option],
                        TBL_Options_Add[Avg_Egress_per_Month]
                    )
                )&gt;50,
                SUM(
                    TBL_Formulas[[#This Row],[Primary Tier 01]]*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CN$1,
                        TBL_Options_Add[Option],
                        TBL_Options_Add[Avg_Egress_per_Month]
                    )
                )-50)*
                _xlfn.XLOOKUP(
                    "AWS",
                    TBL_Egress_AWS[Provider],
                    TBL_Egress_AWS[Next 100TB / Month]
                ))
            ),
            SUM(
                TBL_Formulas[[#This Row],[Primary Tier 01]]*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CN$1,
                        TBL_Options_Add[Option],
                        TBL_Options_Add[Avg_Egress_per_Month]
                    )
                )-150)*
                _xlfn.XLOOKUP(
                    "AWS",
                    TBL_Egress_AWS[Provider],
                    TBL_Egress_AWS[Greater than 150TB / Month]
                ))
            )
        ),
        ""
    ),
    0
)</calculatedColumnFormula>
    </tableColumn>
    <tableColumn id="93" xr3:uid="{AB6FC030-56AA-4619-B37B-4B12F66EE836}" name="Egress Fees 04 - GCP">
      <calculatedColumnFormula array="1">_xlfn.IFNA(
    IF(
        _xlfn.XLOOKUP(
            _xlfn.XLOOKUP(CO$1,TBL_Options[Option],TBL_Options[Primary_Type]),
            TBL_Pricing_Types[Storage Type],
            TBL_Pricing_Types[Provider],
        )="GCP",
        _xlfn.IFS(
            SUM(
                TBL_Formulas[[#This Row],[Primary Tier 01]]*
                _xlfn.XLOOKUP(
                    CO$1,
                    TBL_Options_Add[Option],
                    TBL_Options_Add[Avg_Egress_per_Month]
                )
            )&lt;=1,
            SUM(
                1024*
                SUM(
                    TBL_Formulas[[#This Row],[Primary Tier 01]]*
                    _xlfn.XLOOKUP(
                        CO$1,
                        TBL_Options_Add[Option],
                        TBL_Options_Add[Avg_Egress_per_Month]
                    )
                )*
                _xlfn.XLOOKUP(
                    "GCP",
                    TBL_Egress_GCP[Provider],
                    TBL_Egress_GCP[First 1TB / Month]
                )
            ),
            AND(
                SUM(
                    TBL_Formulas[[#This Row],[Primary Tier 01]]*
                    _xlfn.XLOOKUP(
                        CO$1,
                        TBL_Options_Add[Option],
                        TBL_Options_Add[Avg_Egress_per_Month]
                    )
                )&gt;1,
                SUM(
                    TBL_Formulas[[#This Row],[Primary Tier 01]]*
                    _xlfn.XLOOKUP(
                        CO$1,
                        TBL_Options_Add[Option],
                        TBL_Options_Add[Avg_Egress_per_Month]
                    )
                )&lt;=10
            ),
            SUM(
                (1024*
                1*
                _xlfn.XLOOKUP(
                    "GCP",
                    TBL_Egress_GCP[Provider],
                    TBL_Egress_GCP[First 1TB / Month]
                ))+
                (1024*
                (SUM(
                    TBL_Formulas[[#This Row],[Primary Tier 01]]*
                    _xlfn.XLOOKUP(
                        CO$1,
                        TBL_Options_Add[Option],
                        TBL_Options_Add[Avg_Egress_per_Month]
                    )
                )-1))*
                _xlfn.XLOOKUP(
                    "GCP",
                    TBL_Egress_GCP[Provider],
                    TBL_Egress_GCP[Next 9TB / Month]
                )
            ),
            SUM(
                TBL_Formulas[[#This Row],[Primary Tier 01]]*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CO$1,
                        TBL_Options_Add[Option],
                        TBL_Options_Add[Avg_Egress_per_Month]
                    )
                )-10))*
                _xlfn.XLOOKUP(
                    "GCP",
                    TBL_Egress_GCP[Provider],
                    TBL_Egress_GCP[Greater than 10TB / Month]
                )
            )
        ),
        ""
    ),
    0
)</calculatedColumnFormula>
    </tableColumn>
    <tableColumn id="94" xr3:uid="{83842928-4A6F-4B67-8B40-A6DDF7385D28}" name="Egress Fees 05 - Azure">
      <calculatedColumnFormula array="1">_xlfn.IFNA(
    IF(
        _xlfn.XLOOKUP(
            _xlfn.XLOOKUP(CP$1,TBL_Options[Option],TBL_Options[Primary_Type]),
            TBL_Pricing_Types[Storage Type],
            TBL_Pricing_Types[Provider],
        )="Azure",
        _xlfn.IFS(
            SUM(
                TBL_Formulas[[#This Row],[Primary Tier 01]]*
                _xlfn.XLOOKUP(
                    CP$1,
                    TBL_Options_Add[Option],
                    TBL_Options_Add[Avg_Egress_per_Month]
                )
            )&lt;=0.1,
            0,
            AND(
                SUM(
                    TBL_Formulas[[#This Row],[Primary Tier 01]]*
                    _xlfn.XLOOKUP(
                        CP$1,
                        TBL_Options_Add[Option],
                        TBL_Options_Add[Avg_Egress_per_Month]
                    )
                )&gt;0.1,
                SUM(
                    TBL_Formulas[[#This Row],[Primary Tier 01]]*
                    _xlfn.XLOOKUP(
                        CP$1,
                        TBL_Options_Add[Option],
                        TBL_Options_Add[Avg_Egress_per_Month]
                    )
                )&lt;=10
            ),
            SUM(
                1024*
                (SUM(
                    TBL_Formulas[[#This Row],[Primary Tier 01]]*
                    _xlfn.XLOOKUP(
                        CP$1,
                        TBL_Options_Add[Option],
                        TBL_Options_Add[Avg_Egress_per_Month]
                    )
                )-0.1)*
                _xlfn.XLOOKUP(
                    "Azure",
                    TBL_Egress_Azure[Provider],
                    TBL_Egress_Azure[Next 10TB / Month]
                )
            ),
            AND(
                SUM(
                    TBL_Formulas[[#This Row],[Primary Tier 01]]*
                    _xlfn.XLOOKUP(
                        CP$1,
                        TBL_Options_Add[Option],
                        TBL_Options_Add[Avg_Egress_per_Month]
                    )
                )&gt;10,
                SUM(
                    TBL_Formulas[[#This Row],[Primary Tier 01]]*
                    _xlfn.XLOOKUP(
                        CP$1,
                        TBL_Options_Add[Option],
                        TBL_Options_Add[Avg_Egress_per_Month]
                    )
                )&lt;=50
            ),
            SUM(
                (1024*
                10*
                _xlfn.XLOOKUP(
                    "Azure",
                    TBL_Egress_Azure[Provider],
                    TBL_Egress_Azure[Next 10TB / Month]
                ))+
                (1024*
                (SUM(
                    TBL_Formulas[[#This Row],[Primary Tier 01]]*
                    _xlfn.XLOOKUP(
                        CP$1,
                        TBL_Options_Add[Option],
                        TBL_Options_Add[Avg_Egress_per_Month]
                    )
                )-10)*
                _xlfn.XLOOKUP(
                    "Azure",
                    TBL_Egress_Azure[Provider],
                    TBL_Egress_Azure[Next 40TB / Month]
                ))
            ),
            AND(
                SUM(
                    TBL_Formulas[[#This Row],[Primary Tier 01]]*
                    _xlfn.XLOOKUP(
                        CP$1,
                        TBL_Options_Add[Option],
                        TBL_Options_Add[Avg_Egress_per_Month]
                    )
                )&gt;50,
                SUM(
                    TBL_Formulas[[#This Row],[Primary Tier 01]]*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CP$1,
                        TBL_Options_Add[Option],
                        TBL_Options_Add[Avg_Egress_per_Month]
                    )
                )-50)*
                _xlfn.XLOOKUP(
                    "Azure",
                    TBL_Egress_Azure[Provider],
                    TBL_Egress_Azure[Next 100TB / Month]
                ))
            ),
            AND(
                SUM(
                    TBL_Formulas[[#This Row],[Primary Tier 01]]*
                    _xlfn.XLOOKUP(
                        CP$1,
                        TBL_Options_Add[Option],
                        TBL_Options_Add[Avg_Egress_per_Month]
                    )
                )&gt;150,
                SUM(
                    TBL_Formulas[[#This Row],[Primary Tier 01]]*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CP$1,
                        TBL_Options_Add[Option],
                        TBL_Options_Add[Avg_Egress_per_Month]
                    )
                )-150)*
                _xlfn.XLOOKUP(
                    "Azure",
                    TBL_Egress_Azure[Provider],
                    TBL_Egress_Azure[Next 350TB / Month]
                ))
            ),
            SUM(
                TBL_Formulas[[#This Row],[Primary Tier 01]]*
                _xlfn.XLOOKUP(
                    CP$1,
                    TBL_Options_Add[Option],
                    TBL_Options_Add[Avg_Egress_per_Month]
                )
            )&gt;500,
            "Call Microsoft"
        ),
        ""
    ),
    0
)</calculatedColumnFormula>
    </tableColumn>
    <tableColumn id="95" xr3:uid="{CA4F1808-4531-487B-970D-295C39B1AAED}" name="Egress Fees 05 - AWS">
      <calculatedColumnFormula array="1">_xlfn.IFNA(
    IF(
        _xlfn.XLOOKUP(
            _xlfn.XLOOKUP(CQ$1,TBL_Options[Option],TBL_Options[Primary_Type]),
            TBL_Pricing_Types[Storage Type],
            TBL_Pricing_Types[Provider],
        )="AWS",
        _xlfn.IFS(
            SUM(
                TBL_Formulas[[#This Row],[Primary Tier 01]]*
                _xlfn.XLOOKUP(
                    CQ$1,
                    TBL_Options_Add[Option],
                    TBL_Options_Add[Avg_Egress_per_Month]
                )
            )&lt;=10,
            SUM(
                1024*
                SUM(
                    TBL_Formulas[[#This Row],[Primary Tier 01]]*
                    _xlfn.XLOOKUP(
                        CQ$1,
                        TBL_Options_Add[Option],
                        TBL_Options_Add[Avg_Egress_per_Month]
                    )
                )*
                _xlfn.XLOOKUP(
                    "AWS",
                    TBL_Egress_AWS[Provider],
                    TBL_Egress_AWS[First 10TB / Month]
                )
            ),
            AND(
                SUM(
                    TBL_Formulas[[#This Row],[Primary Tier 01]]*
                    _xlfn.XLOOKUP(
                        CQ$1,
                        TBL_Options_Add[Option],
                        TBL_Options_Add[Avg_Egress_per_Month]
                    )
                )&gt;10,
                SUM(
                    TBL_Formulas[[#This Row],[Primary Tier 01]]*
                    _xlfn.XLOOKUP(
                        CQ$1,
                        TBL_Options_Add[Option],
                        TBL_Options_Add[Avg_Egress_per_Month]
                    )
                )&lt;=50
            ),
            SUM(
                (1024*
                10*
                _xlfn.XLOOKUP(
                    "AWS",
                    TBL_Egress_AWS[Provider],
                    TBL_Egress_AWS[First 10TB / Month]
                ))+
                (1024*
                (SUM(
                    TBL_Formulas[[#This Row],[Primary Tier 01]]*
                    _xlfn.XLOOKUP(
                        CQ$1,
                        TBL_Options_Add[Option],
                        TBL_Options_Add[Avg_Egress_per_Month]
                    )
                )-10))*
                _xlfn.XLOOKUP(
                    "AWS",
                    TBL_Egress_AWS[Provider],
                    TBL_Egress_AWS[Next 40TB / Month]
                )
            ),
            AND(
                SUM(
                    TBL_Formulas[[#This Row],[Primary Tier 01]]*
                    _xlfn.XLOOKUP(
                        CQ$1,
                        TBL_Options_Add[Option],
                        TBL_Options_Add[Avg_Egress_per_Month]
                    )
                )&gt;50,
                SUM(
                    TBL_Formulas[[#This Row],[Primary Tier 01]]*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CQ$1,
                        TBL_Options_Add[Option],
                        TBL_Options_Add[Avg_Egress_per_Month]
                    )
                )-50)*
                _xlfn.XLOOKUP(
                    "AWS",
                    TBL_Egress_AWS[Provider],
                    TBL_Egress_AWS[Next 100TB / Month]
                ))
            ),
            SUM(
                TBL_Formulas[[#This Row],[Primary Tier 01]]*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CQ$1,
                        TBL_Options_Add[Option],
                        TBL_Options_Add[Avg_Egress_per_Month]
                    )
                )-150)*
                _xlfn.XLOOKUP(
                    "AWS",
                    TBL_Egress_AWS[Provider],
                    TBL_Egress_AWS[Greater than 150TB / Month]
                ))
            )
        ),
        ""
    ),
    0
)</calculatedColumnFormula>
    </tableColumn>
    <tableColumn id="96" xr3:uid="{FF336C92-4556-42F6-953F-AE8116350C4F}" name="Egress Fees 05 - GCP">
      <calculatedColumnFormula array="1">_xlfn.IFNA(
    IF(
        _xlfn.XLOOKUP(
            _xlfn.XLOOKUP(CR$1,TBL_Options[Option],TBL_Options[Primary_Type]),
            TBL_Pricing_Types[Storage Type],
            TBL_Pricing_Types[Provider],
        )="GCP",
        _xlfn.IFS(
            SUM(
                TBL_Formulas[[#This Row],[Primary Tier 01]]*
                _xlfn.XLOOKUP(
                    CR$1,
                    TBL_Options_Add[Option],
                    TBL_Options_Add[Avg_Egress_per_Month]
                )
            )&lt;=1,
            SUM(
                1024*
                SUM(
                    TBL_Formulas[[#This Row],[Primary Tier 01]]*
                    _xlfn.XLOOKUP(
                        CR$1,
                        TBL_Options_Add[Option],
                        TBL_Options_Add[Avg_Egress_per_Month]
                    )
                )*
                _xlfn.XLOOKUP(
                    "GCP",
                    TBL_Egress_GCP[Provider],
                    TBL_Egress_GCP[First 1TB / Month]
                )
            ),
            AND(
                SUM(
                    TBL_Formulas[[#This Row],[Primary Tier 01]]*
                    _xlfn.XLOOKUP(
                        CR$1,
                        TBL_Options_Add[Option],
                        TBL_Options_Add[Avg_Egress_per_Month]
                    )
                )&gt;1,
                SUM(
                    TBL_Formulas[[#This Row],[Primary Tier 01]]*
                    _xlfn.XLOOKUP(
                        CR$1,
                        TBL_Options_Add[Option],
                        TBL_Options_Add[Avg_Egress_per_Month]
                    )
                )&lt;=10
            ),
            SUM(
                (1024*
                1*
                _xlfn.XLOOKUP(
                    "GCP",
                    TBL_Egress_GCP[Provider],
                    TBL_Egress_GCP[First 1TB / Month]
                ))+
                (1024*
                (SUM(
                    TBL_Formulas[[#This Row],[Primary Tier 01]]*
                    _xlfn.XLOOKUP(
                        CR$1,
                        TBL_Options_Add[Option],
                        TBL_Options_Add[Avg_Egress_per_Month]
                    )
                )-1))*
                _xlfn.XLOOKUP(
                    "GCP",
                    TBL_Egress_GCP[Provider],
                    TBL_Egress_GCP[Next 9TB / Month]
                )
            ),
            SUM(
                TBL_Formulas[[#This Row],[Primary Tier 01]]*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CR$1,
                        TBL_Options_Add[Option],
                        TBL_Options_Add[Avg_Egress_per_Month]
                    )
                )-10))*
                _xlfn.XLOOKUP(
                    "GCP",
                    TBL_Egress_GCP[Provider],
                    TBL_Egress_GCP[Greater than 10TB / Month]
                )
            )
        ),
        ""
    ),
    0
)</calculatedColumnFormula>
    </tableColumn>
    <tableColumn id="97" xr3:uid="{26083BB2-5D83-4514-B859-A17230A756AF}" name="Egress Fees 06 - Azure">
      <calculatedColumnFormula array="1">_xlfn.IFNA(
    IF(
        _xlfn.XLOOKUP(
            _xlfn.XLOOKUP(CS$1,TBL_Options[Option],TBL_Options[Primary_Type]),
            TBL_Pricing_Types[Storage Type],
            TBL_Pricing_Types[Provider],
        )="Azure",
        _xlfn.IFS(
            SUM(
                TBL_Formulas[[#This Row],[Primary Tier 01]]*
                _xlfn.XLOOKUP(
                    CS$1,
                    TBL_Options_Add[Option],
                    TBL_Options_Add[Avg_Egress_per_Month]
                )
            )&lt;=0.1,
            0,
            AND(
                SUM(
                    TBL_Formulas[[#This Row],[Primary Tier 01]]*
                    _xlfn.XLOOKUP(
                        CS$1,
                        TBL_Options_Add[Option],
                        TBL_Options_Add[Avg_Egress_per_Month]
                    )
                )&gt;0.1,
                SUM(
                    TBL_Formulas[[#This Row],[Primary Tier 01]]*
                    _xlfn.XLOOKUP(
                        CS$1,
                        TBL_Options_Add[Option],
                        TBL_Options_Add[Avg_Egress_per_Month]
                    )
                )&lt;=10
            ),
            SUM(
                1024*
                (SUM(
                    TBL_Formulas[[#This Row],[Primary Tier 01]]*
                    _xlfn.XLOOKUP(
                        CS$1,
                        TBL_Options_Add[Option],
                        TBL_Options_Add[Avg_Egress_per_Month]
                    )
                )-0.1)*
                _xlfn.XLOOKUP(
                    "Azure",
                    TBL_Egress_Azure[Provider],
                    TBL_Egress_Azure[Next 10TB / Month]
                )
            ),
            AND(
                SUM(
                    TBL_Formulas[[#This Row],[Primary Tier 01]]*
                    _xlfn.XLOOKUP(
                        CS$1,
                        TBL_Options_Add[Option],
                        TBL_Options_Add[Avg_Egress_per_Month]
                    )
                )&gt;10,
                SUM(
                    TBL_Formulas[[#This Row],[Primary Tier 01]]*
                    _xlfn.XLOOKUP(
                        CS$1,
                        TBL_Options_Add[Option],
                        TBL_Options_Add[Avg_Egress_per_Month]
                    )
                )&lt;=50
            ),
            SUM(
                (1024*
                10*
                _xlfn.XLOOKUP(
                    "Azure",
                    TBL_Egress_Azure[Provider],
                    TBL_Egress_Azure[Next 10TB / Month]
                ))+
                (1024*
                (SUM(
                    TBL_Formulas[[#This Row],[Primary Tier 01]]*
                    _xlfn.XLOOKUP(
                        CS$1,
                        TBL_Options_Add[Option],
                        TBL_Options_Add[Avg_Egress_per_Month]
                    )
                )-10)*
                _xlfn.XLOOKUP(
                    "Azure",
                    TBL_Egress_Azure[Provider],
                    TBL_Egress_Azure[Next 40TB / Month]
                ))
            ),
            AND(
                SUM(
                    TBL_Formulas[[#This Row],[Primary Tier 01]]*
                    _xlfn.XLOOKUP(
                        CS$1,
                        TBL_Options_Add[Option],
                        TBL_Options_Add[Avg_Egress_per_Month]
                    )
                )&gt;50,
                SUM(
                    TBL_Formulas[[#This Row],[Primary Tier 01]]*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CS$1,
                        TBL_Options_Add[Option],
                        TBL_Options_Add[Avg_Egress_per_Month]
                    )
                )-50)*
                _xlfn.XLOOKUP(
                    "Azure",
                    TBL_Egress_Azure[Provider],
                    TBL_Egress_Azure[Next 100TB / Month]
                ))
            ),
            AND(
                SUM(
                    TBL_Formulas[[#This Row],[Primary Tier 01]]*
                    _xlfn.XLOOKUP(
                        CS$1,
                        TBL_Options_Add[Option],
                        TBL_Options_Add[Avg_Egress_per_Month]
                    )
                )&gt;150,
                SUM(
                    TBL_Formulas[[#This Row],[Primary Tier 01]]*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CS$1,
                        TBL_Options_Add[Option],
                        TBL_Options_Add[Avg_Egress_per_Month]
                    )
                )-150)*
                _xlfn.XLOOKUP(
                    "Azure",
                    TBL_Egress_Azure[Provider],
                    TBL_Egress_Azure[Next 350TB / Month]
                ))
            ),
            SUM(
                TBL_Formulas[[#This Row],[Primary Tier 01]]*
                _xlfn.XLOOKUP(
                    CS$1,
                    TBL_Options_Add[Option],
                    TBL_Options_Add[Avg_Egress_per_Month]
                )
            )&gt;500,
            "Call Microsoft"
        ),
        ""
    ),
    0
)</calculatedColumnFormula>
    </tableColumn>
    <tableColumn id="98" xr3:uid="{CAE70190-F1A7-41A3-9365-B10E0E5A41A7}" name="Egress Fees 06 - AWS">
      <calculatedColumnFormula array="1">_xlfn.IFNA(
    IF(
        _xlfn.XLOOKUP(
            _xlfn.XLOOKUP(CT$1,TBL_Options[Option],TBL_Options[Primary_Type]),
            TBL_Pricing_Types[Storage Type],
            TBL_Pricing_Types[Provider],
        )="AWS",
        _xlfn.IFS(
            SUM(
                TBL_Formulas[[#This Row],[Primary Tier 01]]*
                _xlfn.XLOOKUP(
                    CT$1,
                    TBL_Options_Add[Option],
                    TBL_Options_Add[Avg_Egress_per_Month]
                )
            )&lt;=10,
            SUM(
                1024*
                SUM(
                    TBL_Formulas[[#This Row],[Primary Tier 01]]*
                    _xlfn.XLOOKUP(
                        CT$1,
                        TBL_Options_Add[Option],
                        TBL_Options_Add[Avg_Egress_per_Month]
                    )
                )*
                _xlfn.XLOOKUP(
                    "AWS",
                    TBL_Egress_AWS[Provider],
                    TBL_Egress_AWS[First 10TB / Month]
                )
            ),
            AND(
                SUM(
                    TBL_Formulas[[#This Row],[Primary Tier 01]]*
                    _xlfn.XLOOKUP(
                        CT$1,
                        TBL_Options_Add[Option],
                        TBL_Options_Add[Avg_Egress_per_Month]
                    )
                )&gt;10,
                SUM(
                    TBL_Formulas[[#This Row],[Primary Tier 01]]*
                    _xlfn.XLOOKUP(
                        CT$1,
                        TBL_Options_Add[Option],
                        TBL_Options_Add[Avg_Egress_per_Month]
                    )
                )&lt;=50
            ),
            SUM(
                (1024*
                10*
                _xlfn.XLOOKUP(
                    "AWS",
                    TBL_Egress_AWS[Provider],
                    TBL_Egress_AWS[First 10TB / Month]
                ))+
                (1024*
                (SUM(
                    TBL_Formulas[[#This Row],[Primary Tier 01]]*
                    _xlfn.XLOOKUP(
                        CT$1,
                        TBL_Options_Add[Option],
                        TBL_Options_Add[Avg_Egress_per_Month]
                    )
                )-10))*
                _xlfn.XLOOKUP(
                    "AWS",
                    TBL_Egress_AWS[Provider],
                    TBL_Egress_AWS[Next 40TB / Month]
                )
            ),
            AND(
                SUM(
                    TBL_Formulas[[#This Row],[Primary Tier 01]]*
                    _xlfn.XLOOKUP(
                        CT$1,
                        TBL_Options_Add[Option],
                        TBL_Options_Add[Avg_Egress_per_Month]
                    )
                )&gt;50,
                SUM(
                    TBL_Formulas[[#This Row],[Primary Tier 01]]*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CT$1,
                        TBL_Options_Add[Option],
                        TBL_Options_Add[Avg_Egress_per_Month]
                    )
                )-50)*
                _xlfn.XLOOKUP(
                    "AWS",
                    TBL_Egress_AWS[Provider],
                    TBL_Egress_AWS[Next 100TB / Month]
                ))
            ),
            SUM(
                TBL_Formulas[[#This Row],[Primary Tier 01]]*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CT$1,
                        TBL_Options_Add[Option],
                        TBL_Options_Add[Avg_Egress_per_Month]
                    )
                )-150)*
                _xlfn.XLOOKUP(
                    "AWS",
                    TBL_Egress_AWS[Provider],
                    TBL_Egress_AWS[Greater than 150TB / Month]
                ))
            )
        ),
        ""
    ),
    0
)</calculatedColumnFormula>
    </tableColumn>
    <tableColumn id="99" xr3:uid="{8F55635D-CACD-4AF1-B7AF-B7CC12CF2E1B}" name="Egress Fees 06 - GCP">
      <calculatedColumnFormula array="1">_xlfn.IFNA(
    IF(
        _xlfn.XLOOKUP(
            _xlfn.XLOOKUP(CU$1,TBL_Options[Option],TBL_Options[Primary_Type]),
            TBL_Pricing_Types[Storage Type],
            TBL_Pricing_Types[Provider],
        )="GCP",
        _xlfn.IFS(
            SUM(
                TBL_Formulas[[#This Row],[Primary Tier 01]]*
                _xlfn.XLOOKUP(
                    CU$1,
                    TBL_Options_Add[Option],
                    TBL_Options_Add[Avg_Egress_per_Month]
                )
            )&lt;=1,
            SUM(
                1024*
                SUM(
                    TBL_Formulas[[#This Row],[Primary Tier 01]]*
                    _xlfn.XLOOKUP(
                        CU$1,
                        TBL_Options_Add[Option],
                        TBL_Options_Add[Avg_Egress_per_Month]
                    )
                )*
                _xlfn.XLOOKUP(
                    "GCP",
                    TBL_Egress_GCP[Provider],
                    TBL_Egress_GCP[First 1TB / Month]
                )
            ),
            AND(
                SUM(
                    TBL_Formulas[[#This Row],[Primary Tier 01]]*
                    _xlfn.XLOOKUP(
                        CU$1,
                        TBL_Options_Add[Option],
                        TBL_Options_Add[Avg_Egress_per_Month]
                    )
                )&gt;1,
                SUM(
                    TBL_Formulas[[#This Row],[Primary Tier 01]]*
                    _xlfn.XLOOKUP(
                        CU$1,
                        TBL_Options_Add[Option],
                        TBL_Options_Add[Avg_Egress_per_Month]
                    )
                )&lt;=10
            ),
            SUM(
                (1024*
                1*
                _xlfn.XLOOKUP(
                    "GCP",
                    TBL_Egress_GCP[Provider],
                    TBL_Egress_GCP[First 1TB / Month]
                ))+
                (1024*
                (SUM(
                    TBL_Formulas[[#This Row],[Primary Tier 01]]*
                    _xlfn.XLOOKUP(
                        CU$1,
                        TBL_Options_Add[Option],
                        TBL_Options_Add[Avg_Egress_per_Month]
                    )
                )-1))*
                _xlfn.XLOOKUP(
                    "GCP",
                    TBL_Egress_GCP[Provider],
                    TBL_Egress_GCP[Next 9TB / Month]
                )
            ),
            SUM(
                TBL_Formulas[[#This Row],[Primary Tier 01]]*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CU$1,
                        TBL_Options_Add[Option],
                        TBL_Options_Add[Avg_Egress_per_Month]
                    )
                )-10))*
                _xlfn.XLOOKUP(
                    "GCP",
                    TBL_Egress_GCP[Provider],
                    TBL_Egress_GCP[Greater than 10TB / Month]
                )
            )
        ),
        ""
    ),
    0
)</calculatedColumnFormula>
    </tableColumn>
    <tableColumn id="100" xr3:uid="{6C12AF96-1522-409D-AFBE-5FD3AC8CF20D}" name="Egress Fees 07 - Azure">
      <calculatedColumnFormula array="1">_xlfn.IFNA(
    IF(
        _xlfn.XLOOKUP(
            _xlfn.XLOOKUP(CV$1,TBL_Options[Option],TBL_Options[Primary_Type]),
            TBL_Pricing_Types[Storage Type],
            TBL_Pricing_Types[Provider],
        )="Azure",
        _xlfn.IFS(
            SUM(
                TBL_Formulas[[#This Row],[Primary Tier 01]]*
                _xlfn.XLOOKUP(
                    CV$1,
                    TBL_Options_Add[Option],
                    TBL_Options_Add[Avg_Egress_per_Month]
                )
            )&lt;=0.1,
            0,
            AND(
                SUM(
                    TBL_Formulas[[#This Row],[Primary Tier 01]]*
                    _xlfn.XLOOKUP(
                        CV$1,
                        TBL_Options_Add[Option],
                        TBL_Options_Add[Avg_Egress_per_Month]
                    )
                )&gt;0.1,
                SUM(
                    TBL_Formulas[[#This Row],[Primary Tier 01]]*
                    _xlfn.XLOOKUP(
                        CV$1,
                        TBL_Options_Add[Option],
                        TBL_Options_Add[Avg_Egress_per_Month]
                    )
                )&lt;=10
            ),
            SUM(
                1024*
                (SUM(
                    TBL_Formulas[[#This Row],[Primary Tier 01]]*
                    _xlfn.XLOOKUP(
                        CV$1,
                        TBL_Options_Add[Option],
                        TBL_Options_Add[Avg_Egress_per_Month]
                    )
                )-0.1)*
                _xlfn.XLOOKUP(
                    "Azure",
                    TBL_Egress_Azure[Provider],
                    TBL_Egress_Azure[Next 10TB / Month]
                )
            ),
            AND(
                SUM(
                    TBL_Formulas[[#This Row],[Primary Tier 01]]*
                    _xlfn.XLOOKUP(
                        CV$1,
                        TBL_Options_Add[Option],
                        TBL_Options_Add[Avg_Egress_per_Month]
                    )
                )&gt;10,
                SUM(
                    TBL_Formulas[[#This Row],[Primary Tier 01]]*
                    _xlfn.XLOOKUP(
                        CV$1,
                        TBL_Options_Add[Option],
                        TBL_Options_Add[Avg_Egress_per_Month]
                    )
                )&lt;=50
            ),
            SUM(
                (1024*
                10*
                _xlfn.XLOOKUP(
                    "Azure",
                    TBL_Egress_Azure[Provider],
                    TBL_Egress_Azure[Next 10TB / Month]
                ))+
                (1024*
                (SUM(
                    TBL_Formulas[[#This Row],[Primary Tier 01]]*
                    _xlfn.XLOOKUP(
                        CV$1,
                        TBL_Options_Add[Option],
                        TBL_Options_Add[Avg_Egress_per_Month]
                    )
                )-10)*
                _xlfn.XLOOKUP(
                    "Azure",
                    TBL_Egress_Azure[Provider],
                    TBL_Egress_Azure[Next 40TB / Month]
                ))
            ),
            AND(
                SUM(
                    TBL_Formulas[[#This Row],[Primary Tier 01]]*
                    _xlfn.XLOOKUP(
                        CV$1,
                        TBL_Options_Add[Option],
                        TBL_Options_Add[Avg_Egress_per_Month]
                    )
                )&gt;50,
                SUM(
                    TBL_Formulas[[#This Row],[Primary Tier 01]]*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CV$1,
                        TBL_Options_Add[Option],
                        TBL_Options_Add[Avg_Egress_per_Month]
                    )
                )-50)*
                _xlfn.XLOOKUP(
                    "Azure",
                    TBL_Egress_Azure[Provider],
                    TBL_Egress_Azure[Next 100TB / Month]
                ))
            ),
            AND(
                SUM(
                    TBL_Formulas[[#This Row],[Primary Tier 01]]*
                    _xlfn.XLOOKUP(
                        CV$1,
                        TBL_Options_Add[Option],
                        TBL_Options_Add[Avg_Egress_per_Month]
                    )
                )&gt;150,
                SUM(
                    TBL_Formulas[[#This Row],[Primary Tier 01]]*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CV$1,
                        TBL_Options_Add[Option],
                        TBL_Options_Add[Avg_Egress_per_Month]
                    )
                )-150)*
                _xlfn.XLOOKUP(
                    "Azure",
                    TBL_Egress_Azure[Provider],
                    TBL_Egress_Azure[Next 350TB / Month]
                ))
            ),
            SUM(
                TBL_Formulas[[#This Row],[Primary Tier 01]]*
                _xlfn.XLOOKUP(
                    CV$1,
                    TBL_Options_Add[Option],
                    TBL_Options_Add[Avg_Egress_per_Month]
                )
            )&gt;500,
            "Call Microsoft"
        ),
        ""
    ),
    0
)</calculatedColumnFormula>
    </tableColumn>
    <tableColumn id="101" xr3:uid="{93C432B8-51E1-4C43-989B-9B9BD5FA269C}" name="Egress Fees 07 - AWS">
      <calculatedColumnFormula array="1">_xlfn.IFNA(
    IF(
        _xlfn.XLOOKUP(
            _xlfn.XLOOKUP(CW$1,TBL_Options[Option],TBL_Options[Primary_Type]),
            TBL_Pricing_Types[Storage Type],
            TBL_Pricing_Types[Provider],
        )="AWS",
        _xlfn.IFS(
            SUM(
                TBL_Formulas[[#This Row],[Primary Tier 01]]*
                _xlfn.XLOOKUP(
                    CW$1,
                    TBL_Options_Add[Option],
                    TBL_Options_Add[Avg_Egress_per_Month]
                )
            )&lt;=10,
            SUM(
                1024*
                SUM(
                    TBL_Formulas[[#This Row],[Primary Tier 01]]*
                    _xlfn.XLOOKUP(
                        CW$1,
                        TBL_Options_Add[Option],
                        TBL_Options_Add[Avg_Egress_per_Month]
                    )
                )*
                _xlfn.XLOOKUP(
                    "AWS",
                    TBL_Egress_AWS[Provider],
                    TBL_Egress_AWS[First 10TB / Month]
                )
            ),
            AND(
                SUM(
                    TBL_Formulas[[#This Row],[Primary Tier 01]]*
                    _xlfn.XLOOKUP(
                        CW$1,
                        TBL_Options_Add[Option],
                        TBL_Options_Add[Avg_Egress_per_Month]
                    )
                )&gt;10,
                SUM(
                    TBL_Formulas[[#This Row],[Primary Tier 01]]*
                    _xlfn.XLOOKUP(
                        CW$1,
                        TBL_Options_Add[Option],
                        TBL_Options_Add[Avg_Egress_per_Month]
                    )
                )&lt;=50
            ),
            SUM(
                (1024*
                10*
                _xlfn.XLOOKUP(
                    "AWS",
                    TBL_Egress_AWS[Provider],
                    TBL_Egress_AWS[First 10TB / Month]
                ))+
                (1024*
                (SUM(
                    TBL_Formulas[[#This Row],[Primary Tier 01]]*
                    _xlfn.XLOOKUP(
                        CW$1,
                        TBL_Options_Add[Option],
                        TBL_Options_Add[Avg_Egress_per_Month]
                    )
                )-10))*
                _xlfn.XLOOKUP(
                    "AWS",
                    TBL_Egress_AWS[Provider],
                    TBL_Egress_AWS[Next 40TB / Month]
                )
            ),
            AND(
                SUM(
                    TBL_Formulas[[#This Row],[Primary Tier 01]]*
                    _xlfn.XLOOKUP(
                        CW$1,
                        TBL_Options_Add[Option],
                        TBL_Options_Add[Avg_Egress_per_Month]
                    )
                )&gt;50,
                SUM(
                    TBL_Formulas[[#This Row],[Primary Tier 01]]*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CW$1,
                        TBL_Options_Add[Option],
                        TBL_Options_Add[Avg_Egress_per_Month]
                    )
                )-50)*
                _xlfn.XLOOKUP(
                    "AWS",
                    TBL_Egress_AWS[Provider],
                    TBL_Egress_AWS[Next 100TB / Month]
                ))
            ),
            SUM(
                TBL_Formulas[[#This Row],[Primary Tier 01]]*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CW$1,
                        TBL_Options_Add[Option],
                        TBL_Options_Add[Avg_Egress_per_Month]
                    )
                )-150)*
                _xlfn.XLOOKUP(
                    "AWS",
                    TBL_Egress_AWS[Provider],
                    TBL_Egress_AWS[Greater than 150TB / Month]
                ))
            )
        ),
        ""
    ),
    0
)</calculatedColumnFormula>
    </tableColumn>
    <tableColumn id="102" xr3:uid="{7D8252B4-57E3-4151-B92F-8A84F81D3D28}" name="Egress Fees 07 - GCP">
      <calculatedColumnFormula array="1">_xlfn.IFNA(
    IF(
        _xlfn.XLOOKUP(
            _xlfn.XLOOKUP(CX$1,TBL_Options[Option],TBL_Options[Primary_Type]),
            TBL_Pricing_Types[Storage Type],
            TBL_Pricing_Types[Provider],
        )="GCP",
        _xlfn.IFS(
            SUM(
                TBL_Formulas[[#This Row],[Primary Tier 01]]*
                _xlfn.XLOOKUP(
                    CX$1,
                    TBL_Options_Add[Option],
                    TBL_Options_Add[Avg_Egress_per_Month]
                )
            )&lt;=1,
            SUM(
                1024*
                SUM(
                    TBL_Formulas[[#This Row],[Primary Tier 01]]*
                    _xlfn.XLOOKUP(
                        CX$1,
                        TBL_Options_Add[Option],
                        TBL_Options_Add[Avg_Egress_per_Month]
                    )
                )*
                _xlfn.XLOOKUP(
                    "GCP",
                    TBL_Egress_GCP[Provider],
                    TBL_Egress_GCP[First 1TB / Month]
                )
            ),
            AND(
                SUM(
                    TBL_Formulas[[#This Row],[Primary Tier 01]]*
                    _xlfn.XLOOKUP(
                        CX$1,
                        TBL_Options_Add[Option],
                        TBL_Options_Add[Avg_Egress_per_Month]
                    )
                )&gt;1,
                SUM(
                    TBL_Formulas[[#This Row],[Primary Tier 01]]*
                    _xlfn.XLOOKUP(
                        CX$1,
                        TBL_Options_Add[Option],
                        TBL_Options_Add[Avg_Egress_per_Month]
                    )
                )&lt;=10
            ),
            SUM(
                (1024*
                1*
                _xlfn.XLOOKUP(
                    "GCP",
                    TBL_Egress_GCP[Provider],
                    TBL_Egress_GCP[First 1TB / Month]
                ))+
                (1024*
                (SUM(
                    TBL_Formulas[[#This Row],[Primary Tier 01]]*
                    _xlfn.XLOOKUP(
                        CX$1,
                        TBL_Options_Add[Option],
                        TBL_Options_Add[Avg_Egress_per_Month]
                    )
                )-1))*
                _xlfn.XLOOKUP(
                    "GCP",
                    TBL_Egress_GCP[Provider],
                    TBL_Egress_GCP[Next 9TB / Month]
                )
            ),
            SUM(
                TBL_Formulas[[#This Row],[Primary Tier 01]]*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CX$1,
                        TBL_Options_Add[Option],
                        TBL_Options_Add[Avg_Egress_per_Month]
                    )
                )-10))*
                _xlfn.XLOOKUP(
                    "GCP",
                    TBL_Egress_GCP[Provider],
                    TBL_Egress_GCP[Greater than 10TB / Month]
                )
            )
        ),
        ""
    ),
    0
)</calculatedColumnFormula>
    </tableColumn>
    <tableColumn id="103" xr3:uid="{A8EA0A83-924D-44BB-B184-BC9182281CB3}" name="Egress Fees 08 - Azure">
      <calculatedColumnFormula array="1">_xlfn.IFNA(
    IF(
        _xlfn.XLOOKUP(
            _xlfn.XLOOKUP(CY$1,TBL_Options[Option],TBL_Options[Primary_Type]),
            TBL_Pricing_Types[Storage Type],
            TBL_Pricing_Types[Provider],
        )="Azure",
        _xlfn.IFS(
            SUM(
                TBL_Formulas[[#This Row],[Primary Tier 01]]*
                _xlfn.XLOOKUP(
                    CY$1,
                    TBL_Options_Add[Option],
                    TBL_Options_Add[Avg_Egress_per_Month]
                )
            )&lt;=0.1,
            0,
            AND(
                SUM(
                    TBL_Formulas[[#This Row],[Primary Tier 01]]*
                    _xlfn.XLOOKUP(
                        CY$1,
                        TBL_Options_Add[Option],
                        TBL_Options_Add[Avg_Egress_per_Month]
                    )
                )&gt;0.1,
                SUM(
                    TBL_Formulas[[#This Row],[Primary Tier 01]]*
                    _xlfn.XLOOKUP(
                        CY$1,
                        TBL_Options_Add[Option],
                        TBL_Options_Add[Avg_Egress_per_Month]
                    )
                )&lt;=10
            ),
            SUM(
                1024*
                (SUM(
                    TBL_Formulas[[#This Row],[Primary Tier 01]]*
                    _xlfn.XLOOKUP(
                        CY$1,
                        TBL_Options_Add[Option],
                        TBL_Options_Add[Avg_Egress_per_Month]
                    )
                )-0.1)*
                _xlfn.XLOOKUP(
                    "Azure",
                    TBL_Egress_Azure[Provider],
                    TBL_Egress_Azure[Next 10TB / Month]
                )
            ),
            AND(
                SUM(
                    TBL_Formulas[[#This Row],[Primary Tier 01]]*
                    _xlfn.XLOOKUP(
                        CY$1,
                        TBL_Options_Add[Option],
                        TBL_Options_Add[Avg_Egress_per_Month]
                    )
                )&gt;10,
                SUM(
                    TBL_Formulas[[#This Row],[Primary Tier 01]]*
                    _xlfn.XLOOKUP(
                        CY$1,
                        TBL_Options_Add[Option],
                        TBL_Options_Add[Avg_Egress_per_Month]
                    )
                )&lt;=50
            ),
            SUM(
                (1024*
                10*
                _xlfn.XLOOKUP(
                    "Azure",
                    TBL_Egress_Azure[Provider],
                    TBL_Egress_Azure[Next 10TB / Month]
                ))+
                (1024*
                (SUM(
                    TBL_Formulas[[#This Row],[Primary Tier 01]]*
                    _xlfn.XLOOKUP(
                        CY$1,
                        TBL_Options_Add[Option],
                        TBL_Options_Add[Avg_Egress_per_Month]
                    )
                )-10)*
                _xlfn.XLOOKUP(
                    "Azure",
                    TBL_Egress_Azure[Provider],
                    TBL_Egress_Azure[Next 40TB / Month]
                ))
            ),
            AND(
                SUM(
                    TBL_Formulas[[#This Row],[Primary Tier 01]]*
                    _xlfn.XLOOKUP(
                        CY$1,
                        TBL_Options_Add[Option],
                        TBL_Options_Add[Avg_Egress_per_Month]
                    )
                )&gt;50,
                SUM(
                    TBL_Formulas[[#This Row],[Primary Tier 01]]*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CY$1,
                        TBL_Options_Add[Option],
                        TBL_Options_Add[Avg_Egress_per_Month]
                    )
                )-50)*
                _xlfn.XLOOKUP(
                    "Azure",
                    TBL_Egress_Azure[Provider],
                    TBL_Egress_Azure[Next 100TB / Month]
                ))
            ),
            AND(
                SUM(
                    TBL_Formulas[[#This Row],[Primary Tier 01]]*
                    _xlfn.XLOOKUP(
                        CY$1,
                        TBL_Options_Add[Option],
                        TBL_Options_Add[Avg_Egress_per_Month]
                    )
                )&gt;150,
                SUM(
                    TBL_Formulas[[#This Row],[Primary Tier 01]]*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CY$1,
                        TBL_Options_Add[Option],
                        TBL_Options_Add[Avg_Egress_per_Month]
                    )
                )-150)*
                _xlfn.XLOOKUP(
                    "Azure",
                    TBL_Egress_Azure[Provider],
                    TBL_Egress_Azure[Next 350TB / Month]
                ))
            ),
            SUM(
                TBL_Formulas[[#This Row],[Primary Tier 01]]*
                _xlfn.XLOOKUP(
                    CY$1,
                    TBL_Options_Add[Option],
                    TBL_Options_Add[Avg_Egress_per_Month]
                )
            )&gt;500,
            "Call Microsoft"
        ),
        ""
    ),
    0
)</calculatedColumnFormula>
    </tableColumn>
    <tableColumn id="104" xr3:uid="{73144CD4-5A54-40C4-9615-187B337E7DB8}" name="Egress Fees 08 - AWS">
      <calculatedColumnFormula array="1">_xlfn.IFNA(
    IF(
        _xlfn.XLOOKUP(
            _xlfn.XLOOKUP(CZ$1,TBL_Options[Option],TBL_Options[Primary_Type]),
            TBL_Pricing_Types[Storage Type],
            TBL_Pricing_Types[Provider],
        )="AWS",
        _xlfn.IFS(
            SUM(
                TBL_Formulas[[#This Row],[Primary Tier 01]]*
                _xlfn.XLOOKUP(
                    CZ$1,
                    TBL_Options_Add[Option],
                    TBL_Options_Add[Avg_Egress_per_Month]
                )
            )&lt;=10,
            SUM(
                1024*
                SUM(
                    TBL_Formulas[[#This Row],[Primary Tier 01]]*
                    _xlfn.XLOOKUP(
                        CZ$1,
                        TBL_Options_Add[Option],
                        TBL_Options_Add[Avg_Egress_per_Month]
                    )
                )*
                _xlfn.XLOOKUP(
                    "AWS",
                    TBL_Egress_AWS[Provider],
                    TBL_Egress_AWS[First 10TB / Month]
                )
            ),
            AND(
                SUM(
                    TBL_Formulas[[#This Row],[Primary Tier 01]]*
                    _xlfn.XLOOKUP(
                        CZ$1,
                        TBL_Options_Add[Option],
                        TBL_Options_Add[Avg_Egress_per_Month]
                    )
                )&gt;10,
                SUM(
                    TBL_Formulas[[#This Row],[Primary Tier 01]]*
                    _xlfn.XLOOKUP(
                        CZ$1,
                        TBL_Options_Add[Option],
                        TBL_Options_Add[Avg_Egress_per_Month]
                    )
                )&lt;=50
            ),
            SUM(
                (1024*
                10*
                _xlfn.XLOOKUP(
                    "AWS",
                    TBL_Egress_AWS[Provider],
                    TBL_Egress_AWS[First 10TB / Month]
                ))+
                (1024*
                (SUM(
                    TBL_Formulas[[#This Row],[Primary Tier 01]]*
                    _xlfn.XLOOKUP(
                        CZ$1,
                        TBL_Options_Add[Option],
                        TBL_Options_Add[Avg_Egress_per_Month]
                    )
                )-10))*
                _xlfn.XLOOKUP(
                    "AWS",
                    TBL_Egress_AWS[Provider],
                    TBL_Egress_AWS[Next 40TB / Month]
                )
            ),
            AND(
                SUM(
                    TBL_Formulas[[#This Row],[Primary Tier 01]]*
                    _xlfn.XLOOKUP(
                        CZ$1,
                        TBL_Options_Add[Option],
                        TBL_Options_Add[Avg_Egress_per_Month]
                    )
                )&gt;50,
                SUM(
                    TBL_Formulas[[#This Row],[Primary Tier 01]]*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CZ$1,
                        TBL_Options_Add[Option],
                        TBL_Options_Add[Avg_Egress_per_Month]
                    )
                )-50)*
                _xlfn.XLOOKUP(
                    "AWS",
                    TBL_Egress_AWS[Provider],
                    TBL_Egress_AWS[Next 100TB / Month]
                ))
            ),
            SUM(
                TBL_Formulas[[#This Row],[Primary Tier 01]]*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CZ$1,
                        TBL_Options_Add[Option],
                        TBL_Options_Add[Avg_Egress_per_Month]
                    )
                )-150)*
                _xlfn.XLOOKUP(
                    "AWS",
                    TBL_Egress_AWS[Provider],
                    TBL_Egress_AWS[Greater than 150TB / Month]
                ))
            )
        ),
        ""
    ),
    0
)</calculatedColumnFormula>
    </tableColumn>
    <tableColumn id="105" xr3:uid="{F9F7D852-4437-43D1-B259-E2333E6927A4}" name="Egress Fees 08 - GCP">
      <calculatedColumnFormula array="1">_xlfn.IFNA(
    IF(
        _xlfn.XLOOKUP(
            _xlfn.XLOOKUP(DA$1,TBL_Options[Option],TBL_Options[Primary_Type]),
            TBL_Pricing_Types[Storage Type],
            TBL_Pricing_Types[Provider],
        )="GCP",
        _xlfn.IFS(
            SUM(
                TBL_Formulas[[#This Row],[Primary Tier 01]]*
                _xlfn.XLOOKUP(
                    DA$1,
                    TBL_Options_Add[Option],
                    TBL_Options_Add[Avg_Egress_per_Month]
                )
            )&lt;=1,
            SUM(
                1024*
                SUM(
                    TBL_Formulas[[#This Row],[Primary Tier 01]]*
                    _xlfn.XLOOKUP(
                        DA$1,
                        TBL_Options_Add[Option],
                        TBL_Options_Add[Avg_Egress_per_Month]
                    )
                )*
                _xlfn.XLOOKUP(
                    "GCP",
                    TBL_Egress_GCP[Provider],
                    TBL_Egress_GCP[First 1TB / Month]
                )
            ),
            AND(
                SUM(
                    TBL_Formulas[[#This Row],[Primary Tier 01]]*
                    _xlfn.XLOOKUP(
                        DA$1,
                        TBL_Options_Add[Option],
                        TBL_Options_Add[Avg_Egress_per_Month]
                    )
                )&gt;1,
                SUM(
                    TBL_Formulas[[#This Row],[Primary Tier 01]]*
                    _xlfn.XLOOKUP(
                        DA$1,
                        TBL_Options_Add[Option],
                        TBL_Options_Add[Avg_Egress_per_Month]
                    )
                )&lt;=10
            ),
            SUM(
                (1024*
                1*
                _xlfn.XLOOKUP(
                    "GCP",
                    TBL_Egress_GCP[Provider],
                    TBL_Egress_GCP[First 1TB / Month]
                ))+
                (1024*
                (SUM(
                    TBL_Formulas[[#This Row],[Primary Tier 01]]*
                    _xlfn.XLOOKUP(
                        DA$1,
                        TBL_Options_Add[Option],
                        TBL_Options_Add[Avg_Egress_per_Month]
                    )
                )-1))*
                _xlfn.XLOOKUP(
                    "GCP",
                    TBL_Egress_GCP[Provider],
                    TBL_Egress_GCP[Next 9TB / Month]
                )
            ),
            SUM(
                TBL_Formulas[[#This Row],[Primary Tier 01]]*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DA$1,
                        TBL_Options_Add[Option],
                        TBL_Options_Add[Avg_Egress_per_Month]
                    )
                )-10))*
                _xlfn.XLOOKUP(
                    "GCP",
                    TBL_Egress_GCP[Provider],
                    TBL_Egress_GCP[Greater than 10TB / Month]
                )
            )
        ),
        ""
    ),
    0
)</calculatedColumnFormula>
    </tableColumn>
    <tableColumn id="106" xr3:uid="{0E757F96-1524-4B79-90E9-3197D73E9D87}" name="Egress Fees 09 - Azure">
      <calculatedColumnFormula array="1">_xlfn.IFNA(
    IF(
        _xlfn.XLOOKUP(
            _xlfn.XLOOKUP(DB$1,TBL_Options[Option],TBL_Options[Primary_Type]),
            TBL_Pricing_Types[Storage Type],
            TBL_Pricing_Types[Provider],
        )="Azure",
        _xlfn.IFS(
            SUM(
                TBL_Formulas[[#This Row],[Primary Tier 01]]*
                _xlfn.XLOOKUP(
                    DB$1,
                    TBL_Options_Add[Option],
                    TBL_Options_Add[Avg_Egress_per_Month]
                )
            )&lt;=0.1,
            0,
            AND(
                SUM(
                    TBL_Formulas[[#This Row],[Primary Tier 01]]*
                    _xlfn.XLOOKUP(
                        DB$1,
                        TBL_Options_Add[Option],
                        TBL_Options_Add[Avg_Egress_per_Month]
                    )
                )&gt;0.1,
                SUM(
                    TBL_Formulas[[#This Row],[Primary Tier 01]]*
                    _xlfn.XLOOKUP(
                        DB$1,
                        TBL_Options_Add[Option],
                        TBL_Options_Add[Avg_Egress_per_Month]
                    )
                )&lt;=10
            ),
            SUM(
                1024*
                (SUM(
                    TBL_Formulas[[#This Row],[Primary Tier 01]]*
                    _xlfn.XLOOKUP(
                        DB$1,
                        TBL_Options_Add[Option],
                        TBL_Options_Add[Avg_Egress_per_Month]
                    )
                )-0.1)*
                _xlfn.XLOOKUP(
                    "Azure",
                    TBL_Egress_Azure[Provider],
                    TBL_Egress_Azure[Next 10TB / Month]
                )
            ),
            AND(
                SUM(
                    TBL_Formulas[[#This Row],[Primary Tier 01]]*
                    _xlfn.XLOOKUP(
                        DB$1,
                        TBL_Options_Add[Option],
                        TBL_Options_Add[Avg_Egress_per_Month]
                    )
                )&gt;10,
                SUM(
                    TBL_Formulas[[#This Row],[Primary Tier 01]]*
                    _xlfn.XLOOKUP(
                        DB$1,
                        TBL_Options_Add[Option],
                        TBL_Options_Add[Avg_Egress_per_Month]
                    )
                )&lt;=50
            ),
            SUM(
                (1024*
                10*
                _xlfn.XLOOKUP(
                    "Azure",
                    TBL_Egress_Azure[Provider],
                    TBL_Egress_Azure[Next 10TB / Month]
                ))+
                (1024*
                (SUM(
                    TBL_Formulas[[#This Row],[Primary Tier 01]]*
                    _xlfn.XLOOKUP(
                        DB$1,
                        TBL_Options_Add[Option],
                        TBL_Options_Add[Avg_Egress_per_Month]
                    )
                )-10)*
                _xlfn.XLOOKUP(
                    "Azure",
                    TBL_Egress_Azure[Provider],
                    TBL_Egress_Azure[Next 40TB / Month]
                ))
            ),
            AND(
                SUM(
                    TBL_Formulas[[#This Row],[Primary Tier 01]]*
                    _xlfn.XLOOKUP(
                        DB$1,
                        TBL_Options_Add[Option],
                        TBL_Options_Add[Avg_Egress_per_Month]
                    )
                )&gt;50,
                SUM(
                    TBL_Formulas[[#This Row],[Primary Tier 01]]*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DB$1,
                        TBL_Options_Add[Option],
                        TBL_Options_Add[Avg_Egress_per_Month]
                    )
                )-50)*
                _xlfn.XLOOKUP(
                    "Azure",
                    TBL_Egress_Azure[Provider],
                    TBL_Egress_Azure[Next 100TB / Month]
                ))
            ),
            AND(
                SUM(
                    TBL_Formulas[[#This Row],[Primary Tier 01]]*
                    _xlfn.XLOOKUP(
                        DB$1,
                        TBL_Options_Add[Option],
                        TBL_Options_Add[Avg_Egress_per_Month]
                    )
                )&gt;150,
                SUM(
                    TBL_Formulas[[#This Row],[Primary Tier 01]]*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DB$1,
                        TBL_Options_Add[Option],
                        TBL_Options_Add[Avg_Egress_per_Month]
                    )
                )-150)*
                _xlfn.XLOOKUP(
                    "Azure",
                    TBL_Egress_Azure[Provider],
                    TBL_Egress_Azure[Next 350TB / Month]
                ))
            ),
            SUM(
                TBL_Formulas[[#This Row],[Primary Tier 01]]*
                _xlfn.XLOOKUP(
                    DB$1,
                    TBL_Options_Add[Option],
                    TBL_Options_Add[Avg_Egress_per_Month]
                )
            )&gt;500,
            "Call Microsoft"
        ),
        ""
    ),
    0
)</calculatedColumnFormula>
    </tableColumn>
    <tableColumn id="107" xr3:uid="{DF1BAC49-C0B3-4992-861B-72454826F78B}" name="Egress Fees 09 - AWS">
      <calculatedColumnFormula array="1">_xlfn.IFNA(
    IF(
        _xlfn.XLOOKUP(
            _xlfn.XLOOKUP(DC$1,TBL_Options[Option],TBL_Options[Primary_Type]),
            TBL_Pricing_Types[Storage Type],
            TBL_Pricing_Types[Provider],
        )="AWS",
        _xlfn.IFS(
            SUM(
                TBL_Formulas[[#This Row],[Primary Tier 01]]*
                _xlfn.XLOOKUP(
                    DC$1,
                    TBL_Options_Add[Option],
                    TBL_Options_Add[Avg_Egress_per_Month]
                )
            )&lt;=10,
            SUM(
                1024*
                SUM(
                    TBL_Formulas[[#This Row],[Primary Tier 01]]*
                    _xlfn.XLOOKUP(
                        DC$1,
                        TBL_Options_Add[Option],
                        TBL_Options_Add[Avg_Egress_per_Month]
                    )
                )*
                _xlfn.XLOOKUP(
                    "AWS",
                    TBL_Egress_AWS[Provider],
                    TBL_Egress_AWS[First 10TB / Month]
                )
            ),
            AND(
                SUM(
                    TBL_Formulas[[#This Row],[Primary Tier 01]]*
                    _xlfn.XLOOKUP(
                        DC$1,
                        TBL_Options_Add[Option],
                        TBL_Options_Add[Avg_Egress_per_Month]
                    )
                )&gt;10,
                SUM(
                    TBL_Formulas[[#This Row],[Primary Tier 01]]*
                    _xlfn.XLOOKUP(
                        DC$1,
                        TBL_Options_Add[Option],
                        TBL_Options_Add[Avg_Egress_per_Month]
                    )
                )&lt;=50
            ),
            SUM(
                (1024*
                10*
                _xlfn.XLOOKUP(
                    "AWS",
                    TBL_Egress_AWS[Provider],
                    TBL_Egress_AWS[First 10TB / Month]
                ))+
                (1024*
                (SUM(
                    TBL_Formulas[[#This Row],[Primary Tier 01]]*
                    _xlfn.XLOOKUP(
                        DC$1,
                        TBL_Options_Add[Option],
                        TBL_Options_Add[Avg_Egress_per_Month]
                    )
                )-10))*
                _xlfn.XLOOKUP(
                    "AWS",
                    TBL_Egress_AWS[Provider],
                    TBL_Egress_AWS[Next 40TB / Month]
                )
            ),
            AND(
                SUM(
                    TBL_Formulas[[#This Row],[Primary Tier 01]]*
                    _xlfn.XLOOKUP(
                        DC$1,
                        TBL_Options_Add[Option],
                        TBL_Options_Add[Avg_Egress_per_Month]
                    )
                )&gt;50,
                SUM(
                    TBL_Formulas[[#This Row],[Primary Tier 01]]*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DC$1,
                        TBL_Options_Add[Option],
                        TBL_Options_Add[Avg_Egress_per_Month]
                    )
                )-50)*
                _xlfn.XLOOKUP(
                    "AWS",
                    TBL_Egress_AWS[Provider],
                    TBL_Egress_AWS[Next 100TB / Month]
                ))
            ),
            SUM(
                TBL_Formulas[[#This Row],[Primary Tier 01]]*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DC$1,
                        TBL_Options_Add[Option],
                        TBL_Options_Add[Avg_Egress_per_Month]
                    )
                )-150)*
                _xlfn.XLOOKUP(
                    "AWS",
                    TBL_Egress_AWS[Provider],
                    TBL_Egress_AWS[Greater than 150TB / Month]
                ))
            )
        ),
        ""
    ),
    0
)</calculatedColumnFormula>
    </tableColumn>
    <tableColumn id="108" xr3:uid="{ABB4A31A-B35B-42C2-8FD3-DE47057256F3}" name="Egress Fees 09 - GCP">
      <calculatedColumnFormula array="1">_xlfn.IFNA(
    IF(
        _xlfn.XLOOKUP(
            _xlfn.XLOOKUP(DD$1,TBL_Options[Option],TBL_Options[Primary_Type]),
            TBL_Pricing_Types[Storage Type],
            TBL_Pricing_Types[Provider],
        )="GCP",
        _xlfn.IFS(
            SUM(
                TBL_Formulas[[#This Row],[Primary Tier 01]]*
                _xlfn.XLOOKUP(
                    DD$1,
                    TBL_Options_Add[Option],
                    TBL_Options_Add[Avg_Egress_per_Month]
                )
            )&lt;=1,
            SUM(
                1024*
                SUM(
                    TBL_Formulas[[#This Row],[Primary Tier 01]]*
                    _xlfn.XLOOKUP(
                        DD$1,
                        TBL_Options_Add[Option],
                        TBL_Options_Add[Avg_Egress_per_Month]
                    )
                )*
                _xlfn.XLOOKUP(
                    "GCP",
                    TBL_Egress_GCP[Provider],
                    TBL_Egress_GCP[First 1TB / Month]
                )
            ),
            AND(
                SUM(
                    TBL_Formulas[[#This Row],[Primary Tier 01]]*
                    _xlfn.XLOOKUP(
                        DD$1,
                        TBL_Options_Add[Option],
                        TBL_Options_Add[Avg_Egress_per_Month]
                    )
                )&gt;1,
                SUM(
                    TBL_Formulas[[#This Row],[Primary Tier 01]]*
                    _xlfn.XLOOKUP(
                        DD$1,
                        TBL_Options_Add[Option],
                        TBL_Options_Add[Avg_Egress_per_Month]
                    )
                )&lt;=10
            ),
            SUM(
                (1024*
                1*
                _xlfn.XLOOKUP(
                    "GCP",
                    TBL_Egress_GCP[Provider],
                    TBL_Egress_GCP[First 1TB / Month]
                ))+
                (1024*
                (SUM(
                    TBL_Formulas[[#This Row],[Primary Tier 01]]*
                    _xlfn.XLOOKUP(
                        DD$1,
                        TBL_Options_Add[Option],
                        TBL_Options_Add[Avg_Egress_per_Month]
                    )
                )-1))*
                _xlfn.XLOOKUP(
                    "GCP",
                    TBL_Egress_GCP[Provider],
                    TBL_Egress_GCP[Next 9TB / Month]
                )
            ),
            SUM(
                TBL_Formulas[[#This Row],[Primary Tier 01]]*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DD$1,
                        TBL_Options_Add[Option],
                        TBL_Options_Add[Avg_Egress_per_Month]
                    )
                )-10))*
                _xlfn.XLOOKUP(
                    "GCP",
                    TBL_Egress_GCP[Provider],
                    TBL_Egress_GCP[Greater than 10TB / Month]
                )
            )
        ),
        ""
    ),
    0
)</calculatedColumnFormula>
    </tableColumn>
    <tableColumn id="109" xr3:uid="{D41751F2-85A2-4E26-9A4C-EB249DF87538}" name="Egress Fees 10 - Azure">
      <calculatedColumnFormula array="1">_xlfn.IFNA(
    IF(
        _xlfn.XLOOKUP(
            _xlfn.XLOOKUP(DE$1,TBL_Options[Option],TBL_Options[Primary_Type]),
            TBL_Pricing_Types[Storage Type],
            TBL_Pricing_Types[Provider],
        )="Azure",
        _xlfn.IFS(
            SUM(
                TBL_Formulas[[#This Row],[Primary Tier 01]]*
                _xlfn.XLOOKUP(
                    DE$1,
                    TBL_Options_Add[Option],
                    TBL_Options_Add[Avg_Egress_per_Month]
                )
            )&lt;=0.1,
            0,
            AND(
                SUM(
                    TBL_Formulas[[#This Row],[Primary Tier 01]]*
                    _xlfn.XLOOKUP(
                        DE$1,
                        TBL_Options_Add[Option],
                        TBL_Options_Add[Avg_Egress_per_Month]
                    )
                )&gt;0.1,
                SUM(
                    TBL_Formulas[[#This Row],[Primary Tier 01]]*
                    _xlfn.XLOOKUP(
                        DE$1,
                        TBL_Options_Add[Option],
                        TBL_Options_Add[Avg_Egress_per_Month]
                    )
                )&lt;=10
            ),
            SUM(
                1024*
                (SUM(
                    TBL_Formulas[[#This Row],[Primary Tier 01]]*
                    _xlfn.XLOOKUP(
                        DE$1,
                        TBL_Options_Add[Option],
                        TBL_Options_Add[Avg_Egress_per_Month]
                    )
                )-0.1)*
                _xlfn.XLOOKUP(
                    "Azure",
                    TBL_Egress_Azure[Provider],
                    TBL_Egress_Azure[Next 10TB / Month]
                )
            ),
            AND(
                SUM(
                    TBL_Formulas[[#This Row],[Primary Tier 01]]*
                    _xlfn.XLOOKUP(
                        DE$1,
                        TBL_Options_Add[Option],
                        TBL_Options_Add[Avg_Egress_per_Month]
                    )
                )&gt;10,
                SUM(
                    TBL_Formulas[[#This Row],[Primary Tier 01]]*
                    _xlfn.XLOOKUP(
                        DE$1,
                        TBL_Options_Add[Option],
                        TBL_Options_Add[Avg_Egress_per_Month]
                    )
                )&lt;=50
            ),
            SUM(
                (1024*
                10*
                _xlfn.XLOOKUP(
                    "Azure",
                    TBL_Egress_Azure[Provider],
                    TBL_Egress_Azure[Next 10TB / Month]
                ))+
                (1024*
                (SUM(
                    TBL_Formulas[[#This Row],[Primary Tier 01]]*
                    _xlfn.XLOOKUP(
                        DE$1,
                        TBL_Options_Add[Option],
                        TBL_Options_Add[Avg_Egress_per_Month]
                    )
                )-10)*
                _xlfn.XLOOKUP(
                    "Azure",
                    TBL_Egress_Azure[Provider],
                    TBL_Egress_Azure[Next 40TB / Month]
                ))
            ),
            AND(
                SUM(
                    TBL_Formulas[[#This Row],[Primary Tier 01]]*
                    _xlfn.XLOOKUP(
                        DE$1,
                        TBL_Options_Add[Option],
                        TBL_Options_Add[Avg_Egress_per_Month]
                    )
                )&gt;50,
                SUM(
                    TBL_Formulas[[#This Row],[Primary Tier 01]]*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DE$1,
                        TBL_Options_Add[Option],
                        TBL_Options_Add[Avg_Egress_per_Month]
                    )
                )-50)*
                _xlfn.XLOOKUP(
                    "Azure",
                    TBL_Egress_Azure[Provider],
                    TBL_Egress_Azure[Next 100TB / Month]
                ))
            ),
            AND(
                SUM(
                    TBL_Formulas[[#This Row],[Primary Tier 01]]*
                    _xlfn.XLOOKUP(
                        DE$1,
                        TBL_Options_Add[Option],
                        TBL_Options_Add[Avg_Egress_per_Month]
                    )
                )&gt;150,
                SUM(
                    TBL_Formulas[[#This Row],[Primary Tier 01]]*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DE$1,
                        TBL_Options_Add[Option],
                        TBL_Options_Add[Avg_Egress_per_Month]
                    )
                )-150)*
                _xlfn.XLOOKUP(
                    "Azure",
                    TBL_Egress_Azure[Provider],
                    TBL_Egress_Azure[Next 350TB / Month]
                ))
            ),
            SUM(
                TBL_Formulas[[#This Row],[Primary Tier 01]]*
                _xlfn.XLOOKUP(
                    DE$1,
                    TBL_Options_Add[Option],
                    TBL_Options_Add[Avg_Egress_per_Month]
                )
            )&gt;500,
            "Call Microsoft"
        ),
        ""
    ),
    0
)</calculatedColumnFormula>
    </tableColumn>
    <tableColumn id="110" xr3:uid="{42A2B56C-BD67-4FE0-958B-F35A3454F334}" name="Egress Fees 10 - AWS">
      <calculatedColumnFormula array="1">_xlfn.IFNA(
    IF(
        _xlfn.XLOOKUP(
            _xlfn.XLOOKUP(DF$1,TBL_Options[Option],TBL_Options[Primary_Type]),
            TBL_Pricing_Types[Storage Type],
            TBL_Pricing_Types[Provider],
        )="AWS",
        _xlfn.IFS(
            SUM(
                TBL_Formulas[[#This Row],[Primary Tier 01]]*
                _xlfn.XLOOKUP(
                    DF$1,
                    TBL_Options_Add[Option],
                    TBL_Options_Add[Avg_Egress_per_Month]
                )
            )&lt;=10,
            SUM(
                1024*
                SUM(
                    TBL_Formulas[[#This Row],[Primary Tier 01]]*
                    _xlfn.XLOOKUP(
                        DF$1,
                        TBL_Options_Add[Option],
                        TBL_Options_Add[Avg_Egress_per_Month]
                    )
                )*
                _xlfn.XLOOKUP(
                    "AWS",
                    TBL_Egress_AWS[Provider],
                    TBL_Egress_AWS[First 10TB / Month]
                )
            ),
            AND(
                SUM(
                    TBL_Formulas[[#This Row],[Primary Tier 01]]*
                    _xlfn.XLOOKUP(
                        DF$1,
                        TBL_Options_Add[Option],
                        TBL_Options_Add[Avg_Egress_per_Month]
                    )
                )&gt;10,
                SUM(
                    TBL_Formulas[[#This Row],[Primary Tier 01]]*
                    _xlfn.XLOOKUP(
                        DF$1,
                        TBL_Options_Add[Option],
                        TBL_Options_Add[Avg_Egress_per_Month]
                    )
                )&lt;=50
            ),
            SUM(
                (1024*
                10*
                _xlfn.XLOOKUP(
                    "AWS",
                    TBL_Egress_AWS[Provider],
                    TBL_Egress_AWS[First 10TB / Month]
                ))+
                (1024*
                (SUM(
                    TBL_Formulas[[#This Row],[Primary Tier 01]]*
                    _xlfn.XLOOKUP(
                        DF$1,
                        TBL_Options_Add[Option],
                        TBL_Options_Add[Avg_Egress_per_Month]
                    )
                )-10))*
                _xlfn.XLOOKUP(
                    "AWS",
                    TBL_Egress_AWS[Provider],
                    TBL_Egress_AWS[Next 40TB / Month]
                )
            ),
            AND(
                SUM(
                    TBL_Formulas[[#This Row],[Primary Tier 01]]*
                    _xlfn.XLOOKUP(
                        DF$1,
                        TBL_Options_Add[Option],
                        TBL_Options_Add[Avg_Egress_per_Month]
                    )
                )&gt;50,
                SUM(
                    TBL_Formulas[[#This Row],[Primary Tier 01]]*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DF$1,
                        TBL_Options_Add[Option],
                        TBL_Options_Add[Avg_Egress_per_Month]
                    )
                )-50)*
                _xlfn.XLOOKUP(
                    "AWS",
                    TBL_Egress_AWS[Provider],
                    TBL_Egress_AWS[Next 100TB / Month]
                ))
            ),
            SUM(
                TBL_Formulas[[#This Row],[Primary Tier 01]]*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DF$1,
                        TBL_Options_Add[Option],
                        TBL_Options_Add[Avg_Egress_per_Month]
                    )
                )-150)*
                _xlfn.XLOOKUP(
                    "AWS",
                    TBL_Egress_AWS[Provider],
                    TBL_Egress_AWS[Greater than 150TB / Month]
                ))
            )
        ),
        ""
    ),
    0
)</calculatedColumnFormula>
    </tableColumn>
    <tableColumn id="111" xr3:uid="{3477132E-36B0-4816-B1DE-153293198ACF}" name="Egress Fees 10 - GCP">
      <calculatedColumnFormula array="1">_xlfn.IFNA(
    IF(
        _xlfn.XLOOKUP(
            _xlfn.XLOOKUP(DG$1,TBL_Options[Option],TBL_Options[Primary_Type]),
            TBL_Pricing_Types[Storage Type],
            TBL_Pricing_Types[Provider],
        )="GCP",
        _xlfn.IFS(
            SUM(
                TBL_Formulas[[#This Row],[Primary Tier 01]]*
                _xlfn.XLOOKUP(
                    DG$1,
                    TBL_Options_Add[Option],
                    TBL_Options_Add[Avg_Egress_per_Month]
                )
            )&lt;=1,
            SUM(
                1024*
                SUM(
                    TBL_Formulas[[#This Row],[Primary Tier 01]]*
                    _xlfn.XLOOKUP(
                        DG$1,
                        TBL_Options_Add[Option],
                        TBL_Options_Add[Avg_Egress_per_Month]
                    )
                )*
                _xlfn.XLOOKUP(
                    "GCP",
                    TBL_Egress_GCP[Provider],
                    TBL_Egress_GCP[First 1TB / Month]
                )
            ),
            AND(
                SUM(
                    TBL_Formulas[[#This Row],[Primary Tier 01]]*
                    _xlfn.XLOOKUP(
                        DG$1,
                        TBL_Options_Add[Option],
                        TBL_Options_Add[Avg_Egress_per_Month]
                    )
                )&gt;1,
                SUM(
                    TBL_Formulas[[#This Row],[Primary Tier 01]]*
                    _xlfn.XLOOKUP(
                        DG$1,
                        TBL_Options_Add[Option],
                        TBL_Options_Add[Avg_Egress_per_Month]
                    )
                )&lt;=10
            ),
            SUM(
                (1024*
                1*
                _xlfn.XLOOKUP(
                    "GCP",
                    TBL_Egress_GCP[Provider],
                    TBL_Egress_GCP[First 1TB / Month]
                ))+
                (1024*
                (SUM(
                    TBL_Formulas[[#This Row],[Primary Tier 01]]*
                    _xlfn.XLOOKUP(
                        DG$1,
                        TBL_Options_Add[Option],
                        TBL_Options_Add[Avg_Egress_per_Month]
                    )
                )-1))*
                _xlfn.XLOOKUP(
                    "GCP",
                    TBL_Egress_GCP[Provider],
                    TBL_Egress_GCP[Next 9TB / Month]
                )
            ),
            SUM(
                TBL_Formulas[[#This Row],[Primary Tier 01]]*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DG$1,
                        TBL_Options_Add[Option],
                        TBL_Options_Add[Avg_Egress_per_Month]
                    )
                )-10))*
                _xlfn.XLOOKUP(
                    "GCP",
                    TBL_Egress_GCP[Provider],
                    TBL_Egress_GCP[Greater than 10TB / Month]
                )
            )
        ),
        ""
    ),
    0
)</calculatedColumnFormula>
    </tableColumn>
    <tableColumn id="112" xr3:uid="{D898360F-FB34-4830-A753-79EDAF91981D}" name="Storage Total Per Month 01">
      <calculatedColumnFormula>SUM(TBL_Formulas[[#This Row],[Primary Storage 01]:[Archive Storage 01]],TBL_Formulas[[#This Row],[Data Retrieval 01]])</calculatedColumnFormula>
    </tableColumn>
    <tableColumn id="113" xr3:uid="{CD75DA8A-17B5-4F53-A458-81CC06037E9E}" name="Storage &amp; Egress Total Per Month 01">
      <calculatedColumnFormula>SUM(TBL_Formulas[[#This Row],[Primary Storage 01]:[Archive Storage 01]],TBL_Formulas[[#This Row],[Data Retrieval 01]],TBL_Formulas[[#This Row],[Egress Fees 01 - Azure]:[Egress Fees 01 - GCP]])</calculatedColumnFormula>
    </tableColumn>
    <tableColumn id="114" xr3:uid="{5DAB3769-3D97-405C-A9A7-0AB9BF0D87B9}" name="Storage Total Per Month 02">
      <calculatedColumnFormula>SUM(TBL_Formulas[[#This Row],[Primary Storage 02]:[Archive Storage 02]],TBL_Formulas[[#This Row],[Data Retrieval 02]])</calculatedColumnFormula>
    </tableColumn>
    <tableColumn id="115" xr3:uid="{9D789009-CBB9-422A-9151-7290BF128CA1}" name="Storage &amp; Egress Total Per Month 02">
      <calculatedColumnFormula>SUM(TBL_Formulas[[#This Row],[Primary Storage 02]:[Archive Storage 02]],TBL_Formulas[[#This Row],[Data Retrieval 02]],TBL_Formulas[[#This Row],[Egress Fees 02 - Azure]:[Egress Fees 02 - GCP]])</calculatedColumnFormula>
    </tableColumn>
    <tableColumn id="116" xr3:uid="{B8DB3A65-C631-4E9C-81FD-196716E449D6}" name="Storage Total Per Month 03">
      <calculatedColumnFormula>SUM(TBL_Formulas[[#This Row],[Primary Storage 03]:[Archive Storage 03]],TBL_Formulas[[#This Row],[Data Retrieval 03]])</calculatedColumnFormula>
    </tableColumn>
    <tableColumn id="117" xr3:uid="{35668381-E72B-4306-96D9-0EF1EB63E48B}" name="Storage &amp; Egress Total Per Month 03">
      <calculatedColumnFormula>SUM(TBL_Formulas[[#This Row],[Primary Storage 03]:[Archive Storage 03]],TBL_Formulas[[#This Row],[Data Retrieval 03]],TBL_Formulas[[#This Row],[Egress Fees 03 - Azure]:[Egress Fees 03 - GCP]])</calculatedColumnFormula>
    </tableColumn>
    <tableColumn id="118" xr3:uid="{13B31AF4-87A1-4A50-8051-7B6E5A048794}" name="Storage Total Per Month 04">
      <calculatedColumnFormula>SUM(TBL_Formulas[[#This Row],[Primary Storage 04]:[Archive Storage 04]],TBL_Formulas[[#This Row],[Data Retrieval 04]])</calculatedColumnFormula>
    </tableColumn>
    <tableColumn id="119" xr3:uid="{84580B90-FC3C-4E23-9995-6BA27621AD62}" name="Storage &amp; Egress Total Per Month 04">
      <calculatedColumnFormula>SUM(TBL_Formulas[[#This Row],[Primary Storage 04]:[Archive Storage 04]],TBL_Formulas[[#This Row],[Data Retrieval 04]],TBL_Formulas[[#This Row],[Egress Fees 04 - Azure]:[Egress Fees 04 - GCP]])</calculatedColumnFormula>
    </tableColumn>
    <tableColumn id="120" xr3:uid="{DDC77C0D-8329-4851-B6F0-BA71EDA45E78}" name="Storage Total Per Month 05">
      <calculatedColumnFormula>SUM(TBL_Formulas[[#This Row],[Primary Storage 05]:[Archive Storage 05]],TBL_Formulas[[#This Row],[Data Retrieval 05]])</calculatedColumnFormula>
    </tableColumn>
    <tableColumn id="121" xr3:uid="{2DA8E9F2-D94F-4BBE-A374-7C392C63906E}" name="Storage &amp; Egress Total Per Month 05">
      <calculatedColumnFormula>SUM(TBL_Formulas[[#This Row],[Primary Storage 05]:[Archive Storage 05]],TBL_Formulas[[#This Row],[Data Retrieval 05]],TBL_Formulas[[#This Row],[Egress Fees 05 - Azure]:[Egress Fees 05 - GCP]])</calculatedColumnFormula>
    </tableColumn>
    <tableColumn id="122" xr3:uid="{7E48C998-DFA4-4FDA-A90E-8D35FBA98900}" name="Storage Total Per Month 06">
      <calculatedColumnFormula>SUM(TBL_Formulas[[#This Row],[Primary Storage 06]:[Archive Storage 06]],TBL_Formulas[[#This Row],[Data Retrieval 06]])</calculatedColumnFormula>
    </tableColumn>
    <tableColumn id="123" xr3:uid="{4A8B4F6C-1CBC-429D-91F6-B0CAFB485127}" name="Storage &amp; Egress Total Per Month 06">
      <calculatedColumnFormula>SUM(TBL_Formulas[[#This Row],[Primary Storage 06]:[Archive Storage 06]],TBL_Formulas[[#This Row],[Data Retrieval 06]],TBL_Formulas[[#This Row],[Egress Fees 06 - Azure]:[Egress Fees 06 - GCP]])</calculatedColumnFormula>
    </tableColumn>
    <tableColumn id="124" xr3:uid="{7ADFF86D-B35F-4A39-B2DD-9BFF3C33D745}" name="Storage Total Per Month 07">
      <calculatedColumnFormula>SUM(TBL_Formulas[[#This Row],[Primary Storage 07]:[Archive Storage 07]],TBL_Formulas[[#This Row],[Data Retrieval 07]])</calculatedColumnFormula>
    </tableColumn>
    <tableColumn id="125" xr3:uid="{F7D604E4-5424-4F44-A4D9-4556115DE252}" name="Storage &amp; Egress Total Per Month 07">
      <calculatedColumnFormula>SUM(TBL_Formulas[[#This Row],[Primary Storage 07]:[Archive Storage 07]],TBL_Formulas[[#This Row],[Data Retrieval 07]],TBL_Formulas[[#This Row],[Egress Fees 07 - Azure]:[Egress Fees 07 - GCP]])</calculatedColumnFormula>
    </tableColumn>
    <tableColumn id="126" xr3:uid="{8A652EB4-157B-491E-A906-39476880F1B6}" name="Storage Total Per Month 08">
      <calculatedColumnFormula>SUM(TBL_Formulas[[#This Row],[Primary Storage 08]:[Archive Storage 08]],TBL_Formulas[[#This Row],[Data Retrieval 08]])</calculatedColumnFormula>
    </tableColumn>
    <tableColumn id="127" xr3:uid="{D528E55F-4810-4B01-88CE-54F89480B9EF}" name="Storage &amp; Egress Total Per Month 08">
      <calculatedColumnFormula>SUM(TBL_Formulas[[#This Row],[Primary Storage 08]:[Archive Storage 08]],TBL_Formulas[[#This Row],[Data Retrieval 08]],TBL_Formulas[[#This Row],[Egress Fees 08 - Azure]:[Egress Fees 08 - GCP]])</calculatedColumnFormula>
    </tableColumn>
    <tableColumn id="128" xr3:uid="{7364B40C-E5D1-4BA6-B32B-5B5F85B5E389}" name="Storage Total Per Month 09">
      <calculatedColumnFormula>SUM(TBL_Formulas[[#This Row],[Primary Storage 09]:[Archive Storage 09]],TBL_Formulas[[#This Row],[Data Retrieval 09]])</calculatedColumnFormula>
    </tableColumn>
    <tableColumn id="129" xr3:uid="{A86270FB-F7B4-4F50-B663-94870F491E77}" name="Storage &amp; Egress Total Per Month 09">
      <calculatedColumnFormula>SUM(TBL_Formulas[[#This Row],[Primary Storage 09]:[Archive Storage 09]],TBL_Formulas[[#This Row],[Data Retrieval 09]],TBL_Formulas[[#This Row],[Egress Fees 09 - Azure]:[Egress Fees 09 - GCP]])</calculatedColumnFormula>
    </tableColumn>
    <tableColumn id="130" xr3:uid="{1E0EA0BB-6F79-47D5-B2B8-CC94B5523443}" name="Storage Total Per Month 10">
      <calculatedColumnFormula>SUM(TBL_Formulas[[#This Row],[Primary Storage 10]:[Archive Storage 10]],TBL_Formulas[[#This Row],[Data Retrieval 10]])</calculatedColumnFormula>
    </tableColumn>
    <tableColumn id="131" xr3:uid="{FA95855C-4457-4E33-BDDA-9C347E18583C}" name="Storage &amp; Egress Total Per Month 10">
      <calculatedColumnFormula>SUM(TBL_Formulas[[#This Row],[Primary Storage 10]:[Archive Storage 10]],TBL_Formulas[[#This Row],[Data Retrieval 10]],TBL_Formulas[[#This Row],[Egress Fees 10 - Azure]:[Egress Fees 10 - GCP]])</calculatedColumnFormula>
    </tableColumn>
  </tableColumns>
  <tableStyleInfo name="CM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1" dT="2023-07-04T01:04:26.64" personId="{81892E3A-591C-49FC-BC1A-E6A6F1B05D67}" id="{D7924460-C8EB-48AC-8D56-B5C74F33D125}">
    <text xml:space="preserve">This column isn't required but generally we will want to have some rate of growth over the term. </text>
  </threadedComment>
  <threadedComment ref="D22" dT="2023-07-04T01:03:38.24" personId="{81892E3A-591C-49FC-BC1A-E6A6F1B05D67}" id="{5AA3D848-C523-4CDC-B503-B67CC20FDAEA}">
    <text xml:space="preserve">If you added another storage option and it's not showing up in the list, check the "Data Validation" list to update the range. 
</text>
  </threadedComment>
  <threadedComment ref="E22" dT="2023-07-04T01:02:58.96" personId="{81892E3A-591C-49FC-BC1A-E6A6F1B05D67}" id="{40BEC909-44FD-4288-9751-033556DB7FC8}">
    <text xml:space="preserve">Reminder that the mix ratio's shouldn't be more than 100% across the option. </text>
  </threadedComment>
  <threadedComment ref="B36" dT="2023-07-04T01:06:36.36" personId="{81892E3A-591C-49FC-BC1A-E6A6F1B05D67}" id="{2D4EC8AE-1737-4815-90F1-81B4EEA26DD4}">
    <text xml:space="preserve">We only factor in the percentage of the primary tier storage amount. We do this  due to generally it's the frequent access tier and pulling from the secondary and third are usually one offs in our experience.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7/10/relationships/threadedComment" Target="../threadedComments/threadedComment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hyperlink" Target="https://azure.microsoft.com/en-us/pricing/details/storage/blobs/" TargetMode="External"/><Relationship Id="rId7" Type="http://schemas.openxmlformats.org/officeDocument/2006/relationships/table" Target="../tables/table5.xml"/><Relationship Id="rId2" Type="http://schemas.openxmlformats.org/officeDocument/2006/relationships/hyperlink" Target="https://aws.amazon.com/s3/pricing/" TargetMode="External"/><Relationship Id="rId1" Type="http://schemas.openxmlformats.org/officeDocument/2006/relationships/hyperlink" Target="https://aws.amazon.com/s3/pricing/"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hyperlink" Target="https://azure.microsoft.com/en-us/pricing/details/bandwidth/"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59ADE-773A-4CB6-91D7-10794E74BF48}">
  <dimension ref="A1:K84"/>
  <sheetViews>
    <sheetView topLeftCell="A4" zoomScaleNormal="85" workbookViewId="0">
      <selection activeCell="F28" sqref="F28"/>
    </sheetView>
  </sheetViews>
  <sheetFormatPr baseColWidth="10" defaultColWidth="0" defaultRowHeight="15" x14ac:dyDescent="0.2"/>
  <cols>
    <col min="1" max="1" width="28.1640625" customWidth="1"/>
    <col min="2" max="3" width="28.6640625" customWidth="1"/>
    <col min="4" max="4" width="39.33203125" customWidth="1"/>
    <col min="5" max="5" width="27.5" customWidth="1"/>
    <col min="6" max="6" width="41.33203125" customWidth="1"/>
    <col min="7" max="7" width="34" customWidth="1"/>
    <col min="8" max="8" width="41" customWidth="1"/>
    <col min="9" max="9" width="19.83203125" customWidth="1"/>
    <col min="10" max="11" width="9.1640625" customWidth="1"/>
    <col min="12" max="16384" width="9.1640625" hidden="1"/>
  </cols>
  <sheetData>
    <row r="1" spans="1:11" ht="32" thickTop="1" x14ac:dyDescent="0.35">
      <c r="A1" s="50" t="s">
        <v>0</v>
      </c>
      <c r="B1" s="51"/>
      <c r="C1" s="51"/>
      <c r="D1" s="51"/>
      <c r="E1" s="51"/>
      <c r="F1" s="51"/>
      <c r="G1" s="51"/>
      <c r="H1" s="51"/>
      <c r="I1" s="52"/>
      <c r="J1" s="14"/>
      <c r="K1" s="14"/>
    </row>
    <row r="2" spans="1:11" x14ac:dyDescent="0.2">
      <c r="A2" s="53" t="s">
        <v>220</v>
      </c>
      <c r="B2" s="54"/>
      <c r="C2" s="54"/>
      <c r="D2" s="54"/>
      <c r="E2" s="54"/>
      <c r="F2" s="54"/>
      <c r="G2" s="54"/>
      <c r="H2" s="54"/>
      <c r="I2" s="55"/>
      <c r="J2" s="14"/>
      <c r="K2" s="14"/>
    </row>
    <row r="3" spans="1:11" ht="16" thickBot="1" x14ac:dyDescent="0.25">
      <c r="A3" s="56" t="s">
        <v>1</v>
      </c>
      <c r="B3" s="57"/>
      <c r="C3" s="57"/>
      <c r="D3" s="57"/>
      <c r="E3" s="57"/>
      <c r="F3" s="57"/>
      <c r="G3" s="57"/>
      <c r="H3" s="57"/>
      <c r="I3" s="58"/>
      <c r="J3" s="14"/>
      <c r="K3" s="14"/>
    </row>
    <row r="4" spans="1:11" ht="17" thickTop="1" thickBot="1" x14ac:dyDescent="0.25">
      <c r="A4" s="14"/>
      <c r="B4" s="14"/>
      <c r="C4" s="14"/>
      <c r="D4" s="14"/>
      <c r="E4" s="14"/>
      <c r="F4" s="14"/>
      <c r="G4" s="14"/>
      <c r="H4" s="14"/>
      <c r="I4" s="14"/>
      <c r="J4" s="14"/>
      <c r="K4" s="14"/>
    </row>
    <row r="5" spans="1:11" ht="18" thickTop="1" thickBot="1" x14ac:dyDescent="0.25">
      <c r="A5" s="72" t="s">
        <v>219</v>
      </c>
      <c r="B5" s="73"/>
      <c r="C5" s="46">
        <v>3</v>
      </c>
      <c r="D5" s="14"/>
      <c r="E5" s="14"/>
      <c r="F5" s="14"/>
      <c r="G5" s="14"/>
      <c r="H5" s="14"/>
      <c r="I5" s="14"/>
      <c r="J5" s="14"/>
      <c r="K5" s="14"/>
    </row>
    <row r="6" spans="1:11" ht="23" thickTop="1" thickBot="1" x14ac:dyDescent="0.3">
      <c r="A6" s="47" t="s">
        <v>230</v>
      </c>
      <c r="B6" s="48"/>
      <c r="C6" s="48"/>
      <c r="D6" s="48"/>
      <c r="E6" s="48"/>
      <c r="F6" s="48"/>
      <c r="G6" s="48"/>
      <c r="H6" s="48"/>
      <c r="I6" s="49"/>
      <c r="J6" s="14"/>
      <c r="K6" s="14"/>
    </row>
    <row r="7" spans="1:11" ht="45" thickTop="1" x14ac:dyDescent="0.2">
      <c r="A7" s="60" t="s">
        <v>2</v>
      </c>
      <c r="B7" s="64" t="str">
        <f>"Estimated costs over "&amp;Input_Years&amp;" year(s)"</f>
        <v>Estimated costs over 3 year(s)</v>
      </c>
      <c r="C7" s="64"/>
      <c r="D7" s="64" t="str">
        <f>"Estimated costs over "&amp;Input_Years&amp;" year(s)"</f>
        <v>Estimated costs over 3 year(s)</v>
      </c>
      <c r="E7" s="64"/>
      <c r="F7" s="32" t="str">
        <f>"Estimated egress &amp; retrieval costs over "&amp;Input_Years&amp;" year(s)"</f>
        <v>Estimated egress &amp; retrieval costs over 3 year(s)</v>
      </c>
      <c r="G7" s="32" t="str">
        <f>"Estimated monthly average of costs over "&amp;Input_Years&amp;" year(s)"</f>
        <v>Estimated monthly average of costs over 3 year(s)</v>
      </c>
      <c r="H7" s="63" t="str">
        <f>"Price per TB for "&amp;Input_Years&amp;" year(s)"</f>
        <v>Price per TB for 3 year(s)</v>
      </c>
      <c r="I7" s="85"/>
      <c r="J7" s="14"/>
      <c r="K7" s="14"/>
    </row>
    <row r="8" spans="1:11" ht="21.75" customHeight="1" thickBot="1" x14ac:dyDescent="0.25">
      <c r="A8" s="75"/>
      <c r="B8" s="74" t="s">
        <v>221</v>
      </c>
      <c r="C8" s="74"/>
      <c r="D8" s="74" t="s">
        <v>222</v>
      </c>
      <c r="E8" s="74"/>
      <c r="F8" s="33" t="s">
        <v>223</v>
      </c>
      <c r="G8" s="33" t="s">
        <v>221</v>
      </c>
      <c r="H8" s="86"/>
      <c r="I8" s="87"/>
      <c r="J8" s="14"/>
      <c r="K8" s="14"/>
    </row>
    <row r="9" spans="1:11" ht="16" thickTop="1" x14ac:dyDescent="0.2">
      <c r="A9" s="37">
        <v>1</v>
      </c>
      <c r="B9" s="65" cm="1">
        <f t="array" aca="1" ref="B9" ca="1">IFERROR(
    IF(
        _xlfn._xlws.FILTER(
            INDIRECT("TBL_Formulas[Storage &amp; Egress Total Per Month 0"&amp;$A9&amp;"]"),
            TBL_Formulas[Month]=1
        )=0,
        "",
        SUM(
            _xlfn._xlws.FILTER(
                INDIRECT("TBL_Formulas[Storage &amp; Egress Total Per Month 0"&amp;$A9&amp;"]"),
                TBL_Formulas[Month]&lt;=
                SUM(
                    Input_Years*12
                )
            )
        )
    ),
    "No Pricing Available"
)</f>
        <v>252188.11832632544</v>
      </c>
      <c r="C9" s="65"/>
      <c r="D9" s="65" cm="1">
        <f t="array" aca="1" ref="D9" ca="1">IFERROR(
    IF(
        _xlfn._xlws.FILTER(
            INDIRECT("TBL_Formulas[Storage Total Per Month 0"&amp;$A9&amp;"]"),
            TBL_Formulas[Month]=1
        )=0,
        "",
        SUM(
            _xlfn._xlws.FILTER(
                INDIRECT("TBL_Formulas[Storage Total Per Month 0"&amp;$A9&amp;"]"),
                TBL_Formulas[Month]&lt;=
                SUM(
                    Input_Years*12
                )
            )
        )
    ),
    "No Pricing Available"
)</f>
        <v>181108.80666161192</v>
      </c>
      <c r="E9" s="65"/>
      <c r="F9" s="34" cm="1">
        <f t="array" aca="1" ref="F9" ca="1">IFERROR(
    IF(
        _xlfn.XLOOKUP(
            $A9,
            TBL_Options_Add[Option],
            TBL_Options_Add[Avg_Egress_per_Month]
        )=0,
        "",
        SUM(
            SUM(
                _xlfn._xlws.FILTER(
                    INDIRECT("TBL_Formulas[Data Retrieval 0"&amp;$A9&amp;"]"),
                    TBL_Formulas[Month]&lt;=
                    SUM(
                        Input_Years*12
                    )
                )
            )+
            SUM(
                _xlfn._xlws.FILTER(
                    INDIRECT("TBL_Formulas[[Egress Fees 0"&amp;$A9&amp;" - Azure]:[Egress Fees 0"&amp;$A9&amp;" - GCP]]"),
                    TBL_Formulas[Month]&lt;=
                    SUM(
                        Input_Years*12
                    )
                )
            )
        )
    ),
    "No Pricing Available"
)</f>
        <v>71079.311664713663</v>
      </c>
      <c r="G9" s="41" cm="1">
        <f t="array" aca="1" ref="G9" ca="1">IFERROR(
    IF(
        _xlfn._xlws.FILTER(
            INDIRECT("TBL_Formulas[Storage Total Per Month 0"&amp;$A9&amp;"]"),
            TBL_Formulas[Month]=1
        )=0,
        "",
        SUM(
            SUM(
                _xlfn._xlws.FILTER(
                    INDIRECT("TBL_Formulas[Storage Total Per Month 0"&amp;$A9&amp;"]"),
                    TBL_Formulas[Month]&lt;=
                    SUM(
                        Input_Years*12
                    )
                )
            )/
            SUM(
                Input_Years*12
            )
        )
    ),
    "No Pricing Available"
)</f>
        <v>5030.8001850447754</v>
      </c>
      <c r="H9" s="88">
        <f t="shared" ref="H9:H18" ca="1" si="0">D9/B24</f>
        <v>3622.1761332322385</v>
      </c>
      <c r="I9" s="89"/>
      <c r="J9" s="14"/>
      <c r="K9" s="14"/>
    </row>
    <row r="10" spans="1:11" x14ac:dyDescent="0.2">
      <c r="A10" s="38">
        <v>2</v>
      </c>
      <c r="B10" s="59" cm="1">
        <f t="array" aca="1" ref="B10" ca="1">IFERROR(
    IF(
        _xlfn._xlws.FILTER(
            INDIRECT("TBL_Formulas[Storage &amp; Egress Total Per Month 0"&amp;$A10&amp;"]"),
            TBL_Formulas[Month]=1
        )=0,
        "",
        SUM(
            _xlfn._xlws.FILTER(
                INDIRECT("TBL_Formulas[Storage &amp; Egress Total Per Month 0"&amp;$A10&amp;"]"),
                TBL_Formulas[Month]&lt;=
                SUM(
                    Input_Years*12
                )
            )
        )
    ),
    "No Pricing Available"
)</f>
        <v>24173.290409980509</v>
      </c>
      <c r="C10" s="59"/>
      <c r="D10" s="59" cm="1">
        <f t="array" aca="1" ref="D10" ca="1">IFERROR(
    IF(
        _xlfn._xlws.FILTER(
            INDIRECT("TBL_Formulas[Storage Total Per Month 0"&amp;$A10&amp;"]"),
            TBL_Formulas[Month]=1
        )=0,
        "",
        SUM(
            _xlfn._xlws.FILTER(
                INDIRECT("TBL_Formulas[Storage Total Per Month 0"&amp;$A10&amp;"]"),
                TBL_Formulas[Month]&lt;=
                SUM(
                    Input_Years*12
                )
            )
        )
    ),
    "No Pricing Available"
)</f>
        <v>20322.677778302197</v>
      </c>
      <c r="E10" s="59"/>
      <c r="F10" s="35" cm="1">
        <f t="array" aca="1" ref="F10" ca="1">IFERROR(
    IF(
        _xlfn.XLOOKUP(
            $A10,
            TBL_Options_Add[Option],
            TBL_Options_Add[Avg_Egress_per_Month]
        )=0,
        "",
        SUM(
            SUM(
                _xlfn._xlws.FILTER(
                    INDIRECT("TBL_Formulas[Data Retrieval 0"&amp;$A10&amp;"]"),
                    TBL_Formulas[Month]&lt;=
                    SUM(
                        Input_Years*12
                    )
                )
            )+
            SUM(
                _xlfn._xlws.FILTER(
                    INDIRECT("TBL_Formulas[[Egress Fees 0"&amp;$A10&amp;" - Azure]:[Egress Fees 0"&amp;$A10&amp;" - GCP]]"),
                    TBL_Formulas[Month]&lt;=
                    SUM(
                        Input_Years*12
                    )
                )
            )
        )
    ),
    "No Pricing Available"
)</f>
        <v>3850.612631678312</v>
      </c>
      <c r="G10" s="42" cm="1">
        <f t="array" aca="1" ref="G10" ca="1">IFERROR(
    IF(
        _xlfn._xlws.FILTER(
            INDIRECT("TBL_Formulas[Storage Total Per Month 0"&amp;$A10&amp;"]"),
            TBL_Formulas[Month]=1
        )=0,
        "",
        SUM(
            SUM(
                _xlfn._xlws.FILTER(
                    INDIRECT("TBL_Formulas[Storage Total Per Month 0"&amp;$A10&amp;"]"),
                    TBL_Formulas[Month]&lt;=
                    SUM(
                        Input_Years*12
                    )
                )
            )/
            SUM(
                Input_Years*12
            )
        )
    ),
    "No Pricing Available"
)</f>
        <v>564.51882717506101</v>
      </c>
      <c r="H10" s="68">
        <f t="shared" ca="1" si="0"/>
        <v>406.45355556604392</v>
      </c>
      <c r="I10" s="69"/>
      <c r="J10" s="14"/>
      <c r="K10" s="14"/>
    </row>
    <row r="11" spans="1:11" x14ac:dyDescent="0.2">
      <c r="A11" s="38">
        <v>3</v>
      </c>
      <c r="B11" s="59" cm="1">
        <f t="array" aca="1" ref="B11" ca="1">IFERROR(
    IF(
        _xlfn._xlws.FILTER(
            INDIRECT("TBL_Formulas[Storage &amp; Egress Total Per Month 0"&amp;$A11&amp;"]"),
            TBL_Formulas[Month]=1
        )=0,
        "",
        SUM(
            _xlfn._xlws.FILTER(
                INDIRECT("TBL_Formulas[Storage &amp; Egress Total Per Month 0"&amp;$A11&amp;"]"),
                TBL_Formulas[Month]&lt;=
                SUM(
                    Input_Years*12
                )
            )
        )
    ),
    "No Pricing Available"
)</f>
        <v>48132.657895978904</v>
      </c>
      <c r="C11" s="59"/>
      <c r="D11" s="59" cm="1">
        <f t="array" aca="1" ref="D11" ca="1">IFERROR(
    IF(
        _xlfn._xlws.FILTER(
            INDIRECT("TBL_Formulas[Storage Total Per Month 0"&amp;$A11&amp;"]"),
            TBL_Formulas[Month]=1
        )=0,
        "",
        SUM(
            _xlfn._xlws.FILTER(
                INDIRECT("TBL_Formulas[Storage Total Per Month 0"&amp;$A11&amp;"]"),
                TBL_Formulas[Month]&lt;=
                SUM(
                    Input_Years*12
                )
            )
        )
    ),
    "No Pricing Available"
)</f>
        <v>28879.594737587337</v>
      </c>
      <c r="E11" s="59"/>
      <c r="F11" s="35" cm="1">
        <f t="array" aca="1" ref="F11" ca="1">IFERROR(
    IF(
        _xlfn.XLOOKUP(
            $A11,
            TBL_Options_Add[Option],
            TBL_Options_Add[Avg_Egress_per_Month]
        )=0,
        "",
        SUM(
            SUM(
                _xlfn._xlws.FILTER(
                    INDIRECT("TBL_Formulas[Data Retrieval 0"&amp;$A11&amp;"]"),
                    TBL_Formulas[Month]&lt;=
                    SUM(
                        Input_Years*12
                    )
                )
            )+
            SUM(
                _xlfn._xlws.FILTER(
                    INDIRECT("TBL_Formulas[[Egress Fees 0"&amp;$A11&amp;" - Azure]:[Egress Fees 0"&amp;$A11&amp;" - GCP]]"),
                    TBL_Formulas[Month]&lt;=
                    SUM(
                        Input_Years*12
                    )
                )
            )
        )
    ),
    "No Pricing Available"
)</f>
        <v>21392.292398212841</v>
      </c>
      <c r="G11" s="42" cm="1">
        <f t="array" aca="1" ref="G11" ca="1">IFERROR(
    IF(
        _xlfn._xlws.FILTER(
            INDIRECT("TBL_Formulas[Storage Total Per Month 0"&amp;$A11&amp;"]"),
            TBL_Formulas[Month]=1
        )=0,
        "",
        SUM(
            SUM(
                _xlfn._xlws.FILTER(
                    INDIRECT("TBL_Formulas[Storage Total Per Month 0"&amp;$A11&amp;"]"),
                    TBL_Formulas[Month]&lt;=
                    SUM(
                        Input_Years*12
                    )
                )
            )/
            SUM(
                Input_Years*12
            )
        )
    ),
    "No Pricing Available"
)</f>
        <v>802.2109649329816</v>
      </c>
      <c r="H11" s="68">
        <f t="shared" ca="1" si="0"/>
        <v>577.59189475174674</v>
      </c>
      <c r="I11" s="69"/>
      <c r="J11" s="14"/>
      <c r="K11" s="14"/>
    </row>
    <row r="12" spans="1:11" x14ac:dyDescent="0.2">
      <c r="A12" s="38">
        <v>4</v>
      </c>
      <c r="B12" s="59" cm="1">
        <f t="array" aca="1" ref="B12" ca="1">IFERROR(
    IF(
        _xlfn._xlws.FILTER(
            INDIRECT("TBL_Formulas[Storage &amp; Egress Total Per Month 0"&amp;$A12&amp;"]"),
            TBL_Formulas[Month]=1
        )=0,
        "",
        SUM(
            _xlfn._xlws.FILTER(
                INDIRECT("TBL_Formulas[Storage &amp; Egress Total Per Month 0"&amp;$A12&amp;"]"),
                TBL_Formulas[Month]&lt;=
                SUM(
                    Input_Years*12
                )
            )
        )
    ),
    "No Pricing Available"
)</f>
        <v>42784.584796425675</v>
      </c>
      <c r="C12" s="59"/>
      <c r="D12" s="59" cm="1">
        <f t="array" aca="1" ref="D12" ca="1">IFERROR(
    IF(
        _xlfn._xlws.FILTER(
            INDIRECT("TBL_Formulas[Storage Total Per Month 0"&amp;$A12&amp;"]"),
            TBL_Formulas[Month]=1
        )=0,
        "",
        SUM(
            _xlfn._xlws.FILTER(
                INDIRECT("TBL_Formulas[Storage Total Per Month 0"&amp;$A12&amp;"]"),
                TBL_Formulas[Month]&lt;=
                SUM(
                    Input_Years*12
                )
            )
        )
    ),
    "No Pricing Available"
)</f>
        <v>23531.521638034126</v>
      </c>
      <c r="E12" s="59"/>
      <c r="F12" s="35" cm="1">
        <f t="array" aca="1" ref="F12" ca="1">IFERROR(
    IF(
        _xlfn.XLOOKUP(
            $A12,
            TBL_Options_Add[Option],
            TBL_Options_Add[Avg_Egress_per_Month]
        )=0,
        "",
        SUM(
            SUM(
                _xlfn._xlws.FILTER(
                    INDIRECT("TBL_Formulas[Data Retrieval 0"&amp;$A12&amp;"]"),
                    TBL_Formulas[Month]&lt;=
                    SUM(
                        Input_Years*12
                    )
                )
            )+
            SUM(
                _xlfn._xlws.FILTER(
                    INDIRECT("TBL_Formulas[[Egress Fees 0"&amp;$A12&amp;" - Azure]:[Egress Fees 0"&amp;$A12&amp;" - GCP]]"),
                    TBL_Formulas[Month]&lt;=
                    SUM(
                        Input_Years*12
                    )
                )
            )
        )
    ),
    "No Pricing Available"
)</f>
        <v>21392.292398212841</v>
      </c>
      <c r="G12" s="42" cm="1">
        <f t="array" aca="1" ref="G12" ca="1">IFERROR(
    IF(
        _xlfn._xlws.FILTER(
            INDIRECT("TBL_Formulas[Storage Total Per Month 0"&amp;$A12&amp;"]"),
            TBL_Formulas[Month]=1
        )=0,
        "",
        SUM(
            SUM(
                _xlfn._xlws.FILTER(
                    INDIRECT("TBL_Formulas[Storage Total Per Month 0"&amp;$A12&amp;"]"),
                    TBL_Formulas[Month]&lt;=
                    SUM(
                        Input_Years*12
                    )
                )
            )/
            SUM(
                Input_Years*12
            )
        )
    ),
    "No Pricing Available"
)</f>
        <v>653.65337883428128</v>
      </c>
      <c r="H12" s="68">
        <f t="shared" ca="1" si="0"/>
        <v>470.63043276068254</v>
      </c>
      <c r="I12" s="69"/>
      <c r="J12" s="14"/>
      <c r="K12" s="14"/>
    </row>
    <row r="13" spans="1:11" x14ac:dyDescent="0.2">
      <c r="A13" s="38">
        <v>5</v>
      </c>
      <c r="B13" s="59" cm="1">
        <f t="array" aca="1" ref="B13" ca="1">IFERROR(
    IF(
        _xlfn._xlws.FILTER(
            INDIRECT("TBL_Formulas[Storage &amp; Egress Total Per Month 0"&amp;$A13&amp;"]"),
            TBL_Formulas[Month]=1
        )=0,
        "",
        SUM(
            _xlfn._xlws.FILTER(
                INDIRECT("TBL_Formulas[Storage &amp; Egress Total Per Month 0"&amp;$A13&amp;"]"),
                TBL_Formulas[Month]&lt;=
                SUM(
                    Input_Years*12
                )
            )
        )
    ),
    "No Pricing Available"
)</f>
        <v>56694.601697344442</v>
      </c>
      <c r="C13" s="59"/>
      <c r="D13" s="59" cm="1">
        <f t="array" aca="1" ref="D13" ca="1">IFERROR(
    IF(
        _xlfn._xlws.FILTER(
            INDIRECT("TBL_Formulas[Storage Total Per Month 0"&amp;$A13&amp;"]"),
            TBL_Formulas[Month]=1
        )=0,
        "",
        SUM(
            _xlfn._xlws.FILTER(
                INDIRECT("TBL_Formulas[Storage Total Per Month 0"&amp;$A13&amp;"]"),
                TBL_Formulas[Month]&lt;=
                SUM(
                    Input_Years*12
                )
            )
        )
    ),
    "No Pricing Available"
)</f>
        <v>38298.905848908216</v>
      </c>
      <c r="E13" s="59"/>
      <c r="F13" s="35" cm="1">
        <f t="array" aca="1" ref="F13" ca="1">IFERROR(
    IF(
        _xlfn.XLOOKUP(
            $A13,
            TBL_Options_Add[Option],
            TBL_Options_Add[Avg_Egress_per_Month]
        )=0,
        "",
        SUM(
            SUM(
                _xlfn._xlws.FILTER(
                    INDIRECT("TBL_Formulas[Data Retrieval 0"&amp;$A13&amp;"]"),
                    TBL_Formulas[Month]&lt;=
                    SUM(
                        Input_Years*12
                    )
                )
            )+
            SUM(
                _xlfn._xlws.FILTER(
                    INDIRECT("TBL_Formulas[[Egress Fees 0"&amp;$A13&amp;" - Azure]:[Egress Fees 0"&amp;$A13&amp;" - GCP]]"),
                    TBL_Formulas[Month]&lt;=
                    SUM(
                        Input_Years*12
                    )
                )
            )
        )
    ),
    "No Pricing Available"
)</f>
        <v>18395.695848436237</v>
      </c>
      <c r="G13" s="42" cm="1">
        <f t="array" aca="1" ref="G13" ca="1">IFERROR(
    IF(
        _xlfn._xlws.FILTER(
            INDIRECT("TBL_Formulas[Storage Total Per Month 0"&amp;$A13&amp;"]"),
            TBL_Formulas[Month]=1
        )=0,
        "",
        SUM(
            SUM(
                _xlfn._xlws.FILTER(
                    INDIRECT("TBL_Formulas[Storage Total Per Month 0"&amp;$A13&amp;"]"),
                    TBL_Formulas[Month]&lt;=
                    SUM(
                        Input_Years*12
                    )
                )
            )/
            SUM(
                Input_Years*12
            )
        )
    ),
    "No Pricing Available"
)</f>
        <v>1063.858495803006</v>
      </c>
      <c r="H13" s="68">
        <f t="shared" ca="1" si="0"/>
        <v>765.97811697816428</v>
      </c>
      <c r="I13" s="69"/>
      <c r="J13" s="14"/>
      <c r="K13" s="14"/>
    </row>
    <row r="14" spans="1:11" x14ac:dyDescent="0.2">
      <c r="A14" s="38">
        <v>6</v>
      </c>
      <c r="B14" s="59" cm="1">
        <f t="array" aca="1" ref="B14" ca="1">IFERROR(
    IF(
        _xlfn._xlws.FILTER(
            INDIRECT("TBL_Formulas[Storage &amp; Egress Total Per Month 0"&amp;$A14&amp;"]"),
            TBL_Formulas[Month]=1
        )=0,
        "",
        SUM(
            _xlfn._xlws.FILTER(
                INDIRECT("TBL_Formulas[Storage &amp; Egress Total Per Month 0"&amp;$A14&amp;"]"),
                TBL_Formulas[Month]&lt;=
                SUM(
                    Input_Years*12
                )
            )
        )
    ),
    "No Pricing Available"
)</f>
        <v>41927.217486470363</v>
      </c>
      <c r="C14" s="59"/>
      <c r="D14" s="59" cm="1">
        <f t="array" aca="1" ref="D14" ca="1">IFERROR(
    IF(
        _xlfn._xlws.FILTER(
            INDIRECT("TBL_Formulas[Storage Total Per Month 0"&amp;$A14&amp;"]"),
            TBL_Formulas[Month]=1
        )=0,
        "",
        SUM(
            _xlfn._xlws.FILTER(
                INDIRECT("TBL_Formulas[Storage Total Per Month 0"&amp;$A14&amp;"]"),
                TBL_Formulas[Month]&lt;=
                SUM(
                    Input_Years*12
                )
            )
        )
    ),
    "No Pricing Available"
)</f>
        <v>23531.521638034126</v>
      </c>
      <c r="E14" s="59"/>
      <c r="F14" s="35" cm="1">
        <f t="array" aca="1" ref="F14" ca="1">IFERROR(
    IF(
        _xlfn.XLOOKUP(
            $A14,
            TBL_Options_Add[Option],
            TBL_Options_Add[Avg_Egress_per_Month]
        )=0,
        "",
        SUM(
            SUM(
                _xlfn._xlws.FILTER(
                    INDIRECT("TBL_Formulas[Data Retrieval 0"&amp;$A14&amp;"]"),
                    TBL_Formulas[Month]&lt;=
                    SUM(
                        Input_Years*12
                    )
                )
            )+
            SUM(
                _xlfn._xlws.FILTER(
                    INDIRECT("TBL_Formulas[[Egress Fees 0"&amp;$A14&amp;" - Azure]:[Egress Fees 0"&amp;$A14&amp;" - GCP]]"),
                    TBL_Formulas[Month]&lt;=
                    SUM(
                        Input_Years*12
                    )
                )
            )
        )
    ),
    "No Pricing Available"
)</f>
        <v>20534.925088257522</v>
      </c>
      <c r="G14" s="42" cm="1">
        <f t="array" aca="1" ref="G14" ca="1">IFERROR(
    IF(
        _xlfn._xlws.FILTER(
            INDIRECT("TBL_Formulas[Storage Total Per Month 0"&amp;$A14&amp;"]"),
            TBL_Formulas[Month]=1
        )=0,
        "",
        SUM(
            SUM(
                _xlfn._xlws.FILTER(
                    INDIRECT("TBL_Formulas[Storage Total Per Month 0"&amp;$A14&amp;"]"),
                    TBL_Formulas[Month]&lt;=
                    SUM(
                        Input_Years*12
                    )
                )
            )/
            SUM(
                Input_Years*12
            )
        )
    ),
    "No Pricing Available"
)</f>
        <v>653.65337883428128</v>
      </c>
      <c r="H14" s="68">
        <f t="shared" ca="1" si="0"/>
        <v>470.63043276068254</v>
      </c>
      <c r="I14" s="69"/>
      <c r="J14" s="14"/>
      <c r="K14" s="14"/>
    </row>
    <row r="15" spans="1:11" x14ac:dyDescent="0.2">
      <c r="A15" s="38">
        <v>7</v>
      </c>
      <c r="B15" s="59" cm="1">
        <f t="array" aca="1" ref="B15" ca="1">IFERROR(
    IF(
        _xlfn._xlws.FILTER(
            INDIRECT("TBL_Formulas[Storage &amp; Egress Total Per Month 0"&amp;$A15&amp;"]"),
            TBL_Formulas[Month]=1
        )=0,
        "",
        SUM(
            _xlfn._xlws.FILTER(
                INDIRECT("TBL_Formulas[Storage &amp; Egress Total Per Month 0"&amp;$A15&amp;"]"),
                TBL_Formulas[Month]&lt;=
                SUM(
                    Input_Years*12
                )
            )
        )
    ),
    "No Pricing Available"
)</f>
        <v>26952.612807721373</v>
      </c>
      <c r="C15" s="59"/>
      <c r="D15" s="59" cm="1">
        <f t="array" aca="1" ref="D15" ca="1">IFERROR(
    IF(
        _xlfn._xlws.FILTER(
            INDIRECT("TBL_Formulas[Storage Total Per Month 0"&amp;$A15&amp;"]"),
            TBL_Formulas[Month]=1
        )=0,
        "",
        SUM(
            _xlfn._xlws.FILTER(
                INDIRECT("TBL_Formulas[Storage Total Per Month 0"&amp;$A15&amp;"]"),
                TBL_Formulas[Month]&lt;=
                SUM(
                    Input_Years*12
                )
            )
        )
    ),
    "No Pricing Available"
)</f>
        <v>8556.9169592851358</v>
      </c>
      <c r="E15" s="59"/>
      <c r="F15" s="35" cm="1">
        <f t="array" aca="1" ref="F15" ca="1">IFERROR(
    IF(
        _xlfn.XLOOKUP(
            $A15,
            TBL_Options_Add[Option],
            TBL_Options_Add[Avg_Egress_per_Month]
        )=0,
        "",
        SUM(
            SUM(
                _xlfn._xlws.FILTER(
                    INDIRECT("TBL_Formulas[Data Retrieval 0"&amp;$A15&amp;"]"),
                    TBL_Formulas[Month]&lt;=
                    SUM(
                        Input_Years*12
                    )
                )
            )+
            SUM(
                _xlfn._xlws.FILTER(
                    INDIRECT("TBL_Formulas[[Egress Fees 0"&amp;$A15&amp;" - Azure]:[Egress Fees 0"&amp;$A15&amp;" - GCP]]"),
                    TBL_Formulas[Month]&lt;=
                    SUM(
                        Input_Years*12
                    )
                )
            )
        )
    ),
    "No Pricing Available"
)</f>
        <v>22674.154328078803</v>
      </c>
      <c r="G15" s="42" cm="1">
        <f t="array" aca="1" ref="G15" ca="1">IFERROR(
    IF(
        _xlfn._xlws.FILTER(
            INDIRECT("TBL_Formulas[Storage Total Per Month 0"&amp;$A15&amp;"]"),
            TBL_Formulas[Month]=1
        )=0,
        "",
        SUM(
            SUM(
                _xlfn._xlws.FILTER(
                    INDIRECT("TBL_Formulas[Storage Total Per Month 0"&amp;$A15&amp;"]"),
                    TBL_Formulas[Month]&lt;=
                    SUM(
                        Input_Years*12
                    )
                )
            )/
            SUM(
                Input_Years*12
            )
        )
    ),
    "No Pricing Available"
)</f>
        <v>237.69213775792045</v>
      </c>
      <c r="H15" s="68">
        <f t="shared" ca="1" si="0"/>
        <v>171.1383391857027</v>
      </c>
      <c r="I15" s="69"/>
      <c r="J15" s="14"/>
      <c r="K15" s="14"/>
    </row>
    <row r="16" spans="1:11" x14ac:dyDescent="0.2">
      <c r="A16" s="38">
        <v>8</v>
      </c>
      <c r="B16" s="59" cm="1">
        <f t="array" aca="1" ref="B16" ca="1">IFERROR(
    IF(
        _xlfn._xlws.FILTER(
            INDIRECT("TBL_Formulas[Storage &amp; Egress Total Per Month 0"&amp;$A16&amp;"]"),
            TBL_Formulas[Month]=1
        )=0,
        "",
        SUM(
            _xlfn._xlws.FILTER(
                INDIRECT("TBL_Formulas[Storage &amp; Egress Total Per Month 0"&amp;$A16&amp;"]"),
                TBL_Formulas[Month]&lt;=
                SUM(
                    Input_Years*12
                )
            )
        )
    ),
    "No Pricing Available"
)</f>
        <v>101825.63620146633</v>
      </c>
      <c r="C16" s="59"/>
      <c r="D16" s="59" cm="1">
        <f t="array" aca="1" ref="D16" ca="1">IFERROR(
    IF(
        _xlfn._xlws.FILTER(
            INDIRECT("TBL_Formulas[Storage Total Per Month 0"&amp;$A16&amp;"]"),
            TBL_Formulas[Month]=1
        )=0,
        "",
        SUM(
            _xlfn._xlws.FILTER(
                INDIRECT("TBL_Formulas[Storage Total Per Month 0"&amp;$A16&amp;"]"),
                TBL_Formulas[Month]&lt;=
                SUM(
                    Input_Years*12
                )
            )
        )
    ),
    "No Pricing Available"
)</f>
        <v>83429.940353030077</v>
      </c>
      <c r="E16" s="59"/>
      <c r="F16" s="35" cm="1">
        <f t="array" aca="1" ref="F16" ca="1">IFERROR(
    IF(
        _xlfn.XLOOKUP(
            $A16,
            TBL_Options_Add[Option],
            TBL_Options_Add[Avg_Egress_per_Month]
        )=0,
        "",
        SUM(
            SUM(
                _xlfn._xlws.FILTER(
                    INDIRECT("TBL_Formulas[Data Retrieval 0"&amp;$A16&amp;"]"),
                    TBL_Formulas[Month]&lt;=
                    SUM(
                        Input_Years*12
                    )
                )
            )+
            SUM(
                _xlfn._xlws.FILTER(
                    INDIRECT("TBL_Formulas[[Egress Fees 0"&amp;$A16&amp;" - Azure]:[Egress Fees 0"&amp;$A16&amp;" - GCP]]"),
                    TBL_Formulas[Month]&lt;=
                    SUM(
                        Input_Years*12
                    )
                )
            )
        )
    ),
    "No Pricing Available"
)</f>
        <v>18395.695848436237</v>
      </c>
      <c r="G16" s="42" cm="1">
        <f t="array" aca="1" ref="G16" ca="1">IFERROR(
    IF(
        _xlfn._xlws.FILTER(
            INDIRECT("TBL_Formulas[Storage Total Per Month 0"&amp;$A16&amp;"]"),
            TBL_Formulas[Month]=1
        )=0,
        "",
        SUM(
            SUM(
                _xlfn._xlws.FILTER(
                    INDIRECT("TBL_Formulas[Storage Total Per Month 0"&amp;$A16&amp;"]"),
                    TBL_Formulas[Month]&lt;=
                    SUM(
                        Input_Years*12
                    )
                )
            )/
            SUM(
                Input_Years*12
            )
        )
    ),
    "No Pricing Available"
)</f>
        <v>2317.4983431397245</v>
      </c>
      <c r="H16" s="68">
        <f t="shared" ca="1" si="0"/>
        <v>1668.5988070606015</v>
      </c>
      <c r="I16" s="69"/>
      <c r="J16" s="14"/>
      <c r="K16" s="14"/>
    </row>
    <row r="17" spans="1:11" x14ac:dyDescent="0.2">
      <c r="A17" s="38">
        <v>9</v>
      </c>
      <c r="B17" s="59" cm="1">
        <f t="array" aca="1" ref="B17" ca="1">IFERROR(
    IF(
        _xlfn._xlws.FILTER(
            INDIRECT("TBL_Formulas[Storage &amp; Egress Total Per Month 0"&amp;$A17&amp;"]"),
            TBL_Formulas[Month]=1
        )=0,
        "",
        SUM(
            _xlfn._xlws.FILTER(
                INDIRECT("TBL_Formulas[Storage &amp; Egress Total Per Month 0"&amp;$A17&amp;"]"),
                TBL_Formulas[Month]&lt;=
                SUM(
                    Input_Years*12
                )
            )
        )
    ),
    "No Pricing Available"
)</f>
        <v>47431.683276068245</v>
      </c>
      <c r="C17" s="59"/>
      <c r="D17" s="59" cm="1">
        <f t="array" aca="1" ref="D17" ca="1">IFERROR(
    IF(
        _xlfn._xlws.FILTER(
            INDIRECT("TBL_Formulas[Storage Total Per Month 0"&amp;$A17&amp;"]"),
            TBL_Formulas[Month]=1
        )=0,
        "",
        SUM(
            _xlfn._xlws.FILTER(
                INDIRECT("TBL_Formulas[Storage Total Per Month 0"&amp;$A17&amp;"]"),
                TBL_Formulas[Month]&lt;=
                SUM(
                    Input_Years*12
                )
            )
        )
    ),
    "No Pricing Available"
)</f>
        <v>23531.521638034126</v>
      </c>
      <c r="E17" s="59"/>
      <c r="F17" s="35" cm="1">
        <f t="array" aca="1" ref="F17" ca="1">IFERROR(
    IF(
        _xlfn.XLOOKUP(
            $A17,
            TBL_Options_Add[Option],
            TBL_Options_Add[Avg_Egress_per_Month]
        )=0,
        "",
        SUM(
            SUM(
                _xlfn._xlws.FILTER(
                    INDIRECT("TBL_Formulas[Data Retrieval 0"&amp;$A17&amp;"]"),
                    TBL_Formulas[Month]&lt;=
                    SUM(
                        Input_Years*12
                    )
                )
            )+
            SUM(
                _xlfn._xlws.FILTER(
                    INDIRECT("TBL_Formulas[[Egress Fees 0"&amp;$A17&amp;" - Azure]:[Egress Fees 0"&amp;$A17&amp;" - GCP]]"),
                    TBL_Formulas[Month]&lt;=
                    SUM(
                        Input_Years*12
                    )
                )
            )
        )
    ),
    "No Pricing Available"
)</f>
        <v>26039.390877855411</v>
      </c>
      <c r="G17" s="42" cm="1">
        <f t="array" aca="1" ref="G17" ca="1">IFERROR(
    IF(
        _xlfn._xlws.FILTER(
            INDIRECT("TBL_Formulas[Storage Total Per Month 0"&amp;$A17&amp;"]"),
            TBL_Formulas[Month]=1
        )=0,
        "",
        SUM(
            SUM(
                _xlfn._xlws.FILTER(
                    INDIRECT("TBL_Formulas[Storage Total Per Month 0"&amp;$A17&amp;"]"),
                    TBL_Formulas[Month]&lt;=
                    SUM(
                        Input_Years*12
                    )
                )
            )/
            SUM(
                Input_Years*12
            )
        )
    ),
    "No Pricing Available"
)</f>
        <v>653.65337883428128</v>
      </c>
      <c r="H17" s="68">
        <f t="shared" ca="1" si="0"/>
        <v>470.63043276068254</v>
      </c>
      <c r="I17" s="69"/>
      <c r="J17" s="14"/>
      <c r="K17" s="14"/>
    </row>
    <row r="18" spans="1:11" ht="16" thickBot="1" x14ac:dyDescent="0.25">
      <c r="A18" s="39">
        <v>10</v>
      </c>
      <c r="B18" s="66" cm="1">
        <f t="array" aca="1" ref="B18" ca="1">IFERROR(
    IF(
        _xlfn._xlws.FILTER(
            INDIRECT("TBL_Formulas[Storage &amp; Egress Total Per Month "&amp;$A18&amp;"]"),
            TBL_Formulas[Month]=1
        )=0,
        "",
        SUM(
            _xlfn._xlws.FILTER(
                INDIRECT("TBL_Formulas[Storage &amp; Egress Total Per Month "&amp;$A18&amp;"]"),
                TBL_Formulas[Month]&lt;=
                SUM(
                    Input_Years*12
                )
            )
        )
    ),
    "No Pricing Available"
)</f>
        <v>36735.537076961831</v>
      </c>
      <c r="C18" s="66"/>
      <c r="D18" s="66" cm="1">
        <f t="array" aca="1" ref="D18" ca="1">IFERROR(
    IF(
        _xlfn._xlws.FILTER(
            INDIRECT("TBL_Formulas[Storage Total Per Month "&amp;$A18&amp;"]"),
            TBL_Formulas[Month]=1
        )=0,
        "",
        SUM(
            _xlfn._xlws.FILTER(
                INDIRECT("TBL_Formulas[Storage Total Per Month "&amp;$A18&amp;"]"),
                TBL_Formulas[Month]&lt;=
                SUM(
                    Input_Years*12
                )
            )
        )
    ),
    "No Pricing Available"
)</f>
        <v>12835.375438927707</v>
      </c>
      <c r="E18" s="66"/>
      <c r="F18" s="40" cm="1">
        <f t="array" aca="1" ref="F18" ca="1">IFERROR(
    IF(
        _xlfn.XLOOKUP(
            $A18,
            TBL_Options_Add[Option],
            TBL_Options_Add[Avg_Egress_per_Month]
        )=0,
        "",
        SUM(
            SUM(
                _xlfn._xlws.FILTER(
                    INDIRECT("TBL_Formulas[Data Retrieval "&amp;$A18&amp;"]"),
                    TBL_Formulas[Month]&lt;=
                    SUM(
                        Input_Years*12
                    )
                )
            )+
            SUM(
                _xlfn._xlws.FILTER(
                    INDIRECT("TBL_Formulas[[Egress Fees "&amp;$A18&amp;" - Azure]:[Egress Fees "&amp;$A18&amp;" - GCP]]"),
                    TBL_Formulas[Month]&lt;=
                    SUM(
                        Input_Years*12
                    )
                )
            )
        )
    ),
    "No Pricing Available"
)</f>
        <v>28178.620117676692</v>
      </c>
      <c r="G18" s="36" cm="1">
        <f t="array" aca="1" ref="G18" ca="1">IFERROR(
    IF(
        _xlfn._xlws.FILTER(
            INDIRECT("TBL_Formulas[Storage Total Per Month "&amp;$A18&amp;"]"),
            TBL_Formulas[Month]=1
        )=0,
        "",
        SUM(
            SUM(
                _xlfn._xlws.FILTER(
                    INDIRECT("TBL_Formulas[Storage Total Per Month "&amp;$A18&amp;"]"),
                    TBL_Formulas[Month]&lt;=
                    SUM(
                        Input_Years*12
                    )
                )
            )/
            SUM(
                Input_Years*12
            )
        )
    ),
    "No Pricing Available"
)</f>
        <v>356.53820663688077</v>
      </c>
      <c r="H18" s="90">
        <f t="shared" ca="1" si="0"/>
        <v>256.70750877855414</v>
      </c>
      <c r="I18" s="91"/>
      <c r="J18" s="14"/>
      <c r="K18" s="14"/>
    </row>
    <row r="19" spans="1:11" ht="17" thickTop="1" thickBot="1" x14ac:dyDescent="0.25">
      <c r="A19" s="14"/>
      <c r="B19" s="14"/>
      <c r="C19" s="14"/>
      <c r="D19" s="67"/>
      <c r="E19" s="67"/>
      <c r="F19" s="14"/>
      <c r="G19" s="14"/>
      <c r="H19" s="14"/>
      <c r="I19" s="14"/>
      <c r="J19" s="14"/>
      <c r="K19" s="14"/>
    </row>
    <row r="20" spans="1:11" ht="23" thickTop="1" thickBot="1" x14ac:dyDescent="0.3">
      <c r="A20" s="47" t="s">
        <v>231</v>
      </c>
      <c r="B20" s="48"/>
      <c r="C20" s="48"/>
      <c r="D20" s="48"/>
      <c r="E20" s="48"/>
      <c r="F20" s="48"/>
      <c r="G20" s="48"/>
      <c r="H20" s="48"/>
      <c r="I20" s="49"/>
      <c r="J20" s="14"/>
      <c r="K20" s="14"/>
    </row>
    <row r="21" spans="1:11" ht="30" customHeight="1" thickTop="1" x14ac:dyDescent="0.2">
      <c r="A21" s="70" t="s">
        <v>2</v>
      </c>
      <c r="B21" s="76" t="s">
        <v>217</v>
      </c>
      <c r="C21" s="78" t="s">
        <v>218</v>
      </c>
      <c r="D21" s="60" t="s">
        <v>224</v>
      </c>
      <c r="E21" s="61"/>
      <c r="F21" s="62" t="s">
        <v>225</v>
      </c>
      <c r="G21" s="63"/>
      <c r="H21" s="60" t="s">
        <v>226</v>
      </c>
      <c r="I21" s="61"/>
      <c r="J21" s="14"/>
      <c r="K21" s="14"/>
    </row>
    <row r="22" spans="1:11" ht="20" thickBot="1" x14ac:dyDescent="0.25">
      <c r="A22" s="80"/>
      <c r="B22" s="77"/>
      <c r="C22" s="79"/>
      <c r="D22" s="27" t="s">
        <v>5</v>
      </c>
      <c r="E22" s="8" t="s">
        <v>6</v>
      </c>
      <c r="F22" s="26" t="s">
        <v>5</v>
      </c>
      <c r="G22" s="29" t="s">
        <v>6</v>
      </c>
      <c r="H22" s="27" t="s">
        <v>5</v>
      </c>
      <c r="I22" s="8" t="s">
        <v>6</v>
      </c>
      <c r="J22" s="14"/>
      <c r="K22" s="14"/>
    </row>
    <row r="23" spans="1:11" ht="15" hidden="1" customHeight="1" thickTop="1" x14ac:dyDescent="0.2">
      <c r="A23" s="2" t="s">
        <v>11</v>
      </c>
      <c r="B23" s="2" t="s">
        <v>18</v>
      </c>
      <c r="C23" s="2" t="s">
        <v>19</v>
      </c>
      <c r="D23" s="5" t="s">
        <v>20</v>
      </c>
      <c r="E23" s="23" t="s">
        <v>21</v>
      </c>
      <c r="F23" s="2" t="s">
        <v>22</v>
      </c>
      <c r="G23" s="2" t="s">
        <v>23</v>
      </c>
      <c r="H23" s="5" t="s">
        <v>24</v>
      </c>
      <c r="I23" s="2" t="s">
        <v>25</v>
      </c>
      <c r="J23" s="14"/>
      <c r="K23" s="14"/>
    </row>
    <row r="24" spans="1:11" ht="16" thickTop="1" x14ac:dyDescent="0.2">
      <c r="A24" s="2">
        <v>1</v>
      </c>
      <c r="B24" s="2">
        <v>50</v>
      </c>
      <c r="C24" s="20">
        <v>0.1</v>
      </c>
      <c r="D24" s="24" t="s">
        <v>3</v>
      </c>
      <c r="E24" s="28">
        <v>1</v>
      </c>
      <c r="F24" s="4"/>
      <c r="G24" s="21">
        <v>0.2</v>
      </c>
      <c r="H24" s="24"/>
      <c r="I24" s="30"/>
      <c r="J24" s="43"/>
      <c r="K24" s="14"/>
    </row>
    <row r="25" spans="1:11" x14ac:dyDescent="0.2">
      <c r="A25" s="2">
        <v>2</v>
      </c>
      <c r="B25" s="2">
        <v>50</v>
      </c>
      <c r="C25" s="20">
        <v>0.1</v>
      </c>
      <c r="D25" s="24" t="s">
        <v>233</v>
      </c>
      <c r="E25" s="44">
        <v>0.2</v>
      </c>
      <c r="F25" s="4" t="s">
        <v>234</v>
      </c>
      <c r="G25" s="21">
        <v>0.2</v>
      </c>
      <c r="H25" s="24" t="s">
        <v>235</v>
      </c>
      <c r="I25" s="30">
        <v>0.6</v>
      </c>
      <c r="J25" s="14"/>
      <c r="K25" s="14"/>
    </row>
    <row r="26" spans="1:11" x14ac:dyDescent="0.2">
      <c r="A26" s="2">
        <v>3</v>
      </c>
      <c r="B26" s="2">
        <v>50</v>
      </c>
      <c r="C26" s="20">
        <v>0.1</v>
      </c>
      <c r="D26" s="24" t="s">
        <v>34</v>
      </c>
      <c r="E26" s="28">
        <v>1</v>
      </c>
      <c r="F26" s="4"/>
      <c r="G26" s="21"/>
      <c r="H26" s="24"/>
      <c r="I26" s="30"/>
      <c r="J26" s="14"/>
      <c r="K26" s="14"/>
    </row>
    <row r="27" spans="1:11" x14ac:dyDescent="0.2">
      <c r="A27" s="2">
        <v>4</v>
      </c>
      <c r="B27" s="2">
        <v>50</v>
      </c>
      <c r="C27" s="20">
        <v>0.1</v>
      </c>
      <c r="D27" s="24" t="s">
        <v>35</v>
      </c>
      <c r="E27" s="28">
        <v>1</v>
      </c>
      <c r="F27" s="4"/>
      <c r="G27" s="21"/>
      <c r="H27" s="24"/>
      <c r="I27" s="30"/>
      <c r="J27" s="14"/>
      <c r="K27" s="14"/>
    </row>
    <row r="28" spans="1:11" x14ac:dyDescent="0.2">
      <c r="A28" s="2">
        <v>5</v>
      </c>
      <c r="B28" s="2">
        <v>50</v>
      </c>
      <c r="C28" s="20">
        <v>0.1</v>
      </c>
      <c r="D28" s="24" t="s">
        <v>4</v>
      </c>
      <c r="E28" s="28">
        <v>1</v>
      </c>
      <c r="F28" s="4"/>
      <c r="G28" s="21"/>
      <c r="H28" s="24"/>
      <c r="I28" s="30"/>
      <c r="J28" s="14"/>
      <c r="K28" s="14"/>
    </row>
    <row r="29" spans="1:11" x14ac:dyDescent="0.2">
      <c r="A29" s="2">
        <v>6</v>
      </c>
      <c r="B29" s="2">
        <v>50</v>
      </c>
      <c r="C29" s="20">
        <v>0.1</v>
      </c>
      <c r="D29" s="24" t="s">
        <v>39</v>
      </c>
      <c r="E29" s="28">
        <v>1</v>
      </c>
      <c r="F29" s="4"/>
      <c r="G29" s="21"/>
      <c r="H29" s="24"/>
      <c r="I29" s="30"/>
      <c r="J29" s="14"/>
      <c r="K29" s="14"/>
    </row>
    <row r="30" spans="1:11" x14ac:dyDescent="0.2">
      <c r="A30" s="2">
        <v>7</v>
      </c>
      <c r="B30" s="2">
        <v>50</v>
      </c>
      <c r="C30" s="20">
        <v>0.1</v>
      </c>
      <c r="D30" s="24" t="s">
        <v>41</v>
      </c>
      <c r="E30" s="28">
        <v>1</v>
      </c>
      <c r="F30" s="4"/>
      <c r="G30" s="21"/>
      <c r="H30" s="24"/>
      <c r="I30" s="30"/>
      <c r="J30" s="14"/>
      <c r="K30" s="14"/>
    </row>
    <row r="31" spans="1:11" x14ac:dyDescent="0.2">
      <c r="A31" s="2">
        <v>8</v>
      </c>
      <c r="B31" s="2">
        <v>50</v>
      </c>
      <c r="C31" s="20">
        <v>0.1</v>
      </c>
      <c r="D31" s="24" t="s">
        <v>61</v>
      </c>
      <c r="E31" s="28">
        <v>1</v>
      </c>
      <c r="F31" s="4"/>
      <c r="G31" s="21"/>
      <c r="H31" s="24"/>
      <c r="I31" s="30"/>
      <c r="J31" s="14"/>
      <c r="K31" s="14"/>
    </row>
    <row r="32" spans="1:11" x14ac:dyDescent="0.2">
      <c r="A32" s="2">
        <v>9</v>
      </c>
      <c r="B32" s="2">
        <v>50</v>
      </c>
      <c r="C32" s="20">
        <v>0.1</v>
      </c>
      <c r="D32" s="24" t="s">
        <v>44</v>
      </c>
      <c r="E32" s="28">
        <v>1</v>
      </c>
      <c r="F32" s="4"/>
      <c r="G32" s="21"/>
      <c r="H32" s="24"/>
      <c r="I32" s="30"/>
      <c r="J32" s="14"/>
      <c r="K32" s="14"/>
    </row>
    <row r="33" spans="1:11" x14ac:dyDescent="0.2">
      <c r="A33" s="2">
        <v>10</v>
      </c>
      <c r="B33" s="2">
        <v>50</v>
      </c>
      <c r="C33" s="20">
        <v>0.1</v>
      </c>
      <c r="D33" s="24" t="s">
        <v>46</v>
      </c>
      <c r="E33" s="28">
        <v>1</v>
      </c>
      <c r="F33" s="4"/>
      <c r="G33" s="21"/>
      <c r="H33" s="24"/>
      <c r="I33" s="30"/>
      <c r="J33" s="14"/>
      <c r="K33" s="14"/>
    </row>
    <row r="34" spans="1:11" ht="16" thickBot="1" x14ac:dyDescent="0.25">
      <c r="A34" s="13"/>
      <c r="B34" s="14"/>
      <c r="C34" s="14"/>
      <c r="D34" s="14"/>
      <c r="E34" s="14"/>
      <c r="F34" s="14"/>
      <c r="G34" s="14"/>
      <c r="H34" s="14"/>
      <c r="I34" s="14"/>
      <c r="J34" s="14"/>
      <c r="K34" s="14"/>
    </row>
    <row r="35" spans="1:11" ht="23" thickTop="1" thickBot="1" x14ac:dyDescent="0.3">
      <c r="A35" s="47" t="s">
        <v>232</v>
      </c>
      <c r="B35" s="48"/>
      <c r="C35" s="48"/>
      <c r="D35" s="48"/>
      <c r="E35" s="48"/>
      <c r="F35" s="48"/>
      <c r="G35" s="48"/>
      <c r="H35" s="49"/>
      <c r="I35" s="14"/>
      <c r="J35" s="14"/>
      <c r="K35" s="14"/>
    </row>
    <row r="36" spans="1:11" ht="69.75" customHeight="1" thickTop="1" x14ac:dyDescent="0.2">
      <c r="A36" s="70" t="s">
        <v>2</v>
      </c>
      <c r="B36" s="81" t="s">
        <v>227</v>
      </c>
      <c r="C36" s="70" t="s">
        <v>7</v>
      </c>
      <c r="D36" s="71"/>
      <c r="E36" s="83" t="s">
        <v>9</v>
      </c>
      <c r="F36" s="84"/>
      <c r="G36" s="70" t="s">
        <v>10</v>
      </c>
      <c r="H36" s="71"/>
      <c r="I36" s="14"/>
      <c r="J36" s="14"/>
      <c r="K36" s="14"/>
    </row>
    <row r="37" spans="1:11" ht="41" thickBot="1" x14ac:dyDescent="0.25">
      <c r="A37" s="80"/>
      <c r="B37" s="82"/>
      <c r="C37" s="9" t="s">
        <v>8</v>
      </c>
      <c r="D37" s="10" t="s">
        <v>26</v>
      </c>
      <c r="E37" s="11" t="s">
        <v>8</v>
      </c>
      <c r="F37" s="12" t="s">
        <v>26</v>
      </c>
      <c r="G37" s="9" t="s">
        <v>8</v>
      </c>
      <c r="H37" s="10" t="s">
        <v>26</v>
      </c>
      <c r="I37" s="14"/>
      <c r="J37" s="14"/>
      <c r="K37" s="14"/>
    </row>
    <row r="38" spans="1:11" ht="16" hidden="1" thickTop="1" x14ac:dyDescent="0.2">
      <c r="A38" s="2" t="s">
        <v>11</v>
      </c>
      <c r="B38" s="2" t="s">
        <v>12</v>
      </c>
      <c r="C38" s="5" t="s">
        <v>13</v>
      </c>
      <c r="D38" s="6" t="s">
        <v>215</v>
      </c>
      <c r="E38" t="s">
        <v>15</v>
      </c>
      <c r="F38" t="s">
        <v>14</v>
      </c>
      <c r="G38" s="7" t="s">
        <v>16</v>
      </c>
      <c r="H38" t="s">
        <v>17</v>
      </c>
      <c r="I38" s="14"/>
      <c r="J38" s="14"/>
      <c r="K38" s="14"/>
    </row>
    <row r="39" spans="1:11" ht="16" thickTop="1" x14ac:dyDescent="0.2">
      <c r="A39" s="2">
        <v>1</v>
      </c>
      <c r="B39" s="21">
        <v>0.1</v>
      </c>
      <c r="C39" s="24">
        <v>2</v>
      </c>
      <c r="D39" s="25">
        <v>50</v>
      </c>
      <c r="E39" s="24">
        <v>3</v>
      </c>
      <c r="F39" s="4">
        <v>50</v>
      </c>
      <c r="G39" s="24">
        <v>4</v>
      </c>
      <c r="H39" s="4">
        <v>50</v>
      </c>
      <c r="I39" s="14"/>
      <c r="J39" s="14"/>
      <c r="K39" s="14"/>
    </row>
    <row r="40" spans="1:11" x14ac:dyDescent="0.2">
      <c r="A40" s="2">
        <v>2</v>
      </c>
      <c r="B40" s="21">
        <v>0.1</v>
      </c>
      <c r="C40" s="24"/>
      <c r="D40" s="25"/>
      <c r="E40" s="24"/>
      <c r="F40" s="4"/>
      <c r="G40" s="24"/>
      <c r="H40" s="4"/>
      <c r="I40" s="14"/>
      <c r="J40" s="14"/>
      <c r="K40" s="14"/>
    </row>
    <row r="41" spans="1:11" x14ac:dyDescent="0.2">
      <c r="A41" s="2">
        <v>3</v>
      </c>
      <c r="B41" s="21">
        <v>0.1</v>
      </c>
      <c r="C41" s="24"/>
      <c r="D41" s="25"/>
      <c r="E41" s="24"/>
      <c r="F41" s="4"/>
      <c r="G41" s="24"/>
      <c r="H41" s="4"/>
      <c r="I41" s="14"/>
      <c r="J41" s="14"/>
      <c r="K41" s="14"/>
    </row>
    <row r="42" spans="1:11" x14ac:dyDescent="0.2">
      <c r="A42" s="2">
        <v>4</v>
      </c>
      <c r="B42" s="21">
        <v>0.1</v>
      </c>
      <c r="C42" s="24"/>
      <c r="D42" s="25"/>
      <c r="E42" s="24"/>
      <c r="F42" s="4"/>
      <c r="G42" s="24"/>
      <c r="H42" s="4"/>
      <c r="I42" s="14"/>
      <c r="J42" s="14"/>
      <c r="K42" s="14"/>
    </row>
    <row r="43" spans="1:11" x14ac:dyDescent="0.2">
      <c r="A43" s="2">
        <v>5</v>
      </c>
      <c r="B43" s="21">
        <v>0.1</v>
      </c>
      <c r="C43" s="24"/>
      <c r="D43" s="25"/>
      <c r="E43" s="24"/>
      <c r="F43" s="4"/>
      <c r="G43" s="24"/>
      <c r="H43" s="4"/>
      <c r="I43" s="14"/>
      <c r="J43" s="14"/>
      <c r="K43" s="14"/>
    </row>
    <row r="44" spans="1:11" x14ac:dyDescent="0.2">
      <c r="A44" s="2">
        <v>6</v>
      </c>
      <c r="B44" s="21">
        <v>0.1</v>
      </c>
      <c r="C44" s="24"/>
      <c r="D44" s="25"/>
      <c r="E44" s="24"/>
      <c r="F44" s="4"/>
      <c r="G44" s="24"/>
      <c r="H44" s="4"/>
      <c r="I44" s="14"/>
      <c r="J44" s="14"/>
      <c r="K44" s="14"/>
    </row>
    <row r="45" spans="1:11" x14ac:dyDescent="0.2">
      <c r="A45" s="2">
        <v>7</v>
      </c>
      <c r="B45" s="21">
        <v>0.1</v>
      </c>
      <c r="C45" s="24"/>
      <c r="D45" s="25"/>
      <c r="E45" s="24"/>
      <c r="F45" s="4"/>
      <c r="G45" s="24"/>
      <c r="H45" s="4"/>
      <c r="I45" s="14"/>
      <c r="J45" s="14"/>
      <c r="K45" s="14"/>
    </row>
    <row r="46" spans="1:11" x14ac:dyDescent="0.2">
      <c r="A46" s="2">
        <v>8</v>
      </c>
      <c r="B46" s="21">
        <v>0.1</v>
      </c>
      <c r="C46" s="24"/>
      <c r="D46" s="25"/>
      <c r="E46" s="24"/>
      <c r="F46" s="4"/>
      <c r="G46" s="24"/>
      <c r="H46" s="4"/>
      <c r="I46" s="14"/>
      <c r="J46" s="14"/>
      <c r="K46" s="14"/>
    </row>
    <row r="47" spans="1:11" x14ac:dyDescent="0.2">
      <c r="A47" s="2">
        <v>9</v>
      </c>
      <c r="B47" s="21">
        <v>0.1</v>
      </c>
      <c r="C47" s="24"/>
      <c r="D47" s="25"/>
      <c r="E47" s="24"/>
      <c r="F47" s="4"/>
      <c r="G47" s="24"/>
      <c r="H47" s="4"/>
      <c r="I47" s="14"/>
      <c r="J47" s="14"/>
      <c r="K47" s="14"/>
    </row>
    <row r="48" spans="1:11" x14ac:dyDescent="0.2">
      <c r="A48" s="2">
        <v>10</v>
      </c>
      <c r="B48" s="21">
        <v>0.1</v>
      </c>
      <c r="C48" s="24"/>
      <c r="D48" s="25"/>
      <c r="E48" s="24"/>
      <c r="F48" s="4"/>
      <c r="G48" s="24"/>
      <c r="H48" s="4"/>
      <c r="I48" s="14"/>
      <c r="J48" s="14"/>
      <c r="K48" s="14"/>
    </row>
    <row r="49" spans="1:11" x14ac:dyDescent="0.2">
      <c r="A49" s="14"/>
      <c r="B49" s="14"/>
      <c r="C49" s="14"/>
      <c r="D49" s="14"/>
      <c r="E49" s="14"/>
      <c r="F49" s="14"/>
      <c r="G49" s="14"/>
      <c r="H49" s="14"/>
      <c r="I49" s="14"/>
      <c r="J49" s="14"/>
      <c r="K49" s="14"/>
    </row>
    <row r="50" spans="1:11" x14ac:dyDescent="0.2">
      <c r="A50" s="14"/>
      <c r="B50" s="14"/>
      <c r="C50" s="14"/>
      <c r="D50" s="14"/>
      <c r="E50" s="14"/>
      <c r="F50" s="14"/>
      <c r="G50" s="14"/>
      <c r="H50" s="14"/>
      <c r="I50" s="14"/>
      <c r="J50" s="14"/>
      <c r="K50" s="14"/>
    </row>
    <row r="51" spans="1:11" x14ac:dyDescent="0.2">
      <c r="A51" s="14"/>
      <c r="B51" s="14"/>
      <c r="C51" s="14"/>
      <c r="D51" s="14"/>
      <c r="E51" s="14"/>
      <c r="F51" s="14"/>
      <c r="G51" s="14"/>
      <c r="H51" s="14"/>
      <c r="I51" s="14"/>
      <c r="J51" s="14"/>
      <c r="K51" s="14"/>
    </row>
    <row r="52" spans="1:11" x14ac:dyDescent="0.2">
      <c r="A52" s="14"/>
      <c r="B52" s="14"/>
      <c r="C52" s="14"/>
      <c r="D52" s="14"/>
      <c r="E52" s="14"/>
      <c r="F52" s="14"/>
      <c r="G52" s="14"/>
      <c r="H52" s="14"/>
      <c r="I52" s="14"/>
      <c r="J52" s="14"/>
      <c r="K52" s="14"/>
    </row>
    <row r="53" spans="1:11" x14ac:dyDescent="0.2">
      <c r="A53" s="14"/>
      <c r="B53" s="14"/>
      <c r="C53" s="14"/>
      <c r="D53" s="14"/>
      <c r="E53" s="14"/>
      <c r="F53" s="14"/>
      <c r="G53" s="14"/>
      <c r="H53" s="14"/>
      <c r="I53" s="14"/>
      <c r="J53" s="14"/>
      <c r="K53" s="14"/>
    </row>
    <row r="54" spans="1:11" x14ac:dyDescent="0.2">
      <c r="A54" s="14"/>
      <c r="B54" s="14"/>
      <c r="C54" s="14"/>
      <c r="D54" s="14"/>
      <c r="E54" s="14"/>
      <c r="F54" s="14"/>
      <c r="G54" s="14"/>
      <c r="H54" s="14"/>
      <c r="I54" s="14"/>
      <c r="J54" s="14"/>
      <c r="K54" s="14"/>
    </row>
    <row r="55" spans="1:11" x14ac:dyDescent="0.2">
      <c r="A55" s="14"/>
      <c r="B55" s="14"/>
      <c r="C55" s="14"/>
      <c r="D55" s="14"/>
      <c r="E55" s="14"/>
      <c r="F55" s="14"/>
      <c r="G55" s="14"/>
      <c r="H55" s="14"/>
      <c r="I55" s="14"/>
      <c r="J55" s="14"/>
      <c r="K55" s="14"/>
    </row>
    <row r="56" spans="1:11" x14ac:dyDescent="0.2">
      <c r="A56" s="14"/>
      <c r="B56" s="14"/>
      <c r="C56" s="14"/>
      <c r="D56" s="14"/>
      <c r="E56" s="14"/>
      <c r="F56" s="14"/>
      <c r="G56" s="14"/>
      <c r="H56" s="14"/>
      <c r="I56" s="14"/>
      <c r="J56" s="14"/>
      <c r="K56" s="14"/>
    </row>
    <row r="57" spans="1:11" x14ac:dyDescent="0.2">
      <c r="A57" s="14"/>
      <c r="B57" s="14"/>
      <c r="C57" s="14"/>
      <c r="D57" s="14"/>
      <c r="E57" s="14"/>
      <c r="F57" s="14"/>
      <c r="G57" s="14"/>
      <c r="H57" s="14"/>
      <c r="I57" s="14"/>
      <c r="J57" s="14"/>
      <c r="K57" s="14"/>
    </row>
    <row r="58" spans="1:11" x14ac:dyDescent="0.2">
      <c r="A58" s="14"/>
      <c r="B58" s="14"/>
      <c r="C58" s="14"/>
      <c r="D58" s="14"/>
      <c r="E58" s="14"/>
      <c r="F58" s="14"/>
      <c r="G58" s="14"/>
      <c r="H58" s="14"/>
      <c r="I58" s="14"/>
      <c r="J58" s="14"/>
      <c r="K58" s="14"/>
    </row>
    <row r="59" spans="1:11" x14ac:dyDescent="0.2">
      <c r="A59" s="14"/>
      <c r="B59" s="14"/>
      <c r="C59" s="14"/>
      <c r="D59" s="14"/>
      <c r="E59" s="14"/>
      <c r="F59" s="14"/>
      <c r="G59" s="14"/>
      <c r="H59" s="14"/>
      <c r="I59" s="14"/>
      <c r="J59" s="14"/>
      <c r="K59" s="14"/>
    </row>
    <row r="60" spans="1:11" x14ac:dyDescent="0.2">
      <c r="A60" s="14"/>
      <c r="B60" s="14"/>
      <c r="C60" s="14"/>
      <c r="D60" s="14"/>
      <c r="E60" s="14"/>
      <c r="F60" s="14"/>
      <c r="G60" s="14"/>
      <c r="H60" s="14"/>
      <c r="I60" s="14"/>
      <c r="J60" s="14"/>
      <c r="K60" s="14"/>
    </row>
    <row r="61" spans="1:11" x14ac:dyDescent="0.2">
      <c r="A61" s="14"/>
      <c r="B61" s="14"/>
      <c r="C61" s="14"/>
      <c r="D61" s="14"/>
      <c r="E61" s="14"/>
      <c r="F61" s="14"/>
      <c r="G61" s="14"/>
      <c r="H61" s="14"/>
      <c r="I61" s="14"/>
      <c r="J61" s="14"/>
      <c r="K61" s="14"/>
    </row>
    <row r="62" spans="1:11" x14ac:dyDescent="0.2">
      <c r="A62" s="14"/>
      <c r="B62" s="14"/>
      <c r="C62" s="14"/>
      <c r="D62" s="14"/>
      <c r="E62" s="14"/>
      <c r="F62" s="14"/>
      <c r="G62" s="14"/>
      <c r="H62" s="14"/>
      <c r="I62" s="14"/>
      <c r="J62" s="14"/>
      <c r="K62" s="14"/>
    </row>
    <row r="63" spans="1:11" x14ac:dyDescent="0.2">
      <c r="A63" s="14"/>
      <c r="B63" s="14"/>
      <c r="C63" s="14"/>
      <c r="D63" s="14"/>
      <c r="E63" s="14"/>
      <c r="F63" s="14"/>
      <c r="G63" s="14"/>
      <c r="H63" s="14"/>
      <c r="I63" s="14"/>
      <c r="J63" s="14"/>
      <c r="K63" s="14"/>
    </row>
    <row r="64" spans="1:11" x14ac:dyDescent="0.2">
      <c r="A64" s="14"/>
      <c r="B64" s="14"/>
      <c r="C64" s="14"/>
      <c r="D64" s="14"/>
      <c r="E64" s="14"/>
      <c r="F64" s="14"/>
      <c r="G64" s="14"/>
      <c r="H64" s="14"/>
      <c r="I64" s="14"/>
      <c r="J64" s="14"/>
      <c r="K64" s="14"/>
    </row>
    <row r="65" spans="1:11" x14ac:dyDescent="0.2">
      <c r="A65" s="14"/>
      <c r="B65" s="14"/>
      <c r="C65" s="14"/>
      <c r="D65" s="14"/>
      <c r="E65" s="14"/>
      <c r="F65" s="14"/>
      <c r="G65" s="14"/>
      <c r="H65" s="14"/>
      <c r="I65" s="14"/>
      <c r="J65" s="14"/>
      <c r="K65" s="14"/>
    </row>
    <row r="66" spans="1:11" x14ac:dyDescent="0.2">
      <c r="A66" s="14"/>
      <c r="B66" s="14"/>
      <c r="C66" s="14"/>
      <c r="D66" s="14"/>
      <c r="E66" s="14"/>
      <c r="F66" s="14"/>
      <c r="G66" s="14"/>
      <c r="H66" s="14"/>
      <c r="I66" s="14"/>
      <c r="J66" s="14"/>
      <c r="K66" s="14"/>
    </row>
    <row r="67" spans="1:11" x14ac:dyDescent="0.2">
      <c r="A67" s="14"/>
      <c r="B67" s="14"/>
      <c r="C67" s="14"/>
      <c r="D67" s="14"/>
      <c r="E67" s="14"/>
      <c r="F67" s="14"/>
      <c r="G67" s="14"/>
      <c r="H67" s="14"/>
      <c r="I67" s="14"/>
      <c r="J67" s="14"/>
      <c r="K67" s="14"/>
    </row>
    <row r="68" spans="1:11" x14ac:dyDescent="0.2">
      <c r="A68" s="14"/>
      <c r="B68" s="14"/>
      <c r="C68" s="14"/>
      <c r="D68" s="14"/>
      <c r="E68" s="14"/>
      <c r="F68" s="14"/>
      <c r="G68" s="14"/>
      <c r="H68" s="14"/>
      <c r="I68" s="14"/>
      <c r="J68" s="14"/>
      <c r="K68" s="14"/>
    </row>
    <row r="69" spans="1:11" x14ac:dyDescent="0.2">
      <c r="A69" s="14"/>
      <c r="B69" s="14"/>
      <c r="C69" s="14"/>
      <c r="D69" s="14"/>
      <c r="E69" s="14"/>
      <c r="F69" s="14"/>
      <c r="G69" s="14"/>
      <c r="H69" s="14"/>
      <c r="I69" s="14"/>
      <c r="J69" s="14"/>
      <c r="K69" s="14"/>
    </row>
    <row r="70" spans="1:11" x14ac:dyDescent="0.2">
      <c r="A70" s="14"/>
      <c r="B70" s="14"/>
      <c r="C70" s="14"/>
      <c r="D70" s="14"/>
      <c r="E70" s="14"/>
      <c r="F70" s="14"/>
      <c r="G70" s="14"/>
      <c r="H70" s="14"/>
      <c r="I70" s="14"/>
      <c r="J70" s="14"/>
      <c r="K70" s="14"/>
    </row>
    <row r="71" spans="1:11" x14ac:dyDescent="0.2">
      <c r="A71" s="14"/>
      <c r="B71" s="14"/>
      <c r="C71" s="14"/>
      <c r="D71" s="14"/>
      <c r="E71" s="14"/>
      <c r="F71" s="14"/>
      <c r="G71" s="14"/>
      <c r="H71" s="14"/>
      <c r="I71" s="14"/>
      <c r="J71" s="14"/>
      <c r="K71" s="14"/>
    </row>
    <row r="72" spans="1:11" x14ac:dyDescent="0.2">
      <c r="A72" s="14"/>
      <c r="B72" s="14"/>
      <c r="C72" s="14"/>
      <c r="D72" s="14"/>
      <c r="E72" s="14"/>
      <c r="F72" s="14"/>
      <c r="G72" s="14"/>
      <c r="H72" s="14"/>
      <c r="I72" s="14"/>
      <c r="J72" s="14"/>
      <c r="K72" s="14"/>
    </row>
    <row r="73" spans="1:11" x14ac:dyDescent="0.2">
      <c r="A73" s="14"/>
      <c r="B73" s="14"/>
      <c r="C73" s="14"/>
      <c r="D73" s="14"/>
      <c r="E73" s="14"/>
      <c r="F73" s="14"/>
      <c r="G73" s="14"/>
      <c r="H73" s="14"/>
      <c r="I73" s="14"/>
      <c r="J73" s="14"/>
      <c r="K73" s="14"/>
    </row>
    <row r="74" spans="1:11" x14ac:dyDescent="0.2">
      <c r="A74" s="14"/>
      <c r="B74" s="14"/>
      <c r="C74" s="14"/>
      <c r="D74" s="14"/>
      <c r="E74" s="14"/>
      <c r="F74" s="14"/>
      <c r="G74" s="14"/>
      <c r="H74" s="14"/>
      <c r="I74" s="14"/>
      <c r="J74" s="14"/>
      <c r="K74" s="14"/>
    </row>
    <row r="75" spans="1:11" x14ac:dyDescent="0.2">
      <c r="A75" s="14"/>
      <c r="B75" s="14"/>
      <c r="C75" s="14"/>
      <c r="D75" s="14"/>
      <c r="E75" s="14"/>
      <c r="F75" s="14"/>
      <c r="G75" s="14"/>
      <c r="H75" s="14"/>
      <c r="I75" s="14"/>
      <c r="J75" s="14"/>
      <c r="K75" s="14"/>
    </row>
    <row r="76" spans="1:11" x14ac:dyDescent="0.2">
      <c r="A76" s="14"/>
      <c r="B76" s="14"/>
      <c r="C76" s="14"/>
      <c r="D76" s="14"/>
      <c r="E76" s="14"/>
      <c r="F76" s="14"/>
      <c r="G76" s="14"/>
      <c r="H76" s="14"/>
      <c r="I76" s="14"/>
      <c r="J76" s="14"/>
      <c r="K76" s="14"/>
    </row>
    <row r="77" spans="1:11" x14ac:dyDescent="0.2">
      <c r="A77" s="14"/>
      <c r="B77" s="14"/>
      <c r="C77" s="14"/>
      <c r="D77" s="14"/>
      <c r="E77" s="14"/>
      <c r="F77" s="14"/>
      <c r="G77" s="14"/>
      <c r="H77" s="14"/>
      <c r="I77" s="14"/>
      <c r="J77" s="14"/>
      <c r="K77" s="14"/>
    </row>
    <row r="78" spans="1:11" x14ac:dyDescent="0.2">
      <c r="A78" s="14"/>
      <c r="B78" s="14"/>
      <c r="C78" s="14"/>
      <c r="D78" s="14"/>
      <c r="E78" s="14"/>
      <c r="F78" s="14"/>
      <c r="G78" s="14"/>
      <c r="H78" s="14"/>
      <c r="I78" s="14"/>
      <c r="J78" s="14"/>
      <c r="K78" s="14"/>
    </row>
    <row r="79" spans="1:11" x14ac:dyDescent="0.2">
      <c r="A79" s="14"/>
      <c r="B79" s="14"/>
      <c r="C79" s="14"/>
      <c r="D79" s="14"/>
      <c r="E79" s="14"/>
      <c r="F79" s="14"/>
      <c r="G79" s="14"/>
      <c r="H79" s="14"/>
      <c r="I79" s="14"/>
      <c r="J79" s="14"/>
      <c r="K79" s="14"/>
    </row>
    <row r="80" spans="1:11" x14ac:dyDescent="0.2">
      <c r="A80" s="14"/>
      <c r="B80" s="14"/>
      <c r="C80" s="14"/>
      <c r="D80" s="14"/>
      <c r="E80" s="14"/>
      <c r="F80" s="14"/>
      <c r="G80" s="14"/>
      <c r="H80" s="14"/>
      <c r="I80" s="14"/>
      <c r="J80" s="14"/>
      <c r="K80" s="14"/>
    </row>
    <row r="81" spans="1:11" x14ac:dyDescent="0.2">
      <c r="A81" s="14"/>
      <c r="B81" s="14"/>
      <c r="C81" s="14"/>
      <c r="D81" s="14"/>
      <c r="E81" s="14"/>
      <c r="F81" s="14"/>
      <c r="G81" s="14"/>
      <c r="H81" s="14"/>
      <c r="I81" s="14"/>
      <c r="J81" s="14"/>
      <c r="K81" s="14"/>
    </row>
    <row r="82" spans="1:11" x14ac:dyDescent="0.2">
      <c r="A82" s="14"/>
      <c r="B82" s="14"/>
      <c r="C82" s="14"/>
      <c r="D82" s="14"/>
      <c r="E82" s="14"/>
      <c r="F82" s="14"/>
      <c r="G82" s="14"/>
      <c r="H82" s="14"/>
      <c r="I82" s="14"/>
      <c r="J82" s="14"/>
      <c r="K82" s="14"/>
    </row>
    <row r="83" spans="1:11" x14ac:dyDescent="0.2">
      <c r="A83" s="14"/>
      <c r="B83" s="14"/>
      <c r="C83" s="14"/>
      <c r="D83" s="14"/>
      <c r="E83" s="14"/>
      <c r="F83" s="14"/>
      <c r="G83" s="14"/>
      <c r="H83" s="14"/>
      <c r="I83" s="14"/>
      <c r="J83" s="14"/>
      <c r="K83" s="14"/>
    </row>
    <row r="84" spans="1:11" x14ac:dyDescent="0.2">
      <c r="A84" s="14"/>
      <c r="B84" s="14"/>
      <c r="C84" s="14"/>
      <c r="D84" s="14"/>
      <c r="E84" s="14"/>
      <c r="F84" s="14"/>
      <c r="G84" s="14"/>
      <c r="H84" s="14"/>
      <c r="I84" s="14"/>
      <c r="J84" s="14"/>
      <c r="K84" s="14"/>
    </row>
  </sheetData>
  <mergeCells count="55">
    <mergeCell ref="H14:I14"/>
    <mergeCell ref="H15:I15"/>
    <mergeCell ref="H16:I16"/>
    <mergeCell ref="H17:I17"/>
    <mergeCell ref="H18:I18"/>
    <mergeCell ref="H7:I8"/>
    <mergeCell ref="H9:I9"/>
    <mergeCell ref="H10:I10"/>
    <mergeCell ref="H11:I11"/>
    <mergeCell ref="H12:I12"/>
    <mergeCell ref="H13:I13"/>
    <mergeCell ref="G36:H36"/>
    <mergeCell ref="A5:B5"/>
    <mergeCell ref="B8:C8"/>
    <mergeCell ref="D8:E8"/>
    <mergeCell ref="A7:A8"/>
    <mergeCell ref="B21:B22"/>
    <mergeCell ref="C21:C22"/>
    <mergeCell ref="A21:A22"/>
    <mergeCell ref="B36:B37"/>
    <mergeCell ref="A36:A37"/>
    <mergeCell ref="C36:D36"/>
    <mergeCell ref="E36:F36"/>
    <mergeCell ref="D7:E7"/>
    <mergeCell ref="D9:E9"/>
    <mergeCell ref="D10:E10"/>
    <mergeCell ref="B14:C14"/>
    <mergeCell ref="B15:C15"/>
    <mergeCell ref="B16:C16"/>
    <mergeCell ref="B17:C17"/>
    <mergeCell ref="B18:C18"/>
    <mergeCell ref="D18:E18"/>
    <mergeCell ref="D19:E19"/>
    <mergeCell ref="D12:E12"/>
    <mergeCell ref="D13:E13"/>
    <mergeCell ref="D14:E14"/>
    <mergeCell ref="D15:E15"/>
    <mergeCell ref="D16:E16"/>
    <mergeCell ref="D17:E17"/>
    <mergeCell ref="A35:H35"/>
    <mergeCell ref="A1:I1"/>
    <mergeCell ref="A2:I2"/>
    <mergeCell ref="A3:I3"/>
    <mergeCell ref="A6:I6"/>
    <mergeCell ref="A20:I20"/>
    <mergeCell ref="D11:E11"/>
    <mergeCell ref="D21:E21"/>
    <mergeCell ref="F21:G21"/>
    <mergeCell ref="H21:I21"/>
    <mergeCell ref="B7:C7"/>
    <mergeCell ref="B9:C9"/>
    <mergeCell ref="B10:C10"/>
    <mergeCell ref="B11:C11"/>
    <mergeCell ref="B12:C12"/>
    <mergeCell ref="B13:C13"/>
  </mergeCells>
  <conditionalFormatting sqref="B9:C18">
    <cfRule type="colorScale" priority="9">
      <colorScale>
        <cfvo type="min"/>
        <cfvo type="percentile" val="50"/>
        <cfvo type="max"/>
        <color rgb="FF63BE7B"/>
        <color rgb="FFFFEB84"/>
        <color rgb="FFF8696B"/>
      </colorScale>
    </cfRule>
  </conditionalFormatting>
  <conditionalFormatting sqref="D9:E18">
    <cfRule type="colorScale" priority="8">
      <colorScale>
        <cfvo type="min"/>
        <cfvo type="percentile" val="50"/>
        <cfvo type="max"/>
        <color rgb="FF63BE7B"/>
        <color rgb="FFFFEB84"/>
        <color rgb="FFF8696B"/>
      </colorScale>
    </cfRule>
  </conditionalFormatting>
  <conditionalFormatting sqref="F9:F18">
    <cfRule type="colorScale" priority="7">
      <colorScale>
        <cfvo type="min"/>
        <cfvo type="percentile" val="50"/>
        <cfvo type="max"/>
        <color rgb="FF63BE7B"/>
        <color rgb="FFFFEB84"/>
        <color rgb="FFF8696B"/>
      </colorScale>
    </cfRule>
  </conditionalFormatting>
  <conditionalFormatting sqref="G9:G18">
    <cfRule type="colorScale" priority="6">
      <colorScale>
        <cfvo type="min"/>
        <cfvo type="percentile" val="50"/>
        <cfvo type="max"/>
        <color rgb="FF63BE7B"/>
        <color rgb="FFFFEB84"/>
        <color rgb="FFF8696B"/>
      </colorScale>
    </cfRule>
  </conditionalFormatting>
  <conditionalFormatting sqref="H9:H18">
    <cfRule type="colorScale" priority="5">
      <colorScale>
        <cfvo type="min"/>
        <cfvo type="percentile" val="50"/>
        <cfvo type="max"/>
        <color rgb="FF63BE7B"/>
        <color rgb="FFFFEB84"/>
        <color rgb="FFF8696B"/>
      </colorScale>
    </cfRule>
  </conditionalFormatting>
  <dataValidations count="1">
    <dataValidation type="list" showInputMessage="1" showErrorMessage="1" sqref="C5" xr:uid="{95CB09C8-1D95-435A-8CEA-4235AA015282}">
      <formula1>"1,2,3,4,5"</formula1>
    </dataValidation>
  </dataValidations>
  <pageMargins left="0.7" right="0.7" top="0.75" bottom="0.75" header="0.3" footer="0.3"/>
  <pageSetup orientation="portrait" r:id="rId1"/>
  <drawing r:id="rId2"/>
  <legacyDrawing r:id="rId3"/>
  <tableParts count="2">
    <tablePart r:id="rId4"/>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A4D38E5C-9B90-4D6D-87A6-90E558384C52}">
          <x14:formula1>
            <xm:f>Pricing_Options!$A$3:$A$21</xm:f>
          </x14:formula1>
          <xm:sqref>D24:D33 H24:H33 F24:F33</xm:sqref>
        </x14:dataValidation>
        <x14:dataValidation type="list" allowBlank="1" showInputMessage="1" showErrorMessage="1" xr:uid="{04A2C6E0-A54B-4EFD-B4AB-544D55C3C815}">
          <x14:formula1>
            <xm:f>Formulas!$A$4:$A$62</xm:f>
          </x14:formula1>
          <xm:sqref>C39:C48 E39:E48 G39:G48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D62B-2835-499E-964B-8AF07EAD0328}">
  <dimension ref="A1:O57"/>
  <sheetViews>
    <sheetView tabSelected="1" workbookViewId="0">
      <selection activeCell="B54" sqref="A54:XFD1048576"/>
    </sheetView>
  </sheetViews>
  <sheetFormatPr baseColWidth="10" defaultColWidth="0" defaultRowHeight="15" zeroHeight="1" x14ac:dyDescent="0.2"/>
  <cols>
    <col min="1" max="1" width="38.6640625" style="14" bestFit="1" customWidth="1"/>
    <col min="2" max="2" width="46.6640625" style="14" customWidth="1"/>
    <col min="3" max="3" width="20.5" style="14" customWidth="1"/>
    <col min="4" max="4" width="19.5" style="14" customWidth="1"/>
    <col min="5" max="5" width="26.5" style="14" customWidth="1"/>
    <col min="6" max="6" width="27.5" style="14" customWidth="1"/>
    <col min="7" max="7" width="20.5" style="14" customWidth="1"/>
    <col min="8" max="8" width="31.5" style="14" bestFit="1" customWidth="1"/>
    <col min="9" max="9" width="103.5" style="14" bestFit="1" customWidth="1"/>
    <col min="10" max="10" width="31.5" style="14" bestFit="1" customWidth="1"/>
    <col min="11" max="11" width="29.6640625" style="14" bestFit="1" customWidth="1"/>
    <col min="12" max="12" width="15.5" style="14" customWidth="1"/>
    <col min="13" max="13" width="103.5" style="14" bestFit="1" customWidth="1"/>
    <col min="14" max="15" width="9.1640625" style="14" customWidth="1"/>
    <col min="16" max="16384" width="9.1640625" style="14" hidden="1"/>
  </cols>
  <sheetData>
    <row r="1" spans="1:15" customFormat="1" x14ac:dyDescent="0.2">
      <c r="B1" s="14"/>
      <c r="C1" s="14"/>
      <c r="D1" s="14"/>
      <c r="E1" s="14"/>
      <c r="F1" s="14"/>
      <c r="G1" s="14"/>
      <c r="H1" s="14"/>
      <c r="I1" s="14"/>
      <c r="J1" s="14"/>
      <c r="K1" s="14"/>
      <c r="L1" s="14"/>
      <c r="M1" s="14"/>
      <c r="N1" s="14"/>
      <c r="O1" s="14"/>
    </row>
    <row r="2" spans="1:15" customFormat="1" x14ac:dyDescent="0.2">
      <c r="A2" s="4" t="s">
        <v>51</v>
      </c>
      <c r="B2" s="4" t="s">
        <v>27</v>
      </c>
      <c r="C2" s="4" t="s">
        <v>50</v>
      </c>
      <c r="D2" s="4" t="s">
        <v>28</v>
      </c>
      <c r="E2" s="4" t="s">
        <v>29</v>
      </c>
      <c r="F2" s="4" t="s">
        <v>30</v>
      </c>
      <c r="G2" s="4" t="s">
        <v>31</v>
      </c>
      <c r="H2" s="4" t="s">
        <v>32</v>
      </c>
      <c r="I2" s="4" t="s">
        <v>33</v>
      </c>
      <c r="J2" s="14"/>
      <c r="K2" s="14"/>
      <c r="L2" s="14"/>
      <c r="M2" s="14"/>
      <c r="N2" s="14"/>
      <c r="O2" s="14"/>
    </row>
    <row r="3" spans="1:15" customFormat="1" x14ac:dyDescent="0.2">
      <c r="A3" t="s">
        <v>3</v>
      </c>
      <c r="B3" s="2" t="s">
        <v>56</v>
      </c>
      <c r="C3" s="2" t="s">
        <v>52</v>
      </c>
      <c r="D3" s="22">
        <v>2.3E-2</v>
      </c>
      <c r="E3" s="22">
        <v>2.1999999999999999E-2</v>
      </c>
      <c r="F3" s="22">
        <v>2.1000000000000001E-2</v>
      </c>
      <c r="G3" s="22"/>
      <c r="H3" s="22">
        <v>0</v>
      </c>
      <c r="J3" s="14"/>
      <c r="K3" s="14"/>
      <c r="L3" s="14"/>
      <c r="M3" s="14"/>
      <c r="N3" s="14"/>
      <c r="O3" s="14"/>
    </row>
    <row r="4" spans="1:15" customFormat="1" x14ac:dyDescent="0.2">
      <c r="A4" t="s">
        <v>233</v>
      </c>
      <c r="B4" s="2" t="s">
        <v>56</v>
      </c>
      <c r="C4" s="2" t="s">
        <v>52</v>
      </c>
      <c r="D4" s="22">
        <v>2.3E-2</v>
      </c>
      <c r="E4" s="22">
        <v>2.1999999999999999E-2</v>
      </c>
      <c r="F4" s="22">
        <v>2.1000000000000001E-2</v>
      </c>
      <c r="G4" s="22"/>
      <c r="H4" s="22">
        <v>0</v>
      </c>
      <c r="J4" s="14"/>
      <c r="K4" s="14"/>
      <c r="L4" s="14"/>
      <c r="M4" s="14"/>
      <c r="N4" s="14"/>
      <c r="O4" s="14"/>
    </row>
    <row r="5" spans="1:15" customFormat="1" x14ac:dyDescent="0.2">
      <c r="A5" t="s">
        <v>234</v>
      </c>
      <c r="B5" s="2" t="s">
        <v>56</v>
      </c>
      <c r="C5" s="2" t="s">
        <v>52</v>
      </c>
      <c r="D5" s="22">
        <v>1.2500000000000001E-2</v>
      </c>
      <c r="E5" s="22">
        <v>1.2500000000000001E-2</v>
      </c>
      <c r="F5" s="22">
        <v>1.2500000000000001E-2</v>
      </c>
      <c r="G5" s="22"/>
      <c r="H5" s="22">
        <v>0</v>
      </c>
      <c r="J5" s="14"/>
      <c r="K5" s="14"/>
      <c r="L5" s="14"/>
      <c r="M5" s="14"/>
      <c r="N5" s="14"/>
      <c r="O5" s="14"/>
    </row>
    <row r="6" spans="1:15" customFormat="1" x14ac:dyDescent="0.2">
      <c r="A6" t="s">
        <v>235</v>
      </c>
      <c r="B6" s="2" t="s">
        <v>56</v>
      </c>
      <c r="C6" s="2" t="s">
        <v>52</v>
      </c>
      <c r="D6" s="22">
        <v>4.0000000000000001E-3</v>
      </c>
      <c r="E6" s="22">
        <v>4.0000000000000001E-3</v>
      </c>
      <c r="F6" s="22">
        <v>4.0000000000000001E-3</v>
      </c>
      <c r="G6" s="22"/>
      <c r="H6" s="22">
        <v>0</v>
      </c>
      <c r="J6" s="14"/>
      <c r="K6" s="14"/>
      <c r="L6" s="14"/>
      <c r="M6" s="14"/>
      <c r="N6" s="14"/>
      <c r="O6" s="14"/>
    </row>
    <row r="7" spans="1:15" customFormat="1" x14ac:dyDescent="0.2">
      <c r="A7" t="s">
        <v>34</v>
      </c>
      <c r="B7" s="2" t="s">
        <v>56</v>
      </c>
      <c r="C7" s="2" t="s">
        <v>52</v>
      </c>
      <c r="D7" s="22">
        <v>1.2500000000000001E-2</v>
      </c>
      <c r="E7" s="22">
        <v>1.2500000000000001E-2</v>
      </c>
      <c r="F7" s="22">
        <v>1.2500000000000001E-2</v>
      </c>
      <c r="G7" s="22"/>
      <c r="H7" s="22">
        <v>0.01</v>
      </c>
      <c r="J7" s="14"/>
      <c r="K7" s="14"/>
      <c r="L7" s="14"/>
      <c r="M7" s="14"/>
      <c r="N7" s="14"/>
      <c r="O7" s="14"/>
    </row>
    <row r="8" spans="1:15" customFormat="1" x14ac:dyDescent="0.2">
      <c r="A8" t="s">
        <v>35</v>
      </c>
      <c r="B8" s="2" t="s">
        <v>56</v>
      </c>
      <c r="C8" s="2" t="s">
        <v>52</v>
      </c>
      <c r="D8" s="22">
        <v>0.01</v>
      </c>
      <c r="E8" s="22">
        <v>0.01</v>
      </c>
      <c r="F8" s="22">
        <v>0.01</v>
      </c>
      <c r="G8" s="22"/>
      <c r="H8" s="22">
        <v>0.01</v>
      </c>
      <c r="J8" s="14"/>
      <c r="K8" s="14"/>
      <c r="L8" s="14"/>
      <c r="M8" s="14"/>
      <c r="N8" s="14"/>
      <c r="O8" s="14"/>
    </row>
    <row r="9" spans="1:15" customFormat="1" x14ac:dyDescent="0.2">
      <c r="A9" t="s">
        <v>36</v>
      </c>
      <c r="B9" s="2" t="s">
        <v>56</v>
      </c>
      <c r="C9" s="2" t="s">
        <v>52</v>
      </c>
      <c r="D9" s="22">
        <v>4.0000000000000001E-3</v>
      </c>
      <c r="E9" s="22">
        <v>4.0000000000000001E-3</v>
      </c>
      <c r="F9" s="22">
        <v>4.0000000000000001E-3</v>
      </c>
      <c r="G9" s="22"/>
      <c r="H9" s="22">
        <v>0.03</v>
      </c>
      <c r="J9" s="14"/>
      <c r="K9" s="14"/>
      <c r="L9" s="14"/>
      <c r="M9" s="14"/>
      <c r="N9" s="14"/>
      <c r="O9" s="14"/>
    </row>
    <row r="10" spans="1:15" customFormat="1" x14ac:dyDescent="0.2">
      <c r="A10" t="s">
        <v>37</v>
      </c>
      <c r="B10" s="2" t="s">
        <v>57</v>
      </c>
      <c r="C10" s="2" t="s">
        <v>53</v>
      </c>
      <c r="D10" s="22">
        <v>0.18</v>
      </c>
      <c r="E10" s="22">
        <v>0.18</v>
      </c>
      <c r="F10" s="22">
        <v>0.18</v>
      </c>
      <c r="G10" s="22"/>
      <c r="H10" s="22">
        <v>0</v>
      </c>
      <c r="J10" s="14"/>
      <c r="K10" s="14"/>
      <c r="L10" s="14"/>
      <c r="M10" s="14"/>
      <c r="N10" s="14"/>
      <c r="O10" s="14"/>
    </row>
    <row r="11" spans="1:15" customFormat="1" x14ac:dyDescent="0.2">
      <c r="A11" t="s">
        <v>4</v>
      </c>
      <c r="B11" s="2" t="s">
        <v>57</v>
      </c>
      <c r="C11" s="2" t="s">
        <v>53</v>
      </c>
      <c r="D11" s="22">
        <v>1.7999999999999999E-2</v>
      </c>
      <c r="E11" s="22">
        <v>1.7299999999999999E-2</v>
      </c>
      <c r="F11" s="22">
        <v>1.66E-2</v>
      </c>
      <c r="G11" s="22"/>
      <c r="H11" s="22">
        <v>0</v>
      </c>
      <c r="I11" t="s">
        <v>38</v>
      </c>
      <c r="J11" s="14"/>
      <c r="K11" s="14"/>
      <c r="L11" s="14"/>
      <c r="M11" s="14"/>
      <c r="N11" s="14"/>
      <c r="O11" s="14"/>
    </row>
    <row r="12" spans="1:15" customFormat="1" x14ac:dyDescent="0.2">
      <c r="A12" t="s">
        <v>39</v>
      </c>
      <c r="B12" s="2" t="s">
        <v>57</v>
      </c>
      <c r="C12" s="2" t="s">
        <v>53</v>
      </c>
      <c r="D12" s="22">
        <v>0.01</v>
      </c>
      <c r="E12" s="22">
        <v>0.01</v>
      </c>
      <c r="F12" s="22">
        <v>0.01</v>
      </c>
      <c r="G12" s="22"/>
      <c r="H12" s="22">
        <v>0.01</v>
      </c>
      <c r="I12" t="s">
        <v>40</v>
      </c>
      <c r="J12" s="14"/>
      <c r="K12" s="14"/>
      <c r="L12" s="14"/>
      <c r="M12" s="14"/>
      <c r="N12" s="14"/>
      <c r="O12" s="14"/>
    </row>
    <row r="13" spans="1:15" customFormat="1" x14ac:dyDescent="0.2">
      <c r="A13" t="s">
        <v>41</v>
      </c>
      <c r="B13" s="2" t="s">
        <v>57</v>
      </c>
      <c r="C13" s="2" t="s">
        <v>53</v>
      </c>
      <c r="D13" s="22">
        <v>2E-3</v>
      </c>
      <c r="E13" s="22">
        <v>2E-3</v>
      </c>
      <c r="F13" s="22">
        <v>2E-3</v>
      </c>
      <c r="G13" s="22"/>
      <c r="H13" s="22">
        <v>0.02</v>
      </c>
      <c r="I13" t="s">
        <v>42</v>
      </c>
      <c r="J13" s="14"/>
      <c r="K13" s="14"/>
      <c r="L13" s="14"/>
      <c r="M13" s="14"/>
      <c r="N13" s="14"/>
      <c r="O13" s="14"/>
    </row>
    <row r="14" spans="1:15" customFormat="1" x14ac:dyDescent="0.2">
      <c r="A14" t="s">
        <v>59</v>
      </c>
      <c r="B14" s="2" t="s">
        <v>57</v>
      </c>
      <c r="C14" s="2" t="s">
        <v>55</v>
      </c>
      <c r="D14" s="22">
        <v>0.2</v>
      </c>
      <c r="E14" s="22">
        <v>0.2</v>
      </c>
      <c r="F14" s="22">
        <v>0.2</v>
      </c>
      <c r="G14" s="22"/>
      <c r="H14" s="22"/>
      <c r="J14" s="14"/>
      <c r="K14" s="14"/>
      <c r="L14" s="14"/>
      <c r="M14" s="14"/>
      <c r="N14" s="14"/>
      <c r="O14" s="14"/>
    </row>
    <row r="15" spans="1:15" customFormat="1" x14ac:dyDescent="0.2">
      <c r="A15" t="s">
        <v>60</v>
      </c>
      <c r="B15" s="2" t="s">
        <v>57</v>
      </c>
      <c r="C15" s="2" t="s">
        <v>55</v>
      </c>
      <c r="D15" s="22">
        <v>7.4999999999999997E-2</v>
      </c>
      <c r="E15" s="22">
        <v>7.4999999999999997E-2</v>
      </c>
      <c r="F15" s="22">
        <v>7.4999999999999997E-2</v>
      </c>
      <c r="G15" s="22"/>
      <c r="H15" s="22"/>
      <c r="J15" s="14"/>
      <c r="K15" s="14"/>
      <c r="L15" s="14"/>
      <c r="M15" s="14"/>
      <c r="N15" s="14"/>
      <c r="O15" s="14"/>
    </row>
    <row r="16" spans="1:15" customFormat="1" x14ac:dyDescent="0.2">
      <c r="A16" t="s">
        <v>61</v>
      </c>
      <c r="B16" s="2" t="s">
        <v>57</v>
      </c>
      <c r="C16" s="2" t="s">
        <v>55</v>
      </c>
      <c r="D16" s="22">
        <v>3.9E-2</v>
      </c>
      <c r="E16" s="22">
        <v>3.9E-2</v>
      </c>
      <c r="F16" s="22">
        <v>3.9E-2</v>
      </c>
      <c r="G16" s="22"/>
      <c r="H16" s="22"/>
      <c r="J16" s="14"/>
      <c r="K16" s="14"/>
      <c r="L16" s="14"/>
      <c r="M16" s="14"/>
      <c r="N16" s="14"/>
      <c r="O16" s="14"/>
    </row>
    <row r="17" spans="1:15" customFormat="1" x14ac:dyDescent="0.2">
      <c r="A17" t="s">
        <v>62</v>
      </c>
      <c r="B17" s="2" t="s">
        <v>57</v>
      </c>
      <c r="C17" s="2" t="s">
        <v>55</v>
      </c>
      <c r="D17" s="22">
        <v>2.8500000000000001E-2</v>
      </c>
      <c r="E17" s="22">
        <v>2.8500000000000001E-2</v>
      </c>
      <c r="F17" s="22">
        <v>2.8500000000000001E-2</v>
      </c>
      <c r="G17" s="22"/>
      <c r="H17" s="22"/>
      <c r="J17" s="14"/>
      <c r="K17" s="14"/>
      <c r="L17" s="14"/>
      <c r="M17" s="14"/>
      <c r="N17" s="14"/>
      <c r="O17" s="14"/>
    </row>
    <row r="18" spans="1:15" customFormat="1" x14ac:dyDescent="0.2">
      <c r="A18" t="s">
        <v>43</v>
      </c>
      <c r="B18" s="2" t="s">
        <v>58</v>
      </c>
      <c r="C18" s="2" t="s">
        <v>54</v>
      </c>
      <c r="D18" s="22"/>
      <c r="E18" s="22"/>
      <c r="F18" s="22"/>
      <c r="G18" s="22">
        <v>0.02</v>
      </c>
      <c r="H18" s="22"/>
      <c r="J18" s="14"/>
      <c r="K18" s="14"/>
      <c r="L18" s="14"/>
      <c r="M18" s="14"/>
      <c r="N18" s="14"/>
      <c r="O18" s="14"/>
    </row>
    <row r="19" spans="1:15" customFormat="1" x14ac:dyDescent="0.2">
      <c r="A19" t="s">
        <v>44</v>
      </c>
      <c r="B19" s="2" t="s">
        <v>58</v>
      </c>
      <c r="C19" s="2" t="s">
        <v>54</v>
      </c>
      <c r="D19" s="22"/>
      <c r="E19" s="22"/>
      <c r="F19" s="22"/>
      <c r="G19" s="22">
        <v>0.01</v>
      </c>
      <c r="H19" s="22">
        <v>0.01</v>
      </c>
      <c r="I19" t="s">
        <v>45</v>
      </c>
      <c r="J19" s="14"/>
      <c r="K19" s="14"/>
      <c r="L19" s="14"/>
      <c r="M19" s="14"/>
      <c r="N19" s="14"/>
      <c r="O19" s="14"/>
    </row>
    <row r="20" spans="1:15" customFormat="1" x14ac:dyDescent="0.2">
      <c r="A20" t="s">
        <v>46</v>
      </c>
      <c r="B20" s="2" t="s">
        <v>58</v>
      </c>
      <c r="C20" s="2" t="s">
        <v>54</v>
      </c>
      <c r="D20" s="22"/>
      <c r="E20" s="22"/>
      <c r="F20" s="22"/>
      <c r="G20" s="22">
        <v>4.0000000000000001E-3</v>
      </c>
      <c r="H20" s="22">
        <v>0.02</v>
      </c>
      <c r="I20" t="s">
        <v>47</v>
      </c>
      <c r="J20" s="14"/>
      <c r="K20" s="14"/>
      <c r="L20" s="14"/>
      <c r="M20" s="14"/>
      <c r="N20" s="14"/>
      <c r="O20" s="14"/>
    </row>
    <row r="21" spans="1:15" customFormat="1" x14ac:dyDescent="0.2">
      <c r="A21" t="s">
        <v>48</v>
      </c>
      <c r="B21" s="2" t="s">
        <v>58</v>
      </c>
      <c r="C21" s="2" t="s">
        <v>54</v>
      </c>
      <c r="D21" s="22"/>
      <c r="E21" s="22"/>
      <c r="F21" s="22"/>
      <c r="G21" s="22">
        <v>1.1999999999999999E-3</v>
      </c>
      <c r="H21" s="22">
        <v>0.05</v>
      </c>
      <c r="I21" t="s">
        <v>49</v>
      </c>
      <c r="J21" s="14"/>
      <c r="K21" s="14"/>
      <c r="L21" s="14"/>
      <c r="M21" s="14"/>
      <c r="N21" s="14"/>
      <c r="O21" s="14"/>
    </row>
    <row r="22" spans="1:15" customFormat="1" x14ac:dyDescent="0.2">
      <c r="A22" s="14"/>
      <c r="B22" s="14"/>
      <c r="C22" s="14"/>
      <c r="D22" s="14"/>
      <c r="E22" s="14"/>
      <c r="F22" s="14"/>
      <c r="G22" s="14"/>
      <c r="H22" s="14"/>
      <c r="I22" s="14"/>
      <c r="J22" s="14"/>
      <c r="K22" s="14"/>
      <c r="L22" s="14"/>
      <c r="M22" s="14"/>
      <c r="N22" s="14"/>
      <c r="O22" s="14"/>
    </row>
    <row r="23" spans="1:15" customFormat="1" x14ac:dyDescent="0.2">
      <c r="A23" s="14"/>
      <c r="B23" s="14"/>
      <c r="C23" s="14"/>
      <c r="D23" s="14"/>
      <c r="E23" s="14"/>
      <c r="F23" s="14"/>
      <c r="G23" s="14"/>
      <c r="H23" s="14"/>
      <c r="I23" s="14"/>
      <c r="J23" s="14"/>
      <c r="K23" s="14"/>
      <c r="L23" s="14"/>
      <c r="M23" s="14"/>
      <c r="N23" s="14"/>
      <c r="O23" s="14"/>
    </row>
    <row r="24" spans="1:15" customFormat="1" ht="16" x14ac:dyDescent="0.2">
      <c r="A24" s="1" t="s">
        <v>27</v>
      </c>
      <c r="B24" s="1" t="s">
        <v>50</v>
      </c>
      <c r="C24" s="1" t="s">
        <v>70</v>
      </c>
      <c r="D24" s="1" t="s">
        <v>71</v>
      </c>
      <c r="E24" s="1" t="s">
        <v>72</v>
      </c>
      <c r="F24" s="14"/>
      <c r="G24" s="14"/>
      <c r="H24" s="14"/>
      <c r="I24" s="14"/>
      <c r="J24" s="14"/>
      <c r="K24" s="14"/>
      <c r="L24" s="14"/>
      <c r="M24" s="14"/>
      <c r="N24" s="14"/>
      <c r="O24" s="14"/>
    </row>
    <row r="25" spans="1:15" customFormat="1" ht="16" x14ac:dyDescent="0.2">
      <c r="A25" s="1" t="s">
        <v>58</v>
      </c>
      <c r="B25" s="1" t="s">
        <v>73</v>
      </c>
      <c r="C25" s="31">
        <v>0.12</v>
      </c>
      <c r="D25" s="31">
        <v>0.11</v>
      </c>
      <c r="E25" s="31">
        <v>0.08</v>
      </c>
      <c r="F25" s="14"/>
      <c r="G25" s="14"/>
      <c r="H25" s="14"/>
      <c r="I25" s="14"/>
      <c r="J25" s="14"/>
      <c r="K25" s="14"/>
      <c r="L25" s="14"/>
      <c r="M25" s="14"/>
      <c r="N25" s="14"/>
      <c r="O25" s="14"/>
    </row>
    <row r="26" spans="1:15" customFormat="1" x14ac:dyDescent="0.2">
      <c r="A26" s="17"/>
      <c r="B26" s="17"/>
      <c r="C26" s="45"/>
      <c r="D26" s="45"/>
      <c r="E26" s="45"/>
      <c r="F26" s="14"/>
      <c r="G26" s="14"/>
      <c r="H26" s="14"/>
      <c r="I26" s="14"/>
      <c r="J26" s="14"/>
      <c r="K26" s="14"/>
      <c r="L26" s="14"/>
      <c r="M26" s="14"/>
      <c r="N26" s="14"/>
      <c r="O26" s="14"/>
    </row>
    <row r="27" spans="1:15" customFormat="1" x14ac:dyDescent="0.2">
      <c r="A27" s="14"/>
      <c r="B27" s="14"/>
      <c r="C27" s="14"/>
      <c r="D27" s="14"/>
      <c r="E27" s="14"/>
      <c r="F27" s="14"/>
      <c r="G27" s="14"/>
      <c r="H27" s="14"/>
      <c r="I27" s="14"/>
      <c r="J27" s="14"/>
      <c r="K27" s="14"/>
      <c r="L27" s="14"/>
      <c r="M27" s="14"/>
      <c r="N27" s="14"/>
      <c r="O27" s="14"/>
    </row>
    <row r="28" spans="1:15" customFormat="1" ht="16" x14ac:dyDescent="0.2">
      <c r="A28" s="1" t="s">
        <v>27</v>
      </c>
      <c r="B28" s="1" t="s">
        <v>50</v>
      </c>
      <c r="C28" s="1" t="s">
        <v>68</v>
      </c>
      <c r="D28" s="1" t="s">
        <v>65</v>
      </c>
      <c r="E28" s="1" t="s">
        <v>66</v>
      </c>
      <c r="F28" s="1" t="s">
        <v>69</v>
      </c>
      <c r="G28" s="17"/>
      <c r="H28" s="14"/>
      <c r="I28" s="14"/>
      <c r="J28" s="14"/>
      <c r="K28" s="14"/>
      <c r="L28" s="14"/>
      <c r="M28" s="14"/>
      <c r="N28" s="14"/>
      <c r="O28" s="14"/>
    </row>
    <row r="29" spans="1:15" customFormat="1" ht="16" x14ac:dyDescent="0.2">
      <c r="A29" s="1" t="s">
        <v>56</v>
      </c>
      <c r="B29" s="1" t="s">
        <v>228</v>
      </c>
      <c r="C29" s="31">
        <v>0.09</v>
      </c>
      <c r="D29" s="31">
        <v>8.5000000000000006E-2</v>
      </c>
      <c r="E29" s="31">
        <v>7.0000000000000007E-2</v>
      </c>
      <c r="F29" s="31">
        <v>0.05</v>
      </c>
      <c r="G29" s="17"/>
      <c r="H29" s="14"/>
      <c r="I29" s="14"/>
      <c r="J29" s="14"/>
      <c r="K29" s="14"/>
      <c r="L29" s="14"/>
      <c r="M29" s="14"/>
      <c r="N29" s="14"/>
      <c r="O29" s="14"/>
    </row>
    <row r="30" spans="1:15" customFormat="1" x14ac:dyDescent="0.2">
      <c r="A30" s="17"/>
      <c r="B30" s="17"/>
      <c r="C30" s="18"/>
      <c r="D30" s="18"/>
      <c r="E30" s="18"/>
      <c r="F30" s="18"/>
      <c r="G30" s="17"/>
      <c r="H30" s="14"/>
      <c r="I30" s="14"/>
      <c r="J30" s="14"/>
      <c r="K30" s="14"/>
      <c r="L30" s="14"/>
      <c r="M30" s="14"/>
      <c r="N30" s="14"/>
      <c r="O30" s="14"/>
    </row>
    <row r="31" spans="1:15" customFormat="1" x14ac:dyDescent="0.2">
      <c r="A31" s="17"/>
      <c r="B31" s="17"/>
      <c r="C31" s="17"/>
      <c r="D31" s="17"/>
      <c r="E31" s="17"/>
      <c r="F31" s="17"/>
      <c r="G31" s="17"/>
      <c r="H31" s="14"/>
      <c r="I31" s="14"/>
      <c r="J31" s="14"/>
      <c r="K31" s="14"/>
      <c r="L31" s="14"/>
      <c r="M31" s="14"/>
      <c r="N31" s="14"/>
      <c r="O31" s="14"/>
    </row>
    <row r="32" spans="1:15" customFormat="1" ht="16" x14ac:dyDescent="0.2">
      <c r="A32" s="1" t="s">
        <v>27</v>
      </c>
      <c r="B32" s="1" t="s">
        <v>50</v>
      </c>
      <c r="C32" s="1" t="s">
        <v>63</v>
      </c>
      <c r="D32" s="1" t="s">
        <v>64</v>
      </c>
      <c r="E32" s="1" t="s">
        <v>65</v>
      </c>
      <c r="F32" s="1" t="s">
        <v>66</v>
      </c>
      <c r="G32" s="1" t="s">
        <v>67</v>
      </c>
      <c r="H32" s="14"/>
      <c r="I32" s="14"/>
      <c r="J32" s="14"/>
      <c r="K32" s="14"/>
      <c r="L32" s="14"/>
      <c r="M32" s="14"/>
      <c r="N32" s="14"/>
      <c r="O32" s="14"/>
    </row>
    <row r="33" spans="1:15" customFormat="1" ht="16" x14ac:dyDescent="0.2">
      <c r="A33" s="1" t="s">
        <v>57</v>
      </c>
      <c r="B33" s="1" t="s">
        <v>229</v>
      </c>
      <c r="C33" s="31">
        <v>0</v>
      </c>
      <c r="D33" s="31">
        <v>8.7499999999999994E-2</v>
      </c>
      <c r="E33" s="31">
        <v>8.3000000000000004E-2</v>
      </c>
      <c r="F33" s="31">
        <v>7.0000000000000007E-2</v>
      </c>
      <c r="G33" s="31">
        <v>0.05</v>
      </c>
      <c r="H33" s="14"/>
      <c r="I33" s="14"/>
      <c r="J33" s="14"/>
      <c r="K33" s="14"/>
      <c r="L33" s="14"/>
      <c r="M33" s="14"/>
      <c r="N33" s="14"/>
      <c r="O33" s="14"/>
    </row>
    <row r="34" spans="1:15" customFormat="1" x14ac:dyDescent="0.2">
      <c r="A34" s="17"/>
      <c r="B34" s="17"/>
      <c r="C34" s="18"/>
      <c r="D34" s="18"/>
      <c r="E34" s="18"/>
      <c r="F34" s="18"/>
      <c r="G34" s="18"/>
      <c r="H34" s="14"/>
      <c r="I34" s="14"/>
      <c r="J34" s="14"/>
      <c r="K34" s="14"/>
      <c r="L34" s="14"/>
      <c r="M34" s="14"/>
      <c r="N34" s="14"/>
      <c r="O34" s="14"/>
    </row>
    <row r="35" spans="1:15" customFormat="1" x14ac:dyDescent="0.2">
      <c r="A35" s="17"/>
      <c r="B35" s="17"/>
      <c r="C35" s="17"/>
      <c r="D35" s="17"/>
      <c r="E35" s="17"/>
      <c r="F35" s="17"/>
      <c r="G35" s="17"/>
      <c r="H35" s="14"/>
      <c r="I35" s="14"/>
      <c r="J35" s="14"/>
      <c r="K35" s="14"/>
      <c r="L35" s="14"/>
      <c r="M35" s="14"/>
      <c r="N35" s="14"/>
      <c r="O35" s="14"/>
    </row>
    <row r="36" spans="1:15" customFormat="1" ht="16" x14ac:dyDescent="0.2">
      <c r="A36" s="15" t="s">
        <v>74</v>
      </c>
      <c r="B36" s="16" t="s">
        <v>75</v>
      </c>
      <c r="C36" s="14"/>
      <c r="D36" s="14"/>
      <c r="E36" s="14"/>
      <c r="F36" s="14"/>
      <c r="G36" s="14"/>
      <c r="H36" s="14"/>
      <c r="I36" s="14"/>
      <c r="J36" s="14"/>
      <c r="K36" s="14"/>
      <c r="L36" s="14"/>
      <c r="M36" s="14"/>
      <c r="N36" s="14"/>
      <c r="O36" s="14"/>
    </row>
    <row r="37" spans="1:15" customFormat="1" ht="16" x14ac:dyDescent="0.2">
      <c r="A37" s="15" t="s">
        <v>76</v>
      </c>
      <c r="B37" s="16" t="s">
        <v>77</v>
      </c>
      <c r="C37" s="14"/>
      <c r="D37" s="14"/>
      <c r="E37" s="14"/>
      <c r="F37" s="14"/>
      <c r="G37" s="14"/>
      <c r="H37" s="14"/>
      <c r="I37" s="14"/>
      <c r="J37" s="14"/>
      <c r="K37" s="14"/>
      <c r="L37" s="14"/>
      <c r="M37" s="14"/>
      <c r="N37" s="14"/>
      <c r="O37" s="14"/>
    </row>
    <row r="38" spans="1:15" customFormat="1" ht="16" x14ac:dyDescent="0.2">
      <c r="A38" s="15" t="s">
        <v>78</v>
      </c>
      <c r="B38" s="16" t="s">
        <v>79</v>
      </c>
      <c r="C38" s="14"/>
      <c r="D38" s="14"/>
      <c r="E38" s="14"/>
      <c r="F38" s="14"/>
      <c r="G38" s="14"/>
      <c r="H38" s="14"/>
      <c r="I38" s="14"/>
      <c r="J38" s="14"/>
      <c r="K38" s="14"/>
      <c r="L38" s="14"/>
      <c r="M38" s="14"/>
      <c r="N38" s="14"/>
      <c r="O38" s="14"/>
    </row>
    <row r="39" spans="1:15" customFormat="1" ht="16" x14ac:dyDescent="0.2">
      <c r="A39" s="15"/>
      <c r="B39" s="14"/>
      <c r="C39" s="14"/>
      <c r="D39" s="14"/>
      <c r="E39" s="14"/>
      <c r="F39" s="14"/>
      <c r="G39" s="14"/>
      <c r="H39" s="14"/>
      <c r="I39" s="14"/>
      <c r="J39" s="14"/>
      <c r="K39" s="14"/>
      <c r="L39" s="14"/>
      <c r="M39" s="14"/>
      <c r="N39" s="14"/>
      <c r="O39" s="14"/>
    </row>
    <row r="40" spans="1:15" customFormat="1" ht="16" x14ac:dyDescent="0.2">
      <c r="A40" s="15" t="s">
        <v>80</v>
      </c>
      <c r="B40" s="16" t="s">
        <v>81</v>
      </c>
      <c r="C40" s="14"/>
      <c r="D40" s="14"/>
      <c r="E40" s="14"/>
      <c r="F40" s="14"/>
      <c r="G40" s="14"/>
      <c r="H40" s="14"/>
      <c r="I40" s="14"/>
      <c r="J40" s="14"/>
      <c r="K40" s="14"/>
      <c r="L40" s="14"/>
      <c r="M40" s="14"/>
      <c r="N40" s="14"/>
      <c r="O40" s="14"/>
    </row>
    <row r="41" spans="1:15" customFormat="1" ht="16" x14ac:dyDescent="0.2">
      <c r="A41" s="15" t="s">
        <v>82</v>
      </c>
      <c r="B41" s="16" t="s">
        <v>77</v>
      </c>
      <c r="C41" s="14"/>
      <c r="D41" s="14"/>
      <c r="E41" s="14"/>
      <c r="F41" s="14"/>
      <c r="G41" s="14"/>
      <c r="H41" s="14"/>
      <c r="I41" s="14"/>
      <c r="J41" s="14"/>
      <c r="K41" s="14"/>
      <c r="L41" s="14"/>
      <c r="M41" s="14"/>
      <c r="N41" s="14"/>
      <c r="O41" s="14"/>
    </row>
    <row r="42" spans="1:15" customFormat="1" ht="16" x14ac:dyDescent="0.2">
      <c r="A42" s="15" t="s">
        <v>83</v>
      </c>
      <c r="B42" s="16" t="s">
        <v>79</v>
      </c>
      <c r="C42" s="14"/>
      <c r="D42" s="14"/>
      <c r="E42" s="14"/>
      <c r="F42" s="14"/>
      <c r="G42" s="14"/>
      <c r="H42" s="14"/>
      <c r="I42" s="14"/>
      <c r="J42" s="14"/>
      <c r="K42" s="14"/>
      <c r="L42" s="14"/>
      <c r="M42" s="14"/>
      <c r="N42" s="14"/>
      <c r="O42" s="14"/>
    </row>
    <row r="43" spans="1:15" customFormat="1" x14ac:dyDescent="0.2">
      <c r="A43" s="14"/>
      <c r="B43" s="14"/>
      <c r="C43" s="14"/>
      <c r="D43" s="14"/>
      <c r="E43" s="14"/>
      <c r="F43" s="14"/>
      <c r="G43" s="14"/>
      <c r="H43" s="14"/>
      <c r="I43" s="14"/>
      <c r="J43" s="14"/>
      <c r="K43" s="14"/>
      <c r="L43" s="14"/>
      <c r="M43" s="14"/>
      <c r="N43" s="14"/>
      <c r="O43" s="14"/>
    </row>
    <row r="44" spans="1:15" customFormat="1" x14ac:dyDescent="0.2">
      <c r="A44" s="14"/>
      <c r="B44" s="14"/>
      <c r="C44" s="14"/>
      <c r="D44" s="14"/>
      <c r="E44" s="14"/>
      <c r="F44" s="14"/>
      <c r="G44" s="14"/>
      <c r="H44" s="14"/>
      <c r="I44" s="14"/>
      <c r="J44" s="14"/>
      <c r="K44" s="14"/>
      <c r="L44" s="14"/>
      <c r="M44" s="14"/>
      <c r="N44" s="14"/>
      <c r="O44" s="14"/>
    </row>
    <row r="45" spans="1:15" customFormat="1" x14ac:dyDescent="0.2">
      <c r="A45" s="14"/>
      <c r="B45" s="14"/>
      <c r="C45" s="14"/>
      <c r="D45" s="14"/>
      <c r="E45" s="14"/>
      <c r="F45" s="14"/>
      <c r="G45" s="14"/>
      <c r="H45" s="14"/>
      <c r="I45" s="14"/>
      <c r="J45" s="14"/>
      <c r="K45" s="14"/>
      <c r="L45" s="14"/>
      <c r="M45" s="14"/>
      <c r="N45" s="14"/>
      <c r="O45" s="14"/>
    </row>
    <row r="46" spans="1:15" customFormat="1" x14ac:dyDescent="0.2">
      <c r="A46" s="14"/>
      <c r="B46" s="14"/>
      <c r="C46" s="14"/>
      <c r="D46" s="14"/>
      <c r="E46" s="14"/>
      <c r="F46" s="14"/>
      <c r="G46" s="14"/>
      <c r="H46" s="14"/>
      <c r="I46" s="14"/>
      <c r="J46" s="14"/>
      <c r="K46" s="14"/>
      <c r="L46" s="14"/>
      <c r="M46" s="14"/>
      <c r="N46" s="14"/>
      <c r="O46" s="14"/>
    </row>
    <row r="47" spans="1:15" customFormat="1" x14ac:dyDescent="0.2">
      <c r="A47" s="14"/>
      <c r="B47" s="14"/>
      <c r="C47" s="14"/>
      <c r="D47" s="14"/>
      <c r="E47" s="14"/>
      <c r="F47" s="14"/>
      <c r="G47" s="14"/>
      <c r="H47" s="14"/>
      <c r="I47" s="14"/>
      <c r="J47" s="14"/>
      <c r="K47" s="14"/>
      <c r="L47" s="14"/>
      <c r="M47" s="14"/>
      <c r="N47" s="14"/>
      <c r="O47" s="14"/>
    </row>
    <row r="48" spans="1:15" customFormat="1" x14ac:dyDescent="0.2">
      <c r="A48" s="14"/>
      <c r="B48" s="14"/>
      <c r="C48" s="14"/>
      <c r="D48" s="14"/>
      <c r="E48" s="14"/>
      <c r="F48" s="14"/>
      <c r="G48" s="14"/>
      <c r="H48" s="14"/>
      <c r="I48" s="14"/>
      <c r="J48" s="14"/>
      <c r="K48" s="14"/>
      <c r="L48" s="14"/>
      <c r="M48" s="14"/>
      <c r="N48" s="14"/>
      <c r="O48" s="14"/>
    </row>
    <row r="49" spans="1:15" customFormat="1" x14ac:dyDescent="0.2">
      <c r="A49" s="14"/>
      <c r="B49" s="14"/>
      <c r="C49" s="14"/>
      <c r="D49" s="14"/>
      <c r="E49" s="14"/>
      <c r="F49" s="14"/>
      <c r="G49" s="14"/>
      <c r="H49" s="14"/>
      <c r="I49" s="14"/>
      <c r="J49" s="14"/>
      <c r="K49" s="14"/>
      <c r="L49" s="14"/>
      <c r="M49" s="14"/>
      <c r="N49" s="14"/>
      <c r="O49" s="14"/>
    </row>
    <row r="50" spans="1:15" customFormat="1" x14ac:dyDescent="0.2">
      <c r="A50" s="14"/>
      <c r="B50" s="14"/>
      <c r="C50" s="14"/>
      <c r="D50" s="14"/>
      <c r="E50" s="14"/>
      <c r="F50" s="14"/>
      <c r="G50" s="14"/>
      <c r="H50" s="14"/>
      <c r="I50" s="14"/>
      <c r="J50" s="14"/>
      <c r="K50" s="14"/>
      <c r="L50" s="14"/>
      <c r="M50" s="14"/>
      <c r="N50" s="14"/>
      <c r="O50" s="14"/>
    </row>
    <row r="51" spans="1:15" customFormat="1" x14ac:dyDescent="0.2">
      <c r="A51" s="14"/>
      <c r="B51" s="14"/>
      <c r="C51" s="14"/>
      <c r="D51" s="14"/>
      <c r="E51" s="14"/>
      <c r="F51" s="14"/>
      <c r="G51" s="14"/>
      <c r="H51" s="14"/>
      <c r="I51" s="14"/>
      <c r="J51" s="14"/>
      <c r="K51" s="14"/>
      <c r="L51" s="14"/>
      <c r="M51" s="14"/>
      <c r="N51" s="14"/>
      <c r="O51" s="14"/>
    </row>
    <row r="52" spans="1:15" customFormat="1" x14ac:dyDescent="0.2">
      <c r="A52" s="14"/>
      <c r="B52" s="14"/>
      <c r="C52" s="14"/>
      <c r="D52" s="14"/>
      <c r="E52" s="14"/>
      <c r="F52" s="14"/>
      <c r="G52" s="14"/>
      <c r="H52" s="14"/>
      <c r="I52" s="14"/>
      <c r="J52" s="14"/>
      <c r="K52" s="14"/>
      <c r="L52" s="14"/>
      <c r="M52" s="14"/>
      <c r="N52" s="14"/>
      <c r="O52" s="14"/>
    </row>
    <row r="53" spans="1:15" customFormat="1" x14ac:dyDescent="0.2">
      <c r="A53" s="14"/>
      <c r="B53" s="14"/>
      <c r="C53" s="14"/>
      <c r="D53" s="14"/>
      <c r="E53" s="14"/>
      <c r="F53" s="14"/>
      <c r="G53" s="14"/>
      <c r="H53" s="14"/>
      <c r="I53" s="14"/>
      <c r="J53" s="14"/>
      <c r="K53" s="14"/>
      <c r="L53" s="14"/>
      <c r="M53" s="14"/>
      <c r="N53" s="14"/>
      <c r="O53" s="14"/>
    </row>
    <row r="54" spans="1:15" x14ac:dyDescent="0.2">
      <c r="A54" s="14" t="s">
        <v>236</v>
      </c>
    </row>
    <row r="55" spans="1:15" x14ac:dyDescent="0.2"/>
    <row r="56" spans="1:15" x14ac:dyDescent="0.2"/>
    <row r="57" spans="1:15" x14ac:dyDescent="0.2"/>
  </sheetData>
  <hyperlinks>
    <hyperlink ref="B41" r:id="rId1" xr:uid="{51EBA814-6A36-4BC3-9A69-84B3D99B30BE}"/>
    <hyperlink ref="B37" r:id="rId2" xr:uid="{F2C40095-C154-449A-B82E-D09D45A85260}"/>
    <hyperlink ref="B36" r:id="rId3" xr:uid="{E8B79D45-10D8-4647-9FC2-DBBCB5B598CF}"/>
    <hyperlink ref="B40" r:id="rId4" xr:uid="{0045B993-8F89-4D69-A963-0588218F50E8}"/>
  </hyperlinks>
  <pageMargins left="0.7" right="0.7" top="0.75" bottom="0.75" header="0.3" footer="0.3"/>
  <tableParts count="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B457-6AE3-44CA-B9CC-96A7BCCC54B5}">
  <dimension ref="A1:EB63"/>
  <sheetViews>
    <sheetView topLeftCell="CC2" workbookViewId="0">
      <selection activeCell="CI7" sqref="CI7"/>
    </sheetView>
  </sheetViews>
  <sheetFormatPr baseColWidth="10" defaultColWidth="0" defaultRowHeight="15" zeroHeight="1" x14ac:dyDescent="0.2"/>
  <cols>
    <col min="1" max="1" width="12.6640625" bestFit="1" customWidth="1"/>
    <col min="2" max="2" width="7.6640625" customWidth="1"/>
    <col min="3" max="11" width="5.83203125" customWidth="1"/>
    <col min="12" max="12" width="7.33203125" customWidth="1"/>
    <col min="13" max="41" width="5.83203125" customWidth="1"/>
    <col min="42" max="44" width="10.5" bestFit="1" customWidth="1"/>
    <col min="45" max="45" width="11.83203125" customWidth="1"/>
    <col min="46" max="71" width="5.83203125" customWidth="1"/>
    <col min="72" max="72" width="6.1640625" bestFit="1" customWidth="1"/>
    <col min="73" max="81" width="5.83203125" customWidth="1"/>
    <col min="82" max="82" width="12.5" customWidth="1"/>
    <col min="83" max="83" width="9.1640625" bestFit="1" customWidth="1"/>
    <col min="84" max="84" width="5.83203125" customWidth="1"/>
    <col min="85" max="85" width="6.33203125" bestFit="1" customWidth="1"/>
    <col min="86" max="86" width="10.5" bestFit="1" customWidth="1"/>
    <col min="87" max="88" width="6.1640625" bestFit="1" customWidth="1"/>
    <col min="89" max="89" width="9" bestFit="1" customWidth="1"/>
    <col min="90" max="107" width="6.1640625" bestFit="1" customWidth="1"/>
    <col min="108" max="108" width="9" bestFit="1" customWidth="1"/>
    <col min="109" max="111" width="6.1640625" bestFit="1" customWidth="1"/>
    <col min="112" max="113" width="10.6640625" bestFit="1" customWidth="1"/>
    <col min="114" max="114" width="6.33203125" bestFit="1" customWidth="1"/>
    <col min="115" max="131" width="6.1640625" bestFit="1" customWidth="1"/>
    <col min="132" max="132" width="5.83203125" customWidth="1"/>
    <col min="133" max="16384" width="5.83203125" hidden="1"/>
  </cols>
  <sheetData>
    <row r="1" spans="1:132" x14ac:dyDescent="0.2">
      <c r="A1" t="s">
        <v>84</v>
      </c>
      <c r="B1" s="2">
        <v>1</v>
      </c>
      <c r="C1" s="2">
        <v>2</v>
      </c>
      <c r="D1" s="2">
        <v>3</v>
      </c>
      <c r="E1" s="2">
        <v>4</v>
      </c>
      <c r="F1" s="2">
        <v>5</v>
      </c>
      <c r="G1" s="2">
        <v>6</v>
      </c>
      <c r="H1" s="2">
        <v>7</v>
      </c>
      <c r="I1" s="2">
        <v>8</v>
      </c>
      <c r="J1" s="2">
        <v>9</v>
      </c>
      <c r="K1" s="2">
        <v>10</v>
      </c>
      <c r="L1" s="2">
        <v>1</v>
      </c>
      <c r="M1" s="2">
        <v>1</v>
      </c>
      <c r="N1" s="2">
        <v>1</v>
      </c>
      <c r="O1" s="2">
        <v>2</v>
      </c>
      <c r="P1" s="2">
        <v>2</v>
      </c>
      <c r="Q1" s="2">
        <v>2</v>
      </c>
      <c r="R1" s="2">
        <v>3</v>
      </c>
      <c r="S1" s="2">
        <v>3</v>
      </c>
      <c r="T1" s="2">
        <v>3</v>
      </c>
      <c r="U1" s="2">
        <v>4</v>
      </c>
      <c r="V1" s="2">
        <v>4</v>
      </c>
      <c r="W1" s="2">
        <v>4</v>
      </c>
      <c r="X1" s="2">
        <v>5</v>
      </c>
      <c r="Y1" s="2">
        <v>5</v>
      </c>
      <c r="Z1" s="2">
        <v>5</v>
      </c>
      <c r="AA1" s="2">
        <v>6</v>
      </c>
      <c r="AB1" s="2">
        <v>6</v>
      </c>
      <c r="AC1" s="2">
        <v>6</v>
      </c>
      <c r="AD1" s="2">
        <v>7</v>
      </c>
      <c r="AE1" s="2">
        <v>7</v>
      </c>
      <c r="AF1" s="2">
        <v>7</v>
      </c>
      <c r="AG1" s="2">
        <v>8</v>
      </c>
      <c r="AH1" s="2">
        <v>8</v>
      </c>
      <c r="AI1" s="2">
        <v>8</v>
      </c>
      <c r="AJ1" s="2">
        <v>9</v>
      </c>
      <c r="AK1" s="2">
        <v>9</v>
      </c>
      <c r="AL1" s="2">
        <v>9</v>
      </c>
      <c r="AM1" s="2">
        <v>10</v>
      </c>
      <c r="AN1" s="2">
        <v>10</v>
      </c>
      <c r="AO1" s="2">
        <v>10</v>
      </c>
      <c r="AP1" s="2">
        <v>1</v>
      </c>
      <c r="AQ1" s="2">
        <v>1</v>
      </c>
      <c r="AR1" s="2">
        <v>1</v>
      </c>
      <c r="AS1" s="2">
        <v>2</v>
      </c>
      <c r="AT1" s="2">
        <v>2</v>
      </c>
      <c r="AU1" s="2">
        <v>2</v>
      </c>
      <c r="AV1" s="2">
        <v>3</v>
      </c>
      <c r="AW1" s="2">
        <v>3</v>
      </c>
      <c r="AX1" s="2">
        <v>3</v>
      </c>
      <c r="AY1" s="2">
        <v>4</v>
      </c>
      <c r="AZ1" s="2">
        <v>4</v>
      </c>
      <c r="BA1" s="2">
        <v>4</v>
      </c>
      <c r="BB1" s="2">
        <v>5</v>
      </c>
      <c r="BC1" s="2">
        <v>5</v>
      </c>
      <c r="BD1" s="2">
        <v>5</v>
      </c>
      <c r="BE1" s="2">
        <v>6</v>
      </c>
      <c r="BF1" s="2">
        <v>6</v>
      </c>
      <c r="BG1" s="2">
        <v>6</v>
      </c>
      <c r="BH1" s="2">
        <v>7</v>
      </c>
      <c r="BI1" s="2">
        <v>7</v>
      </c>
      <c r="BJ1" s="2">
        <v>7</v>
      </c>
      <c r="BK1" s="2">
        <v>8</v>
      </c>
      <c r="BL1" s="2">
        <v>8</v>
      </c>
      <c r="BM1" s="2">
        <v>8</v>
      </c>
      <c r="BN1" s="2">
        <v>9</v>
      </c>
      <c r="BO1" s="2">
        <v>9</v>
      </c>
      <c r="BP1" s="2">
        <v>9</v>
      </c>
      <c r="BQ1" s="2">
        <v>10</v>
      </c>
      <c r="BR1" s="2">
        <v>10</v>
      </c>
      <c r="BS1" s="2">
        <v>10</v>
      </c>
      <c r="BT1" s="2">
        <v>1</v>
      </c>
      <c r="BU1" s="2">
        <v>2</v>
      </c>
      <c r="BV1" s="2">
        <v>3</v>
      </c>
      <c r="BW1" s="2">
        <v>4</v>
      </c>
      <c r="BX1" s="2">
        <v>5</v>
      </c>
      <c r="BY1" s="2">
        <v>6</v>
      </c>
      <c r="BZ1" s="2">
        <v>7</v>
      </c>
      <c r="CA1" s="2">
        <v>8</v>
      </c>
      <c r="CB1" s="2">
        <v>9</v>
      </c>
      <c r="CC1" s="2">
        <v>10</v>
      </c>
      <c r="CD1" s="2">
        <v>1</v>
      </c>
      <c r="CE1" s="2">
        <v>1</v>
      </c>
      <c r="CF1" s="2">
        <v>1</v>
      </c>
      <c r="CG1" s="2">
        <v>2</v>
      </c>
      <c r="CH1" s="2">
        <v>2</v>
      </c>
      <c r="CI1" s="2">
        <v>2</v>
      </c>
      <c r="CJ1" s="2">
        <v>3</v>
      </c>
      <c r="CK1" s="2">
        <v>3</v>
      </c>
      <c r="CL1" s="2">
        <v>3</v>
      </c>
      <c r="CM1" s="2">
        <v>4</v>
      </c>
      <c r="CN1" s="2">
        <v>4</v>
      </c>
      <c r="CO1" s="2">
        <v>4</v>
      </c>
      <c r="CP1" s="2">
        <v>5</v>
      </c>
      <c r="CQ1" s="2">
        <v>5</v>
      </c>
      <c r="CR1" s="2">
        <v>5</v>
      </c>
      <c r="CS1" s="2">
        <v>6</v>
      </c>
      <c r="CT1" s="2">
        <v>6</v>
      </c>
      <c r="CU1" s="2">
        <v>6</v>
      </c>
      <c r="CV1" s="2">
        <v>7</v>
      </c>
      <c r="CW1" s="2">
        <v>7</v>
      </c>
      <c r="CX1" s="2">
        <v>7</v>
      </c>
      <c r="CY1" s="2">
        <v>8</v>
      </c>
      <c r="CZ1" s="2">
        <v>8</v>
      </c>
      <c r="DA1" s="2">
        <v>8</v>
      </c>
      <c r="DB1" s="2">
        <v>9</v>
      </c>
      <c r="DC1" s="2">
        <v>9</v>
      </c>
      <c r="DD1" s="2">
        <v>9</v>
      </c>
      <c r="DE1" s="2">
        <v>10</v>
      </c>
      <c r="DF1" s="2">
        <v>10</v>
      </c>
      <c r="DG1" s="2">
        <v>10</v>
      </c>
      <c r="DH1" s="2">
        <v>1</v>
      </c>
      <c r="DI1" s="2">
        <v>1</v>
      </c>
      <c r="DJ1" s="2">
        <v>2</v>
      </c>
      <c r="DK1" s="2">
        <v>2</v>
      </c>
      <c r="DL1" s="2">
        <v>3</v>
      </c>
      <c r="DM1" s="2">
        <v>3</v>
      </c>
      <c r="DN1" s="2">
        <v>4</v>
      </c>
      <c r="DO1" s="2">
        <v>4</v>
      </c>
      <c r="DP1" s="2">
        <v>5</v>
      </c>
      <c r="DQ1" s="2">
        <v>5</v>
      </c>
      <c r="DR1" s="2">
        <v>6</v>
      </c>
      <c r="DS1" s="2">
        <v>6</v>
      </c>
      <c r="DT1" s="2">
        <v>7</v>
      </c>
      <c r="DU1" s="2">
        <v>7</v>
      </c>
      <c r="DV1" s="2">
        <v>8</v>
      </c>
      <c r="DW1" s="2">
        <v>8</v>
      </c>
      <c r="DX1" s="2">
        <v>9</v>
      </c>
      <c r="DY1" s="2">
        <v>9</v>
      </c>
      <c r="DZ1" s="2">
        <v>10</v>
      </c>
      <c r="EA1" s="2">
        <v>10</v>
      </c>
    </row>
    <row r="2" spans="1:132" ht="172" x14ac:dyDescent="0.2">
      <c r="A2" t="s">
        <v>85</v>
      </c>
      <c r="B2" s="19" t="s">
        <v>86</v>
      </c>
      <c r="C2" s="19" t="s">
        <v>87</v>
      </c>
      <c r="D2" s="19" t="s">
        <v>88</v>
      </c>
      <c r="E2" s="19" t="s">
        <v>89</v>
      </c>
      <c r="F2" s="19" t="s">
        <v>90</v>
      </c>
      <c r="G2" s="19" t="s">
        <v>91</v>
      </c>
      <c r="H2" s="19" t="s">
        <v>92</v>
      </c>
      <c r="I2" s="19" t="s">
        <v>93</v>
      </c>
      <c r="J2" s="19" t="s">
        <v>94</v>
      </c>
      <c r="K2" s="19" t="s">
        <v>95</v>
      </c>
      <c r="L2" s="19" t="s">
        <v>96</v>
      </c>
      <c r="M2" s="19" t="s">
        <v>97</v>
      </c>
      <c r="N2" s="19" t="s">
        <v>98</v>
      </c>
      <c r="O2" s="19" t="s">
        <v>99</v>
      </c>
      <c r="P2" s="19" t="s">
        <v>100</v>
      </c>
      <c r="Q2" s="19" t="s">
        <v>101</v>
      </c>
      <c r="R2" s="19" t="s">
        <v>102</v>
      </c>
      <c r="S2" s="19" t="s">
        <v>103</v>
      </c>
      <c r="T2" s="19" t="s">
        <v>104</v>
      </c>
      <c r="U2" s="19" t="s">
        <v>105</v>
      </c>
      <c r="V2" s="19" t="s">
        <v>106</v>
      </c>
      <c r="W2" s="19" t="s">
        <v>107</v>
      </c>
      <c r="X2" s="19" t="s">
        <v>108</v>
      </c>
      <c r="Y2" s="19" t="s">
        <v>109</v>
      </c>
      <c r="Z2" s="19" t="s">
        <v>110</v>
      </c>
      <c r="AA2" s="19" t="s">
        <v>111</v>
      </c>
      <c r="AB2" s="19" t="s">
        <v>112</v>
      </c>
      <c r="AC2" s="19" t="s">
        <v>113</v>
      </c>
      <c r="AD2" s="19" t="s">
        <v>114</v>
      </c>
      <c r="AE2" s="19" t="s">
        <v>115</v>
      </c>
      <c r="AF2" s="19" t="s">
        <v>116</v>
      </c>
      <c r="AG2" s="19" t="s">
        <v>117</v>
      </c>
      <c r="AH2" s="19" t="s">
        <v>118</v>
      </c>
      <c r="AI2" s="19" t="s">
        <v>119</v>
      </c>
      <c r="AJ2" s="19" t="s">
        <v>120</v>
      </c>
      <c r="AK2" s="19" t="s">
        <v>121</v>
      </c>
      <c r="AL2" s="19" t="s">
        <v>122</v>
      </c>
      <c r="AM2" s="19" t="s">
        <v>123</v>
      </c>
      <c r="AN2" s="19" t="s">
        <v>124</v>
      </c>
      <c r="AO2" s="19" t="s">
        <v>125</v>
      </c>
      <c r="AP2" s="19" t="s">
        <v>126</v>
      </c>
      <c r="AQ2" s="19" t="s">
        <v>127</v>
      </c>
      <c r="AR2" s="19" t="s">
        <v>128</v>
      </c>
      <c r="AS2" s="19" t="s">
        <v>129</v>
      </c>
      <c r="AT2" s="19" t="s">
        <v>130</v>
      </c>
      <c r="AU2" s="19" t="s">
        <v>131</v>
      </c>
      <c r="AV2" s="19" t="s">
        <v>132</v>
      </c>
      <c r="AW2" s="19" t="s">
        <v>133</v>
      </c>
      <c r="AX2" s="19" t="s">
        <v>134</v>
      </c>
      <c r="AY2" s="19" t="s">
        <v>135</v>
      </c>
      <c r="AZ2" s="19" t="s">
        <v>136</v>
      </c>
      <c r="BA2" s="19" t="s">
        <v>137</v>
      </c>
      <c r="BB2" s="19" t="s">
        <v>138</v>
      </c>
      <c r="BC2" s="19" t="s">
        <v>139</v>
      </c>
      <c r="BD2" s="19" t="s">
        <v>140</v>
      </c>
      <c r="BE2" s="19" t="s">
        <v>141</v>
      </c>
      <c r="BF2" s="19" t="s">
        <v>142</v>
      </c>
      <c r="BG2" s="19" t="s">
        <v>143</v>
      </c>
      <c r="BH2" s="19" t="s">
        <v>144</v>
      </c>
      <c r="BI2" s="19" t="s">
        <v>145</v>
      </c>
      <c r="BJ2" s="19" t="s">
        <v>146</v>
      </c>
      <c r="BK2" s="19" t="s">
        <v>147</v>
      </c>
      <c r="BL2" s="19" t="s">
        <v>148</v>
      </c>
      <c r="BM2" s="19" t="s">
        <v>149</v>
      </c>
      <c r="BN2" s="19" t="s">
        <v>150</v>
      </c>
      <c r="BO2" s="19" t="s">
        <v>151</v>
      </c>
      <c r="BP2" s="19" t="s">
        <v>152</v>
      </c>
      <c r="BQ2" s="19" t="s">
        <v>153</v>
      </c>
      <c r="BR2" s="19" t="s">
        <v>154</v>
      </c>
      <c r="BS2" s="19" t="s">
        <v>155</v>
      </c>
      <c r="BT2" s="19" t="s">
        <v>156</v>
      </c>
      <c r="BU2" s="19" t="s">
        <v>157</v>
      </c>
      <c r="BV2" s="19" t="s">
        <v>158</v>
      </c>
      <c r="BW2" s="19" t="s">
        <v>159</v>
      </c>
      <c r="BX2" s="19" t="s">
        <v>160</v>
      </c>
      <c r="BY2" s="19" t="s">
        <v>216</v>
      </c>
      <c r="BZ2" s="19" t="s">
        <v>161</v>
      </c>
      <c r="CA2" s="19" t="s">
        <v>162</v>
      </c>
      <c r="CB2" s="19" t="s">
        <v>163</v>
      </c>
      <c r="CC2" s="19" t="s">
        <v>164</v>
      </c>
      <c r="CD2" s="19" t="s">
        <v>165</v>
      </c>
      <c r="CE2" s="19" t="s">
        <v>166</v>
      </c>
      <c r="CF2" s="19" t="s">
        <v>167</v>
      </c>
      <c r="CG2" s="19" t="s">
        <v>168</v>
      </c>
      <c r="CH2" s="19" t="s">
        <v>169</v>
      </c>
      <c r="CI2" s="19" t="s">
        <v>170</v>
      </c>
      <c r="CJ2" s="19" t="s">
        <v>171</v>
      </c>
      <c r="CK2" s="19" t="s">
        <v>172</v>
      </c>
      <c r="CL2" s="19" t="s">
        <v>173</v>
      </c>
      <c r="CM2" s="19" t="s">
        <v>174</v>
      </c>
      <c r="CN2" s="19" t="s">
        <v>175</v>
      </c>
      <c r="CO2" s="19" t="s">
        <v>176</v>
      </c>
      <c r="CP2" s="19" t="s">
        <v>177</v>
      </c>
      <c r="CQ2" s="19" t="s">
        <v>178</v>
      </c>
      <c r="CR2" s="19" t="s">
        <v>179</v>
      </c>
      <c r="CS2" s="19" t="s">
        <v>180</v>
      </c>
      <c r="CT2" s="19" t="s">
        <v>181</v>
      </c>
      <c r="CU2" s="19" t="s">
        <v>182</v>
      </c>
      <c r="CV2" s="19" t="s">
        <v>183</v>
      </c>
      <c r="CW2" s="19" t="s">
        <v>184</v>
      </c>
      <c r="CX2" s="19" t="s">
        <v>185</v>
      </c>
      <c r="CY2" s="19" t="s">
        <v>186</v>
      </c>
      <c r="CZ2" s="19" t="s">
        <v>187</v>
      </c>
      <c r="DA2" s="19" t="s">
        <v>188</v>
      </c>
      <c r="DB2" s="19" t="s">
        <v>189</v>
      </c>
      <c r="DC2" s="19" t="s">
        <v>190</v>
      </c>
      <c r="DD2" s="19" t="s">
        <v>191</v>
      </c>
      <c r="DE2" s="19" t="s">
        <v>192</v>
      </c>
      <c r="DF2" s="19" t="s">
        <v>193</v>
      </c>
      <c r="DG2" s="19" t="s">
        <v>194</v>
      </c>
      <c r="DH2" s="19" t="s">
        <v>195</v>
      </c>
      <c r="DI2" s="19" t="s">
        <v>196</v>
      </c>
      <c r="DJ2" s="19" t="s">
        <v>197</v>
      </c>
      <c r="DK2" s="19" t="s">
        <v>198</v>
      </c>
      <c r="DL2" s="19" t="s">
        <v>199</v>
      </c>
      <c r="DM2" s="19" t="s">
        <v>200</v>
      </c>
      <c r="DN2" s="19" t="s">
        <v>201</v>
      </c>
      <c r="DO2" s="19" t="s">
        <v>202</v>
      </c>
      <c r="DP2" s="19" t="s">
        <v>203</v>
      </c>
      <c r="DQ2" s="19" t="s">
        <v>204</v>
      </c>
      <c r="DR2" s="19" t="s">
        <v>205</v>
      </c>
      <c r="DS2" s="19" t="s">
        <v>206</v>
      </c>
      <c r="DT2" s="19" t="s">
        <v>207</v>
      </c>
      <c r="DU2" s="19" t="s">
        <v>208</v>
      </c>
      <c r="DV2" s="19" t="s">
        <v>209</v>
      </c>
      <c r="DW2" s="19" t="s">
        <v>210</v>
      </c>
      <c r="DX2" s="19" t="s">
        <v>211</v>
      </c>
      <c r="DY2" s="19" t="s">
        <v>212</v>
      </c>
      <c r="DZ2" s="19" t="s">
        <v>213</v>
      </c>
      <c r="EA2" s="19" t="s">
        <v>214</v>
      </c>
      <c r="EB2" s="14"/>
    </row>
    <row r="3" spans="1:132" x14ac:dyDescent="0.2">
      <c r="A3" s="2">
        <v>1</v>
      </c>
      <c r="B3">
        <f>_xlfn.XLOOKUP(
    B$1,
    TBL_Options[Option],
    TBL_Options[Initial_Storage],
    "",
    0
)</f>
        <v>50</v>
      </c>
      <c r="C3">
        <f>_xlfn.XLOOKUP(
    C$1,
    TBL_Options[Option],
    TBL_Options[Initial_Storage],
    "",
    0
)</f>
        <v>50</v>
      </c>
      <c r="D3">
        <f>_xlfn.XLOOKUP(
    D$1,
    TBL_Options[Option],
    TBL_Options[Initial_Storage],
    "",
    0
)</f>
        <v>50</v>
      </c>
      <c r="E3">
        <f>_xlfn.XLOOKUP(
    E$1,
    TBL_Options[Option],
    TBL_Options[Initial_Storage],
    "",
    0
)</f>
        <v>50</v>
      </c>
      <c r="F3">
        <f>_xlfn.XLOOKUP(
    F$1,
    TBL_Options[Option],
    TBL_Options[Initial_Storage],
    "",
    0
)</f>
        <v>50</v>
      </c>
      <c r="G3">
        <f>_xlfn.XLOOKUP(
    G$1,
    TBL_Options[Option],
    TBL_Options[Initial_Storage],
    "",
    0
)</f>
        <v>50</v>
      </c>
      <c r="H3">
        <f>_xlfn.XLOOKUP(
    H$1,
    TBL_Options[Option],
    TBL_Options[Initial_Storage],
    "",
    0
)</f>
        <v>50</v>
      </c>
      <c r="I3">
        <f>_xlfn.XLOOKUP(
    I$1,
    TBL_Options[Option],
    TBL_Options[Initial_Storage],
    "",
    0
)</f>
        <v>50</v>
      </c>
      <c r="J3">
        <f>_xlfn.XLOOKUP(
    J$1,
    TBL_Options[Option],
    TBL_Options[Initial_Storage],
    "",
    0
)</f>
        <v>50</v>
      </c>
      <c r="K3">
        <f>_xlfn.XLOOKUP(
    K$1,
    TBL_Options[Option],
    TBL_Options[Initial_Storage],
    "",
    0
)</f>
        <v>50</v>
      </c>
      <c r="L3">
        <f>IFERROR(
    SUM(
       TBL_Formulas[[#This Row],[Growth Pattern 01]]*
        _xlfn.XLOOKUP(
            L$1,
            TBL_Options[Option],
            TBL_Options[Primary_Mix],
            1,
            0
        )
    ),
    ""
)</f>
        <v>50</v>
      </c>
      <c r="M3">
        <f>IFERROR(
    SUM(
       TBL_Formulas[[#This Row],[Growth Pattern 01]]*
        _xlfn.XLOOKUP(
            M$1,
            TBL_Options[Option],
            TBL_Options[Secondary_Mix],
            1,
            0
        )
    ),
    ""
)</f>
        <v>10</v>
      </c>
      <c r="N3">
        <f>IFERROR(
    SUM(
       TBL_Formulas[[#This Row],[Growth Pattern 01]]*
        _xlfn.XLOOKUP(
            N$1,
            TBL_Options[Option],
            TBL_Options[Archive_Mix],
            1,
            0
        )
    ),
    ""
)</f>
        <v>0</v>
      </c>
      <c r="O3">
        <f>IFERROR(
    SUM(
       TBL_Formulas[[#This Row],[Growth Pattern 02]]*
        _xlfn.XLOOKUP(
            O$1,
            TBL_Options[Option],
            TBL_Options[Primary_Mix],
            1,
            0
        )
    ),
    ""
)</f>
        <v>10</v>
      </c>
      <c r="P3">
        <f>IFERROR(
    SUM(
       TBL_Formulas[[#This Row],[Growth Pattern 02]]*
        _xlfn.XLOOKUP(
            P$1,
            TBL_Options[Option],
            TBL_Options[Secondary_Mix],
            1,
            0
        )
    ),
    ""
)</f>
        <v>10</v>
      </c>
      <c r="Q3">
        <f>IFERROR(
    SUM(
       TBL_Formulas[[#This Row],[Growth Pattern 02]]*
        _xlfn.XLOOKUP(
            Q$1,
            TBL_Options[Option],
            TBL_Options[Archive_Mix],
            1,
            0
        )
    ),
    ""
)</f>
        <v>30</v>
      </c>
      <c r="R3">
        <f>IFERROR(
    SUM(
       TBL_Formulas[[#This Row],[Growth Pattern 03]]*
        _xlfn.XLOOKUP(
            R$1,
            TBL_Options[Option],
            TBL_Options[Primary_Mix],
            1,
            0
        )
    ),
    ""
)</f>
        <v>50</v>
      </c>
      <c r="S3">
        <f>IFERROR(
    SUM(
       TBL_Formulas[[#This Row],[Growth Pattern 03]]*
        _xlfn.XLOOKUP(
            R$1,
            TBL_Options[Option],
            TBL_Options[Secondary_Mix],
            1,
            0
        )
    ),
    ""
)</f>
        <v>0</v>
      </c>
      <c r="T3">
        <f>IFERROR(
    SUM(
       TBL_Formulas[[#This Row],[Growth Pattern 03]]*
        _xlfn.XLOOKUP(
            T$1,
            TBL_Options[Option],
            TBL_Options[Archive_Mix],
            1,
            0
        )
    ),
    ""
)</f>
        <v>0</v>
      </c>
      <c r="U3">
        <f>IFERROR(
    SUM(
       TBL_Formulas[[#This Row],[Growth Pattern 04]]*
        _xlfn.XLOOKUP(
            U$1,
            TBL_Options[Option],
            TBL_Options[Primary_Mix],
            1,
            0
        )
    ),
    ""
)</f>
        <v>50</v>
      </c>
      <c r="V3">
        <f>IFERROR(
    SUM(
       TBL_Formulas[[#This Row],[Growth Pattern 04]]*
        _xlfn.XLOOKUP(
           V$1,
            TBL_Options[Option],
            TBL_Options[Secondary_Mix],
            1,
            0
        )
    ),
    ""
)</f>
        <v>0</v>
      </c>
      <c r="W3">
        <f>IFERROR(
    SUM(
       TBL_Formulas[[#This Row],[Growth Pattern 04]]*
        _xlfn.XLOOKUP(
            W$1,
            TBL_Options[Option],
            TBL_Options[Archive_Mix],
            1,
            0
        )
    ),
    ""
)</f>
        <v>0</v>
      </c>
      <c r="X3">
        <f>IFERROR(
    SUM(
       TBL_Formulas[[#This Row],[Growth Pattern 05]]*
        _xlfn.XLOOKUP(
            X$1,
            TBL_Options[Option],
            TBL_Options[Primary_Mix],
            1,
            0
        )
    ),
    ""
)</f>
        <v>50</v>
      </c>
      <c r="Y3">
        <f>IFERROR(
    SUM(
       TBL_Formulas[[#This Row],[Growth Pattern 05]]*
        _xlfn.XLOOKUP(
            Y$1,
            TBL_Options[Option],
            TBL_Options[Secondary_Mix],
            1,
            0
        )
    ),
    ""
)</f>
        <v>0</v>
      </c>
      <c r="Z3">
        <f>IFERROR(
    SUM(
       TBL_Formulas[[#This Row],[Growth Pattern 05]]*
        _xlfn.XLOOKUP(
            Z$1,
            TBL_Options[Option],
            TBL_Options[Archive_Mix],
            1,
            0
        )
    ),
    ""
)</f>
        <v>0</v>
      </c>
      <c r="AA3">
        <f>IFERROR(
    SUM(
       TBL_Formulas[[#This Row],[Growth Pattern 06]]*
        _xlfn.XLOOKUP(
            AA$1,
            TBL_Options[Option],
            TBL_Options[Primary_Mix],
            1,
            0
        )
    ),
    ""
)</f>
        <v>50</v>
      </c>
      <c r="AB3">
        <f>IFERROR(
    SUM(
       TBL_Formulas[[#This Row],[Growth Pattern 06]]*
        _xlfn.XLOOKUP(
            AB$1,
            TBL_Options[Option],
            TBL_Options[Secondary_Mix],
            1,
            0
        )
    ),
    ""
)</f>
        <v>0</v>
      </c>
      <c r="AC3">
        <f>IFERROR(
    SUM(
       TBL_Formulas[[#This Row],[Growth Pattern 06]]*
        _xlfn.XLOOKUP(
            AC$1,
            TBL_Options[Option],
            TBL_Options[Archive_Mix],
            1,
            0
        )
    ),
    ""
)</f>
        <v>0</v>
      </c>
      <c r="AD3">
        <f>IFERROR(
    SUM(
       TBL_Formulas[[#This Row],[Growth Pattern 07]]*
        _xlfn.XLOOKUP(
            AD$1,
            TBL_Options[Option],
            TBL_Options[Primary_Mix],
            1,
            0
        )
    ),
    ""
)</f>
        <v>50</v>
      </c>
      <c r="AE3">
        <f>IFERROR(
    SUM(
       TBL_Formulas[[#This Row],[Growth Pattern 07]]*
        _xlfn.XLOOKUP(
            AE$1,
            TBL_Options[Option],
            TBL_Options[Secondary_Mix],
            1,
            0
        )
    ),
    ""
)</f>
        <v>0</v>
      </c>
      <c r="AF3">
        <f>IFERROR(
    SUM(
       TBL_Formulas[[#This Row],[Growth Pattern 07]]*
        _xlfn.XLOOKUP(
            AF$1,
            TBL_Options[Option],
            TBL_Options[Archive_Mix],
            1,
            0
        )
    ),
    ""
)</f>
        <v>0</v>
      </c>
      <c r="AG3">
        <f>IFERROR(
    SUM(
       TBL_Formulas[[#This Row],[Growth Pattern 08]]*
        _xlfn.XLOOKUP(
            AG$1,
            TBL_Options[Option],
            TBL_Options[Primary_Mix],
            1,
            0
        )
    ),
    ""
)</f>
        <v>50</v>
      </c>
      <c r="AH3">
        <f>IFERROR(
    SUM(
       TBL_Formulas[[#This Row],[Growth Pattern 08]]*
        _xlfn.XLOOKUP(
            AH$1,
            TBL_Options[Option],
            TBL_Options[Secondary_Mix],
            1,
            0
        )
    ),
    ""
)</f>
        <v>0</v>
      </c>
      <c r="AI3">
        <f>IFERROR(
    SUM(
       TBL_Formulas[[#This Row],[Growth Pattern 08]]*
        _xlfn.XLOOKUP(
            AI$1,
            TBL_Options[Option],
            TBL_Options[Archive_Mix],
            1,
            0
        )
    ),
    ""
)</f>
        <v>0</v>
      </c>
      <c r="AJ3">
        <f>IFERROR(
    SUM(
       TBL_Formulas[[#This Row],[Growth Pattern 09]]*
        _xlfn.XLOOKUP(
            AJ$1,
            TBL_Options[Option],
            TBL_Options[Primary_Mix],
            1,
            0
        )
    ),
    ""
)</f>
        <v>50</v>
      </c>
      <c r="AK3">
        <f>IFERROR(
    SUM(
       TBL_Formulas[[#This Row],[Growth Pattern 09]]*
        _xlfn.XLOOKUP(
            AK$1,
            TBL_Options[Option],
            TBL_Options[Secondary_Mix],
            1,
            0
        )
    ),
    ""
)</f>
        <v>0</v>
      </c>
      <c r="AL3">
        <f>IFERROR(
    SUM(
       TBL_Formulas[[#This Row],[Growth Pattern 09]]*
        _xlfn.XLOOKUP(
            AL$1,
            TBL_Options[Option],
            TBL_Options[Archive_Mix],
            1,
            0
        )
    ),
    ""
)</f>
        <v>0</v>
      </c>
      <c r="AM3">
        <f>IFERROR(
    SUM(
       TBL_Formulas[[#This Row],[Growth Pattern 10]]*
        _xlfn.XLOOKUP(
            AM$1,
            TBL_Options[Option],
            TBL_Options[Primary_Mix],
            1,
            0
        )
    ),
    ""
)</f>
        <v>50</v>
      </c>
      <c r="AN3">
        <f>IFERROR(
    SUM(
       TBL_Formulas[[#This Row],[Growth Pattern 10]]*
        _xlfn.XLOOKUP(
            AN$1,
            TBL_Options[Option],
            TBL_Options[Secondary_Mix],
            1,
            0
        )
    ),
    ""
)</f>
        <v>0</v>
      </c>
      <c r="AO3">
        <f>IFERROR(
    SUM(
       TBL_Formulas[[#This Row],[Growth Pattern 10]]*
        _xlfn.XLOOKUP(
            AO$1,
            TBL_Options[Option],
            TBL_Options[Archive_Mix],
            1,
            0
        )
    ),
    ""
)</f>
        <v>0</v>
      </c>
      <c r="AP3" s="3" cm="1">
        <f t="array" ref="AP3">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1177.5999999999999</v>
      </c>
      <c r="AQ3" s="3" t="str" cm="1">
        <f t="array" ref="AQ3">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 s="3" t="str" cm="1">
        <f t="array" ref="AR3">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 s="3" cm="1">
        <f t="array" ref="AS3">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235.51999999999998</v>
      </c>
      <c r="AT3" s="3" cm="1">
        <f t="array" ref="AT3">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128</v>
      </c>
      <c r="AU3" s="3" cm="1">
        <f t="array" ref="AU3">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122.88</v>
      </c>
      <c r="AV3" s="3" cm="1">
        <f t="array" ref="AV3">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640</v>
      </c>
      <c r="AW3" s="3" t="str" cm="1">
        <f t="array" ref="AW3">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 s="3" t="str" cm="1">
        <f t="array" ref="AX3">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 s="3" cm="1">
        <f t="array" ref="AY3">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512</v>
      </c>
      <c r="AZ3" s="3" t="str" cm="1">
        <f t="array" ref="AZ3">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 s="3" t="str" cm="1">
        <f t="array" ref="BA3">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 s="3" cm="1">
        <f t="array" ref="BB3">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921.59999999999991</v>
      </c>
      <c r="BC3" s="3" t="str" cm="1">
        <f t="array" ref="BC3">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 s="3" t="str" cm="1">
        <f t="array" ref="BD3">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 s="3" cm="1">
        <f t="array" ref="BE3">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512</v>
      </c>
      <c r="BF3" s="3" t="str" cm="1">
        <f t="array" ref="BF3">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 s="3" t="str" cm="1">
        <f t="array" ref="BG3">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 s="3" cm="1">
        <f t="array" ref="BH3">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102.4</v>
      </c>
      <c r="BI3" s="3" t="str" cm="1">
        <f t="array" ref="BI3">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 s="3" t="str" cm="1">
        <f t="array" ref="BJ3">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 s="3" cm="1">
        <f t="array" ref="BK3">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1996.8</v>
      </c>
      <c r="BL3" s="3" t="str" cm="1">
        <f t="array" ref="BL3">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 s="3" t="str" cm="1">
        <f t="array" ref="BM3">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 s="3" cm="1">
        <f t="array" ref="BN3">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512</v>
      </c>
      <c r="BO3" s="3" t="str" cm="1">
        <f t="array" ref="BO3">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 s="3" t="str" cm="1">
        <f t="array" ref="BP3">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 s="3" cm="1">
        <f t="array" ref="BQ3">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204.8</v>
      </c>
      <c r="BR3" s="3" t="str" cm="1">
        <f t="array" ref="BR3">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 s="3" t="str" cm="1">
        <f t="array" ref="BS3">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51.2</v>
      </c>
      <c r="BW3">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51.2</v>
      </c>
      <c r="BX3">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51.2</v>
      </c>
      <c r="BZ3">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102.4</v>
      </c>
      <c r="CA3">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51.2</v>
      </c>
      <c r="CC3">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102.4</v>
      </c>
      <c r="CD3" s="3" t="str" cm="1">
        <f t="array" ref="CD3">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 s="3" cm="1">
        <f t="array" ref="CE3">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460.79999999999995</v>
      </c>
      <c r="CF3" s="3" t="str" cm="1">
        <f t="array" ref="CF3">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 s="3" t="str" cm="1">
        <f t="array" ref="CG3">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 s="3" cm="1">
        <f t="array" ref="CH3">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92.16</v>
      </c>
      <c r="CI3" s="3" t="str" cm="1">
        <f t="array" ref="CI3">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 s="3" t="str" cm="1">
        <f t="array" ref="CJ3">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 s="3" cm="1">
        <f t="array" ref="CK3">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460.79999999999995</v>
      </c>
      <c r="CL3" s="3" t="str" cm="1">
        <f t="array" ref="CL3">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 s="3" t="str" cm="1">
        <f t="array" ref="CM3">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 s="3" cm="1">
        <f t="array" ref="CN3">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460.79999999999995</v>
      </c>
      <c r="CO3" s="3" t="str" cm="1">
        <f t="array" ref="CO3">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 s="3" cm="1">
        <f t="array" ref="CP3">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439.04</v>
      </c>
      <c r="CQ3" s="3" t="str" cm="1">
        <f t="array" ref="CQ3">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 s="3" t="str" cm="1">
        <f t="array" ref="CR3">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 s="3" cm="1">
        <f t="array" ref="CS3">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439.04</v>
      </c>
      <c r="CT3" s="3" t="str" cm="1">
        <f t="array" ref="CT3">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 s="3" t="str" cm="1">
        <f t="array" ref="CU3">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 s="3" cm="1">
        <f t="array" ref="CV3">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439.04</v>
      </c>
      <c r="CW3" s="3" t="str" cm="1">
        <f t="array" ref="CW3">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 s="3" t="str" cm="1">
        <f t="array" ref="CX3">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 s="3" cm="1">
        <f t="array" ref="CY3">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439.04</v>
      </c>
      <c r="CZ3" s="3" t="str" cm="1">
        <f t="array" ref="CZ3">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 s="3" t="str" cm="1">
        <f t="array" ref="DA3">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 s="3" t="str" cm="1">
        <f t="array" ref="DB3">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 s="3" t="str" cm="1">
        <f t="array" ref="DC3">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 s="3" cm="1">
        <f t="array" ref="DD3">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573.44000000000005</v>
      </c>
      <c r="DE3" s="3" t="str" cm="1">
        <f t="array" ref="DE3">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 s="3" t="str" cm="1">
        <f t="array" ref="DF3">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 s="3" cm="1">
        <f t="array" ref="DG3">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573.44000000000005</v>
      </c>
      <c r="DH3" s="3">
        <f>SUM(TBL_Formulas[[#This Row],[Primary Storage 01]:[Archive Storage 01]],TBL_Formulas[[#This Row],[Data Retrieval 01]])</f>
        <v>1177.5999999999999</v>
      </c>
      <c r="DI3" s="3">
        <f>SUM(TBL_Formulas[[#This Row],[Primary Storage 01]:[Archive Storage 01]],TBL_Formulas[[#This Row],[Data Retrieval 01]],TBL_Formulas[[#This Row],[Egress Fees 01 - Azure]:[Egress Fees 01 - GCP]])</f>
        <v>1638.3999999999999</v>
      </c>
      <c r="DJ3" s="3">
        <f>SUM(TBL_Formulas[[#This Row],[Primary Storage 02]:[Archive Storage 02]],TBL_Formulas[[#This Row],[Data Retrieval 02]])</f>
        <v>486.4</v>
      </c>
      <c r="DK3" s="3">
        <f>SUM(TBL_Formulas[[#This Row],[Primary Storage 02]:[Archive Storage 02]],TBL_Formulas[[#This Row],[Data Retrieval 02]],TBL_Formulas[[#This Row],[Egress Fees 02 - Azure]:[Egress Fees 02 - GCP]])</f>
        <v>578.55999999999995</v>
      </c>
      <c r="DL3" s="3">
        <f>SUM(TBL_Formulas[[#This Row],[Primary Storage 03]:[Archive Storage 03]],TBL_Formulas[[#This Row],[Data Retrieval 03]])</f>
        <v>691.2</v>
      </c>
      <c r="DM3" s="3">
        <f>SUM(TBL_Formulas[[#This Row],[Primary Storage 03]:[Archive Storage 03]],TBL_Formulas[[#This Row],[Data Retrieval 03]],TBL_Formulas[[#This Row],[Egress Fees 03 - Azure]:[Egress Fees 03 - GCP]])</f>
        <v>1152</v>
      </c>
      <c r="DN3" s="3">
        <f>SUM(TBL_Formulas[[#This Row],[Primary Storage 04]:[Archive Storage 04]],TBL_Formulas[[#This Row],[Data Retrieval 04]])</f>
        <v>563.20000000000005</v>
      </c>
      <c r="DO3" s="3">
        <f>SUM(TBL_Formulas[[#This Row],[Primary Storage 04]:[Archive Storage 04]],TBL_Formulas[[#This Row],[Data Retrieval 04]],TBL_Formulas[[#This Row],[Egress Fees 04 - Azure]:[Egress Fees 04 - GCP]])</f>
        <v>1024</v>
      </c>
      <c r="DP3" s="3">
        <f>SUM(TBL_Formulas[[#This Row],[Primary Storage 05]:[Archive Storage 05]],TBL_Formulas[[#This Row],[Data Retrieval 05]])</f>
        <v>921.59999999999991</v>
      </c>
      <c r="DQ3" s="3">
        <f>SUM(TBL_Formulas[[#This Row],[Primary Storage 05]:[Archive Storage 05]],TBL_Formulas[[#This Row],[Data Retrieval 05]],TBL_Formulas[[#This Row],[Egress Fees 05 - Azure]:[Egress Fees 05 - GCP]])</f>
        <v>1360.6399999999999</v>
      </c>
      <c r="DR3" s="3">
        <f>SUM(TBL_Formulas[[#This Row],[Primary Storage 06]:[Archive Storage 06]],TBL_Formulas[[#This Row],[Data Retrieval 06]])</f>
        <v>563.20000000000005</v>
      </c>
      <c r="DS3" s="3">
        <f>SUM(TBL_Formulas[[#This Row],[Primary Storage 06]:[Archive Storage 06]],TBL_Formulas[[#This Row],[Data Retrieval 06]],TBL_Formulas[[#This Row],[Egress Fees 06 - Azure]:[Egress Fees 06 - GCP]])</f>
        <v>1002.24</v>
      </c>
      <c r="DT3" s="3">
        <f>SUM(TBL_Formulas[[#This Row],[Primary Storage 07]:[Archive Storage 07]],TBL_Formulas[[#This Row],[Data Retrieval 07]])</f>
        <v>204.8</v>
      </c>
      <c r="DU3" s="3">
        <f>SUM(TBL_Formulas[[#This Row],[Primary Storage 07]:[Archive Storage 07]],TBL_Formulas[[#This Row],[Data Retrieval 07]],TBL_Formulas[[#This Row],[Egress Fees 07 - Azure]:[Egress Fees 07 - GCP]])</f>
        <v>643.84</v>
      </c>
      <c r="DV3" s="3">
        <f>SUM(TBL_Formulas[[#This Row],[Primary Storage 08]:[Archive Storage 08]],TBL_Formulas[[#This Row],[Data Retrieval 08]])</f>
        <v>1996.8</v>
      </c>
      <c r="DW3" s="3">
        <f>SUM(TBL_Formulas[[#This Row],[Primary Storage 08]:[Archive Storage 08]],TBL_Formulas[[#This Row],[Data Retrieval 08]],TBL_Formulas[[#This Row],[Egress Fees 08 - Azure]:[Egress Fees 08 - GCP]])</f>
        <v>2435.84</v>
      </c>
      <c r="DX3" s="3">
        <f>SUM(TBL_Formulas[[#This Row],[Primary Storage 09]:[Archive Storage 09]],TBL_Formulas[[#This Row],[Data Retrieval 09]])</f>
        <v>563.20000000000005</v>
      </c>
      <c r="DY3" s="3">
        <f>SUM(TBL_Formulas[[#This Row],[Primary Storage 09]:[Archive Storage 09]],TBL_Formulas[[#This Row],[Data Retrieval 09]],TBL_Formulas[[#This Row],[Egress Fees 09 - Azure]:[Egress Fees 09 - GCP]])</f>
        <v>1136.6400000000001</v>
      </c>
      <c r="DZ3" s="3">
        <f>SUM(TBL_Formulas[[#This Row],[Primary Storage 10]:[Archive Storage 10]],TBL_Formulas[[#This Row],[Data Retrieval 10]])</f>
        <v>307.20000000000005</v>
      </c>
      <c r="EA3" s="3">
        <f>SUM(TBL_Formulas[[#This Row],[Primary Storage 10]:[Archive Storage 10]],TBL_Formulas[[#This Row],[Data Retrieval 10]],TBL_Formulas[[#This Row],[Egress Fees 10 - Azure]:[Egress Fees 10 - GCP]])</f>
        <v>880.6400000000001</v>
      </c>
      <c r="EB3" s="14"/>
    </row>
    <row r="4" spans="1:132" x14ac:dyDescent="0.2">
      <c r="A4" s="2">
        <v>2</v>
      </c>
      <c r="B4" cm="1">
        <f t="array" ref="B4">_xlfn.IFNA(
    _xlfn.IFS(
        _xlfn.XLOOKUP(
            B$1,
            TBL_Options_Add[Option],
            TBL_Options_Add[Influx1_Month],
            0,
            0
        )=TBL_Formulas[[#This Row],[Month]],
        SUM(
            B3*
            SUM(
                _xlfn.XLOOKUP(
                    B$1,
                    TBL_Options[Option],
                    TBL_Options[ROG],
                    0,
                    0
                )/
                12
            )+
            B3+
            _xlfn.XLOOKUP(
                B$1,
                TBL_Options_Add[Option],
                TBL_Options_Add[Influx1_Size],
                0,
                0
            )
        ),
        _xlfn.XLOOKUP(
            B$1,
            TBL_Options_Add[Option],
            TBL_Options_Add[Influx2_Month],
            0,
            0
        )=TBL_Formulas[[#This Row],[Month]],
        SUM(
            B3*
            SUM(
                _xlfn.XLOOKUP(
                    B$1,
                    TBL_Options[Option],
                    TBL_Options[ROG],
                    0,
                    0
                )/
                12
            )+
            B3+
            _xlfn.XLOOKUP(
                B$1,
                TBL_Options_Add[Option],
                TBL_Options_Add[Influx2_Size],
                0,
                0
            )
        ),
        _xlfn.XLOOKUP(
            B$1,
            TBL_Options_Add[Option],
            TBL_Options_Add[Influx3_Month],
            0,
            0
        )=TBL_Formulas[[#This Row],[Month]],
        SUM(
            B3*
            SUM(
                _xlfn.XLOOKUP(
                    B$1,
                    TBL_Options[Option],
                    TBL_Options[ROG],
                    0,
                    0
                )/
                12
            )+
            B3+
            _xlfn.XLOOKUP(
                B$1,
                TBL_Options_Add[Option],
                TBL_Options_Add[Influx3_Size],
                0,
                0
            )
        )
    ),
    SUM(
        B3*
        SUM(
            _xlfn.XLOOKUP(
                B$1,
                TBL_Options[Option],
                TBL_Options[ROG],
                0,
                0
            )/
            12
        )+
        B3
    )
)</f>
        <v>100.41666666666666</v>
      </c>
      <c r="C4" cm="1">
        <f t="array" ref="C4">_xlfn.IFNA(
    _xlfn.IFS(
        _xlfn.XLOOKUP(
            C$1,
            TBL_Options_Add[Option],
            TBL_Options_Add[Influx1_Month],
            0,
            0
        )=TBL_Formulas[[#This Row],[Month]],
        SUM(
            C3*
            SUM(
                _xlfn.XLOOKUP(
                    C$1,
                    TBL_Options[Option],
                    TBL_Options[ROG],
                    0,
                    0
                )/
                12
            )+
            C3+
            _xlfn.XLOOKUP(
                C$1,
                TBL_Options_Add[Option],
                TBL_Options_Add[Influx1_Size],
                0,
                0
            )
        ),
        _xlfn.XLOOKUP(
            C$1,
            TBL_Options_Add[Option],
            TBL_Options_Add[Influx2_Month],
            0,
            0
        )=TBL_Formulas[[#This Row],[Month]],
        SUM(
            C3*
            SUM(
                _xlfn.XLOOKUP(
                    C$1,
                    TBL_Options[Option],
                    TBL_Options[ROG],
                    0,
                    0
                )/
                12
            )+
            C3+
            _xlfn.XLOOKUP(
                C$1,
                TBL_Options_Add[Option],
                TBL_Options_Add[Influx2_Size],
                0,
                0
            )
        ),
        _xlfn.XLOOKUP(
            C$1,
            TBL_Options_Add[Option],
            TBL_Options_Add[Influx3_Month],
            0,
            0
        )=TBL_Formulas[[#This Row],[Month]],
        SUM(
            C3*
            SUM(
                _xlfn.XLOOKUP(
                    C$1,
                    TBL_Options[Option],
                    TBL_Options[ROG],
                    0,
                    0
                )/
                12
            )+
            C3+
            _xlfn.XLOOKUP(
                C$1,
                TBL_Options_Add[Option],
                TBL_Options_Add[Influx3_Size],
                0,
                0
            )
        )
    ),
    SUM(
        C3*
        SUM(
            _xlfn.XLOOKUP(
                C$1,
                TBL_Options[Option],
                TBL_Options[ROG],
                0,
                0
            )/
            12
        )+
        C3
    )
)</f>
        <v>50.416666666666664</v>
      </c>
      <c r="D4" cm="1">
        <f t="array" ref="D4">_xlfn.IFNA(
    _xlfn.IFS(
        _xlfn.XLOOKUP(
            D$1,
            TBL_Options_Add[Option],
            TBL_Options_Add[Influx1_Month],
            0,
            0
        )=TBL_Formulas[[#This Row],[Month]],
        SUM(
            D3*
            SUM(
                _xlfn.XLOOKUP(
                    D$1,
                    TBL_Options[Option],
                    TBL_Options[ROG],
                    0,
                    0
                )/
                12
            )+
            D3+
            _xlfn.XLOOKUP(
                D$1,
                TBL_Options_Add[Option],
                TBL_Options_Add[Influx1_Size],
                0,
                0
            )
        ),
        _xlfn.XLOOKUP(
            D$1,
            TBL_Options_Add[Option],
            TBL_Options_Add[Influx2_Month],
            0,
            0
        )=TBL_Formulas[[#This Row],[Month]],
        SUM(
            D3*
            SUM(
                _xlfn.XLOOKUP(
                    D$1,
                    TBL_Options[Option],
                    TBL_Options[ROG],
                    0,
                    0
                )/
                12
            )+
            D3+
            _xlfn.XLOOKUP(
                D$1,
                TBL_Options_Add[Option],
                TBL_Options_Add[Influx2_Size],
                0,
                0
            )
        ),
        _xlfn.XLOOKUP(
            D$1,
            TBL_Options_Add[Option],
            TBL_Options_Add[Influx3_Month],
            0,
            0
        )=TBL_Formulas[[#This Row],[Month]],
        SUM(
            D3*
            SUM(
                _xlfn.XLOOKUP(
                    D$1,
                    TBL_Options[Option],
                    TBL_Options[ROG],
                    0,
                    0
                )/
                12
            )+
            D3+
            _xlfn.XLOOKUP(
                D$1,
                TBL_Options_Add[Option],
                TBL_Options_Add[Influx3_Size],
                0,
                0
            )
        )
    ),
    SUM(
        D3*
        SUM(
            _xlfn.XLOOKUP(
                D$1,
                TBL_Options[Option],
                TBL_Options[ROG],
                0,
                0
            )/
            12
        )+
        D3
    )
)</f>
        <v>50.416666666666664</v>
      </c>
      <c r="E4" cm="1">
        <f t="array" ref="E4">_xlfn.IFNA(
    _xlfn.IFS(
        _xlfn.XLOOKUP(
            E$1,
            TBL_Options_Add[Option],
            TBL_Options_Add[Influx1_Month],
            0,
            0
        )=TBL_Formulas[[#This Row],[Month]],
        SUM(
            E3*
            SUM(
                _xlfn.XLOOKUP(
                    E$1,
                    TBL_Options[Option],
                    TBL_Options[ROG],
                    0,
                    0
                )/
                12
            )+
            E3+
            _xlfn.XLOOKUP(
                E$1,
                TBL_Options_Add[Option],
                TBL_Options_Add[Influx1_Size],
                0,
                0
            )
        ),
        _xlfn.XLOOKUP(
            E$1,
            TBL_Options_Add[Option],
            TBL_Options_Add[Influx2_Month],
            0,
            0
        )=TBL_Formulas[[#This Row],[Month]],
        SUM(
            E3*
            SUM(
                _xlfn.XLOOKUP(
                    E$1,
                    TBL_Options[Option],
                    TBL_Options[ROG],
                    0,
                    0
                )/
                12
            )+
            E3+
            _xlfn.XLOOKUP(
                E$1,
                TBL_Options_Add[Option],
                TBL_Options_Add[Influx2_Size],
                0,
                0
            )
        ),
        _xlfn.XLOOKUP(
            E$1,
            TBL_Options_Add[Option],
            TBL_Options_Add[Influx3_Month],
            0,
            0
        )=TBL_Formulas[[#This Row],[Month]],
        SUM(
            E3*
            SUM(
                _xlfn.XLOOKUP(
                    E$1,
                    TBL_Options[Option],
                    TBL_Options[ROG],
                    0,
                    0
                )/
                12
            )+
            E3+
            _xlfn.XLOOKUP(
                E$1,
                TBL_Options_Add[Option],
                TBL_Options_Add[Influx3_Size],
                0,
                0
            )
        )
    ),
    SUM(
        E3*
        SUM(
            _xlfn.XLOOKUP(
                E$1,
                TBL_Options[Option],
                TBL_Options[ROG],
                0,
                0
            )/
            12
        )+
        E3
    )
)</f>
        <v>50.416666666666664</v>
      </c>
      <c r="F4" cm="1">
        <f t="array" ref="F4">_xlfn.IFNA(
    _xlfn.IFS(
        _xlfn.XLOOKUP(
            F$1,
            TBL_Options_Add[Option],
            TBL_Options_Add[Influx1_Month],
            0,
            0
        )=TBL_Formulas[[#This Row],[Month]],
        SUM(
            F3*
            SUM(
                _xlfn.XLOOKUP(
                    F$1,
                    TBL_Options[Option],
                    TBL_Options[ROG],
                    0,
                    0
                )/
                12
            )+
            F3+
            _xlfn.XLOOKUP(
                F$1,
                TBL_Options_Add[Option],
                TBL_Options_Add[Influx1_Size],
                0,
                0
            )
        ),
        _xlfn.XLOOKUP(
            F$1,
            TBL_Options_Add[Option],
            TBL_Options_Add[Influx2_Month],
            0,
            0
        )=TBL_Formulas[[#This Row],[Month]],
        SUM(
            F3*
            SUM(
                _xlfn.XLOOKUP(
                    F$1,
                    TBL_Options[Option],
                    TBL_Options[ROG],
                    0,
                    0
                )/
                12
            )+
            F3+
            _xlfn.XLOOKUP(
                F$1,
                TBL_Options_Add[Option],
                TBL_Options_Add[Influx2_Size],
                0,
                0
            )
        ),
        _xlfn.XLOOKUP(
            F$1,
            TBL_Options_Add[Option],
            TBL_Options_Add[Influx3_Month],
            0,
            0
        )=TBL_Formulas[[#This Row],[Month]],
        SUM(
            F3*
            SUM(
                _xlfn.XLOOKUP(
                    F$1,
                    TBL_Options[Option],
                    TBL_Options[ROG],
                    0,
                    0
                )/
                12
            )+
            F3+
            _xlfn.XLOOKUP(
                F$1,
                TBL_Options_Add[Option],
                TBL_Options_Add[Influx3_Size],
                0,
                0
            )
        )
    ),
    SUM(
        F3*
        SUM(
            _xlfn.XLOOKUP(
                F$1,
                TBL_Options[Option],
                TBL_Options[ROG],
                0,
                0
            )/
            12
        )+
        F3
    )
)</f>
        <v>50.416666666666664</v>
      </c>
      <c r="G4" cm="1">
        <f t="array" ref="G4">_xlfn.IFNA(
    _xlfn.IFS(
        _xlfn.XLOOKUP(
            G$1,
            TBL_Options_Add[Option],
            TBL_Options_Add[Influx1_Month],
            0,
            0
        )=TBL_Formulas[[#This Row],[Month]],
        SUM(
            G3*
            SUM(
                _xlfn.XLOOKUP(
                    G$1,
                    TBL_Options[Option],
                    TBL_Options[ROG],
                    0,
                    0
                )/
                12
            )+
            G3+
            _xlfn.XLOOKUP(
                G$1,
                TBL_Options_Add[Option],
                TBL_Options_Add[Influx1_Size],
                0,
                0
            )
        ),
        _xlfn.XLOOKUP(
            G$1,
            TBL_Options_Add[Option],
            TBL_Options_Add[Influx2_Month],
            0,
            0
        )=TBL_Formulas[[#This Row],[Month]],
        SUM(
            G3*
            SUM(
                _xlfn.XLOOKUP(
                    G$1,
                    TBL_Options[Option],
                    TBL_Options[ROG],
                    0,
                    0
                )/
                12
            )+
            G3+
            _xlfn.XLOOKUP(
                G$1,
                TBL_Options_Add[Option],
                TBL_Options_Add[Influx2_Size],
                0,
                0
            )
        ),
        _xlfn.XLOOKUP(
            G$1,
            TBL_Options_Add[Option],
            TBL_Options_Add[Influx3_Month],
            0,
            0
        )=TBL_Formulas[[#This Row],[Month]],
        SUM(
            G3*
            SUM(
                _xlfn.XLOOKUP(
                    G$1,
                    TBL_Options[Option],
                    TBL_Options[ROG],
                    0,
                    0
                )/
                12
            )+
            G3+
            _xlfn.XLOOKUP(
                G$1,
                TBL_Options_Add[Option],
                TBL_Options_Add[Influx3_Size],
                0,
                0
            )
        )
    ),
    SUM(
        G3*
        SUM(
            _xlfn.XLOOKUP(
                G$1,
                TBL_Options[Option],
                TBL_Options[ROG],
                0,
                0
            )/
            12
        )+
        G3
    )
)</f>
        <v>50.416666666666664</v>
      </c>
      <c r="H4" cm="1">
        <f t="array" ref="H4">_xlfn.IFNA(
    _xlfn.IFS(
        _xlfn.XLOOKUP(
            H$1,
            TBL_Options_Add[Option],
            TBL_Options_Add[Influx1_Month],
            0,
            0
        )=TBL_Formulas[[#This Row],[Month]],
        SUM(
            H3*
            SUM(
                _xlfn.XLOOKUP(
                    H$1,
                    TBL_Options[Option],
                    TBL_Options[ROG],
                    0,
                    0
                )/
                12
            )+
            H3+
            _xlfn.XLOOKUP(
                H$1,
                TBL_Options_Add[Option],
                TBL_Options_Add[Influx1_Size],
                0,
                0
            )
        ),
        _xlfn.XLOOKUP(
            H$1,
            TBL_Options_Add[Option],
            TBL_Options_Add[Influx2_Month],
            0,
            0
        )=TBL_Formulas[[#This Row],[Month]],
        SUM(
            H3*
            SUM(
                _xlfn.XLOOKUP(
                    H$1,
                    TBL_Options[Option],
                    TBL_Options[ROG],
                    0,
                    0
                )/
                12
            )+
            H3+
            _xlfn.XLOOKUP(
                H$1,
                TBL_Options_Add[Option],
                TBL_Options_Add[Influx2_Size],
                0,
                0
            )
        ),
        _xlfn.XLOOKUP(
            H$1,
            TBL_Options_Add[Option],
            TBL_Options_Add[Influx3_Month],
            0,
            0
        )=TBL_Formulas[[#This Row],[Month]],
        SUM(
            H3*
            SUM(
                _xlfn.XLOOKUP(
                    H$1,
                    TBL_Options[Option],
                    TBL_Options[ROG],
                    0,
                    0
                )/
                12
            )+
            H3+
            _xlfn.XLOOKUP(
                H$1,
                TBL_Options_Add[Option],
                TBL_Options_Add[Influx3_Size],
                0,
                0
            )
        )
    ),
    SUM(
        H3*
        SUM(
            _xlfn.XLOOKUP(
                H$1,
                TBL_Options[Option],
                TBL_Options[ROG],
                0,
                0
            )/
            12
        )+
        H3
    )
)</f>
        <v>50.416666666666664</v>
      </c>
      <c r="I4" cm="1">
        <f t="array" ref="I4">_xlfn.IFNA(
    _xlfn.IFS(
        _xlfn.XLOOKUP(
            I$1,
            TBL_Options_Add[Option],
            TBL_Options_Add[Influx1_Month],
            0,
            0
        )=TBL_Formulas[[#This Row],[Month]],
        SUM(
            I3*
            SUM(
                _xlfn.XLOOKUP(
                    I$1,
                    TBL_Options[Option],
                    TBL_Options[ROG],
                    0,
                    0
                )/
                12
            )+
            I3+
            _xlfn.XLOOKUP(
                I$1,
                TBL_Options_Add[Option],
                TBL_Options_Add[Influx1_Size],
                0,
                0
            )
        ),
        _xlfn.XLOOKUP(
            I$1,
            TBL_Options_Add[Option],
            TBL_Options_Add[Influx2_Month],
            0,
            0
        )=TBL_Formulas[[#This Row],[Month]],
        SUM(
            I3*
            SUM(
                _xlfn.XLOOKUP(
                    I$1,
                    TBL_Options[Option],
                    TBL_Options[ROG],
                    0,
                    0
                )/
                12
            )+
            I3+
            _xlfn.XLOOKUP(
                I$1,
                TBL_Options_Add[Option],
                TBL_Options_Add[Influx2_Size],
                0,
                0
            )
        ),
        _xlfn.XLOOKUP(
            I$1,
            TBL_Options_Add[Option],
            TBL_Options_Add[Influx3_Month],
            0,
            0
        )=TBL_Formulas[[#This Row],[Month]],
        SUM(
            I3*
            SUM(
                _xlfn.XLOOKUP(
                    I$1,
                    TBL_Options[Option],
                    TBL_Options[ROG],
                    0,
                    0
                )/
                12
            )+
            I3+
            _xlfn.XLOOKUP(
                I$1,
                TBL_Options_Add[Option],
                TBL_Options_Add[Influx3_Size],
                0,
                0
            )
        )
    ),
    SUM(
        I3*
        SUM(
            _xlfn.XLOOKUP(
                I$1,
                TBL_Options[Option],
                TBL_Options[ROG],
                0,
                0
            )/
            12
        )+
        I3
    )
)</f>
        <v>50.416666666666664</v>
      </c>
      <c r="J4" cm="1">
        <f t="array" ref="J4">_xlfn.IFNA(
    _xlfn.IFS(
        _xlfn.XLOOKUP(
            J$1,
            TBL_Options_Add[Option],
            TBL_Options_Add[Influx1_Month],
            0,
            0
        )=TBL_Formulas[[#This Row],[Month]],
        SUM(
            J3*
            SUM(
                _xlfn.XLOOKUP(
                    J$1,
                    TBL_Options[Option],
                    TBL_Options[ROG],
                    0,
                    0
                )/
                12
            )+
            J3+
            _xlfn.XLOOKUP(
                J$1,
                TBL_Options_Add[Option],
                TBL_Options_Add[Influx1_Size],
                0,
                0
            )
        ),
        _xlfn.XLOOKUP(
            J$1,
            TBL_Options_Add[Option],
            TBL_Options_Add[Influx2_Month],
            0,
            0
        )=TBL_Formulas[[#This Row],[Month]],
        SUM(
            J3*
            SUM(
                _xlfn.XLOOKUP(
                    J$1,
                    TBL_Options[Option],
                    TBL_Options[ROG],
                    0,
                    0
                )/
                12
            )+
            J3+
            _xlfn.XLOOKUP(
                J$1,
                TBL_Options_Add[Option],
                TBL_Options_Add[Influx2_Size],
                0,
                0
            )
        ),
        _xlfn.XLOOKUP(
            J$1,
            TBL_Options_Add[Option],
            TBL_Options_Add[Influx3_Month],
            0,
            0
        )=TBL_Formulas[[#This Row],[Month]],
        SUM(
            J3*
            SUM(
                _xlfn.XLOOKUP(
                    J$1,
                    TBL_Options[Option],
                    TBL_Options[ROG],
                    0,
                    0
                )/
                12
            )+
            J3+
            _xlfn.XLOOKUP(
                J$1,
                TBL_Options_Add[Option],
                TBL_Options_Add[Influx3_Size],
                0,
                0
            )
        )
    ),
    SUM(
        J3*
        SUM(
            _xlfn.XLOOKUP(
                J$1,
                TBL_Options[Option],
                TBL_Options[ROG],
                0,
                0
            )/
            12
        )+
        J3
    )
)</f>
        <v>50.416666666666664</v>
      </c>
      <c r="K4" cm="1">
        <f t="array" ref="K4">_xlfn.IFNA(
    _xlfn.IFS(
        _xlfn.XLOOKUP(
            K$1,
            TBL_Options_Add[Option],
            TBL_Options_Add[Influx1_Month],
            0,
            0
        )=TBL_Formulas[[#This Row],[Month]],
        SUM(
            K3*
            SUM(
                _xlfn.XLOOKUP(
                    K$1,
                    TBL_Options[Option],
                    TBL_Options[ROG],
                    0,
                    0
                )/
                12
            )+
            K3+
            _xlfn.XLOOKUP(
                K$1,
                TBL_Options_Add[Option],
                TBL_Options_Add[Influx1_Size],
                0,
                0
            )
        ),
        _xlfn.XLOOKUP(
            K$1,
            TBL_Options_Add[Option],
            TBL_Options_Add[Influx2_Month],
            0,
            0
        )=TBL_Formulas[[#This Row],[Month]],
        SUM(
            K3*
            SUM(
                _xlfn.XLOOKUP(
                    K$1,
                    TBL_Options[Option],
                    TBL_Options[ROG],
                    0,
                    0
                )/
                12
            )+
            K3+
            _xlfn.XLOOKUP(
                K$1,
                TBL_Options_Add[Option],
                TBL_Options_Add[Influx2_Size],
                0,
                0
            )
        ),
        _xlfn.XLOOKUP(
            K$1,
            TBL_Options_Add[Option],
            TBL_Options_Add[Influx3_Month],
            0,
            0
        )=TBL_Formulas[[#This Row],[Month]],
        SUM(
            K3*
            SUM(
                _xlfn.XLOOKUP(
                    K$1,
                    TBL_Options[Option],
                    TBL_Options[ROG],
                    0,
                    0
                )/
                12
            )+
            K3+
            _xlfn.XLOOKUP(
                K$1,
                TBL_Options_Add[Option],
                TBL_Options_Add[Influx3_Size],
                0,
                0
            )
        )
    ),
    SUM(
        K3*
        SUM(
            _xlfn.XLOOKUP(
                K$1,
                TBL_Options[Option],
                TBL_Options[ROG],
                0,
                0
            )/
            12
        )+
        K3
    )
)</f>
        <v>50.416666666666664</v>
      </c>
      <c r="L4">
        <f>IFERROR(
    SUM(
       TBL_Formulas[[#This Row],[Growth Pattern 01]]*
        _xlfn.XLOOKUP(
            L$1,
            TBL_Options[Option],
            TBL_Options[Primary_Mix],
            1,
            0
        )
    ),
    ""
)</f>
        <v>100.41666666666666</v>
      </c>
      <c r="M4">
        <f>IFERROR(
    SUM(
       TBL_Formulas[[#This Row],[Growth Pattern 01]]*
        _xlfn.XLOOKUP(
            M$1,
            TBL_Options[Option],
            TBL_Options[Secondary_Mix],
            1,
            0
        )
    ),
    ""
)</f>
        <v>20.083333333333332</v>
      </c>
      <c r="N4">
        <f>IFERROR(
    SUM(
       TBL_Formulas[[#This Row],[Growth Pattern 01]]*
        _xlfn.XLOOKUP(
            N$1,
            TBL_Options[Option],
            TBL_Options[Archive_Mix],
            1,
            0
        )
    ),
    ""
)</f>
        <v>0</v>
      </c>
      <c r="O4">
        <f>IFERROR(
    SUM(
       TBL_Formulas[[#This Row],[Growth Pattern 02]]*
        _xlfn.XLOOKUP(
            O$1,
            TBL_Options[Option],
            TBL_Options[Primary_Mix],
            1,
            0
        )
    ),
    ""
)</f>
        <v>10.083333333333334</v>
      </c>
      <c r="P4">
        <f>IFERROR(
    SUM(
       TBL_Formulas[[#This Row],[Growth Pattern 02]]*
        _xlfn.XLOOKUP(
            P$1,
            TBL_Options[Option],
            TBL_Options[Secondary_Mix],
            1,
            0
        )
    ),
    ""
)</f>
        <v>10.083333333333334</v>
      </c>
      <c r="Q4">
        <f>IFERROR(
    SUM(
       TBL_Formulas[[#This Row],[Growth Pattern 02]]*
        _xlfn.XLOOKUP(
            Q$1,
            TBL_Options[Option],
            TBL_Options[Archive_Mix],
            1,
            0
        )
    ),
    ""
)</f>
        <v>30.249999999999996</v>
      </c>
      <c r="R4">
        <f>IFERROR(
    SUM(
       TBL_Formulas[[#This Row],[Growth Pattern 03]]*
        _xlfn.XLOOKUP(
            R$1,
            TBL_Options[Option],
            TBL_Options[Primary_Mix],
            1,
            0
        )
    ),
    ""
)</f>
        <v>50.416666666666664</v>
      </c>
      <c r="S4">
        <f>IFERROR(
    SUM(
       TBL_Formulas[[#This Row],[Growth Pattern 03]]*
        _xlfn.XLOOKUP(
            R$1,
            TBL_Options[Option],
            TBL_Options[Secondary_Mix],
            1,
            0
        )
    ),
    ""
)</f>
        <v>0</v>
      </c>
      <c r="T4">
        <f>IFERROR(
    SUM(
       TBL_Formulas[[#This Row],[Growth Pattern 03]]*
        _xlfn.XLOOKUP(
            T$1,
            TBL_Options[Option],
            TBL_Options[Archive_Mix],
            1,
            0
        )
    ),
    ""
)</f>
        <v>0</v>
      </c>
      <c r="U4">
        <f>IFERROR(
    SUM(
       TBL_Formulas[[#This Row],[Growth Pattern 04]]*
        _xlfn.XLOOKUP(
            U$1,
            TBL_Options[Option],
            TBL_Options[Primary_Mix],
            1,
            0
        )
    ),
    ""
)</f>
        <v>50.416666666666664</v>
      </c>
      <c r="V4">
        <f>IFERROR(
    SUM(
       TBL_Formulas[[#This Row],[Growth Pattern 04]]*
        _xlfn.XLOOKUP(
           V$1,
            TBL_Options[Option],
            TBL_Options[Secondary_Mix],
            1,
            0
        )
    ),
    ""
)</f>
        <v>0</v>
      </c>
      <c r="W4">
        <f>IFERROR(
    SUM(
       TBL_Formulas[[#This Row],[Growth Pattern 04]]*
        _xlfn.XLOOKUP(
            W$1,
            TBL_Options[Option],
            TBL_Options[Archive_Mix],
            1,
            0
        )
    ),
    ""
)</f>
        <v>0</v>
      </c>
      <c r="X4">
        <f>IFERROR(
    SUM(
       TBL_Formulas[[#This Row],[Growth Pattern 05]]*
        _xlfn.XLOOKUP(
            X$1,
            TBL_Options[Option],
            TBL_Options[Primary_Mix],
            1,
            0
        )
    ),
    ""
)</f>
        <v>50.416666666666664</v>
      </c>
      <c r="Y4">
        <f>IFERROR(
    SUM(
       TBL_Formulas[[#This Row],[Growth Pattern 05]]*
        _xlfn.XLOOKUP(
            Y$1,
            TBL_Options[Option],
            TBL_Options[Secondary_Mix],
            1,
            0
        )
    ),
    ""
)</f>
        <v>0</v>
      </c>
      <c r="Z4">
        <f>IFERROR(
    SUM(
       TBL_Formulas[[#This Row],[Growth Pattern 05]]*
        _xlfn.XLOOKUP(
            Z$1,
            TBL_Options[Option],
            TBL_Options[Archive_Mix],
            1,
            0
        )
    ),
    ""
)</f>
        <v>0</v>
      </c>
      <c r="AA4">
        <f>IFERROR(
    SUM(
       TBL_Formulas[[#This Row],[Growth Pattern 06]]*
        _xlfn.XLOOKUP(
            AA$1,
            TBL_Options[Option],
            TBL_Options[Primary_Mix],
            1,
            0
        )
    ),
    ""
)</f>
        <v>50.416666666666664</v>
      </c>
      <c r="AB4">
        <f>IFERROR(
    SUM(
       TBL_Formulas[[#This Row],[Growth Pattern 06]]*
        _xlfn.XLOOKUP(
            AB$1,
            TBL_Options[Option],
            TBL_Options[Secondary_Mix],
            1,
            0
        )
    ),
    ""
)</f>
        <v>0</v>
      </c>
      <c r="AC4">
        <f>IFERROR(
    SUM(
       TBL_Formulas[[#This Row],[Growth Pattern 06]]*
        _xlfn.XLOOKUP(
            AC$1,
            TBL_Options[Option],
            TBL_Options[Archive_Mix],
            1,
            0
        )
    ),
    ""
)</f>
        <v>0</v>
      </c>
      <c r="AD4">
        <f>IFERROR(
    SUM(
       TBL_Formulas[[#This Row],[Growth Pattern 07]]*
        _xlfn.XLOOKUP(
            AD$1,
            TBL_Options[Option],
            TBL_Options[Primary_Mix],
            1,
            0
        )
    ),
    ""
)</f>
        <v>50.416666666666664</v>
      </c>
      <c r="AE4">
        <f>IFERROR(
    SUM(
       TBL_Formulas[[#This Row],[Growth Pattern 07]]*
        _xlfn.XLOOKUP(
            AE$1,
            TBL_Options[Option],
            TBL_Options[Secondary_Mix],
            1,
            0
        )
    ),
    ""
)</f>
        <v>0</v>
      </c>
      <c r="AF4">
        <f>IFERROR(
    SUM(
       TBL_Formulas[[#This Row],[Growth Pattern 07]]*
        _xlfn.XLOOKUP(
            AF$1,
            TBL_Options[Option],
            TBL_Options[Archive_Mix],
            1,
            0
        )
    ),
    ""
)</f>
        <v>0</v>
      </c>
      <c r="AG4">
        <f>IFERROR(
    SUM(
       TBL_Formulas[[#This Row],[Growth Pattern 08]]*
        _xlfn.XLOOKUP(
            AG$1,
            TBL_Options[Option],
            TBL_Options[Primary_Mix],
            1,
            0
        )
    ),
    ""
)</f>
        <v>50.416666666666664</v>
      </c>
      <c r="AH4">
        <f>IFERROR(
    SUM(
       TBL_Formulas[[#This Row],[Growth Pattern 08]]*
        _xlfn.XLOOKUP(
            AH$1,
            TBL_Options[Option],
            TBL_Options[Secondary_Mix],
            1,
            0
        )
    ),
    ""
)</f>
        <v>0</v>
      </c>
      <c r="AI4">
        <f>IFERROR(
    SUM(
       TBL_Formulas[[#This Row],[Growth Pattern 08]]*
        _xlfn.XLOOKUP(
            AI$1,
            TBL_Options[Option],
            TBL_Options[Archive_Mix],
            1,
            0
        )
    ),
    ""
)</f>
        <v>0</v>
      </c>
      <c r="AJ4">
        <f>IFERROR(
    SUM(
       TBL_Formulas[[#This Row],[Growth Pattern 09]]*
        _xlfn.XLOOKUP(
            AJ$1,
            TBL_Options[Option],
            TBL_Options[Primary_Mix],
            1,
            0
        )
    ),
    ""
)</f>
        <v>50.416666666666664</v>
      </c>
      <c r="AK4">
        <f>IFERROR(
    SUM(
       TBL_Formulas[[#This Row],[Growth Pattern 09]]*
        _xlfn.XLOOKUP(
            AK$1,
            TBL_Options[Option],
            TBL_Options[Secondary_Mix],
            1,
            0
        )
    ),
    ""
)</f>
        <v>0</v>
      </c>
      <c r="AL4">
        <f>IFERROR(
    SUM(
       TBL_Formulas[[#This Row],[Growth Pattern 09]]*
        _xlfn.XLOOKUP(
            AL$1,
            TBL_Options[Option],
            TBL_Options[Archive_Mix],
            1,
            0
        )
    ),
    ""
)</f>
        <v>0</v>
      </c>
      <c r="AM4">
        <f>IFERROR(
    SUM(
       TBL_Formulas[[#This Row],[Growth Pattern 10]]*
        _xlfn.XLOOKUP(
            AM$1,
            TBL_Options[Option],
            TBL_Options[Primary_Mix],
            1,
            0
        )
    ),
    ""
)</f>
        <v>50.416666666666664</v>
      </c>
      <c r="AN4">
        <f>IFERROR(
    SUM(
       TBL_Formulas[[#This Row],[Growth Pattern 10]]*
        _xlfn.XLOOKUP(
            AN$1,
            TBL_Options[Option],
            TBL_Options[Secondary_Mix],
            1,
            0
        )
    ),
    ""
)</f>
        <v>0</v>
      </c>
      <c r="AO4">
        <f>IFERROR(
    SUM(
       TBL_Formulas[[#This Row],[Growth Pattern 10]]*
        _xlfn.XLOOKUP(
            AO$1,
            TBL_Options[Option],
            TBL_Options[Archive_Mix],
            1,
            0
        )
    ),
    ""
)</f>
        <v>0</v>
      </c>
      <c r="AP4" s="3" cm="1">
        <f t="array" ref="AP4">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2313.3866666666663</v>
      </c>
      <c r="AQ4" s="3" t="str" cm="1">
        <f t="array" ref="AQ4">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 s="3" t="str" cm="1">
        <f t="array" ref="AR4">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 s="3" cm="1">
        <f t="array" ref="AS4">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237.48266666666669</v>
      </c>
      <c r="AT4" s="3" cm="1">
        <f t="array" ref="AT4">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129.06666666666669</v>
      </c>
      <c r="AU4" s="3" cm="1">
        <f t="array" ref="AU4">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123.90399999999998</v>
      </c>
      <c r="AV4" s="3" cm="1">
        <f t="array" ref="AV4">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645.33333333333326</v>
      </c>
      <c r="AW4" s="3" t="str" cm="1">
        <f t="array" ref="AW4">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 s="3" t="str" cm="1">
        <f t="array" ref="AX4">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 s="3" cm="1">
        <f t="array" ref="AY4">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516.26666666666665</v>
      </c>
      <c r="AZ4" s="3" t="str" cm="1">
        <f t="array" ref="AZ4">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 s="3" t="str" cm="1">
        <f t="array" ref="BA4">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 s="3" cm="1">
        <f t="array" ref="BB4">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928.98133333333317</v>
      </c>
      <c r="BC4" s="3" t="str" cm="1">
        <f t="array" ref="BC4">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 s="3" t="str" cm="1">
        <f t="array" ref="BD4">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 s="3" cm="1">
        <f t="array" ref="BE4">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516.26666666666665</v>
      </c>
      <c r="BF4" s="3" t="str" cm="1">
        <f t="array" ref="BF4">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 s="3" t="str" cm="1">
        <f t="array" ref="BG4">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 s="3" cm="1">
        <f t="array" ref="BH4">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103.25333333333333</v>
      </c>
      <c r="BI4" s="3" t="str" cm="1">
        <f t="array" ref="BI4">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 s="3" t="str" cm="1">
        <f t="array" ref="BJ4">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 s="3" cm="1">
        <f t="array" ref="BK4">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2013.4399999999998</v>
      </c>
      <c r="BL4" s="3" t="str" cm="1">
        <f t="array" ref="BL4">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 s="3" t="str" cm="1">
        <f t="array" ref="BM4">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 s="3" cm="1">
        <f t="array" ref="BN4">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516.26666666666665</v>
      </c>
      <c r="BO4" s="3" t="str" cm="1">
        <f t="array" ref="BO4">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 s="3" t="str" cm="1">
        <f t="array" ref="BP4">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 s="3" cm="1">
        <f t="array" ref="BQ4">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206.50666666666666</v>
      </c>
      <c r="BR4" s="3" t="str" cm="1">
        <f t="array" ref="BR4">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 s="3" t="str" cm="1">
        <f t="array" ref="BS4">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51.626666666666672</v>
      </c>
      <c r="BW4">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51.626666666666672</v>
      </c>
      <c r="BX4">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51.626666666666672</v>
      </c>
      <c r="BZ4">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103.25333333333334</v>
      </c>
      <c r="CA4">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51.626666666666672</v>
      </c>
      <c r="CC4">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103.25333333333334</v>
      </c>
      <c r="CD4" s="3" t="str" cm="1">
        <f t="array" ref="CD4">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 s="3" cm="1">
        <f t="array" ref="CE4">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925.22666666666657</v>
      </c>
      <c r="CF4" s="3" t="str" cm="1">
        <f t="array" ref="CF4">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 s="3" t="str" cm="1">
        <f t="array" ref="CG4">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 s="3" cm="1">
        <f t="array" ref="CH4">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92.928000000000011</v>
      </c>
      <c r="CI4" s="3" t="str" cm="1">
        <f t="array" ref="CI4">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 s="3" t="str" cm="1">
        <f t="array" ref="CJ4">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 s="3" cm="1">
        <f t="array" ref="CK4">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464.64</v>
      </c>
      <c r="CL4" s="3" t="str" cm="1">
        <f t="array" ref="CL4">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 s="3" t="str" cm="1">
        <f t="array" ref="CM4">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 s="3" cm="1">
        <f t="array" ref="CN4">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464.64</v>
      </c>
      <c r="CO4" s="3" t="str" cm="1">
        <f t="array" ref="CO4">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 s="3" cm="1">
        <f t="array" ref="CP4">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442.77333333333337</v>
      </c>
      <c r="CQ4" s="3" t="str" cm="1">
        <f t="array" ref="CQ4">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 s="3" t="str" cm="1">
        <f t="array" ref="CR4">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 s="3" cm="1">
        <f t="array" ref="CS4">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442.77333333333337</v>
      </c>
      <c r="CT4" s="3" t="str" cm="1">
        <f t="array" ref="CT4">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 s="3" t="str" cm="1">
        <f t="array" ref="CU4">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 s="3" cm="1">
        <f t="array" ref="CV4">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442.77333333333337</v>
      </c>
      <c r="CW4" s="3" t="str" cm="1">
        <f t="array" ref="CW4">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 s="3" t="str" cm="1">
        <f t="array" ref="CX4">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 s="3" cm="1">
        <f t="array" ref="CY4">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442.77333333333337</v>
      </c>
      <c r="CZ4" s="3" t="str" cm="1">
        <f t="array" ref="CZ4">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 s="3" t="str" cm="1">
        <f t="array" ref="DA4">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 s="3" t="str" cm="1">
        <f t="array" ref="DB4">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 s="3" t="str" cm="1">
        <f t="array" ref="DC4">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 s="3" cm="1">
        <f t="array" ref="DD4">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578.13333333333344</v>
      </c>
      <c r="DE4" s="3" t="str" cm="1">
        <f t="array" ref="DE4">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 s="3" t="str" cm="1">
        <f t="array" ref="DF4">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 s="3" cm="1">
        <f t="array" ref="DG4">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578.13333333333344</v>
      </c>
      <c r="DH4" s="3">
        <f>SUM(TBL_Formulas[[#This Row],[Primary Storage 01]:[Archive Storage 01]],TBL_Formulas[[#This Row],[Data Retrieval 01]])</f>
        <v>2313.3866666666663</v>
      </c>
      <c r="DI4" s="3">
        <f>SUM(TBL_Formulas[[#This Row],[Primary Storage 01]:[Archive Storage 01]],TBL_Formulas[[#This Row],[Data Retrieval 01]],TBL_Formulas[[#This Row],[Egress Fees 01 - Azure]:[Egress Fees 01 - GCP]])</f>
        <v>3238.6133333333328</v>
      </c>
      <c r="DJ4" s="3">
        <f>SUM(TBL_Formulas[[#This Row],[Primary Storage 02]:[Archive Storage 02]],TBL_Formulas[[#This Row],[Data Retrieval 02]])</f>
        <v>490.45333333333338</v>
      </c>
      <c r="DK4" s="3">
        <f>SUM(TBL_Formulas[[#This Row],[Primary Storage 02]:[Archive Storage 02]],TBL_Formulas[[#This Row],[Data Retrieval 02]],TBL_Formulas[[#This Row],[Egress Fees 02 - Azure]:[Egress Fees 02 - GCP]])</f>
        <v>583.38133333333337</v>
      </c>
      <c r="DL4" s="3">
        <f>SUM(TBL_Formulas[[#This Row],[Primary Storage 03]:[Archive Storage 03]],TBL_Formulas[[#This Row],[Data Retrieval 03]])</f>
        <v>696.95999999999992</v>
      </c>
      <c r="DM4" s="3">
        <f>SUM(TBL_Formulas[[#This Row],[Primary Storage 03]:[Archive Storage 03]],TBL_Formulas[[#This Row],[Data Retrieval 03]],TBL_Formulas[[#This Row],[Egress Fees 03 - Azure]:[Egress Fees 03 - GCP]])</f>
        <v>1161.5999999999999</v>
      </c>
      <c r="DN4" s="3">
        <f>SUM(TBL_Formulas[[#This Row],[Primary Storage 04]:[Archive Storage 04]],TBL_Formulas[[#This Row],[Data Retrieval 04]])</f>
        <v>567.89333333333332</v>
      </c>
      <c r="DO4" s="3">
        <f>SUM(TBL_Formulas[[#This Row],[Primary Storage 04]:[Archive Storage 04]],TBL_Formulas[[#This Row],[Data Retrieval 04]],TBL_Formulas[[#This Row],[Egress Fees 04 - Azure]:[Egress Fees 04 - GCP]])</f>
        <v>1032.5333333333333</v>
      </c>
      <c r="DP4" s="3">
        <f>SUM(TBL_Formulas[[#This Row],[Primary Storage 05]:[Archive Storage 05]],TBL_Formulas[[#This Row],[Data Retrieval 05]])</f>
        <v>928.98133333333317</v>
      </c>
      <c r="DQ4" s="3">
        <f>SUM(TBL_Formulas[[#This Row],[Primary Storage 05]:[Archive Storage 05]],TBL_Formulas[[#This Row],[Data Retrieval 05]],TBL_Formulas[[#This Row],[Egress Fees 05 - Azure]:[Egress Fees 05 - GCP]])</f>
        <v>1371.7546666666665</v>
      </c>
      <c r="DR4" s="3">
        <f>SUM(TBL_Formulas[[#This Row],[Primary Storage 06]:[Archive Storage 06]],TBL_Formulas[[#This Row],[Data Retrieval 06]])</f>
        <v>567.89333333333332</v>
      </c>
      <c r="DS4" s="3">
        <f>SUM(TBL_Formulas[[#This Row],[Primary Storage 06]:[Archive Storage 06]],TBL_Formulas[[#This Row],[Data Retrieval 06]],TBL_Formulas[[#This Row],[Egress Fees 06 - Azure]:[Egress Fees 06 - GCP]])</f>
        <v>1010.6666666666667</v>
      </c>
      <c r="DT4" s="3">
        <f>SUM(TBL_Formulas[[#This Row],[Primary Storage 07]:[Archive Storage 07]],TBL_Formulas[[#This Row],[Data Retrieval 07]])</f>
        <v>206.50666666666666</v>
      </c>
      <c r="DU4" s="3">
        <f>SUM(TBL_Formulas[[#This Row],[Primary Storage 07]:[Archive Storage 07]],TBL_Formulas[[#This Row],[Data Retrieval 07]],TBL_Formulas[[#This Row],[Egress Fees 07 - Azure]:[Egress Fees 07 - GCP]])</f>
        <v>649.28</v>
      </c>
      <c r="DV4" s="3">
        <f>SUM(TBL_Formulas[[#This Row],[Primary Storage 08]:[Archive Storage 08]],TBL_Formulas[[#This Row],[Data Retrieval 08]])</f>
        <v>2013.4399999999998</v>
      </c>
      <c r="DW4" s="3">
        <f>SUM(TBL_Formulas[[#This Row],[Primary Storage 08]:[Archive Storage 08]],TBL_Formulas[[#This Row],[Data Retrieval 08]],TBL_Formulas[[#This Row],[Egress Fees 08 - Azure]:[Egress Fees 08 - GCP]])</f>
        <v>2456.2133333333331</v>
      </c>
      <c r="DX4" s="3">
        <f>SUM(TBL_Formulas[[#This Row],[Primary Storage 09]:[Archive Storage 09]],TBL_Formulas[[#This Row],[Data Retrieval 09]])</f>
        <v>567.89333333333332</v>
      </c>
      <c r="DY4" s="3">
        <f>SUM(TBL_Formulas[[#This Row],[Primary Storage 09]:[Archive Storage 09]],TBL_Formulas[[#This Row],[Data Retrieval 09]],TBL_Formulas[[#This Row],[Egress Fees 09 - Azure]:[Egress Fees 09 - GCP]])</f>
        <v>1146.0266666666666</v>
      </c>
      <c r="DZ4" s="3">
        <f>SUM(TBL_Formulas[[#This Row],[Primary Storage 10]:[Archive Storage 10]],TBL_Formulas[[#This Row],[Data Retrieval 10]])</f>
        <v>309.76</v>
      </c>
      <c r="EA4" s="3">
        <f>SUM(TBL_Formulas[[#This Row],[Primary Storage 10]:[Archive Storage 10]],TBL_Formulas[[#This Row],[Data Retrieval 10]],TBL_Formulas[[#This Row],[Egress Fees 10 - Azure]:[Egress Fees 10 - GCP]])</f>
        <v>887.89333333333343</v>
      </c>
      <c r="EB4" s="14"/>
    </row>
    <row r="5" spans="1:132" x14ac:dyDescent="0.2">
      <c r="A5" s="2">
        <v>3</v>
      </c>
      <c r="B5" cm="1">
        <f t="array" ref="B5">_xlfn.IFNA(
    _xlfn.IFS(
        _xlfn.XLOOKUP(
            B$1,
            TBL_Options_Add[Option],
            TBL_Options_Add[Influx1_Month],
            0,
            0
        )=TBL_Formulas[[#This Row],[Month]],
        SUM(
            B4*
            SUM(
                _xlfn.XLOOKUP(
                    B$1,
                    TBL_Options[Option],
                    TBL_Options[ROG],
                    0,
                    0
                )/
                12
            )+
            B4+
            _xlfn.XLOOKUP(
                B$1,
                TBL_Options_Add[Option],
                TBL_Options_Add[Influx1_Size],
                0,
                0
            )
        ),
        _xlfn.XLOOKUP(
            B$1,
            TBL_Options_Add[Option],
            TBL_Options_Add[Influx2_Month],
            0,
            0
        )=TBL_Formulas[[#This Row],[Month]],
        SUM(
            B4*
            SUM(
                _xlfn.XLOOKUP(
                    B$1,
                    TBL_Options[Option],
                    TBL_Options[ROG],
                    0,
                    0
                )/
                12
            )+
            B4+
            _xlfn.XLOOKUP(
                B$1,
                TBL_Options_Add[Option],
                TBL_Options_Add[Influx2_Size],
                0,
                0
            )
        ),
        _xlfn.XLOOKUP(
            B$1,
            TBL_Options_Add[Option],
            TBL_Options_Add[Influx3_Month],
            0,
            0
        )=TBL_Formulas[[#This Row],[Month]],
        SUM(
            B4*
            SUM(
                _xlfn.XLOOKUP(
                    B$1,
                    TBL_Options[Option],
                    TBL_Options[ROG],
                    0,
                    0
                )/
                12
            )+
            B4+
            _xlfn.XLOOKUP(
                B$1,
                TBL_Options_Add[Option],
                TBL_Options_Add[Influx3_Size],
                0,
                0
            )
        )
    ),
    SUM(
        B4*
        SUM(
            _xlfn.XLOOKUP(
                B$1,
                TBL_Options[Option],
                TBL_Options[ROG],
                0,
                0
            )/
            12
        )+
        B4
    )
)</f>
        <v>151.25347222222223</v>
      </c>
      <c r="C5" cm="1">
        <f t="array" ref="C5">_xlfn.IFNA(
    _xlfn.IFS(
        _xlfn.XLOOKUP(
            C$1,
            TBL_Options_Add[Option],
            TBL_Options_Add[Influx1_Month],
            0,
            0
        )=TBL_Formulas[[#This Row],[Month]],
        SUM(
            C4*
            SUM(
                _xlfn.XLOOKUP(
                    C$1,
                    TBL_Options[Option],
                    TBL_Options[ROG],
                    0,
                    0
                )/
                12
            )+
            C4+
            _xlfn.XLOOKUP(
                C$1,
                TBL_Options_Add[Option],
                TBL_Options_Add[Influx1_Size],
                0,
                0
            )
        ),
        _xlfn.XLOOKUP(
            C$1,
            TBL_Options_Add[Option],
            TBL_Options_Add[Influx2_Month],
            0,
            0
        )=TBL_Formulas[[#This Row],[Month]],
        SUM(
            C4*
            SUM(
                _xlfn.XLOOKUP(
                    C$1,
                    TBL_Options[Option],
                    TBL_Options[ROG],
                    0,
                    0
                )/
                12
            )+
            C4+
            _xlfn.XLOOKUP(
                C$1,
                TBL_Options_Add[Option],
                TBL_Options_Add[Influx2_Size],
                0,
                0
            )
        ),
        _xlfn.XLOOKUP(
            C$1,
            TBL_Options_Add[Option],
            TBL_Options_Add[Influx3_Month],
            0,
            0
        )=TBL_Formulas[[#This Row],[Month]],
        SUM(
            C4*
            SUM(
                _xlfn.XLOOKUP(
                    C$1,
                    TBL_Options[Option],
                    TBL_Options[ROG],
                    0,
                    0
                )/
                12
            )+
            C4+
            _xlfn.XLOOKUP(
                C$1,
                TBL_Options_Add[Option],
                TBL_Options_Add[Influx3_Size],
                0,
                0
            )
        )
    ),
    SUM(
        C4*
        SUM(
            _xlfn.XLOOKUP(
                C$1,
                TBL_Options[Option],
                TBL_Options[ROG],
                0,
                0
            )/
            12
        )+
        C4
    )
)</f>
        <v>50.83680555555555</v>
      </c>
      <c r="D5" cm="1">
        <f t="array" ref="D5">_xlfn.IFNA(
    _xlfn.IFS(
        _xlfn.XLOOKUP(
            D$1,
            TBL_Options_Add[Option],
            TBL_Options_Add[Influx1_Month],
            0,
            0
        )=TBL_Formulas[[#This Row],[Month]],
        SUM(
            D4*
            SUM(
                _xlfn.XLOOKUP(
                    D$1,
                    TBL_Options[Option],
                    TBL_Options[ROG],
                    0,
                    0
                )/
                12
            )+
            D4+
            _xlfn.XLOOKUP(
                D$1,
                TBL_Options_Add[Option],
                TBL_Options_Add[Influx1_Size],
                0,
                0
            )
        ),
        _xlfn.XLOOKUP(
            D$1,
            TBL_Options_Add[Option],
            TBL_Options_Add[Influx2_Month],
            0,
            0
        )=TBL_Formulas[[#This Row],[Month]],
        SUM(
            D4*
            SUM(
                _xlfn.XLOOKUP(
                    D$1,
                    TBL_Options[Option],
                    TBL_Options[ROG],
                    0,
                    0
                )/
                12
            )+
            D4+
            _xlfn.XLOOKUP(
                D$1,
                TBL_Options_Add[Option],
                TBL_Options_Add[Influx2_Size],
                0,
                0
            )
        ),
        _xlfn.XLOOKUP(
            D$1,
            TBL_Options_Add[Option],
            TBL_Options_Add[Influx3_Month],
            0,
            0
        )=TBL_Formulas[[#This Row],[Month]],
        SUM(
            D4*
            SUM(
                _xlfn.XLOOKUP(
                    D$1,
                    TBL_Options[Option],
                    TBL_Options[ROG],
                    0,
                    0
                )/
                12
            )+
            D4+
            _xlfn.XLOOKUP(
                D$1,
                TBL_Options_Add[Option],
                TBL_Options_Add[Influx3_Size],
                0,
                0
            )
        )
    ),
    SUM(
        D4*
        SUM(
            _xlfn.XLOOKUP(
                D$1,
                TBL_Options[Option],
                TBL_Options[ROG],
                0,
                0
            )/
            12
        )+
        D4
    )
)</f>
        <v>50.83680555555555</v>
      </c>
      <c r="E5" cm="1">
        <f t="array" ref="E5">_xlfn.IFNA(
    _xlfn.IFS(
        _xlfn.XLOOKUP(
            E$1,
            TBL_Options_Add[Option],
            TBL_Options_Add[Influx1_Month],
            0,
            0
        )=TBL_Formulas[[#This Row],[Month]],
        SUM(
            E4*
            SUM(
                _xlfn.XLOOKUP(
                    E$1,
                    TBL_Options[Option],
                    TBL_Options[ROG],
                    0,
                    0
                )/
                12
            )+
            E4+
            _xlfn.XLOOKUP(
                E$1,
                TBL_Options_Add[Option],
                TBL_Options_Add[Influx1_Size],
                0,
                0
            )
        ),
        _xlfn.XLOOKUP(
            E$1,
            TBL_Options_Add[Option],
            TBL_Options_Add[Influx2_Month],
            0,
            0
        )=TBL_Formulas[[#This Row],[Month]],
        SUM(
            E4*
            SUM(
                _xlfn.XLOOKUP(
                    E$1,
                    TBL_Options[Option],
                    TBL_Options[ROG],
                    0,
                    0
                )/
                12
            )+
            E4+
            _xlfn.XLOOKUP(
                E$1,
                TBL_Options_Add[Option],
                TBL_Options_Add[Influx2_Size],
                0,
                0
            )
        ),
        _xlfn.XLOOKUP(
            E$1,
            TBL_Options_Add[Option],
            TBL_Options_Add[Influx3_Month],
            0,
            0
        )=TBL_Formulas[[#This Row],[Month]],
        SUM(
            E4*
            SUM(
                _xlfn.XLOOKUP(
                    E$1,
                    TBL_Options[Option],
                    TBL_Options[ROG],
                    0,
                    0
                )/
                12
            )+
            E4+
            _xlfn.XLOOKUP(
                E$1,
                TBL_Options_Add[Option],
                TBL_Options_Add[Influx3_Size],
                0,
                0
            )
        )
    ),
    SUM(
        E4*
        SUM(
            _xlfn.XLOOKUP(
                E$1,
                TBL_Options[Option],
                TBL_Options[ROG],
                0,
                0
            )/
            12
        )+
        E4
    )
)</f>
        <v>50.83680555555555</v>
      </c>
      <c r="F5" cm="1">
        <f t="array" ref="F5">_xlfn.IFNA(
    _xlfn.IFS(
        _xlfn.XLOOKUP(
            F$1,
            TBL_Options_Add[Option],
            TBL_Options_Add[Influx1_Month],
            0,
            0
        )=TBL_Formulas[[#This Row],[Month]],
        SUM(
            F4*
            SUM(
                _xlfn.XLOOKUP(
                    F$1,
                    TBL_Options[Option],
                    TBL_Options[ROG],
                    0,
                    0
                )/
                12
            )+
            F4+
            _xlfn.XLOOKUP(
                F$1,
                TBL_Options_Add[Option],
                TBL_Options_Add[Influx1_Size],
                0,
                0
            )
        ),
        _xlfn.XLOOKUP(
            F$1,
            TBL_Options_Add[Option],
            TBL_Options_Add[Influx2_Month],
            0,
            0
        )=TBL_Formulas[[#This Row],[Month]],
        SUM(
            F4*
            SUM(
                _xlfn.XLOOKUP(
                    F$1,
                    TBL_Options[Option],
                    TBL_Options[ROG],
                    0,
                    0
                )/
                12
            )+
            F4+
            _xlfn.XLOOKUP(
                F$1,
                TBL_Options_Add[Option],
                TBL_Options_Add[Influx2_Size],
                0,
                0
            )
        ),
        _xlfn.XLOOKUP(
            F$1,
            TBL_Options_Add[Option],
            TBL_Options_Add[Influx3_Month],
            0,
            0
        )=TBL_Formulas[[#This Row],[Month]],
        SUM(
            F4*
            SUM(
                _xlfn.XLOOKUP(
                    F$1,
                    TBL_Options[Option],
                    TBL_Options[ROG],
                    0,
                    0
                )/
                12
            )+
            F4+
            _xlfn.XLOOKUP(
                F$1,
                TBL_Options_Add[Option],
                TBL_Options_Add[Influx3_Size],
                0,
                0
            )
        )
    ),
    SUM(
        F4*
        SUM(
            _xlfn.XLOOKUP(
                F$1,
                TBL_Options[Option],
                TBL_Options[ROG],
                0,
                0
            )/
            12
        )+
        F4
    )
)</f>
        <v>50.83680555555555</v>
      </c>
      <c r="G5" cm="1">
        <f t="array" ref="G5">_xlfn.IFNA(
    _xlfn.IFS(
        _xlfn.XLOOKUP(
            G$1,
            TBL_Options_Add[Option],
            TBL_Options_Add[Influx1_Month],
            0,
            0
        )=TBL_Formulas[[#This Row],[Month]],
        SUM(
            G4*
            SUM(
                _xlfn.XLOOKUP(
                    G$1,
                    TBL_Options[Option],
                    TBL_Options[ROG],
                    0,
                    0
                )/
                12
            )+
            G4+
            _xlfn.XLOOKUP(
                G$1,
                TBL_Options_Add[Option],
                TBL_Options_Add[Influx1_Size],
                0,
                0
            )
        ),
        _xlfn.XLOOKUP(
            G$1,
            TBL_Options_Add[Option],
            TBL_Options_Add[Influx2_Month],
            0,
            0
        )=TBL_Formulas[[#This Row],[Month]],
        SUM(
            G4*
            SUM(
                _xlfn.XLOOKUP(
                    G$1,
                    TBL_Options[Option],
                    TBL_Options[ROG],
                    0,
                    0
                )/
                12
            )+
            G4+
            _xlfn.XLOOKUP(
                G$1,
                TBL_Options_Add[Option],
                TBL_Options_Add[Influx2_Size],
                0,
                0
            )
        ),
        _xlfn.XLOOKUP(
            G$1,
            TBL_Options_Add[Option],
            TBL_Options_Add[Influx3_Month],
            0,
            0
        )=TBL_Formulas[[#This Row],[Month]],
        SUM(
            G4*
            SUM(
                _xlfn.XLOOKUP(
                    G$1,
                    TBL_Options[Option],
                    TBL_Options[ROG],
                    0,
                    0
                )/
                12
            )+
            G4+
            _xlfn.XLOOKUP(
                G$1,
                TBL_Options_Add[Option],
                TBL_Options_Add[Influx3_Size],
                0,
                0
            )
        )
    ),
    SUM(
        G4*
        SUM(
            _xlfn.XLOOKUP(
                G$1,
                TBL_Options[Option],
                TBL_Options[ROG],
                0,
                0
            )/
            12
        )+
        G4
    )
)</f>
        <v>50.83680555555555</v>
      </c>
      <c r="H5" cm="1">
        <f t="array" ref="H5">_xlfn.IFNA(
    _xlfn.IFS(
        _xlfn.XLOOKUP(
            H$1,
            TBL_Options_Add[Option],
            TBL_Options_Add[Influx1_Month],
            0,
            0
        )=TBL_Formulas[[#This Row],[Month]],
        SUM(
            H4*
            SUM(
                _xlfn.XLOOKUP(
                    H$1,
                    TBL_Options[Option],
                    TBL_Options[ROG],
                    0,
                    0
                )/
                12
            )+
            H4+
            _xlfn.XLOOKUP(
                H$1,
                TBL_Options_Add[Option],
                TBL_Options_Add[Influx1_Size],
                0,
                0
            )
        ),
        _xlfn.XLOOKUP(
            H$1,
            TBL_Options_Add[Option],
            TBL_Options_Add[Influx2_Month],
            0,
            0
        )=TBL_Formulas[[#This Row],[Month]],
        SUM(
            H4*
            SUM(
                _xlfn.XLOOKUP(
                    H$1,
                    TBL_Options[Option],
                    TBL_Options[ROG],
                    0,
                    0
                )/
                12
            )+
            H4+
            _xlfn.XLOOKUP(
                H$1,
                TBL_Options_Add[Option],
                TBL_Options_Add[Influx2_Size],
                0,
                0
            )
        ),
        _xlfn.XLOOKUP(
            H$1,
            TBL_Options_Add[Option],
            TBL_Options_Add[Influx3_Month],
            0,
            0
        )=TBL_Formulas[[#This Row],[Month]],
        SUM(
            H4*
            SUM(
                _xlfn.XLOOKUP(
                    H$1,
                    TBL_Options[Option],
                    TBL_Options[ROG],
                    0,
                    0
                )/
                12
            )+
            H4+
            _xlfn.XLOOKUP(
                H$1,
                TBL_Options_Add[Option],
                TBL_Options_Add[Influx3_Size],
                0,
                0
            )
        )
    ),
    SUM(
        H4*
        SUM(
            _xlfn.XLOOKUP(
                H$1,
                TBL_Options[Option],
                TBL_Options[ROG],
                0,
                0
            )/
            12
        )+
        H4
    )
)</f>
        <v>50.83680555555555</v>
      </c>
      <c r="I5" cm="1">
        <f t="array" ref="I5">_xlfn.IFNA(
    _xlfn.IFS(
        _xlfn.XLOOKUP(
            I$1,
            TBL_Options_Add[Option],
            TBL_Options_Add[Influx1_Month],
            0,
            0
        )=TBL_Formulas[[#This Row],[Month]],
        SUM(
            I4*
            SUM(
                _xlfn.XLOOKUP(
                    I$1,
                    TBL_Options[Option],
                    TBL_Options[ROG],
                    0,
                    0
                )/
                12
            )+
            I4+
            _xlfn.XLOOKUP(
                I$1,
                TBL_Options_Add[Option],
                TBL_Options_Add[Influx1_Size],
                0,
                0
            )
        ),
        _xlfn.XLOOKUP(
            I$1,
            TBL_Options_Add[Option],
            TBL_Options_Add[Influx2_Month],
            0,
            0
        )=TBL_Formulas[[#This Row],[Month]],
        SUM(
            I4*
            SUM(
                _xlfn.XLOOKUP(
                    I$1,
                    TBL_Options[Option],
                    TBL_Options[ROG],
                    0,
                    0
                )/
                12
            )+
            I4+
            _xlfn.XLOOKUP(
                I$1,
                TBL_Options_Add[Option],
                TBL_Options_Add[Influx2_Size],
                0,
                0
            )
        ),
        _xlfn.XLOOKUP(
            I$1,
            TBL_Options_Add[Option],
            TBL_Options_Add[Influx3_Month],
            0,
            0
        )=TBL_Formulas[[#This Row],[Month]],
        SUM(
            I4*
            SUM(
                _xlfn.XLOOKUP(
                    I$1,
                    TBL_Options[Option],
                    TBL_Options[ROG],
                    0,
                    0
                )/
                12
            )+
            I4+
            _xlfn.XLOOKUP(
                I$1,
                TBL_Options_Add[Option],
                TBL_Options_Add[Influx3_Size],
                0,
                0
            )
        )
    ),
    SUM(
        I4*
        SUM(
            _xlfn.XLOOKUP(
                I$1,
                TBL_Options[Option],
                TBL_Options[ROG],
                0,
                0
            )/
            12
        )+
        I4
    )
)</f>
        <v>50.83680555555555</v>
      </c>
      <c r="J5" cm="1">
        <f t="array" ref="J5">_xlfn.IFNA(
    _xlfn.IFS(
        _xlfn.XLOOKUP(
            J$1,
            TBL_Options_Add[Option],
            TBL_Options_Add[Influx1_Month],
            0,
            0
        )=TBL_Formulas[[#This Row],[Month]],
        SUM(
            J4*
            SUM(
                _xlfn.XLOOKUP(
                    J$1,
                    TBL_Options[Option],
                    TBL_Options[ROG],
                    0,
                    0
                )/
                12
            )+
            J4+
            _xlfn.XLOOKUP(
                J$1,
                TBL_Options_Add[Option],
                TBL_Options_Add[Influx1_Size],
                0,
                0
            )
        ),
        _xlfn.XLOOKUP(
            J$1,
            TBL_Options_Add[Option],
            TBL_Options_Add[Influx2_Month],
            0,
            0
        )=TBL_Formulas[[#This Row],[Month]],
        SUM(
            J4*
            SUM(
                _xlfn.XLOOKUP(
                    J$1,
                    TBL_Options[Option],
                    TBL_Options[ROG],
                    0,
                    0
                )/
                12
            )+
            J4+
            _xlfn.XLOOKUP(
                J$1,
                TBL_Options_Add[Option],
                TBL_Options_Add[Influx2_Size],
                0,
                0
            )
        ),
        _xlfn.XLOOKUP(
            J$1,
            TBL_Options_Add[Option],
            TBL_Options_Add[Influx3_Month],
            0,
            0
        )=TBL_Formulas[[#This Row],[Month]],
        SUM(
            J4*
            SUM(
                _xlfn.XLOOKUP(
                    J$1,
                    TBL_Options[Option],
                    TBL_Options[ROG],
                    0,
                    0
                )/
                12
            )+
            J4+
            _xlfn.XLOOKUP(
                J$1,
                TBL_Options_Add[Option],
                TBL_Options_Add[Influx3_Size],
                0,
                0
            )
        )
    ),
    SUM(
        J4*
        SUM(
            _xlfn.XLOOKUP(
                J$1,
                TBL_Options[Option],
                TBL_Options[ROG],
                0,
                0
            )/
            12
        )+
        J4
    )
)</f>
        <v>50.83680555555555</v>
      </c>
      <c r="K5" cm="1">
        <f t="array" ref="K5">_xlfn.IFNA(
    _xlfn.IFS(
        _xlfn.XLOOKUP(
            K$1,
            TBL_Options_Add[Option],
            TBL_Options_Add[Influx1_Month],
            0,
            0
        )=TBL_Formulas[[#This Row],[Month]],
        SUM(
            K4*
            SUM(
                _xlfn.XLOOKUP(
                    K$1,
                    TBL_Options[Option],
                    TBL_Options[ROG],
                    0,
                    0
                )/
                12
            )+
            K4+
            _xlfn.XLOOKUP(
                K$1,
                TBL_Options_Add[Option],
                TBL_Options_Add[Influx1_Size],
                0,
                0
            )
        ),
        _xlfn.XLOOKUP(
            K$1,
            TBL_Options_Add[Option],
            TBL_Options_Add[Influx2_Month],
            0,
            0
        )=TBL_Formulas[[#This Row],[Month]],
        SUM(
            K4*
            SUM(
                _xlfn.XLOOKUP(
                    K$1,
                    TBL_Options[Option],
                    TBL_Options[ROG],
                    0,
                    0
                )/
                12
            )+
            K4+
            _xlfn.XLOOKUP(
                K$1,
                TBL_Options_Add[Option],
                TBL_Options_Add[Influx2_Size],
                0,
                0
            )
        ),
        _xlfn.XLOOKUP(
            K$1,
            TBL_Options_Add[Option],
            TBL_Options_Add[Influx3_Month],
            0,
            0
        )=TBL_Formulas[[#This Row],[Month]],
        SUM(
            K4*
            SUM(
                _xlfn.XLOOKUP(
                    K$1,
                    TBL_Options[Option],
                    TBL_Options[ROG],
                    0,
                    0
                )/
                12
            )+
            K4+
            _xlfn.XLOOKUP(
                K$1,
                TBL_Options_Add[Option],
                TBL_Options_Add[Influx3_Size],
                0,
                0
            )
        )
    ),
    SUM(
        K4*
        SUM(
            _xlfn.XLOOKUP(
                K$1,
                TBL_Options[Option],
                TBL_Options[ROG],
                0,
                0
            )/
            12
        )+
        K4
    )
)</f>
        <v>50.83680555555555</v>
      </c>
      <c r="L5">
        <f>IFERROR(
    SUM(
       TBL_Formulas[[#This Row],[Growth Pattern 01]]*
        _xlfn.XLOOKUP(
            L$1,
            TBL_Options[Option],
            TBL_Options[Primary_Mix],
            1,
            0
        )
    ),
    ""
)</f>
        <v>151.25347222222223</v>
      </c>
      <c r="M5">
        <f>IFERROR(
    SUM(
       TBL_Formulas[[#This Row],[Growth Pattern 01]]*
        _xlfn.XLOOKUP(
            M$1,
            TBL_Options[Option],
            TBL_Options[Secondary_Mix],
            1,
            0
        )
    ),
    ""
)</f>
        <v>30.250694444444449</v>
      </c>
      <c r="N5">
        <f>IFERROR(
    SUM(
       TBL_Formulas[[#This Row],[Growth Pattern 01]]*
        _xlfn.XLOOKUP(
            N$1,
            TBL_Options[Option],
            TBL_Options[Archive_Mix],
            1,
            0
        )
    ),
    ""
)</f>
        <v>0</v>
      </c>
      <c r="O5">
        <f>IFERROR(
    SUM(
       TBL_Formulas[[#This Row],[Growth Pattern 02]]*
        _xlfn.XLOOKUP(
            O$1,
            TBL_Options[Option],
            TBL_Options[Primary_Mix],
            1,
            0
        )
    ),
    ""
)</f>
        <v>10.167361111111111</v>
      </c>
      <c r="P5">
        <f>IFERROR(
    SUM(
       TBL_Formulas[[#This Row],[Growth Pattern 02]]*
        _xlfn.XLOOKUP(
            P$1,
            TBL_Options[Option],
            TBL_Options[Secondary_Mix],
            1,
            0
        )
    ),
    ""
)</f>
        <v>10.167361111111111</v>
      </c>
      <c r="Q5">
        <f>IFERROR(
    SUM(
       TBL_Formulas[[#This Row],[Growth Pattern 02]]*
        _xlfn.XLOOKUP(
            Q$1,
            TBL_Options[Option],
            TBL_Options[Archive_Mix],
            1,
            0
        )
    ),
    ""
)</f>
        <v>30.502083333333328</v>
      </c>
      <c r="R5">
        <f>IFERROR(
    SUM(
       TBL_Formulas[[#This Row],[Growth Pattern 03]]*
        _xlfn.XLOOKUP(
            R$1,
            TBL_Options[Option],
            TBL_Options[Primary_Mix],
            1,
            0
        )
    ),
    ""
)</f>
        <v>50.83680555555555</v>
      </c>
      <c r="S5">
        <f>IFERROR(
    SUM(
       TBL_Formulas[[#This Row],[Growth Pattern 03]]*
        _xlfn.XLOOKUP(
            R$1,
            TBL_Options[Option],
            TBL_Options[Secondary_Mix],
            1,
            0
        )
    ),
    ""
)</f>
        <v>0</v>
      </c>
      <c r="T5">
        <f>IFERROR(
    SUM(
       TBL_Formulas[[#This Row],[Growth Pattern 03]]*
        _xlfn.XLOOKUP(
            T$1,
            TBL_Options[Option],
            TBL_Options[Archive_Mix],
            1,
            0
        )
    ),
    ""
)</f>
        <v>0</v>
      </c>
      <c r="U5">
        <f>IFERROR(
    SUM(
       TBL_Formulas[[#This Row],[Growth Pattern 04]]*
        _xlfn.XLOOKUP(
            U$1,
            TBL_Options[Option],
            TBL_Options[Primary_Mix],
            1,
            0
        )
    ),
    ""
)</f>
        <v>50.83680555555555</v>
      </c>
      <c r="V5">
        <f>IFERROR(
    SUM(
       TBL_Formulas[[#This Row],[Growth Pattern 04]]*
        _xlfn.XLOOKUP(
           V$1,
            TBL_Options[Option],
            TBL_Options[Secondary_Mix],
            1,
            0
        )
    ),
    ""
)</f>
        <v>0</v>
      </c>
      <c r="W5">
        <f>IFERROR(
    SUM(
       TBL_Formulas[[#This Row],[Growth Pattern 04]]*
        _xlfn.XLOOKUP(
            W$1,
            TBL_Options[Option],
            TBL_Options[Archive_Mix],
            1,
            0
        )
    ),
    ""
)</f>
        <v>0</v>
      </c>
      <c r="X5">
        <f>IFERROR(
    SUM(
       TBL_Formulas[[#This Row],[Growth Pattern 05]]*
        _xlfn.XLOOKUP(
            X$1,
            TBL_Options[Option],
            TBL_Options[Primary_Mix],
            1,
            0
        )
    ),
    ""
)</f>
        <v>50.83680555555555</v>
      </c>
      <c r="Y5">
        <f>IFERROR(
    SUM(
       TBL_Formulas[[#This Row],[Growth Pattern 05]]*
        _xlfn.XLOOKUP(
            Y$1,
            TBL_Options[Option],
            TBL_Options[Secondary_Mix],
            1,
            0
        )
    ),
    ""
)</f>
        <v>0</v>
      </c>
      <c r="Z5">
        <f>IFERROR(
    SUM(
       TBL_Formulas[[#This Row],[Growth Pattern 05]]*
        _xlfn.XLOOKUP(
            Z$1,
            TBL_Options[Option],
            TBL_Options[Archive_Mix],
            1,
            0
        )
    ),
    ""
)</f>
        <v>0</v>
      </c>
      <c r="AA5">
        <f>IFERROR(
    SUM(
       TBL_Formulas[[#This Row],[Growth Pattern 06]]*
        _xlfn.XLOOKUP(
            AA$1,
            TBL_Options[Option],
            TBL_Options[Primary_Mix],
            1,
            0
        )
    ),
    ""
)</f>
        <v>50.83680555555555</v>
      </c>
      <c r="AB5">
        <f>IFERROR(
    SUM(
       TBL_Formulas[[#This Row],[Growth Pattern 06]]*
        _xlfn.XLOOKUP(
            AB$1,
            TBL_Options[Option],
            TBL_Options[Secondary_Mix],
            1,
            0
        )
    ),
    ""
)</f>
        <v>0</v>
      </c>
      <c r="AC5">
        <f>IFERROR(
    SUM(
       TBL_Formulas[[#This Row],[Growth Pattern 06]]*
        _xlfn.XLOOKUP(
            AC$1,
            TBL_Options[Option],
            TBL_Options[Archive_Mix],
            1,
            0
        )
    ),
    ""
)</f>
        <v>0</v>
      </c>
      <c r="AD5">
        <f>IFERROR(
    SUM(
       TBL_Formulas[[#This Row],[Growth Pattern 07]]*
        _xlfn.XLOOKUP(
            AD$1,
            TBL_Options[Option],
            TBL_Options[Primary_Mix],
            1,
            0
        )
    ),
    ""
)</f>
        <v>50.83680555555555</v>
      </c>
      <c r="AE5">
        <f>IFERROR(
    SUM(
       TBL_Formulas[[#This Row],[Growth Pattern 07]]*
        _xlfn.XLOOKUP(
            AE$1,
            TBL_Options[Option],
            TBL_Options[Secondary_Mix],
            1,
            0
        )
    ),
    ""
)</f>
        <v>0</v>
      </c>
      <c r="AF5">
        <f>IFERROR(
    SUM(
       TBL_Formulas[[#This Row],[Growth Pattern 07]]*
        _xlfn.XLOOKUP(
            AF$1,
            TBL_Options[Option],
            TBL_Options[Archive_Mix],
            1,
            0
        )
    ),
    ""
)</f>
        <v>0</v>
      </c>
      <c r="AG5">
        <f>IFERROR(
    SUM(
       TBL_Formulas[[#This Row],[Growth Pattern 08]]*
        _xlfn.XLOOKUP(
            AG$1,
            TBL_Options[Option],
            TBL_Options[Primary_Mix],
            1,
            0
        )
    ),
    ""
)</f>
        <v>50.83680555555555</v>
      </c>
      <c r="AH5">
        <f>IFERROR(
    SUM(
       TBL_Formulas[[#This Row],[Growth Pattern 08]]*
        _xlfn.XLOOKUP(
            AH$1,
            TBL_Options[Option],
            TBL_Options[Secondary_Mix],
            1,
            0
        )
    ),
    ""
)</f>
        <v>0</v>
      </c>
      <c r="AI5">
        <f>IFERROR(
    SUM(
       TBL_Formulas[[#This Row],[Growth Pattern 08]]*
        _xlfn.XLOOKUP(
            AI$1,
            TBL_Options[Option],
            TBL_Options[Archive_Mix],
            1,
            0
        )
    ),
    ""
)</f>
        <v>0</v>
      </c>
      <c r="AJ5">
        <f>IFERROR(
    SUM(
       TBL_Formulas[[#This Row],[Growth Pattern 09]]*
        _xlfn.XLOOKUP(
            AJ$1,
            TBL_Options[Option],
            TBL_Options[Primary_Mix],
            1,
            0
        )
    ),
    ""
)</f>
        <v>50.83680555555555</v>
      </c>
      <c r="AK5">
        <f>IFERROR(
    SUM(
       TBL_Formulas[[#This Row],[Growth Pattern 09]]*
        _xlfn.XLOOKUP(
            AK$1,
            TBL_Options[Option],
            TBL_Options[Secondary_Mix],
            1,
            0
        )
    ),
    ""
)</f>
        <v>0</v>
      </c>
      <c r="AL5">
        <f>IFERROR(
    SUM(
       TBL_Formulas[[#This Row],[Growth Pattern 09]]*
        _xlfn.XLOOKUP(
            AL$1,
            TBL_Options[Option],
            TBL_Options[Archive_Mix],
            1,
            0
        )
    ),
    ""
)</f>
        <v>0</v>
      </c>
      <c r="AM5">
        <f>IFERROR(
    SUM(
       TBL_Formulas[[#This Row],[Growth Pattern 10]]*
        _xlfn.XLOOKUP(
            AM$1,
            TBL_Options[Option],
            TBL_Options[Primary_Mix],
            1,
            0
        )
    ),
    ""
)</f>
        <v>50.83680555555555</v>
      </c>
      <c r="AN5">
        <f>IFERROR(
    SUM(
       TBL_Formulas[[#This Row],[Growth Pattern 10]]*
        _xlfn.XLOOKUP(
            AN$1,
            TBL_Options[Option],
            TBL_Options[Secondary_Mix],
            1,
            0
        )
    ),
    ""
)</f>
        <v>0</v>
      </c>
      <c r="AO5">
        <f>IFERROR(
    SUM(
       TBL_Formulas[[#This Row],[Growth Pattern 10]]*
        _xlfn.XLOOKUP(
            AO$1,
            TBL_Options[Option],
            TBL_Options[Archive_Mix],
            1,
            0
        )
    ),
    ""
)</f>
        <v>0</v>
      </c>
      <c r="AP5" s="3" cm="1">
        <f t="array" ref="AP5">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3458.6382222222223</v>
      </c>
      <c r="AQ5" s="3" t="str" cm="1">
        <f t="array" ref="AQ5">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 s="3" t="str" cm="1">
        <f t="array" ref="AR5">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 s="3" cm="1">
        <f t="array" ref="AS5">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239.46168888888889</v>
      </c>
      <c r="AT5" s="3" cm="1">
        <f t="array" ref="AT5">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130.14222222222222</v>
      </c>
      <c r="AU5" s="3" cm="1">
        <f t="array" ref="AU5">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124.93653333333332</v>
      </c>
      <c r="AV5" s="3" cm="1">
        <f t="array" ref="AV5">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650.71111111111099</v>
      </c>
      <c r="AW5" s="3" t="str" cm="1">
        <f t="array" ref="AW5">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 s="3" t="str" cm="1">
        <f t="array" ref="AX5">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 s="3" cm="1">
        <f t="array" ref="AY5">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520.56888888888886</v>
      </c>
      <c r="AZ5" s="3" t="str" cm="1">
        <f t="array" ref="AZ5">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 s="3" t="str" cm="1">
        <f t="array" ref="BA5">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 s="3" cm="1">
        <f t="array" ref="BB5">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936.42417777777757</v>
      </c>
      <c r="BC5" s="3" t="str" cm="1">
        <f t="array" ref="BC5">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 s="3" t="str" cm="1">
        <f t="array" ref="BD5">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 s="3" cm="1">
        <f t="array" ref="BE5">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520.56888888888886</v>
      </c>
      <c r="BF5" s="3" t="str" cm="1">
        <f t="array" ref="BF5">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 s="3" t="str" cm="1">
        <f t="array" ref="BG5">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 s="3" cm="1">
        <f t="array" ref="BH5">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104.11377777777777</v>
      </c>
      <c r="BI5" s="3" t="str" cm="1">
        <f t="array" ref="BI5">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 s="3" t="str" cm="1">
        <f t="array" ref="BJ5">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 s="3" cm="1">
        <f t="array" ref="BK5">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2030.2186666666664</v>
      </c>
      <c r="BL5" s="3" t="str" cm="1">
        <f t="array" ref="BL5">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 s="3" t="str" cm="1">
        <f t="array" ref="BM5">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 s="3" cm="1">
        <f t="array" ref="BN5">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520.56888888888886</v>
      </c>
      <c r="BO5" s="3" t="str" cm="1">
        <f t="array" ref="BO5">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 s="3" t="str" cm="1">
        <f t="array" ref="BP5">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 s="3" cm="1">
        <f t="array" ref="BQ5">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208.22755555555554</v>
      </c>
      <c r="BR5" s="3" t="str" cm="1">
        <f t="array" ref="BR5">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 s="3" t="str" cm="1">
        <f t="array" ref="BS5">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52.056888888888892</v>
      </c>
      <c r="BW5">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52.056888888888892</v>
      </c>
      <c r="BX5">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52.056888888888892</v>
      </c>
      <c r="BZ5">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104.11377777777778</v>
      </c>
      <c r="CA5">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52.056888888888892</v>
      </c>
      <c r="CC5">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104.11377777777778</v>
      </c>
      <c r="CD5" s="3" t="str" cm="1">
        <f t="array" ref="CD5">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 s="3" cm="1">
        <f t="array" ref="CE5">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1367.7102222222225</v>
      </c>
      <c r="CF5" s="3" t="str" cm="1">
        <f t="array" ref="CF5">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 s="3" t="str" cm="1">
        <f t="array" ref="CG5">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 s="3" cm="1">
        <f t="array" ref="CH5">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93.702399999999997</v>
      </c>
      <c r="CI5" s="3" t="str" cm="1">
        <f t="array" ref="CI5">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 s="3" t="str" cm="1">
        <f t="array" ref="CJ5">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 s="3" cm="1">
        <f t="array" ref="CK5">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468.512</v>
      </c>
      <c r="CL5" s="3" t="str" cm="1">
        <f t="array" ref="CL5">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 s="3" t="str" cm="1">
        <f t="array" ref="CM5">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 s="3" cm="1">
        <f t="array" ref="CN5">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468.512</v>
      </c>
      <c r="CO5" s="3" t="str" cm="1">
        <f t="array" ref="CO5">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 s="3" cm="1">
        <f t="array" ref="CP5">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446.53777777777776</v>
      </c>
      <c r="CQ5" s="3" t="str" cm="1">
        <f t="array" ref="CQ5">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 s="3" t="str" cm="1">
        <f t="array" ref="CR5">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 s="3" cm="1">
        <f t="array" ref="CS5">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446.53777777777776</v>
      </c>
      <c r="CT5" s="3" t="str" cm="1">
        <f t="array" ref="CT5">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 s="3" t="str" cm="1">
        <f t="array" ref="CU5">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 s="3" cm="1">
        <f t="array" ref="CV5">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446.53777777777776</v>
      </c>
      <c r="CW5" s="3" t="str" cm="1">
        <f t="array" ref="CW5">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 s="3" t="str" cm="1">
        <f t="array" ref="CX5">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 s="3" cm="1">
        <f t="array" ref="CY5">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446.53777777777776</v>
      </c>
      <c r="CZ5" s="3" t="str" cm="1">
        <f t="array" ref="CZ5">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 s="3" t="str" cm="1">
        <f t="array" ref="DA5">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 s="3" t="str" cm="1">
        <f t="array" ref="DB5">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 s="3" t="str" cm="1">
        <f t="array" ref="DC5">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 s="3" cm="1">
        <f t="array" ref="DD5">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582.86577777777779</v>
      </c>
      <c r="DE5" s="3" t="str" cm="1">
        <f t="array" ref="DE5">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 s="3" t="str" cm="1">
        <f t="array" ref="DF5">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 s="3" cm="1">
        <f t="array" ref="DG5">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582.86577777777779</v>
      </c>
      <c r="DH5" s="3">
        <f>SUM(TBL_Formulas[[#This Row],[Primary Storage 01]:[Archive Storage 01]],TBL_Formulas[[#This Row],[Data Retrieval 01]])</f>
        <v>3458.6382222222223</v>
      </c>
      <c r="DI5" s="3">
        <f>SUM(TBL_Formulas[[#This Row],[Primary Storage 01]:[Archive Storage 01]],TBL_Formulas[[#This Row],[Data Retrieval 01]],TBL_Formulas[[#This Row],[Egress Fees 01 - Azure]:[Egress Fees 01 - GCP]])</f>
        <v>4826.3484444444448</v>
      </c>
      <c r="DJ5" s="3">
        <f>SUM(TBL_Formulas[[#This Row],[Primary Storage 02]:[Archive Storage 02]],TBL_Formulas[[#This Row],[Data Retrieval 02]])</f>
        <v>494.5404444444444</v>
      </c>
      <c r="DK5" s="3">
        <f>SUM(TBL_Formulas[[#This Row],[Primary Storage 02]:[Archive Storage 02]],TBL_Formulas[[#This Row],[Data Retrieval 02]],TBL_Formulas[[#This Row],[Egress Fees 02 - Azure]:[Egress Fees 02 - GCP]])</f>
        <v>588.24284444444436</v>
      </c>
      <c r="DL5" s="3">
        <f>SUM(TBL_Formulas[[#This Row],[Primary Storage 03]:[Archive Storage 03]],TBL_Formulas[[#This Row],[Data Retrieval 03]])</f>
        <v>702.76799999999992</v>
      </c>
      <c r="DM5" s="3">
        <f>SUM(TBL_Formulas[[#This Row],[Primary Storage 03]:[Archive Storage 03]],TBL_Formulas[[#This Row],[Data Retrieval 03]],TBL_Formulas[[#This Row],[Egress Fees 03 - Azure]:[Egress Fees 03 - GCP]])</f>
        <v>1171.28</v>
      </c>
      <c r="DN5" s="3">
        <f>SUM(TBL_Formulas[[#This Row],[Primary Storage 04]:[Archive Storage 04]],TBL_Formulas[[#This Row],[Data Retrieval 04]])</f>
        <v>572.62577777777778</v>
      </c>
      <c r="DO5" s="3">
        <f>SUM(TBL_Formulas[[#This Row],[Primary Storage 04]:[Archive Storage 04]],TBL_Formulas[[#This Row],[Data Retrieval 04]],TBL_Formulas[[#This Row],[Egress Fees 04 - Azure]:[Egress Fees 04 - GCP]])</f>
        <v>1041.1377777777777</v>
      </c>
      <c r="DP5" s="3">
        <f>SUM(TBL_Formulas[[#This Row],[Primary Storage 05]:[Archive Storage 05]],TBL_Formulas[[#This Row],[Data Retrieval 05]])</f>
        <v>936.42417777777757</v>
      </c>
      <c r="DQ5" s="3">
        <f>SUM(TBL_Formulas[[#This Row],[Primary Storage 05]:[Archive Storage 05]],TBL_Formulas[[#This Row],[Data Retrieval 05]],TBL_Formulas[[#This Row],[Egress Fees 05 - Azure]:[Egress Fees 05 - GCP]])</f>
        <v>1382.9619555555553</v>
      </c>
      <c r="DR5" s="3">
        <f>SUM(TBL_Formulas[[#This Row],[Primary Storage 06]:[Archive Storage 06]],TBL_Formulas[[#This Row],[Data Retrieval 06]])</f>
        <v>572.62577777777778</v>
      </c>
      <c r="DS5" s="3">
        <f>SUM(TBL_Formulas[[#This Row],[Primary Storage 06]:[Archive Storage 06]],TBL_Formulas[[#This Row],[Data Retrieval 06]],TBL_Formulas[[#This Row],[Egress Fees 06 - Azure]:[Egress Fees 06 - GCP]])</f>
        <v>1019.1635555555556</v>
      </c>
      <c r="DT5" s="3">
        <f>SUM(TBL_Formulas[[#This Row],[Primary Storage 07]:[Archive Storage 07]],TBL_Formulas[[#This Row],[Data Retrieval 07]])</f>
        <v>208.22755555555557</v>
      </c>
      <c r="DU5" s="3">
        <f>SUM(TBL_Formulas[[#This Row],[Primary Storage 07]:[Archive Storage 07]],TBL_Formulas[[#This Row],[Data Retrieval 07]],TBL_Formulas[[#This Row],[Egress Fees 07 - Azure]:[Egress Fees 07 - GCP]])</f>
        <v>654.76533333333327</v>
      </c>
      <c r="DV5" s="3">
        <f>SUM(TBL_Formulas[[#This Row],[Primary Storage 08]:[Archive Storage 08]],TBL_Formulas[[#This Row],[Data Retrieval 08]])</f>
        <v>2030.2186666666664</v>
      </c>
      <c r="DW5" s="3">
        <f>SUM(TBL_Formulas[[#This Row],[Primary Storage 08]:[Archive Storage 08]],TBL_Formulas[[#This Row],[Data Retrieval 08]],TBL_Formulas[[#This Row],[Egress Fees 08 - Azure]:[Egress Fees 08 - GCP]])</f>
        <v>2476.7564444444442</v>
      </c>
      <c r="DX5" s="3">
        <f>SUM(TBL_Formulas[[#This Row],[Primary Storage 09]:[Archive Storage 09]],TBL_Formulas[[#This Row],[Data Retrieval 09]])</f>
        <v>572.62577777777778</v>
      </c>
      <c r="DY5" s="3">
        <f>SUM(TBL_Formulas[[#This Row],[Primary Storage 09]:[Archive Storage 09]],TBL_Formulas[[#This Row],[Data Retrieval 09]],TBL_Formulas[[#This Row],[Egress Fees 09 - Azure]:[Egress Fees 09 - GCP]])</f>
        <v>1155.4915555555556</v>
      </c>
      <c r="DZ5" s="3">
        <f>SUM(TBL_Formulas[[#This Row],[Primary Storage 10]:[Archive Storage 10]],TBL_Formulas[[#This Row],[Data Retrieval 10]])</f>
        <v>312.3413333333333</v>
      </c>
      <c r="EA5" s="3">
        <f>SUM(TBL_Formulas[[#This Row],[Primary Storage 10]:[Archive Storage 10]],TBL_Formulas[[#This Row],[Data Retrieval 10]],TBL_Formulas[[#This Row],[Egress Fees 10 - Azure]:[Egress Fees 10 - GCP]])</f>
        <v>895.20711111111109</v>
      </c>
      <c r="EB5" s="14"/>
    </row>
    <row r="6" spans="1:132" x14ac:dyDescent="0.2">
      <c r="A6" s="2">
        <v>4</v>
      </c>
      <c r="B6" cm="1">
        <f t="array" ref="B6">_xlfn.IFNA(
    _xlfn.IFS(
        _xlfn.XLOOKUP(
            B$1,
            TBL_Options_Add[Option],
            TBL_Options_Add[Influx1_Month],
            0,
            0
        )=TBL_Formulas[[#This Row],[Month]],
        SUM(
            B5*
            SUM(
                _xlfn.XLOOKUP(
                    B$1,
                    TBL_Options[Option],
                    TBL_Options[ROG],
                    0,
                    0
                )/
                12
            )+
            B5+
            _xlfn.XLOOKUP(
                B$1,
                TBL_Options_Add[Option],
                TBL_Options_Add[Influx1_Size],
                0,
                0
            )
        ),
        _xlfn.XLOOKUP(
            B$1,
            TBL_Options_Add[Option],
            TBL_Options_Add[Influx2_Month],
            0,
            0
        )=TBL_Formulas[[#This Row],[Month]],
        SUM(
            B5*
            SUM(
                _xlfn.XLOOKUP(
                    B$1,
                    TBL_Options[Option],
                    TBL_Options[ROG],
                    0,
                    0
                )/
                12
            )+
            B5+
            _xlfn.XLOOKUP(
                B$1,
                TBL_Options_Add[Option],
                TBL_Options_Add[Influx2_Size],
                0,
                0
            )
        ),
        _xlfn.XLOOKUP(
            B$1,
            TBL_Options_Add[Option],
            TBL_Options_Add[Influx3_Month],
            0,
            0
        )=TBL_Formulas[[#This Row],[Month]],
        SUM(
            B5*
            SUM(
                _xlfn.XLOOKUP(
                    B$1,
                    TBL_Options[Option],
                    TBL_Options[ROG],
                    0,
                    0
                )/
                12
            )+
            B5+
            _xlfn.XLOOKUP(
                B$1,
                TBL_Options_Add[Option],
                TBL_Options_Add[Influx3_Size],
                0,
                0
            )
        )
    ),
    SUM(
        B5*
        SUM(
            _xlfn.XLOOKUP(
                B$1,
                TBL_Options[Option],
                TBL_Options[ROG],
                0,
                0
            )/
            12
        )+
        B5
    )
)</f>
        <v>202.51391782407407</v>
      </c>
      <c r="C6" cm="1">
        <f t="array" ref="C6">_xlfn.IFNA(
    _xlfn.IFS(
        _xlfn.XLOOKUP(
            C$1,
            TBL_Options_Add[Option],
            TBL_Options_Add[Influx1_Month],
            0,
            0
        )=TBL_Formulas[[#This Row],[Month]],
        SUM(
            C5*
            SUM(
                _xlfn.XLOOKUP(
                    C$1,
                    TBL_Options[Option],
                    TBL_Options[ROG],
                    0,
                    0
                )/
                12
            )+
            C5+
            _xlfn.XLOOKUP(
                C$1,
                TBL_Options_Add[Option],
                TBL_Options_Add[Influx1_Size],
                0,
                0
            )
        ),
        _xlfn.XLOOKUP(
            C$1,
            TBL_Options_Add[Option],
            TBL_Options_Add[Influx2_Month],
            0,
            0
        )=TBL_Formulas[[#This Row],[Month]],
        SUM(
            C5*
            SUM(
                _xlfn.XLOOKUP(
                    C$1,
                    TBL_Options[Option],
                    TBL_Options[ROG],
                    0,
                    0
                )/
                12
            )+
            C5+
            _xlfn.XLOOKUP(
                C$1,
                TBL_Options_Add[Option],
                TBL_Options_Add[Influx2_Size],
                0,
                0
            )
        ),
        _xlfn.XLOOKUP(
            C$1,
            TBL_Options_Add[Option],
            TBL_Options_Add[Influx3_Month],
            0,
            0
        )=TBL_Formulas[[#This Row],[Month]],
        SUM(
            C5*
            SUM(
                _xlfn.XLOOKUP(
                    C$1,
                    TBL_Options[Option],
                    TBL_Options[ROG],
                    0,
                    0
                )/
                12
            )+
            C5+
            _xlfn.XLOOKUP(
                C$1,
                TBL_Options_Add[Option],
                TBL_Options_Add[Influx3_Size],
                0,
                0
            )
        )
    ),
    SUM(
        C5*
        SUM(
            _xlfn.XLOOKUP(
                C$1,
                TBL_Options[Option],
                TBL_Options[ROG],
                0,
                0
            )/
            12
        )+
        C5
    )
)</f>
        <v>51.260445601851849</v>
      </c>
      <c r="D6" cm="1">
        <f t="array" ref="D6">_xlfn.IFNA(
    _xlfn.IFS(
        _xlfn.XLOOKUP(
            D$1,
            TBL_Options_Add[Option],
            TBL_Options_Add[Influx1_Month],
            0,
            0
        )=TBL_Formulas[[#This Row],[Month]],
        SUM(
            D5*
            SUM(
                _xlfn.XLOOKUP(
                    D$1,
                    TBL_Options[Option],
                    TBL_Options[ROG],
                    0,
                    0
                )/
                12
            )+
            D5+
            _xlfn.XLOOKUP(
                D$1,
                TBL_Options_Add[Option],
                TBL_Options_Add[Influx1_Size],
                0,
                0
            )
        ),
        _xlfn.XLOOKUP(
            D$1,
            TBL_Options_Add[Option],
            TBL_Options_Add[Influx2_Month],
            0,
            0
        )=TBL_Formulas[[#This Row],[Month]],
        SUM(
            D5*
            SUM(
                _xlfn.XLOOKUP(
                    D$1,
                    TBL_Options[Option],
                    TBL_Options[ROG],
                    0,
                    0
                )/
                12
            )+
            D5+
            _xlfn.XLOOKUP(
                D$1,
                TBL_Options_Add[Option],
                TBL_Options_Add[Influx2_Size],
                0,
                0
            )
        ),
        _xlfn.XLOOKUP(
            D$1,
            TBL_Options_Add[Option],
            TBL_Options_Add[Influx3_Month],
            0,
            0
        )=TBL_Formulas[[#This Row],[Month]],
        SUM(
            D5*
            SUM(
                _xlfn.XLOOKUP(
                    D$1,
                    TBL_Options[Option],
                    TBL_Options[ROG],
                    0,
                    0
                )/
                12
            )+
            D5+
            _xlfn.XLOOKUP(
                D$1,
                TBL_Options_Add[Option],
                TBL_Options_Add[Influx3_Size],
                0,
                0
            )
        )
    ),
    SUM(
        D5*
        SUM(
            _xlfn.XLOOKUP(
                D$1,
                TBL_Options[Option],
                TBL_Options[ROG],
                0,
                0
            )/
            12
        )+
        D5
    )
)</f>
        <v>51.260445601851849</v>
      </c>
      <c r="E6" cm="1">
        <f t="array" ref="E6">_xlfn.IFNA(
    _xlfn.IFS(
        _xlfn.XLOOKUP(
            E$1,
            TBL_Options_Add[Option],
            TBL_Options_Add[Influx1_Month],
            0,
            0
        )=TBL_Formulas[[#This Row],[Month]],
        SUM(
            E5*
            SUM(
                _xlfn.XLOOKUP(
                    E$1,
                    TBL_Options[Option],
                    TBL_Options[ROG],
                    0,
                    0
                )/
                12
            )+
            E5+
            _xlfn.XLOOKUP(
                E$1,
                TBL_Options_Add[Option],
                TBL_Options_Add[Influx1_Size],
                0,
                0
            )
        ),
        _xlfn.XLOOKUP(
            E$1,
            TBL_Options_Add[Option],
            TBL_Options_Add[Influx2_Month],
            0,
            0
        )=TBL_Formulas[[#This Row],[Month]],
        SUM(
            E5*
            SUM(
                _xlfn.XLOOKUP(
                    E$1,
                    TBL_Options[Option],
                    TBL_Options[ROG],
                    0,
                    0
                )/
                12
            )+
            E5+
            _xlfn.XLOOKUP(
                E$1,
                TBL_Options_Add[Option],
                TBL_Options_Add[Influx2_Size],
                0,
                0
            )
        ),
        _xlfn.XLOOKUP(
            E$1,
            TBL_Options_Add[Option],
            TBL_Options_Add[Influx3_Month],
            0,
            0
        )=TBL_Formulas[[#This Row],[Month]],
        SUM(
            E5*
            SUM(
                _xlfn.XLOOKUP(
                    E$1,
                    TBL_Options[Option],
                    TBL_Options[ROG],
                    0,
                    0
                )/
                12
            )+
            E5+
            _xlfn.XLOOKUP(
                E$1,
                TBL_Options_Add[Option],
                TBL_Options_Add[Influx3_Size],
                0,
                0
            )
        )
    ),
    SUM(
        E5*
        SUM(
            _xlfn.XLOOKUP(
                E$1,
                TBL_Options[Option],
                TBL_Options[ROG],
                0,
                0
            )/
            12
        )+
        E5
    )
)</f>
        <v>51.260445601851849</v>
      </c>
      <c r="F6" cm="1">
        <f t="array" ref="F6">_xlfn.IFNA(
    _xlfn.IFS(
        _xlfn.XLOOKUP(
            F$1,
            TBL_Options_Add[Option],
            TBL_Options_Add[Influx1_Month],
            0,
            0
        )=TBL_Formulas[[#This Row],[Month]],
        SUM(
            F5*
            SUM(
                _xlfn.XLOOKUP(
                    F$1,
                    TBL_Options[Option],
                    TBL_Options[ROG],
                    0,
                    0
                )/
                12
            )+
            F5+
            _xlfn.XLOOKUP(
                F$1,
                TBL_Options_Add[Option],
                TBL_Options_Add[Influx1_Size],
                0,
                0
            )
        ),
        _xlfn.XLOOKUP(
            F$1,
            TBL_Options_Add[Option],
            TBL_Options_Add[Influx2_Month],
            0,
            0
        )=TBL_Formulas[[#This Row],[Month]],
        SUM(
            F5*
            SUM(
                _xlfn.XLOOKUP(
                    F$1,
                    TBL_Options[Option],
                    TBL_Options[ROG],
                    0,
                    0
                )/
                12
            )+
            F5+
            _xlfn.XLOOKUP(
                F$1,
                TBL_Options_Add[Option],
                TBL_Options_Add[Influx2_Size],
                0,
                0
            )
        ),
        _xlfn.XLOOKUP(
            F$1,
            TBL_Options_Add[Option],
            TBL_Options_Add[Influx3_Month],
            0,
            0
        )=TBL_Formulas[[#This Row],[Month]],
        SUM(
            F5*
            SUM(
                _xlfn.XLOOKUP(
                    F$1,
                    TBL_Options[Option],
                    TBL_Options[ROG],
                    0,
                    0
                )/
                12
            )+
            F5+
            _xlfn.XLOOKUP(
                F$1,
                TBL_Options_Add[Option],
                TBL_Options_Add[Influx3_Size],
                0,
                0
            )
        )
    ),
    SUM(
        F5*
        SUM(
            _xlfn.XLOOKUP(
                F$1,
                TBL_Options[Option],
                TBL_Options[ROG],
                0,
                0
            )/
            12
        )+
        F5
    )
)</f>
        <v>51.260445601851849</v>
      </c>
      <c r="G6" cm="1">
        <f t="array" ref="G6">_xlfn.IFNA(
    _xlfn.IFS(
        _xlfn.XLOOKUP(
            G$1,
            TBL_Options_Add[Option],
            TBL_Options_Add[Influx1_Month],
            0,
            0
        )=TBL_Formulas[[#This Row],[Month]],
        SUM(
            G5*
            SUM(
                _xlfn.XLOOKUP(
                    G$1,
                    TBL_Options[Option],
                    TBL_Options[ROG],
                    0,
                    0
                )/
                12
            )+
            G5+
            _xlfn.XLOOKUP(
                G$1,
                TBL_Options_Add[Option],
                TBL_Options_Add[Influx1_Size],
                0,
                0
            )
        ),
        _xlfn.XLOOKUP(
            G$1,
            TBL_Options_Add[Option],
            TBL_Options_Add[Influx2_Month],
            0,
            0
        )=TBL_Formulas[[#This Row],[Month]],
        SUM(
            G5*
            SUM(
                _xlfn.XLOOKUP(
                    G$1,
                    TBL_Options[Option],
                    TBL_Options[ROG],
                    0,
                    0
                )/
                12
            )+
            G5+
            _xlfn.XLOOKUP(
                G$1,
                TBL_Options_Add[Option],
                TBL_Options_Add[Influx2_Size],
                0,
                0
            )
        ),
        _xlfn.XLOOKUP(
            G$1,
            TBL_Options_Add[Option],
            TBL_Options_Add[Influx3_Month],
            0,
            0
        )=TBL_Formulas[[#This Row],[Month]],
        SUM(
            G5*
            SUM(
                _xlfn.XLOOKUP(
                    G$1,
                    TBL_Options[Option],
                    TBL_Options[ROG],
                    0,
                    0
                )/
                12
            )+
            G5+
            _xlfn.XLOOKUP(
                G$1,
                TBL_Options_Add[Option],
                TBL_Options_Add[Influx3_Size],
                0,
                0
            )
        )
    ),
    SUM(
        G5*
        SUM(
            _xlfn.XLOOKUP(
                G$1,
                TBL_Options[Option],
                TBL_Options[ROG],
                0,
                0
            )/
            12
        )+
        G5
    )
)</f>
        <v>51.260445601851849</v>
      </c>
      <c r="H6" cm="1">
        <f t="array" ref="H6">_xlfn.IFNA(
    _xlfn.IFS(
        _xlfn.XLOOKUP(
            H$1,
            TBL_Options_Add[Option],
            TBL_Options_Add[Influx1_Month],
            0,
            0
        )=TBL_Formulas[[#This Row],[Month]],
        SUM(
            H5*
            SUM(
                _xlfn.XLOOKUP(
                    H$1,
                    TBL_Options[Option],
                    TBL_Options[ROG],
                    0,
                    0
                )/
                12
            )+
            H5+
            _xlfn.XLOOKUP(
                H$1,
                TBL_Options_Add[Option],
                TBL_Options_Add[Influx1_Size],
                0,
                0
            )
        ),
        _xlfn.XLOOKUP(
            H$1,
            TBL_Options_Add[Option],
            TBL_Options_Add[Influx2_Month],
            0,
            0
        )=TBL_Formulas[[#This Row],[Month]],
        SUM(
            H5*
            SUM(
                _xlfn.XLOOKUP(
                    H$1,
                    TBL_Options[Option],
                    TBL_Options[ROG],
                    0,
                    0
                )/
                12
            )+
            H5+
            _xlfn.XLOOKUP(
                H$1,
                TBL_Options_Add[Option],
                TBL_Options_Add[Influx2_Size],
                0,
                0
            )
        ),
        _xlfn.XLOOKUP(
            H$1,
            TBL_Options_Add[Option],
            TBL_Options_Add[Influx3_Month],
            0,
            0
        )=TBL_Formulas[[#This Row],[Month]],
        SUM(
            H5*
            SUM(
                _xlfn.XLOOKUP(
                    H$1,
                    TBL_Options[Option],
                    TBL_Options[ROG],
                    0,
                    0
                )/
                12
            )+
            H5+
            _xlfn.XLOOKUP(
                H$1,
                TBL_Options_Add[Option],
                TBL_Options_Add[Influx3_Size],
                0,
                0
            )
        )
    ),
    SUM(
        H5*
        SUM(
            _xlfn.XLOOKUP(
                H$1,
                TBL_Options[Option],
                TBL_Options[ROG],
                0,
                0
            )/
            12
        )+
        H5
    )
)</f>
        <v>51.260445601851849</v>
      </c>
      <c r="I6" cm="1">
        <f t="array" ref="I6">_xlfn.IFNA(
    _xlfn.IFS(
        _xlfn.XLOOKUP(
            I$1,
            TBL_Options_Add[Option],
            TBL_Options_Add[Influx1_Month],
            0,
            0
        )=TBL_Formulas[[#This Row],[Month]],
        SUM(
            I5*
            SUM(
                _xlfn.XLOOKUP(
                    I$1,
                    TBL_Options[Option],
                    TBL_Options[ROG],
                    0,
                    0
                )/
                12
            )+
            I5+
            _xlfn.XLOOKUP(
                I$1,
                TBL_Options_Add[Option],
                TBL_Options_Add[Influx1_Size],
                0,
                0
            )
        ),
        _xlfn.XLOOKUP(
            I$1,
            TBL_Options_Add[Option],
            TBL_Options_Add[Influx2_Month],
            0,
            0
        )=TBL_Formulas[[#This Row],[Month]],
        SUM(
            I5*
            SUM(
                _xlfn.XLOOKUP(
                    I$1,
                    TBL_Options[Option],
                    TBL_Options[ROG],
                    0,
                    0
                )/
                12
            )+
            I5+
            _xlfn.XLOOKUP(
                I$1,
                TBL_Options_Add[Option],
                TBL_Options_Add[Influx2_Size],
                0,
                0
            )
        ),
        _xlfn.XLOOKUP(
            I$1,
            TBL_Options_Add[Option],
            TBL_Options_Add[Influx3_Month],
            0,
            0
        )=TBL_Formulas[[#This Row],[Month]],
        SUM(
            I5*
            SUM(
                _xlfn.XLOOKUP(
                    I$1,
                    TBL_Options[Option],
                    TBL_Options[ROG],
                    0,
                    0
                )/
                12
            )+
            I5+
            _xlfn.XLOOKUP(
                I$1,
                TBL_Options_Add[Option],
                TBL_Options_Add[Influx3_Size],
                0,
                0
            )
        )
    ),
    SUM(
        I5*
        SUM(
            _xlfn.XLOOKUP(
                I$1,
                TBL_Options[Option],
                TBL_Options[ROG],
                0,
                0
            )/
            12
        )+
        I5
    )
)</f>
        <v>51.260445601851849</v>
      </c>
      <c r="J6" cm="1">
        <f t="array" ref="J6">_xlfn.IFNA(
    _xlfn.IFS(
        _xlfn.XLOOKUP(
            J$1,
            TBL_Options_Add[Option],
            TBL_Options_Add[Influx1_Month],
            0,
            0
        )=TBL_Formulas[[#This Row],[Month]],
        SUM(
            J5*
            SUM(
                _xlfn.XLOOKUP(
                    J$1,
                    TBL_Options[Option],
                    TBL_Options[ROG],
                    0,
                    0
                )/
                12
            )+
            J5+
            _xlfn.XLOOKUP(
                J$1,
                TBL_Options_Add[Option],
                TBL_Options_Add[Influx1_Size],
                0,
                0
            )
        ),
        _xlfn.XLOOKUP(
            J$1,
            TBL_Options_Add[Option],
            TBL_Options_Add[Influx2_Month],
            0,
            0
        )=TBL_Formulas[[#This Row],[Month]],
        SUM(
            J5*
            SUM(
                _xlfn.XLOOKUP(
                    J$1,
                    TBL_Options[Option],
                    TBL_Options[ROG],
                    0,
                    0
                )/
                12
            )+
            J5+
            _xlfn.XLOOKUP(
                J$1,
                TBL_Options_Add[Option],
                TBL_Options_Add[Influx2_Size],
                0,
                0
            )
        ),
        _xlfn.XLOOKUP(
            J$1,
            TBL_Options_Add[Option],
            TBL_Options_Add[Influx3_Month],
            0,
            0
        )=TBL_Formulas[[#This Row],[Month]],
        SUM(
            J5*
            SUM(
                _xlfn.XLOOKUP(
                    J$1,
                    TBL_Options[Option],
                    TBL_Options[ROG],
                    0,
                    0
                )/
                12
            )+
            J5+
            _xlfn.XLOOKUP(
                J$1,
                TBL_Options_Add[Option],
                TBL_Options_Add[Influx3_Size],
                0,
                0
            )
        )
    ),
    SUM(
        J5*
        SUM(
            _xlfn.XLOOKUP(
                J$1,
                TBL_Options[Option],
                TBL_Options[ROG],
                0,
                0
            )/
            12
        )+
        J5
    )
)</f>
        <v>51.260445601851849</v>
      </c>
      <c r="K6" cm="1">
        <f t="array" ref="K6">_xlfn.IFNA(
    _xlfn.IFS(
        _xlfn.XLOOKUP(
            K$1,
            TBL_Options_Add[Option],
            TBL_Options_Add[Influx1_Month],
            0,
            0
        )=TBL_Formulas[[#This Row],[Month]],
        SUM(
            K5*
            SUM(
                _xlfn.XLOOKUP(
                    K$1,
                    TBL_Options[Option],
                    TBL_Options[ROG],
                    0,
                    0
                )/
                12
            )+
            K5+
            _xlfn.XLOOKUP(
                K$1,
                TBL_Options_Add[Option],
                TBL_Options_Add[Influx1_Size],
                0,
                0
            )
        ),
        _xlfn.XLOOKUP(
            K$1,
            TBL_Options_Add[Option],
            TBL_Options_Add[Influx2_Month],
            0,
            0
        )=TBL_Formulas[[#This Row],[Month]],
        SUM(
            K5*
            SUM(
                _xlfn.XLOOKUP(
                    K$1,
                    TBL_Options[Option],
                    TBL_Options[ROG],
                    0,
                    0
                )/
                12
            )+
            K5+
            _xlfn.XLOOKUP(
                K$1,
                TBL_Options_Add[Option],
                TBL_Options_Add[Influx2_Size],
                0,
                0
            )
        ),
        _xlfn.XLOOKUP(
            K$1,
            TBL_Options_Add[Option],
            TBL_Options_Add[Influx3_Month],
            0,
            0
        )=TBL_Formulas[[#This Row],[Month]],
        SUM(
            K5*
            SUM(
                _xlfn.XLOOKUP(
                    K$1,
                    TBL_Options[Option],
                    TBL_Options[ROG],
                    0,
                    0
                )/
                12
            )+
            K5+
            _xlfn.XLOOKUP(
                K$1,
                TBL_Options_Add[Option],
                TBL_Options_Add[Influx3_Size],
                0,
                0
            )
        )
    ),
    SUM(
        K5*
        SUM(
            _xlfn.XLOOKUP(
                K$1,
                TBL_Options[Option],
                TBL_Options[ROG],
                0,
                0
            )/
            12
        )+
        K5
    )
)</f>
        <v>51.260445601851849</v>
      </c>
      <c r="L6">
        <f>IFERROR(
    SUM(
       TBL_Formulas[[#This Row],[Growth Pattern 01]]*
        _xlfn.XLOOKUP(
            L$1,
            TBL_Options[Option],
            TBL_Options[Primary_Mix],
            1,
            0
        )
    ),
    ""
)</f>
        <v>202.51391782407407</v>
      </c>
      <c r="M6">
        <f>IFERROR(
    SUM(
       TBL_Formulas[[#This Row],[Growth Pattern 01]]*
        _xlfn.XLOOKUP(
            M$1,
            TBL_Options[Option],
            TBL_Options[Secondary_Mix],
            1,
            0
        )
    ),
    ""
)</f>
        <v>40.50278356481482</v>
      </c>
      <c r="N6">
        <f>IFERROR(
    SUM(
       TBL_Formulas[[#This Row],[Growth Pattern 01]]*
        _xlfn.XLOOKUP(
            N$1,
            TBL_Options[Option],
            TBL_Options[Archive_Mix],
            1,
            0
        )
    ),
    ""
)</f>
        <v>0</v>
      </c>
      <c r="O6">
        <f>IFERROR(
    SUM(
       TBL_Formulas[[#This Row],[Growth Pattern 02]]*
        _xlfn.XLOOKUP(
            O$1,
            TBL_Options[Option],
            TBL_Options[Primary_Mix],
            1,
            0
        )
    ),
    ""
)</f>
        <v>10.252089120370371</v>
      </c>
      <c r="P6">
        <f>IFERROR(
    SUM(
       TBL_Formulas[[#This Row],[Growth Pattern 02]]*
        _xlfn.XLOOKUP(
            P$1,
            TBL_Options[Option],
            TBL_Options[Secondary_Mix],
            1,
            0
        )
    ),
    ""
)</f>
        <v>10.252089120370371</v>
      </c>
      <c r="Q6">
        <f>IFERROR(
    SUM(
       TBL_Formulas[[#This Row],[Growth Pattern 02]]*
        _xlfn.XLOOKUP(
            Q$1,
            TBL_Options[Option],
            TBL_Options[Archive_Mix],
            1,
            0
        )
    ),
    ""
)</f>
        <v>30.756267361111107</v>
      </c>
      <c r="R6">
        <f>IFERROR(
    SUM(
       TBL_Formulas[[#This Row],[Growth Pattern 03]]*
        _xlfn.XLOOKUP(
            R$1,
            TBL_Options[Option],
            TBL_Options[Primary_Mix],
            1,
            0
        )
    ),
    ""
)</f>
        <v>51.260445601851849</v>
      </c>
      <c r="S6">
        <f>IFERROR(
    SUM(
       TBL_Formulas[[#This Row],[Growth Pattern 03]]*
        _xlfn.XLOOKUP(
            R$1,
            TBL_Options[Option],
            TBL_Options[Secondary_Mix],
            1,
            0
        )
    ),
    ""
)</f>
        <v>0</v>
      </c>
      <c r="T6">
        <f>IFERROR(
    SUM(
       TBL_Formulas[[#This Row],[Growth Pattern 03]]*
        _xlfn.XLOOKUP(
            T$1,
            TBL_Options[Option],
            TBL_Options[Archive_Mix],
            1,
            0
        )
    ),
    ""
)</f>
        <v>0</v>
      </c>
      <c r="U6">
        <f>IFERROR(
    SUM(
       TBL_Formulas[[#This Row],[Growth Pattern 04]]*
        _xlfn.XLOOKUP(
            U$1,
            TBL_Options[Option],
            TBL_Options[Primary_Mix],
            1,
            0
        )
    ),
    ""
)</f>
        <v>51.260445601851849</v>
      </c>
      <c r="V6">
        <f>IFERROR(
    SUM(
       TBL_Formulas[[#This Row],[Growth Pattern 04]]*
        _xlfn.XLOOKUP(
           V$1,
            TBL_Options[Option],
            TBL_Options[Secondary_Mix],
            1,
            0
        )
    ),
    ""
)</f>
        <v>0</v>
      </c>
      <c r="W6">
        <f>IFERROR(
    SUM(
       TBL_Formulas[[#This Row],[Growth Pattern 04]]*
        _xlfn.XLOOKUP(
            W$1,
            TBL_Options[Option],
            TBL_Options[Archive_Mix],
            1,
            0
        )
    ),
    ""
)</f>
        <v>0</v>
      </c>
      <c r="X6">
        <f>IFERROR(
    SUM(
       TBL_Formulas[[#This Row],[Growth Pattern 05]]*
        _xlfn.XLOOKUP(
            X$1,
            TBL_Options[Option],
            TBL_Options[Primary_Mix],
            1,
            0
        )
    ),
    ""
)</f>
        <v>51.260445601851849</v>
      </c>
      <c r="Y6">
        <f>IFERROR(
    SUM(
       TBL_Formulas[[#This Row],[Growth Pattern 05]]*
        _xlfn.XLOOKUP(
            Y$1,
            TBL_Options[Option],
            TBL_Options[Secondary_Mix],
            1,
            0
        )
    ),
    ""
)</f>
        <v>0</v>
      </c>
      <c r="Z6">
        <f>IFERROR(
    SUM(
       TBL_Formulas[[#This Row],[Growth Pattern 05]]*
        _xlfn.XLOOKUP(
            Z$1,
            TBL_Options[Option],
            TBL_Options[Archive_Mix],
            1,
            0
        )
    ),
    ""
)</f>
        <v>0</v>
      </c>
      <c r="AA6">
        <f>IFERROR(
    SUM(
       TBL_Formulas[[#This Row],[Growth Pattern 06]]*
        _xlfn.XLOOKUP(
            AA$1,
            TBL_Options[Option],
            TBL_Options[Primary_Mix],
            1,
            0
        )
    ),
    ""
)</f>
        <v>51.260445601851849</v>
      </c>
      <c r="AB6">
        <f>IFERROR(
    SUM(
       TBL_Formulas[[#This Row],[Growth Pattern 06]]*
        _xlfn.XLOOKUP(
            AB$1,
            TBL_Options[Option],
            TBL_Options[Secondary_Mix],
            1,
            0
        )
    ),
    ""
)</f>
        <v>0</v>
      </c>
      <c r="AC6">
        <f>IFERROR(
    SUM(
       TBL_Formulas[[#This Row],[Growth Pattern 06]]*
        _xlfn.XLOOKUP(
            AC$1,
            TBL_Options[Option],
            TBL_Options[Archive_Mix],
            1,
            0
        )
    ),
    ""
)</f>
        <v>0</v>
      </c>
      <c r="AD6">
        <f>IFERROR(
    SUM(
       TBL_Formulas[[#This Row],[Growth Pattern 07]]*
        _xlfn.XLOOKUP(
            AD$1,
            TBL_Options[Option],
            TBL_Options[Primary_Mix],
            1,
            0
        )
    ),
    ""
)</f>
        <v>51.260445601851849</v>
      </c>
      <c r="AE6">
        <f>IFERROR(
    SUM(
       TBL_Formulas[[#This Row],[Growth Pattern 07]]*
        _xlfn.XLOOKUP(
            AE$1,
            TBL_Options[Option],
            TBL_Options[Secondary_Mix],
            1,
            0
        )
    ),
    ""
)</f>
        <v>0</v>
      </c>
      <c r="AF6">
        <f>IFERROR(
    SUM(
       TBL_Formulas[[#This Row],[Growth Pattern 07]]*
        _xlfn.XLOOKUP(
            AF$1,
            TBL_Options[Option],
            TBL_Options[Archive_Mix],
            1,
            0
        )
    ),
    ""
)</f>
        <v>0</v>
      </c>
      <c r="AG6">
        <f>IFERROR(
    SUM(
       TBL_Formulas[[#This Row],[Growth Pattern 08]]*
        _xlfn.XLOOKUP(
            AG$1,
            TBL_Options[Option],
            TBL_Options[Primary_Mix],
            1,
            0
        )
    ),
    ""
)</f>
        <v>51.260445601851849</v>
      </c>
      <c r="AH6">
        <f>IFERROR(
    SUM(
       TBL_Formulas[[#This Row],[Growth Pattern 08]]*
        _xlfn.XLOOKUP(
            AH$1,
            TBL_Options[Option],
            TBL_Options[Secondary_Mix],
            1,
            0
        )
    ),
    ""
)</f>
        <v>0</v>
      </c>
      <c r="AI6">
        <f>IFERROR(
    SUM(
       TBL_Formulas[[#This Row],[Growth Pattern 08]]*
        _xlfn.XLOOKUP(
            AI$1,
            TBL_Options[Option],
            TBL_Options[Archive_Mix],
            1,
            0
        )
    ),
    ""
)</f>
        <v>0</v>
      </c>
      <c r="AJ6">
        <f>IFERROR(
    SUM(
       TBL_Formulas[[#This Row],[Growth Pattern 09]]*
        _xlfn.XLOOKUP(
            AJ$1,
            TBL_Options[Option],
            TBL_Options[Primary_Mix],
            1,
            0
        )
    ),
    ""
)</f>
        <v>51.260445601851849</v>
      </c>
      <c r="AK6">
        <f>IFERROR(
    SUM(
       TBL_Formulas[[#This Row],[Growth Pattern 09]]*
        _xlfn.XLOOKUP(
            AK$1,
            TBL_Options[Option],
            TBL_Options[Secondary_Mix],
            1,
            0
        )
    ),
    ""
)</f>
        <v>0</v>
      </c>
      <c r="AL6">
        <f>IFERROR(
    SUM(
       TBL_Formulas[[#This Row],[Growth Pattern 09]]*
        _xlfn.XLOOKUP(
            AL$1,
            TBL_Options[Option],
            TBL_Options[Archive_Mix],
            1,
            0
        )
    ),
    ""
)</f>
        <v>0</v>
      </c>
      <c r="AM6">
        <f>IFERROR(
    SUM(
       TBL_Formulas[[#This Row],[Growth Pattern 10]]*
        _xlfn.XLOOKUP(
            AM$1,
            TBL_Options[Option],
            TBL_Options[Primary_Mix],
            1,
            0
        )
    ),
    ""
)</f>
        <v>51.260445601851849</v>
      </c>
      <c r="AN6">
        <f>IFERROR(
    SUM(
       TBL_Formulas[[#This Row],[Growth Pattern 10]]*
        _xlfn.XLOOKUP(
            AN$1,
            TBL_Options[Option],
            TBL_Options[Secondary_Mix],
            1,
            0
        )
    ),
    ""
)</f>
        <v>0</v>
      </c>
      <c r="AO6">
        <f>IFERROR(
    SUM(
       TBL_Formulas[[#This Row],[Growth Pattern 10]]*
        _xlfn.XLOOKUP(
            AO$1,
            TBL_Options[Option],
            TBL_Options[Archive_Mix],
            1,
            0
        )
    ),
    ""
)</f>
        <v>0</v>
      </c>
      <c r="AP6" s="3" cm="1">
        <f t="array" ref="AP6">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4613.4335407407398</v>
      </c>
      <c r="AQ6" s="3" t="str" cm="1">
        <f t="array" ref="AQ6">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6" s="3" t="str" cm="1">
        <f t="array" ref="AR6">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6" s="3" cm="1">
        <f t="array" ref="AS6">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241.45720296296298</v>
      </c>
      <c r="AT6" s="3" cm="1">
        <f t="array" ref="AT6">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131.22674074074075</v>
      </c>
      <c r="AU6" s="3" cm="1">
        <f t="array" ref="AU6">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125.97767111111109</v>
      </c>
      <c r="AV6" s="3" cm="1">
        <f t="array" ref="AV6">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656.13370370370365</v>
      </c>
      <c r="AW6" s="3" t="str" cm="1">
        <f t="array" ref="AW6">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6" s="3" t="str" cm="1">
        <f t="array" ref="AX6">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6" s="3" cm="1">
        <f t="array" ref="AY6">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524.90696296296289</v>
      </c>
      <c r="AZ6" s="3" t="str" cm="1">
        <f t="array" ref="AZ6">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6" s="3" t="str" cm="1">
        <f t="array" ref="BA6">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6" s="3" cm="1">
        <f t="array" ref="BB6">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943.92904592592583</v>
      </c>
      <c r="BC6" s="3" t="str" cm="1">
        <f t="array" ref="BC6">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6" s="3" t="str" cm="1">
        <f t="array" ref="BD6">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6" s="3" cm="1">
        <f t="array" ref="BE6">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524.90696296296289</v>
      </c>
      <c r="BF6" s="3" t="str" cm="1">
        <f t="array" ref="BF6">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6" s="3" t="str" cm="1">
        <f t="array" ref="BG6">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6" s="3" cm="1">
        <f t="array" ref="BH6">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104.9813925925926</v>
      </c>
      <c r="BI6" s="3" t="str" cm="1">
        <f t="array" ref="BI6">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6" s="3" t="str" cm="1">
        <f t="array" ref="BJ6">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6" s="3" cm="1">
        <f t="array" ref="BK6">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2047.1371555555554</v>
      </c>
      <c r="BL6" s="3" t="str" cm="1">
        <f t="array" ref="BL6">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6" s="3" t="str" cm="1">
        <f t="array" ref="BM6">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6" s="3" cm="1">
        <f t="array" ref="BN6">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524.90696296296289</v>
      </c>
      <c r="BO6" s="3" t="str" cm="1">
        <f t="array" ref="BO6">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6" s="3" t="str" cm="1">
        <f t="array" ref="BP6">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6" s="3" cm="1">
        <f t="array" ref="BQ6">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209.96278518518517</v>
      </c>
      <c r="BR6" s="3" t="str" cm="1">
        <f t="array" ref="BR6">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6" s="3" t="str" cm="1">
        <f t="array" ref="BS6">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6"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6">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6">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52.490696296296299</v>
      </c>
      <c r="BW6">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52.490696296296299</v>
      </c>
      <c r="BX6">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6">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52.490696296296299</v>
      </c>
      <c r="BZ6">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104.9813925925926</v>
      </c>
      <c r="CA6">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6">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52.490696296296299</v>
      </c>
      <c r="CC6">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104.9813925925926</v>
      </c>
      <c r="CD6" s="3" t="str" cm="1">
        <f t="array" ref="CD6">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6" s="3" cm="1">
        <f t="array" ref="CE6">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1813.8811407407409</v>
      </c>
      <c r="CF6" s="3" t="str" cm="1">
        <f t="array" ref="CF6">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6" s="3" t="str" cm="1">
        <f t="array" ref="CG6">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6" s="3" cm="1">
        <f t="array" ref="CH6">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94.483253333333337</v>
      </c>
      <c r="CI6" s="3" t="str" cm="1">
        <f t="array" ref="CI6">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6" s="3" t="str" cm="1">
        <f t="array" ref="CJ6">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6" s="3" cm="1">
        <f t="array" ref="CK6">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472.41626666666667</v>
      </c>
      <c r="CL6" s="3" t="str" cm="1">
        <f t="array" ref="CL6">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6" s="3" t="str" cm="1">
        <f t="array" ref="CM6">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6" s="3" cm="1">
        <f t="array" ref="CN6">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472.41626666666667</v>
      </c>
      <c r="CO6" s="3" t="str" cm="1">
        <f t="array" ref="CO6">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6" s="3" cm="1">
        <f t="array" ref="CP6">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450.33359259259265</v>
      </c>
      <c r="CQ6" s="3" t="str" cm="1">
        <f t="array" ref="CQ6">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6" s="3" t="str" cm="1">
        <f t="array" ref="CR6">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6" s="3" cm="1">
        <f t="array" ref="CS6">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450.33359259259265</v>
      </c>
      <c r="CT6" s="3" t="str" cm="1">
        <f t="array" ref="CT6">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6" s="3" t="str" cm="1">
        <f t="array" ref="CU6">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6" s="3" cm="1">
        <f t="array" ref="CV6">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450.33359259259265</v>
      </c>
      <c r="CW6" s="3" t="str" cm="1">
        <f t="array" ref="CW6">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6" s="3" t="str" cm="1">
        <f t="array" ref="CX6">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6" s="3" cm="1">
        <f t="array" ref="CY6">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450.33359259259265</v>
      </c>
      <c r="CZ6" s="3" t="str" cm="1">
        <f t="array" ref="CZ6">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6" s="3" t="str" cm="1">
        <f t="array" ref="DA6">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6" s="3" t="str" cm="1">
        <f t="array" ref="DB6">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6" s="3" t="str" cm="1">
        <f t="array" ref="DC6">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6" s="3" cm="1">
        <f t="array" ref="DD6">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587.63765925925929</v>
      </c>
      <c r="DE6" s="3" t="str" cm="1">
        <f t="array" ref="DE6">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6" s="3" t="str" cm="1">
        <f t="array" ref="DF6">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6" s="3" cm="1">
        <f t="array" ref="DG6">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587.63765925925929</v>
      </c>
      <c r="DH6" s="3">
        <f>SUM(TBL_Formulas[[#This Row],[Primary Storage 01]:[Archive Storage 01]],TBL_Formulas[[#This Row],[Data Retrieval 01]])</f>
        <v>4613.4335407407398</v>
      </c>
      <c r="DI6" s="3">
        <f>SUM(TBL_Formulas[[#This Row],[Primary Storage 01]:[Archive Storage 01]],TBL_Formulas[[#This Row],[Data Retrieval 01]],TBL_Formulas[[#This Row],[Egress Fees 01 - Azure]:[Egress Fees 01 - GCP]])</f>
        <v>6427.3146814814809</v>
      </c>
      <c r="DJ6" s="3">
        <f>SUM(TBL_Formulas[[#This Row],[Primary Storage 02]:[Archive Storage 02]],TBL_Formulas[[#This Row],[Data Retrieval 02]])</f>
        <v>498.66161481481481</v>
      </c>
      <c r="DK6" s="3">
        <f>SUM(TBL_Formulas[[#This Row],[Primary Storage 02]:[Archive Storage 02]],TBL_Formulas[[#This Row],[Data Retrieval 02]],TBL_Formulas[[#This Row],[Egress Fees 02 - Azure]:[Egress Fees 02 - GCP]])</f>
        <v>593.14486814814813</v>
      </c>
      <c r="DL6" s="3">
        <f>SUM(TBL_Formulas[[#This Row],[Primary Storage 03]:[Archive Storage 03]],TBL_Formulas[[#This Row],[Data Retrieval 03]])</f>
        <v>708.62439999999992</v>
      </c>
      <c r="DM6" s="3">
        <f>SUM(TBL_Formulas[[#This Row],[Primary Storage 03]:[Archive Storage 03]],TBL_Formulas[[#This Row],[Data Retrieval 03]],TBL_Formulas[[#This Row],[Egress Fees 03 - Azure]:[Egress Fees 03 - GCP]])</f>
        <v>1181.0406666666665</v>
      </c>
      <c r="DN6" s="3">
        <f>SUM(TBL_Formulas[[#This Row],[Primary Storage 04]:[Archive Storage 04]],TBL_Formulas[[#This Row],[Data Retrieval 04]])</f>
        <v>577.39765925925917</v>
      </c>
      <c r="DO6" s="3">
        <f>SUM(TBL_Formulas[[#This Row],[Primary Storage 04]:[Archive Storage 04]],TBL_Formulas[[#This Row],[Data Retrieval 04]],TBL_Formulas[[#This Row],[Egress Fees 04 - Azure]:[Egress Fees 04 - GCP]])</f>
        <v>1049.8139259259258</v>
      </c>
      <c r="DP6" s="3">
        <f>SUM(TBL_Formulas[[#This Row],[Primary Storage 05]:[Archive Storage 05]],TBL_Formulas[[#This Row],[Data Retrieval 05]])</f>
        <v>943.92904592592583</v>
      </c>
      <c r="DQ6" s="3">
        <f>SUM(TBL_Formulas[[#This Row],[Primary Storage 05]:[Archive Storage 05]],TBL_Formulas[[#This Row],[Data Retrieval 05]],TBL_Formulas[[#This Row],[Egress Fees 05 - Azure]:[Egress Fees 05 - GCP]])</f>
        <v>1394.2626385185185</v>
      </c>
      <c r="DR6" s="3">
        <f>SUM(TBL_Formulas[[#This Row],[Primary Storage 06]:[Archive Storage 06]],TBL_Formulas[[#This Row],[Data Retrieval 06]])</f>
        <v>577.39765925925917</v>
      </c>
      <c r="DS6" s="3">
        <f>SUM(TBL_Formulas[[#This Row],[Primary Storage 06]:[Archive Storage 06]],TBL_Formulas[[#This Row],[Data Retrieval 06]],TBL_Formulas[[#This Row],[Egress Fees 06 - Azure]:[Egress Fees 06 - GCP]])</f>
        <v>1027.7312518518518</v>
      </c>
      <c r="DT6" s="3">
        <f>SUM(TBL_Formulas[[#This Row],[Primary Storage 07]:[Archive Storage 07]],TBL_Formulas[[#This Row],[Data Retrieval 07]])</f>
        <v>209.9627851851852</v>
      </c>
      <c r="DU6" s="3">
        <f>SUM(TBL_Formulas[[#This Row],[Primary Storage 07]:[Archive Storage 07]],TBL_Formulas[[#This Row],[Data Retrieval 07]],TBL_Formulas[[#This Row],[Egress Fees 07 - Azure]:[Egress Fees 07 - GCP]])</f>
        <v>660.29637777777782</v>
      </c>
      <c r="DV6" s="3">
        <f>SUM(TBL_Formulas[[#This Row],[Primary Storage 08]:[Archive Storage 08]],TBL_Formulas[[#This Row],[Data Retrieval 08]])</f>
        <v>2047.1371555555554</v>
      </c>
      <c r="DW6" s="3">
        <f>SUM(TBL_Formulas[[#This Row],[Primary Storage 08]:[Archive Storage 08]],TBL_Formulas[[#This Row],[Data Retrieval 08]],TBL_Formulas[[#This Row],[Egress Fees 08 - Azure]:[Egress Fees 08 - GCP]])</f>
        <v>2497.4707481481482</v>
      </c>
      <c r="DX6" s="3">
        <f>SUM(TBL_Formulas[[#This Row],[Primary Storage 09]:[Archive Storage 09]],TBL_Formulas[[#This Row],[Data Retrieval 09]])</f>
        <v>577.39765925925917</v>
      </c>
      <c r="DY6" s="3">
        <f>SUM(TBL_Formulas[[#This Row],[Primary Storage 09]:[Archive Storage 09]],TBL_Formulas[[#This Row],[Data Retrieval 09]],TBL_Formulas[[#This Row],[Egress Fees 09 - Azure]:[Egress Fees 09 - GCP]])</f>
        <v>1165.0353185185186</v>
      </c>
      <c r="DZ6" s="3">
        <f>SUM(TBL_Formulas[[#This Row],[Primary Storage 10]:[Archive Storage 10]],TBL_Formulas[[#This Row],[Data Retrieval 10]])</f>
        <v>314.94417777777778</v>
      </c>
      <c r="EA6" s="3">
        <f>SUM(TBL_Formulas[[#This Row],[Primary Storage 10]:[Archive Storage 10]],TBL_Formulas[[#This Row],[Data Retrieval 10]],TBL_Formulas[[#This Row],[Egress Fees 10 - Azure]:[Egress Fees 10 - GCP]])</f>
        <v>902.58183703703708</v>
      </c>
      <c r="EB6" s="14"/>
    </row>
    <row r="7" spans="1:132" x14ac:dyDescent="0.2">
      <c r="A7" s="2">
        <v>5</v>
      </c>
      <c r="B7" cm="1">
        <f t="array" ref="B7">_xlfn.IFNA(
    _xlfn.IFS(
        _xlfn.XLOOKUP(
            B$1,
            TBL_Options_Add[Option],
            TBL_Options_Add[Influx1_Month],
            0,
            0
        )=TBL_Formulas[[#This Row],[Month]],
        SUM(
            B6*
            SUM(
                _xlfn.XLOOKUP(
                    B$1,
                    TBL_Options[Option],
                    TBL_Options[ROG],
                    0,
                    0
                )/
                12
            )+
            B6+
            _xlfn.XLOOKUP(
                B$1,
                TBL_Options_Add[Option],
                TBL_Options_Add[Influx1_Size],
                0,
                0
            )
        ),
        _xlfn.XLOOKUP(
            B$1,
            TBL_Options_Add[Option],
            TBL_Options_Add[Influx2_Month],
            0,
            0
        )=TBL_Formulas[[#This Row],[Month]],
        SUM(
            B6*
            SUM(
                _xlfn.XLOOKUP(
                    B$1,
                    TBL_Options[Option],
                    TBL_Options[ROG],
                    0,
                    0
                )/
                12
            )+
            B6+
            _xlfn.XLOOKUP(
                B$1,
                TBL_Options_Add[Option],
                TBL_Options_Add[Influx2_Size],
                0,
                0
            )
        ),
        _xlfn.XLOOKUP(
            B$1,
            TBL_Options_Add[Option],
            TBL_Options_Add[Influx3_Month],
            0,
            0
        )=TBL_Formulas[[#This Row],[Month]],
        SUM(
            B6*
            SUM(
                _xlfn.XLOOKUP(
                    B$1,
                    TBL_Options[Option],
                    TBL_Options[ROG],
                    0,
                    0
                )/
                12
            )+
            B6+
            _xlfn.XLOOKUP(
                B$1,
                TBL_Options_Add[Option],
                TBL_Options_Add[Influx3_Size],
                0,
                0
            )
        )
    ),
    SUM(
        B6*
        SUM(
            _xlfn.XLOOKUP(
                B$1,
                TBL_Options[Option],
                TBL_Options[ROG],
                0,
                0
            )/
            12
        )+
        B6
    )
)</f>
        <v>204.20153380594135</v>
      </c>
      <c r="C7" cm="1">
        <f t="array" ref="C7">_xlfn.IFNA(
    _xlfn.IFS(
        _xlfn.XLOOKUP(
            C$1,
            TBL_Options_Add[Option],
            TBL_Options_Add[Influx1_Month],
            0,
            0
        )=TBL_Formulas[[#This Row],[Month]],
        SUM(
            C6*
            SUM(
                _xlfn.XLOOKUP(
                    C$1,
                    TBL_Options[Option],
                    TBL_Options[ROG],
                    0,
                    0
                )/
                12
            )+
            C6+
            _xlfn.XLOOKUP(
                C$1,
                TBL_Options_Add[Option],
                TBL_Options_Add[Influx1_Size],
                0,
                0
            )
        ),
        _xlfn.XLOOKUP(
            C$1,
            TBL_Options_Add[Option],
            TBL_Options_Add[Influx2_Month],
            0,
            0
        )=TBL_Formulas[[#This Row],[Month]],
        SUM(
            C6*
            SUM(
                _xlfn.XLOOKUP(
                    C$1,
                    TBL_Options[Option],
                    TBL_Options[ROG],
                    0,
                    0
                )/
                12
            )+
            C6+
            _xlfn.XLOOKUP(
                C$1,
                TBL_Options_Add[Option],
                TBL_Options_Add[Influx2_Size],
                0,
                0
            )
        ),
        _xlfn.XLOOKUP(
            C$1,
            TBL_Options_Add[Option],
            TBL_Options_Add[Influx3_Month],
            0,
            0
        )=TBL_Formulas[[#This Row],[Month]],
        SUM(
            C6*
            SUM(
                _xlfn.XLOOKUP(
                    C$1,
                    TBL_Options[Option],
                    TBL_Options[ROG],
                    0,
                    0
                )/
                12
            )+
            C6+
            _xlfn.XLOOKUP(
                C$1,
                TBL_Options_Add[Option],
                TBL_Options_Add[Influx3_Size],
                0,
                0
            )
        )
    ),
    SUM(
        C6*
        SUM(
            _xlfn.XLOOKUP(
                C$1,
                TBL_Options[Option],
                TBL_Options[ROG],
                0,
                0
            )/
            12
        )+
        C6
    )
)</f>
        <v>51.687615981867282</v>
      </c>
      <c r="D7" cm="1">
        <f t="array" ref="D7">_xlfn.IFNA(
    _xlfn.IFS(
        _xlfn.XLOOKUP(
            D$1,
            TBL_Options_Add[Option],
            TBL_Options_Add[Influx1_Month],
            0,
            0
        )=TBL_Formulas[[#This Row],[Month]],
        SUM(
            D6*
            SUM(
                _xlfn.XLOOKUP(
                    D$1,
                    TBL_Options[Option],
                    TBL_Options[ROG],
                    0,
                    0
                )/
                12
            )+
            D6+
            _xlfn.XLOOKUP(
                D$1,
                TBL_Options_Add[Option],
                TBL_Options_Add[Influx1_Size],
                0,
                0
            )
        ),
        _xlfn.XLOOKUP(
            D$1,
            TBL_Options_Add[Option],
            TBL_Options_Add[Influx2_Month],
            0,
            0
        )=TBL_Formulas[[#This Row],[Month]],
        SUM(
            D6*
            SUM(
                _xlfn.XLOOKUP(
                    D$1,
                    TBL_Options[Option],
                    TBL_Options[ROG],
                    0,
                    0
                )/
                12
            )+
            D6+
            _xlfn.XLOOKUP(
                D$1,
                TBL_Options_Add[Option],
                TBL_Options_Add[Influx2_Size],
                0,
                0
            )
        ),
        _xlfn.XLOOKUP(
            D$1,
            TBL_Options_Add[Option],
            TBL_Options_Add[Influx3_Month],
            0,
            0
        )=TBL_Formulas[[#This Row],[Month]],
        SUM(
            D6*
            SUM(
                _xlfn.XLOOKUP(
                    D$1,
                    TBL_Options[Option],
                    TBL_Options[ROG],
                    0,
                    0
                )/
                12
            )+
            D6+
            _xlfn.XLOOKUP(
                D$1,
                TBL_Options_Add[Option],
                TBL_Options_Add[Influx3_Size],
                0,
                0
            )
        )
    ),
    SUM(
        D6*
        SUM(
            _xlfn.XLOOKUP(
                D$1,
                TBL_Options[Option],
                TBL_Options[ROG],
                0,
                0
            )/
            12
        )+
        D6
    )
)</f>
        <v>51.687615981867282</v>
      </c>
      <c r="E7" cm="1">
        <f t="array" ref="E7">_xlfn.IFNA(
    _xlfn.IFS(
        _xlfn.XLOOKUP(
            E$1,
            TBL_Options_Add[Option],
            TBL_Options_Add[Influx1_Month],
            0,
            0
        )=TBL_Formulas[[#This Row],[Month]],
        SUM(
            E6*
            SUM(
                _xlfn.XLOOKUP(
                    E$1,
                    TBL_Options[Option],
                    TBL_Options[ROG],
                    0,
                    0
                )/
                12
            )+
            E6+
            _xlfn.XLOOKUP(
                E$1,
                TBL_Options_Add[Option],
                TBL_Options_Add[Influx1_Size],
                0,
                0
            )
        ),
        _xlfn.XLOOKUP(
            E$1,
            TBL_Options_Add[Option],
            TBL_Options_Add[Influx2_Month],
            0,
            0
        )=TBL_Formulas[[#This Row],[Month]],
        SUM(
            E6*
            SUM(
                _xlfn.XLOOKUP(
                    E$1,
                    TBL_Options[Option],
                    TBL_Options[ROG],
                    0,
                    0
                )/
                12
            )+
            E6+
            _xlfn.XLOOKUP(
                E$1,
                TBL_Options_Add[Option],
                TBL_Options_Add[Influx2_Size],
                0,
                0
            )
        ),
        _xlfn.XLOOKUP(
            E$1,
            TBL_Options_Add[Option],
            TBL_Options_Add[Influx3_Month],
            0,
            0
        )=TBL_Formulas[[#This Row],[Month]],
        SUM(
            E6*
            SUM(
                _xlfn.XLOOKUP(
                    E$1,
                    TBL_Options[Option],
                    TBL_Options[ROG],
                    0,
                    0
                )/
                12
            )+
            E6+
            _xlfn.XLOOKUP(
                E$1,
                TBL_Options_Add[Option],
                TBL_Options_Add[Influx3_Size],
                0,
                0
            )
        )
    ),
    SUM(
        E6*
        SUM(
            _xlfn.XLOOKUP(
                E$1,
                TBL_Options[Option],
                TBL_Options[ROG],
                0,
                0
            )/
            12
        )+
        E6
    )
)</f>
        <v>51.687615981867282</v>
      </c>
      <c r="F7" cm="1">
        <f t="array" ref="F7">_xlfn.IFNA(
    _xlfn.IFS(
        _xlfn.XLOOKUP(
            F$1,
            TBL_Options_Add[Option],
            TBL_Options_Add[Influx1_Month],
            0,
            0
        )=TBL_Formulas[[#This Row],[Month]],
        SUM(
            F6*
            SUM(
                _xlfn.XLOOKUP(
                    F$1,
                    TBL_Options[Option],
                    TBL_Options[ROG],
                    0,
                    0
                )/
                12
            )+
            F6+
            _xlfn.XLOOKUP(
                F$1,
                TBL_Options_Add[Option],
                TBL_Options_Add[Influx1_Size],
                0,
                0
            )
        ),
        _xlfn.XLOOKUP(
            F$1,
            TBL_Options_Add[Option],
            TBL_Options_Add[Influx2_Month],
            0,
            0
        )=TBL_Formulas[[#This Row],[Month]],
        SUM(
            F6*
            SUM(
                _xlfn.XLOOKUP(
                    F$1,
                    TBL_Options[Option],
                    TBL_Options[ROG],
                    0,
                    0
                )/
                12
            )+
            F6+
            _xlfn.XLOOKUP(
                F$1,
                TBL_Options_Add[Option],
                TBL_Options_Add[Influx2_Size],
                0,
                0
            )
        ),
        _xlfn.XLOOKUP(
            F$1,
            TBL_Options_Add[Option],
            TBL_Options_Add[Influx3_Month],
            0,
            0
        )=TBL_Formulas[[#This Row],[Month]],
        SUM(
            F6*
            SUM(
                _xlfn.XLOOKUP(
                    F$1,
                    TBL_Options[Option],
                    TBL_Options[ROG],
                    0,
                    0
                )/
                12
            )+
            F6+
            _xlfn.XLOOKUP(
                F$1,
                TBL_Options_Add[Option],
                TBL_Options_Add[Influx3_Size],
                0,
                0
            )
        )
    ),
    SUM(
        F6*
        SUM(
            _xlfn.XLOOKUP(
                F$1,
                TBL_Options[Option],
                TBL_Options[ROG],
                0,
                0
            )/
            12
        )+
        F6
    )
)</f>
        <v>51.687615981867282</v>
      </c>
      <c r="G7" cm="1">
        <f t="array" ref="G7">_xlfn.IFNA(
    _xlfn.IFS(
        _xlfn.XLOOKUP(
            G$1,
            TBL_Options_Add[Option],
            TBL_Options_Add[Influx1_Month],
            0,
            0
        )=TBL_Formulas[[#This Row],[Month]],
        SUM(
            G6*
            SUM(
                _xlfn.XLOOKUP(
                    G$1,
                    TBL_Options[Option],
                    TBL_Options[ROG],
                    0,
                    0
                )/
                12
            )+
            G6+
            _xlfn.XLOOKUP(
                G$1,
                TBL_Options_Add[Option],
                TBL_Options_Add[Influx1_Size],
                0,
                0
            )
        ),
        _xlfn.XLOOKUP(
            G$1,
            TBL_Options_Add[Option],
            TBL_Options_Add[Influx2_Month],
            0,
            0
        )=TBL_Formulas[[#This Row],[Month]],
        SUM(
            G6*
            SUM(
                _xlfn.XLOOKUP(
                    G$1,
                    TBL_Options[Option],
                    TBL_Options[ROG],
                    0,
                    0
                )/
                12
            )+
            G6+
            _xlfn.XLOOKUP(
                G$1,
                TBL_Options_Add[Option],
                TBL_Options_Add[Influx2_Size],
                0,
                0
            )
        ),
        _xlfn.XLOOKUP(
            G$1,
            TBL_Options_Add[Option],
            TBL_Options_Add[Influx3_Month],
            0,
            0
        )=TBL_Formulas[[#This Row],[Month]],
        SUM(
            G6*
            SUM(
                _xlfn.XLOOKUP(
                    G$1,
                    TBL_Options[Option],
                    TBL_Options[ROG],
                    0,
                    0
                )/
                12
            )+
            G6+
            _xlfn.XLOOKUP(
                G$1,
                TBL_Options_Add[Option],
                TBL_Options_Add[Influx3_Size],
                0,
                0
            )
        )
    ),
    SUM(
        G6*
        SUM(
            _xlfn.XLOOKUP(
                G$1,
                TBL_Options[Option],
                TBL_Options[ROG],
                0,
                0
            )/
            12
        )+
        G6
    )
)</f>
        <v>51.687615981867282</v>
      </c>
      <c r="H7" cm="1">
        <f t="array" ref="H7">_xlfn.IFNA(
    _xlfn.IFS(
        _xlfn.XLOOKUP(
            H$1,
            TBL_Options_Add[Option],
            TBL_Options_Add[Influx1_Month],
            0,
            0
        )=TBL_Formulas[[#This Row],[Month]],
        SUM(
            H6*
            SUM(
                _xlfn.XLOOKUP(
                    H$1,
                    TBL_Options[Option],
                    TBL_Options[ROG],
                    0,
                    0
                )/
                12
            )+
            H6+
            _xlfn.XLOOKUP(
                H$1,
                TBL_Options_Add[Option],
                TBL_Options_Add[Influx1_Size],
                0,
                0
            )
        ),
        _xlfn.XLOOKUP(
            H$1,
            TBL_Options_Add[Option],
            TBL_Options_Add[Influx2_Month],
            0,
            0
        )=TBL_Formulas[[#This Row],[Month]],
        SUM(
            H6*
            SUM(
                _xlfn.XLOOKUP(
                    H$1,
                    TBL_Options[Option],
                    TBL_Options[ROG],
                    0,
                    0
                )/
                12
            )+
            H6+
            _xlfn.XLOOKUP(
                H$1,
                TBL_Options_Add[Option],
                TBL_Options_Add[Influx2_Size],
                0,
                0
            )
        ),
        _xlfn.XLOOKUP(
            H$1,
            TBL_Options_Add[Option],
            TBL_Options_Add[Influx3_Month],
            0,
            0
        )=TBL_Formulas[[#This Row],[Month]],
        SUM(
            H6*
            SUM(
                _xlfn.XLOOKUP(
                    H$1,
                    TBL_Options[Option],
                    TBL_Options[ROG],
                    0,
                    0
                )/
                12
            )+
            H6+
            _xlfn.XLOOKUP(
                H$1,
                TBL_Options_Add[Option],
                TBL_Options_Add[Influx3_Size],
                0,
                0
            )
        )
    ),
    SUM(
        H6*
        SUM(
            _xlfn.XLOOKUP(
                H$1,
                TBL_Options[Option],
                TBL_Options[ROG],
                0,
                0
            )/
            12
        )+
        H6
    )
)</f>
        <v>51.687615981867282</v>
      </c>
      <c r="I7" cm="1">
        <f t="array" ref="I7">_xlfn.IFNA(
    _xlfn.IFS(
        _xlfn.XLOOKUP(
            I$1,
            TBL_Options_Add[Option],
            TBL_Options_Add[Influx1_Month],
            0,
            0
        )=TBL_Formulas[[#This Row],[Month]],
        SUM(
            I6*
            SUM(
                _xlfn.XLOOKUP(
                    I$1,
                    TBL_Options[Option],
                    TBL_Options[ROG],
                    0,
                    0
                )/
                12
            )+
            I6+
            _xlfn.XLOOKUP(
                I$1,
                TBL_Options_Add[Option],
                TBL_Options_Add[Influx1_Size],
                0,
                0
            )
        ),
        _xlfn.XLOOKUP(
            I$1,
            TBL_Options_Add[Option],
            TBL_Options_Add[Influx2_Month],
            0,
            0
        )=TBL_Formulas[[#This Row],[Month]],
        SUM(
            I6*
            SUM(
                _xlfn.XLOOKUP(
                    I$1,
                    TBL_Options[Option],
                    TBL_Options[ROG],
                    0,
                    0
                )/
                12
            )+
            I6+
            _xlfn.XLOOKUP(
                I$1,
                TBL_Options_Add[Option],
                TBL_Options_Add[Influx2_Size],
                0,
                0
            )
        ),
        _xlfn.XLOOKUP(
            I$1,
            TBL_Options_Add[Option],
            TBL_Options_Add[Influx3_Month],
            0,
            0
        )=TBL_Formulas[[#This Row],[Month]],
        SUM(
            I6*
            SUM(
                _xlfn.XLOOKUP(
                    I$1,
                    TBL_Options[Option],
                    TBL_Options[ROG],
                    0,
                    0
                )/
                12
            )+
            I6+
            _xlfn.XLOOKUP(
                I$1,
                TBL_Options_Add[Option],
                TBL_Options_Add[Influx3_Size],
                0,
                0
            )
        )
    ),
    SUM(
        I6*
        SUM(
            _xlfn.XLOOKUP(
                I$1,
                TBL_Options[Option],
                TBL_Options[ROG],
                0,
                0
            )/
            12
        )+
        I6
    )
)</f>
        <v>51.687615981867282</v>
      </c>
      <c r="J7" cm="1">
        <f t="array" ref="J7">_xlfn.IFNA(
    _xlfn.IFS(
        _xlfn.XLOOKUP(
            J$1,
            TBL_Options_Add[Option],
            TBL_Options_Add[Influx1_Month],
            0,
            0
        )=TBL_Formulas[[#This Row],[Month]],
        SUM(
            J6*
            SUM(
                _xlfn.XLOOKUP(
                    J$1,
                    TBL_Options[Option],
                    TBL_Options[ROG],
                    0,
                    0
                )/
                12
            )+
            J6+
            _xlfn.XLOOKUP(
                J$1,
                TBL_Options_Add[Option],
                TBL_Options_Add[Influx1_Size],
                0,
                0
            )
        ),
        _xlfn.XLOOKUP(
            J$1,
            TBL_Options_Add[Option],
            TBL_Options_Add[Influx2_Month],
            0,
            0
        )=TBL_Formulas[[#This Row],[Month]],
        SUM(
            J6*
            SUM(
                _xlfn.XLOOKUP(
                    J$1,
                    TBL_Options[Option],
                    TBL_Options[ROG],
                    0,
                    0
                )/
                12
            )+
            J6+
            _xlfn.XLOOKUP(
                J$1,
                TBL_Options_Add[Option],
                TBL_Options_Add[Influx2_Size],
                0,
                0
            )
        ),
        _xlfn.XLOOKUP(
            J$1,
            TBL_Options_Add[Option],
            TBL_Options_Add[Influx3_Month],
            0,
            0
        )=TBL_Formulas[[#This Row],[Month]],
        SUM(
            J6*
            SUM(
                _xlfn.XLOOKUP(
                    J$1,
                    TBL_Options[Option],
                    TBL_Options[ROG],
                    0,
                    0
                )/
                12
            )+
            J6+
            _xlfn.XLOOKUP(
                J$1,
                TBL_Options_Add[Option],
                TBL_Options_Add[Influx3_Size],
                0,
                0
            )
        )
    ),
    SUM(
        J6*
        SUM(
            _xlfn.XLOOKUP(
                J$1,
                TBL_Options[Option],
                TBL_Options[ROG],
                0,
                0
            )/
            12
        )+
        J6
    )
)</f>
        <v>51.687615981867282</v>
      </c>
      <c r="K7" cm="1">
        <f t="array" ref="K7">_xlfn.IFNA(
    _xlfn.IFS(
        _xlfn.XLOOKUP(
            K$1,
            TBL_Options_Add[Option],
            TBL_Options_Add[Influx1_Month],
            0,
            0
        )=TBL_Formulas[[#This Row],[Month]],
        SUM(
            K6*
            SUM(
                _xlfn.XLOOKUP(
                    K$1,
                    TBL_Options[Option],
                    TBL_Options[ROG],
                    0,
                    0
                )/
                12
            )+
            K6+
            _xlfn.XLOOKUP(
                K$1,
                TBL_Options_Add[Option],
                TBL_Options_Add[Influx1_Size],
                0,
                0
            )
        ),
        _xlfn.XLOOKUP(
            K$1,
            TBL_Options_Add[Option],
            TBL_Options_Add[Influx2_Month],
            0,
            0
        )=TBL_Formulas[[#This Row],[Month]],
        SUM(
            K6*
            SUM(
                _xlfn.XLOOKUP(
                    K$1,
                    TBL_Options[Option],
                    TBL_Options[ROG],
                    0,
                    0
                )/
                12
            )+
            K6+
            _xlfn.XLOOKUP(
                K$1,
                TBL_Options_Add[Option],
                TBL_Options_Add[Influx2_Size],
                0,
                0
            )
        ),
        _xlfn.XLOOKUP(
            K$1,
            TBL_Options_Add[Option],
            TBL_Options_Add[Influx3_Month],
            0,
            0
        )=TBL_Formulas[[#This Row],[Month]],
        SUM(
            K6*
            SUM(
                _xlfn.XLOOKUP(
                    K$1,
                    TBL_Options[Option],
                    TBL_Options[ROG],
                    0,
                    0
                )/
                12
            )+
            K6+
            _xlfn.XLOOKUP(
                K$1,
                TBL_Options_Add[Option],
                TBL_Options_Add[Influx3_Size],
                0,
                0
            )
        )
    ),
    SUM(
        K6*
        SUM(
            _xlfn.XLOOKUP(
                K$1,
                TBL_Options[Option],
                TBL_Options[ROG],
                0,
                0
            )/
            12
        )+
        K6
    )
)</f>
        <v>51.687615981867282</v>
      </c>
      <c r="L7">
        <f>IFERROR(
    SUM(
       TBL_Formulas[[#This Row],[Growth Pattern 01]]*
        _xlfn.XLOOKUP(
            L$1,
            TBL_Options[Option],
            TBL_Options[Primary_Mix],
            1,
            0
        )
    ),
    ""
)</f>
        <v>204.20153380594135</v>
      </c>
      <c r="M7">
        <f>IFERROR(
    SUM(
       TBL_Formulas[[#This Row],[Growth Pattern 01]]*
        _xlfn.XLOOKUP(
            M$1,
            TBL_Options[Option],
            TBL_Options[Secondary_Mix],
            1,
            0
        )
    ),
    ""
)</f>
        <v>40.840306761188273</v>
      </c>
      <c r="N7">
        <f>IFERROR(
    SUM(
       TBL_Formulas[[#This Row],[Growth Pattern 01]]*
        _xlfn.XLOOKUP(
            N$1,
            TBL_Options[Option],
            TBL_Options[Archive_Mix],
            1,
            0
        )
    ),
    ""
)</f>
        <v>0</v>
      </c>
      <c r="O7">
        <f>IFERROR(
    SUM(
       TBL_Formulas[[#This Row],[Growth Pattern 02]]*
        _xlfn.XLOOKUP(
            O$1,
            TBL_Options[Option],
            TBL_Options[Primary_Mix],
            1,
            0
        )
    ),
    ""
)</f>
        <v>10.337523196373457</v>
      </c>
      <c r="P7">
        <f>IFERROR(
    SUM(
       TBL_Formulas[[#This Row],[Growth Pattern 02]]*
        _xlfn.XLOOKUP(
            P$1,
            TBL_Options[Option],
            TBL_Options[Secondary_Mix],
            1,
            0
        )
    ),
    ""
)</f>
        <v>10.337523196373457</v>
      </c>
      <c r="Q7">
        <f>IFERROR(
    SUM(
       TBL_Formulas[[#This Row],[Growth Pattern 02]]*
        _xlfn.XLOOKUP(
            Q$1,
            TBL_Options[Option],
            TBL_Options[Archive_Mix],
            1,
            0
        )
    ),
    ""
)</f>
        <v>31.012569589120368</v>
      </c>
      <c r="R7">
        <f>IFERROR(
    SUM(
       TBL_Formulas[[#This Row],[Growth Pattern 03]]*
        _xlfn.XLOOKUP(
            R$1,
            TBL_Options[Option],
            TBL_Options[Primary_Mix],
            1,
            0
        )
    ),
    ""
)</f>
        <v>51.687615981867282</v>
      </c>
      <c r="S7">
        <f>IFERROR(
    SUM(
       TBL_Formulas[[#This Row],[Growth Pattern 03]]*
        _xlfn.XLOOKUP(
            R$1,
            TBL_Options[Option],
            TBL_Options[Secondary_Mix],
            1,
            0
        )
    ),
    ""
)</f>
        <v>0</v>
      </c>
      <c r="T7">
        <f>IFERROR(
    SUM(
       TBL_Formulas[[#This Row],[Growth Pattern 03]]*
        _xlfn.XLOOKUP(
            T$1,
            TBL_Options[Option],
            TBL_Options[Archive_Mix],
            1,
            0
        )
    ),
    ""
)</f>
        <v>0</v>
      </c>
      <c r="U7">
        <f>IFERROR(
    SUM(
       TBL_Formulas[[#This Row],[Growth Pattern 04]]*
        _xlfn.XLOOKUP(
            U$1,
            TBL_Options[Option],
            TBL_Options[Primary_Mix],
            1,
            0
        )
    ),
    ""
)</f>
        <v>51.687615981867282</v>
      </c>
      <c r="V7">
        <f>IFERROR(
    SUM(
       TBL_Formulas[[#This Row],[Growth Pattern 04]]*
        _xlfn.XLOOKUP(
           V$1,
            TBL_Options[Option],
            TBL_Options[Secondary_Mix],
            1,
            0
        )
    ),
    ""
)</f>
        <v>0</v>
      </c>
      <c r="W7">
        <f>IFERROR(
    SUM(
       TBL_Formulas[[#This Row],[Growth Pattern 04]]*
        _xlfn.XLOOKUP(
            W$1,
            TBL_Options[Option],
            TBL_Options[Archive_Mix],
            1,
            0
        )
    ),
    ""
)</f>
        <v>0</v>
      </c>
      <c r="X7">
        <f>IFERROR(
    SUM(
       TBL_Formulas[[#This Row],[Growth Pattern 05]]*
        _xlfn.XLOOKUP(
            X$1,
            TBL_Options[Option],
            TBL_Options[Primary_Mix],
            1,
            0
        )
    ),
    ""
)</f>
        <v>51.687615981867282</v>
      </c>
      <c r="Y7">
        <f>IFERROR(
    SUM(
       TBL_Formulas[[#This Row],[Growth Pattern 05]]*
        _xlfn.XLOOKUP(
            Y$1,
            TBL_Options[Option],
            TBL_Options[Secondary_Mix],
            1,
            0
        )
    ),
    ""
)</f>
        <v>0</v>
      </c>
      <c r="Z7">
        <f>IFERROR(
    SUM(
       TBL_Formulas[[#This Row],[Growth Pattern 05]]*
        _xlfn.XLOOKUP(
            Z$1,
            TBL_Options[Option],
            TBL_Options[Archive_Mix],
            1,
            0
        )
    ),
    ""
)</f>
        <v>0</v>
      </c>
      <c r="AA7">
        <f>IFERROR(
    SUM(
       TBL_Formulas[[#This Row],[Growth Pattern 06]]*
        _xlfn.XLOOKUP(
            AA$1,
            TBL_Options[Option],
            TBL_Options[Primary_Mix],
            1,
            0
        )
    ),
    ""
)</f>
        <v>51.687615981867282</v>
      </c>
      <c r="AB7">
        <f>IFERROR(
    SUM(
       TBL_Formulas[[#This Row],[Growth Pattern 06]]*
        _xlfn.XLOOKUP(
            AB$1,
            TBL_Options[Option],
            TBL_Options[Secondary_Mix],
            1,
            0
        )
    ),
    ""
)</f>
        <v>0</v>
      </c>
      <c r="AC7">
        <f>IFERROR(
    SUM(
       TBL_Formulas[[#This Row],[Growth Pattern 06]]*
        _xlfn.XLOOKUP(
            AC$1,
            TBL_Options[Option],
            TBL_Options[Archive_Mix],
            1,
            0
        )
    ),
    ""
)</f>
        <v>0</v>
      </c>
      <c r="AD7">
        <f>IFERROR(
    SUM(
       TBL_Formulas[[#This Row],[Growth Pattern 07]]*
        _xlfn.XLOOKUP(
            AD$1,
            TBL_Options[Option],
            TBL_Options[Primary_Mix],
            1,
            0
        )
    ),
    ""
)</f>
        <v>51.687615981867282</v>
      </c>
      <c r="AE7">
        <f>IFERROR(
    SUM(
       TBL_Formulas[[#This Row],[Growth Pattern 07]]*
        _xlfn.XLOOKUP(
            AE$1,
            TBL_Options[Option],
            TBL_Options[Secondary_Mix],
            1,
            0
        )
    ),
    ""
)</f>
        <v>0</v>
      </c>
      <c r="AF7">
        <f>IFERROR(
    SUM(
       TBL_Formulas[[#This Row],[Growth Pattern 07]]*
        _xlfn.XLOOKUP(
            AF$1,
            TBL_Options[Option],
            TBL_Options[Archive_Mix],
            1,
            0
        )
    ),
    ""
)</f>
        <v>0</v>
      </c>
      <c r="AG7">
        <f>IFERROR(
    SUM(
       TBL_Formulas[[#This Row],[Growth Pattern 08]]*
        _xlfn.XLOOKUP(
            AG$1,
            TBL_Options[Option],
            TBL_Options[Primary_Mix],
            1,
            0
        )
    ),
    ""
)</f>
        <v>51.687615981867282</v>
      </c>
      <c r="AH7">
        <f>IFERROR(
    SUM(
       TBL_Formulas[[#This Row],[Growth Pattern 08]]*
        _xlfn.XLOOKUP(
            AH$1,
            TBL_Options[Option],
            TBL_Options[Secondary_Mix],
            1,
            0
        )
    ),
    ""
)</f>
        <v>0</v>
      </c>
      <c r="AI7">
        <f>IFERROR(
    SUM(
       TBL_Formulas[[#This Row],[Growth Pattern 08]]*
        _xlfn.XLOOKUP(
            AI$1,
            TBL_Options[Option],
            TBL_Options[Archive_Mix],
            1,
            0
        )
    ),
    ""
)</f>
        <v>0</v>
      </c>
      <c r="AJ7">
        <f>IFERROR(
    SUM(
       TBL_Formulas[[#This Row],[Growth Pattern 09]]*
        _xlfn.XLOOKUP(
            AJ$1,
            TBL_Options[Option],
            TBL_Options[Primary_Mix],
            1,
            0
        )
    ),
    ""
)</f>
        <v>51.687615981867282</v>
      </c>
      <c r="AK7">
        <f>IFERROR(
    SUM(
       TBL_Formulas[[#This Row],[Growth Pattern 09]]*
        _xlfn.XLOOKUP(
            AK$1,
            TBL_Options[Option],
            TBL_Options[Secondary_Mix],
            1,
            0
        )
    ),
    ""
)</f>
        <v>0</v>
      </c>
      <c r="AL7">
        <f>IFERROR(
    SUM(
       TBL_Formulas[[#This Row],[Growth Pattern 09]]*
        _xlfn.XLOOKUP(
            AL$1,
            TBL_Options[Option],
            TBL_Options[Archive_Mix],
            1,
            0
        )
    ),
    ""
)</f>
        <v>0</v>
      </c>
      <c r="AM7">
        <f>IFERROR(
    SUM(
       TBL_Formulas[[#This Row],[Growth Pattern 10]]*
        _xlfn.XLOOKUP(
            AM$1,
            TBL_Options[Option],
            TBL_Options[Primary_Mix],
            1,
            0
        )
    ),
    ""
)</f>
        <v>51.687615981867282</v>
      </c>
      <c r="AN7">
        <f>IFERROR(
    SUM(
       TBL_Formulas[[#This Row],[Growth Pattern 10]]*
        _xlfn.XLOOKUP(
            AN$1,
            TBL_Options[Option],
            TBL_Options[Secondary_Mix],
            1,
            0
        )
    ),
    ""
)</f>
        <v>0</v>
      </c>
      <c r="AO7">
        <f>IFERROR(
    SUM(
       TBL_Formulas[[#This Row],[Growth Pattern 10]]*
        _xlfn.XLOOKUP(
            AO$1,
            TBL_Options[Option],
            TBL_Options[Archive_Mix],
            1,
            0
        )
    ),
    ""
)</f>
        <v>0</v>
      </c>
      <c r="AP7" s="3" cm="1">
        <f t="array" ref="AP7">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4651.4521535802469</v>
      </c>
      <c r="AQ7" s="3" t="str" cm="1">
        <f t="array" ref="AQ7">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7" s="3" t="str" cm="1">
        <f t="array" ref="AR7">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7" s="3" cm="1">
        <f t="array" ref="AS7">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243.46934632098765</v>
      </c>
      <c r="AT7" s="3" cm="1">
        <f t="array" ref="AT7">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132.32029691358025</v>
      </c>
      <c r="AU7" s="3" cm="1">
        <f t="array" ref="AU7">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127.02748503703702</v>
      </c>
      <c r="AV7" s="3" cm="1">
        <f t="array" ref="AV7">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661.60148456790125</v>
      </c>
      <c r="AW7" s="3" t="str" cm="1">
        <f t="array" ref="AW7">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7" s="3" t="str" cm="1">
        <f t="array" ref="AX7">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7" s="3" cm="1">
        <f t="array" ref="AY7">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529.281187654321</v>
      </c>
      <c r="AZ7" s="3" t="str" cm="1">
        <f t="array" ref="AZ7">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7" s="3" t="str" cm="1">
        <f t="array" ref="BA7">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7" s="3" cm="1">
        <f t="array" ref="BB7">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951.49645464197522</v>
      </c>
      <c r="BC7" s="3" t="str" cm="1">
        <f t="array" ref="BC7">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7" s="3" t="str" cm="1">
        <f t="array" ref="BD7">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7" s="3" cm="1">
        <f t="array" ref="BE7">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529.281187654321</v>
      </c>
      <c r="BF7" s="3" t="str" cm="1">
        <f t="array" ref="BF7">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7" s="3" t="str" cm="1">
        <f t="array" ref="BG7">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7" s="3" cm="1">
        <f t="array" ref="BH7">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105.85623753086421</v>
      </c>
      <c r="BI7" s="3" t="str" cm="1">
        <f t="array" ref="BI7">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7" s="3" t="str" cm="1">
        <f t="array" ref="BJ7">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7" s="3" cm="1">
        <f t="array" ref="BK7">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2064.1966318518516</v>
      </c>
      <c r="BL7" s="3" t="str" cm="1">
        <f t="array" ref="BL7">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7" s="3" t="str" cm="1">
        <f t="array" ref="BM7">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7" s="3" cm="1">
        <f t="array" ref="BN7">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529.281187654321</v>
      </c>
      <c r="BO7" s="3" t="str" cm="1">
        <f t="array" ref="BO7">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7" s="3" t="str" cm="1">
        <f t="array" ref="BP7">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7" s="3" cm="1">
        <f t="array" ref="BQ7">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211.71247506172838</v>
      </c>
      <c r="BR7" s="3" t="str" cm="1">
        <f t="array" ref="BR7">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7" s="3" t="str" cm="1">
        <f t="array" ref="BS7">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7"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7">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7">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52.928118765432103</v>
      </c>
      <c r="BW7">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52.928118765432103</v>
      </c>
      <c r="BX7">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7">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52.928118765432103</v>
      </c>
      <c r="BZ7">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105.85623753086421</v>
      </c>
      <c r="CA7">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7">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52.928118765432103</v>
      </c>
      <c r="CC7">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105.85623753086421</v>
      </c>
      <c r="CD7" s="3" t="str" cm="1">
        <f t="array" ref="CD7">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7" s="3" cm="1">
        <f t="array" ref="CE7">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1828.5701502469137</v>
      </c>
      <c r="CF7" s="3" t="str" cm="1">
        <f t="array" ref="CF7">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7" s="3" t="str" cm="1">
        <f t="array" ref="CG7">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7" s="3" cm="1">
        <f t="array" ref="CH7">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95.270613777777783</v>
      </c>
      <c r="CI7" s="3" t="str" cm="1">
        <f t="array" ref="CI7">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7" s="3" t="str" cm="1">
        <f t="array" ref="CJ7">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7" s="3" cm="1">
        <f t="array" ref="CK7">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476.35306888888886</v>
      </c>
      <c r="CL7" s="3" t="str" cm="1">
        <f t="array" ref="CL7">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7" s="3" t="str" cm="1">
        <f t="array" ref="CM7">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7" s="3" cm="1">
        <f t="array" ref="CN7">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476.35306888888886</v>
      </c>
      <c r="CO7" s="3" t="str" cm="1">
        <f t="array" ref="CO7">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7" s="3" cm="1">
        <f t="array" ref="CP7">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454.1610391975309</v>
      </c>
      <c r="CQ7" s="3" t="str" cm="1">
        <f t="array" ref="CQ7">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7" s="3" t="str" cm="1">
        <f t="array" ref="CR7">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7" s="3" cm="1">
        <f t="array" ref="CS7">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454.1610391975309</v>
      </c>
      <c r="CT7" s="3" t="str" cm="1">
        <f t="array" ref="CT7">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7" s="3" t="str" cm="1">
        <f t="array" ref="CU7">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7" s="3" cm="1">
        <f t="array" ref="CV7">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454.1610391975309</v>
      </c>
      <c r="CW7" s="3" t="str" cm="1">
        <f t="array" ref="CW7">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7" s="3" t="str" cm="1">
        <f t="array" ref="CX7">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7" s="3" cm="1">
        <f t="array" ref="CY7">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454.1610391975309</v>
      </c>
      <c r="CZ7" s="3" t="str" cm="1">
        <f t="array" ref="CZ7">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7" s="3" t="str" cm="1">
        <f t="array" ref="DA7">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7" s="3" t="str" cm="1">
        <f t="array" ref="DB7">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7" s="3" t="str" cm="1">
        <f t="array" ref="DC7">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7" s="3" cm="1">
        <f t="array" ref="DD7">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592.44930641975316</v>
      </c>
      <c r="DE7" s="3" t="str" cm="1">
        <f t="array" ref="DE7">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7" s="3" t="str" cm="1">
        <f t="array" ref="DF7">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7" s="3" cm="1">
        <f t="array" ref="DG7">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592.44930641975316</v>
      </c>
      <c r="DH7" s="3">
        <f>SUM(TBL_Formulas[[#This Row],[Primary Storage 01]:[Archive Storage 01]],TBL_Formulas[[#This Row],[Data Retrieval 01]])</f>
        <v>4651.4521535802469</v>
      </c>
      <c r="DI7" s="3">
        <f>SUM(TBL_Formulas[[#This Row],[Primary Storage 01]:[Archive Storage 01]],TBL_Formulas[[#This Row],[Data Retrieval 01]],TBL_Formulas[[#This Row],[Egress Fees 01 - Azure]:[Egress Fees 01 - GCP]])</f>
        <v>6480.0223038271606</v>
      </c>
      <c r="DJ7" s="3">
        <f>SUM(TBL_Formulas[[#This Row],[Primary Storage 02]:[Archive Storage 02]],TBL_Formulas[[#This Row],[Data Retrieval 02]])</f>
        <v>502.81712827160493</v>
      </c>
      <c r="DK7" s="3">
        <f>SUM(TBL_Formulas[[#This Row],[Primary Storage 02]:[Archive Storage 02]],TBL_Formulas[[#This Row],[Data Retrieval 02]],TBL_Formulas[[#This Row],[Egress Fees 02 - Azure]:[Egress Fees 02 - GCP]])</f>
        <v>598.08774204938277</v>
      </c>
      <c r="DL7" s="3">
        <f>SUM(TBL_Formulas[[#This Row],[Primary Storage 03]:[Archive Storage 03]],TBL_Formulas[[#This Row],[Data Retrieval 03]])</f>
        <v>714.5296033333334</v>
      </c>
      <c r="DM7" s="3">
        <f>SUM(TBL_Formulas[[#This Row],[Primary Storage 03]:[Archive Storage 03]],TBL_Formulas[[#This Row],[Data Retrieval 03]],TBL_Formulas[[#This Row],[Egress Fees 03 - Azure]:[Egress Fees 03 - GCP]])</f>
        <v>1190.8826722222223</v>
      </c>
      <c r="DN7" s="3">
        <f>SUM(TBL_Formulas[[#This Row],[Primary Storage 04]:[Archive Storage 04]],TBL_Formulas[[#This Row],[Data Retrieval 04]])</f>
        <v>582.20930641975315</v>
      </c>
      <c r="DO7" s="3">
        <f>SUM(TBL_Formulas[[#This Row],[Primary Storage 04]:[Archive Storage 04]],TBL_Formulas[[#This Row],[Data Retrieval 04]],TBL_Formulas[[#This Row],[Egress Fees 04 - Azure]:[Egress Fees 04 - GCP]])</f>
        <v>1058.562375308642</v>
      </c>
      <c r="DP7" s="3">
        <f>SUM(TBL_Formulas[[#This Row],[Primary Storage 05]:[Archive Storage 05]],TBL_Formulas[[#This Row],[Data Retrieval 05]])</f>
        <v>951.49645464197522</v>
      </c>
      <c r="DQ7" s="3">
        <f>SUM(TBL_Formulas[[#This Row],[Primary Storage 05]:[Archive Storage 05]],TBL_Formulas[[#This Row],[Data Retrieval 05]],TBL_Formulas[[#This Row],[Egress Fees 05 - Azure]:[Egress Fees 05 - GCP]])</f>
        <v>1405.6574938395061</v>
      </c>
      <c r="DR7" s="3">
        <f>SUM(TBL_Formulas[[#This Row],[Primary Storage 06]:[Archive Storage 06]],TBL_Formulas[[#This Row],[Data Retrieval 06]])</f>
        <v>582.20930641975315</v>
      </c>
      <c r="DS7" s="3">
        <f>SUM(TBL_Formulas[[#This Row],[Primary Storage 06]:[Archive Storage 06]],TBL_Formulas[[#This Row],[Data Retrieval 06]],TBL_Formulas[[#This Row],[Egress Fees 06 - Azure]:[Egress Fees 06 - GCP]])</f>
        <v>1036.3703456172841</v>
      </c>
      <c r="DT7" s="3">
        <f>SUM(TBL_Formulas[[#This Row],[Primary Storage 07]:[Archive Storage 07]],TBL_Formulas[[#This Row],[Data Retrieval 07]])</f>
        <v>211.71247506172841</v>
      </c>
      <c r="DU7" s="3">
        <f>SUM(TBL_Formulas[[#This Row],[Primary Storage 07]:[Archive Storage 07]],TBL_Formulas[[#This Row],[Data Retrieval 07]],TBL_Formulas[[#This Row],[Egress Fees 07 - Azure]:[Egress Fees 07 - GCP]])</f>
        <v>665.87351425925931</v>
      </c>
      <c r="DV7" s="3">
        <f>SUM(TBL_Formulas[[#This Row],[Primary Storage 08]:[Archive Storage 08]],TBL_Formulas[[#This Row],[Data Retrieval 08]])</f>
        <v>2064.1966318518516</v>
      </c>
      <c r="DW7" s="3">
        <f>SUM(TBL_Formulas[[#This Row],[Primary Storage 08]:[Archive Storage 08]],TBL_Formulas[[#This Row],[Data Retrieval 08]],TBL_Formulas[[#This Row],[Egress Fees 08 - Azure]:[Egress Fees 08 - GCP]])</f>
        <v>2518.3576710493826</v>
      </c>
      <c r="DX7" s="3">
        <f>SUM(TBL_Formulas[[#This Row],[Primary Storage 09]:[Archive Storage 09]],TBL_Formulas[[#This Row],[Data Retrieval 09]])</f>
        <v>582.20930641975315</v>
      </c>
      <c r="DY7" s="3">
        <f>SUM(TBL_Formulas[[#This Row],[Primary Storage 09]:[Archive Storage 09]],TBL_Formulas[[#This Row],[Data Retrieval 09]],TBL_Formulas[[#This Row],[Egress Fees 09 - Azure]:[Egress Fees 09 - GCP]])</f>
        <v>1174.6586128395063</v>
      </c>
      <c r="DZ7" s="3">
        <f>SUM(TBL_Formulas[[#This Row],[Primary Storage 10]:[Archive Storage 10]],TBL_Formulas[[#This Row],[Data Retrieval 10]])</f>
        <v>317.56871259259259</v>
      </c>
      <c r="EA7" s="3">
        <f>SUM(TBL_Formulas[[#This Row],[Primary Storage 10]:[Archive Storage 10]],TBL_Formulas[[#This Row],[Data Retrieval 10]],TBL_Formulas[[#This Row],[Egress Fees 10 - Azure]:[Egress Fees 10 - GCP]])</f>
        <v>910.0180190123458</v>
      </c>
      <c r="EB7" s="14"/>
    </row>
    <row r="8" spans="1:132" x14ac:dyDescent="0.2">
      <c r="A8" s="2">
        <v>6</v>
      </c>
      <c r="B8" cm="1">
        <f t="array" ref="B8">_xlfn.IFNA(
    _xlfn.IFS(
        _xlfn.XLOOKUP(
            B$1,
            TBL_Options_Add[Option],
            TBL_Options_Add[Influx1_Month],
            0,
            0
        )=TBL_Formulas[[#This Row],[Month]],
        SUM(
            B7*
            SUM(
                _xlfn.XLOOKUP(
                    B$1,
                    TBL_Options[Option],
                    TBL_Options[ROG],
                    0,
                    0
                )/
                12
            )+
            B7+
            _xlfn.XLOOKUP(
                B$1,
                TBL_Options_Add[Option],
                TBL_Options_Add[Influx1_Size],
                0,
                0
            )
        ),
        _xlfn.XLOOKUP(
            B$1,
            TBL_Options_Add[Option],
            TBL_Options_Add[Influx2_Month],
            0,
            0
        )=TBL_Formulas[[#This Row],[Month]],
        SUM(
            B7*
            SUM(
                _xlfn.XLOOKUP(
                    B$1,
                    TBL_Options[Option],
                    TBL_Options[ROG],
                    0,
                    0
                )/
                12
            )+
            B7+
            _xlfn.XLOOKUP(
                B$1,
                TBL_Options_Add[Option],
                TBL_Options_Add[Influx2_Size],
                0,
                0
            )
        ),
        _xlfn.XLOOKUP(
            B$1,
            TBL_Options_Add[Option],
            TBL_Options_Add[Influx3_Month],
            0,
            0
        )=TBL_Formulas[[#This Row],[Month]],
        SUM(
            B7*
            SUM(
                _xlfn.XLOOKUP(
                    B$1,
                    TBL_Options[Option],
                    TBL_Options[ROG],
                    0,
                    0
                )/
                12
            )+
            B7+
            _xlfn.XLOOKUP(
                B$1,
                TBL_Options_Add[Option],
                TBL_Options_Add[Influx3_Size],
                0,
                0
            )
        )
    ),
    SUM(
        B7*
        SUM(
            _xlfn.XLOOKUP(
                B$1,
                TBL_Options[Option],
                TBL_Options[ROG],
                0,
                0
            )/
            12
        )+
        B7
    )
)</f>
        <v>205.90321325432419</v>
      </c>
      <c r="C8" cm="1">
        <f t="array" ref="C8">_xlfn.IFNA(
    _xlfn.IFS(
        _xlfn.XLOOKUP(
            C$1,
            TBL_Options_Add[Option],
            TBL_Options_Add[Influx1_Month],
            0,
            0
        )=TBL_Formulas[[#This Row],[Month]],
        SUM(
            C7*
            SUM(
                _xlfn.XLOOKUP(
                    C$1,
                    TBL_Options[Option],
                    TBL_Options[ROG],
                    0,
                    0
                )/
                12
            )+
            C7+
            _xlfn.XLOOKUP(
                C$1,
                TBL_Options_Add[Option],
                TBL_Options_Add[Influx1_Size],
                0,
                0
            )
        ),
        _xlfn.XLOOKUP(
            C$1,
            TBL_Options_Add[Option],
            TBL_Options_Add[Influx2_Month],
            0,
            0
        )=TBL_Formulas[[#This Row],[Month]],
        SUM(
            C7*
            SUM(
                _xlfn.XLOOKUP(
                    C$1,
                    TBL_Options[Option],
                    TBL_Options[ROG],
                    0,
                    0
                )/
                12
            )+
            C7+
            _xlfn.XLOOKUP(
                C$1,
                TBL_Options_Add[Option],
                TBL_Options_Add[Influx2_Size],
                0,
                0
            )
        ),
        _xlfn.XLOOKUP(
            C$1,
            TBL_Options_Add[Option],
            TBL_Options_Add[Influx3_Month],
            0,
            0
        )=TBL_Formulas[[#This Row],[Month]],
        SUM(
            C7*
            SUM(
                _xlfn.XLOOKUP(
                    C$1,
                    TBL_Options[Option],
                    TBL_Options[ROG],
                    0,
                    0
                )/
                12
            )+
            C7+
            _xlfn.XLOOKUP(
                C$1,
                TBL_Options_Add[Option],
                TBL_Options_Add[Influx3_Size],
                0,
                0
            )
        )
    ),
    SUM(
        C7*
        SUM(
            _xlfn.XLOOKUP(
                C$1,
                TBL_Options[Option],
                TBL_Options[ROG],
                0,
                0
            )/
            12
        )+
        C7
    )
)</f>
        <v>52.118346115049512</v>
      </c>
      <c r="D8" cm="1">
        <f t="array" ref="D8">_xlfn.IFNA(
    _xlfn.IFS(
        _xlfn.XLOOKUP(
            D$1,
            TBL_Options_Add[Option],
            TBL_Options_Add[Influx1_Month],
            0,
            0
        )=TBL_Formulas[[#This Row],[Month]],
        SUM(
            D7*
            SUM(
                _xlfn.XLOOKUP(
                    D$1,
                    TBL_Options[Option],
                    TBL_Options[ROG],
                    0,
                    0
                )/
                12
            )+
            D7+
            _xlfn.XLOOKUP(
                D$1,
                TBL_Options_Add[Option],
                TBL_Options_Add[Influx1_Size],
                0,
                0
            )
        ),
        _xlfn.XLOOKUP(
            D$1,
            TBL_Options_Add[Option],
            TBL_Options_Add[Influx2_Month],
            0,
            0
        )=TBL_Formulas[[#This Row],[Month]],
        SUM(
            D7*
            SUM(
                _xlfn.XLOOKUP(
                    D$1,
                    TBL_Options[Option],
                    TBL_Options[ROG],
                    0,
                    0
                )/
                12
            )+
            D7+
            _xlfn.XLOOKUP(
                D$1,
                TBL_Options_Add[Option],
                TBL_Options_Add[Influx2_Size],
                0,
                0
            )
        ),
        _xlfn.XLOOKUP(
            D$1,
            TBL_Options_Add[Option],
            TBL_Options_Add[Influx3_Month],
            0,
            0
        )=TBL_Formulas[[#This Row],[Month]],
        SUM(
            D7*
            SUM(
                _xlfn.XLOOKUP(
                    D$1,
                    TBL_Options[Option],
                    TBL_Options[ROG],
                    0,
                    0
                )/
                12
            )+
            D7+
            _xlfn.XLOOKUP(
                D$1,
                TBL_Options_Add[Option],
                TBL_Options_Add[Influx3_Size],
                0,
                0
            )
        )
    ),
    SUM(
        D7*
        SUM(
            _xlfn.XLOOKUP(
                D$1,
                TBL_Options[Option],
                TBL_Options[ROG],
                0,
                0
            )/
            12
        )+
        D7
    )
)</f>
        <v>52.118346115049512</v>
      </c>
      <c r="E8" cm="1">
        <f t="array" ref="E8">_xlfn.IFNA(
    _xlfn.IFS(
        _xlfn.XLOOKUP(
            E$1,
            TBL_Options_Add[Option],
            TBL_Options_Add[Influx1_Month],
            0,
            0
        )=TBL_Formulas[[#This Row],[Month]],
        SUM(
            E7*
            SUM(
                _xlfn.XLOOKUP(
                    E$1,
                    TBL_Options[Option],
                    TBL_Options[ROG],
                    0,
                    0
                )/
                12
            )+
            E7+
            _xlfn.XLOOKUP(
                E$1,
                TBL_Options_Add[Option],
                TBL_Options_Add[Influx1_Size],
                0,
                0
            )
        ),
        _xlfn.XLOOKUP(
            E$1,
            TBL_Options_Add[Option],
            TBL_Options_Add[Influx2_Month],
            0,
            0
        )=TBL_Formulas[[#This Row],[Month]],
        SUM(
            E7*
            SUM(
                _xlfn.XLOOKUP(
                    E$1,
                    TBL_Options[Option],
                    TBL_Options[ROG],
                    0,
                    0
                )/
                12
            )+
            E7+
            _xlfn.XLOOKUP(
                E$1,
                TBL_Options_Add[Option],
                TBL_Options_Add[Influx2_Size],
                0,
                0
            )
        ),
        _xlfn.XLOOKUP(
            E$1,
            TBL_Options_Add[Option],
            TBL_Options_Add[Influx3_Month],
            0,
            0
        )=TBL_Formulas[[#This Row],[Month]],
        SUM(
            E7*
            SUM(
                _xlfn.XLOOKUP(
                    E$1,
                    TBL_Options[Option],
                    TBL_Options[ROG],
                    0,
                    0
                )/
                12
            )+
            E7+
            _xlfn.XLOOKUP(
                E$1,
                TBL_Options_Add[Option],
                TBL_Options_Add[Influx3_Size],
                0,
                0
            )
        )
    ),
    SUM(
        E7*
        SUM(
            _xlfn.XLOOKUP(
                E$1,
                TBL_Options[Option],
                TBL_Options[ROG],
                0,
                0
            )/
            12
        )+
        E7
    )
)</f>
        <v>52.118346115049512</v>
      </c>
      <c r="F8" cm="1">
        <f t="array" ref="F8">_xlfn.IFNA(
    _xlfn.IFS(
        _xlfn.XLOOKUP(
            F$1,
            TBL_Options_Add[Option],
            TBL_Options_Add[Influx1_Month],
            0,
            0
        )=TBL_Formulas[[#This Row],[Month]],
        SUM(
            F7*
            SUM(
                _xlfn.XLOOKUP(
                    F$1,
                    TBL_Options[Option],
                    TBL_Options[ROG],
                    0,
                    0
                )/
                12
            )+
            F7+
            _xlfn.XLOOKUP(
                F$1,
                TBL_Options_Add[Option],
                TBL_Options_Add[Influx1_Size],
                0,
                0
            )
        ),
        _xlfn.XLOOKUP(
            F$1,
            TBL_Options_Add[Option],
            TBL_Options_Add[Influx2_Month],
            0,
            0
        )=TBL_Formulas[[#This Row],[Month]],
        SUM(
            F7*
            SUM(
                _xlfn.XLOOKUP(
                    F$1,
                    TBL_Options[Option],
                    TBL_Options[ROG],
                    0,
                    0
                )/
                12
            )+
            F7+
            _xlfn.XLOOKUP(
                F$1,
                TBL_Options_Add[Option],
                TBL_Options_Add[Influx2_Size],
                0,
                0
            )
        ),
        _xlfn.XLOOKUP(
            F$1,
            TBL_Options_Add[Option],
            TBL_Options_Add[Influx3_Month],
            0,
            0
        )=TBL_Formulas[[#This Row],[Month]],
        SUM(
            F7*
            SUM(
                _xlfn.XLOOKUP(
                    F$1,
                    TBL_Options[Option],
                    TBL_Options[ROG],
                    0,
                    0
                )/
                12
            )+
            F7+
            _xlfn.XLOOKUP(
                F$1,
                TBL_Options_Add[Option],
                TBL_Options_Add[Influx3_Size],
                0,
                0
            )
        )
    ),
    SUM(
        F7*
        SUM(
            _xlfn.XLOOKUP(
                F$1,
                TBL_Options[Option],
                TBL_Options[ROG],
                0,
                0
            )/
            12
        )+
        F7
    )
)</f>
        <v>52.118346115049512</v>
      </c>
      <c r="G8" cm="1">
        <f t="array" ref="G8">_xlfn.IFNA(
    _xlfn.IFS(
        _xlfn.XLOOKUP(
            G$1,
            TBL_Options_Add[Option],
            TBL_Options_Add[Influx1_Month],
            0,
            0
        )=TBL_Formulas[[#This Row],[Month]],
        SUM(
            G7*
            SUM(
                _xlfn.XLOOKUP(
                    G$1,
                    TBL_Options[Option],
                    TBL_Options[ROG],
                    0,
                    0
                )/
                12
            )+
            G7+
            _xlfn.XLOOKUP(
                G$1,
                TBL_Options_Add[Option],
                TBL_Options_Add[Influx1_Size],
                0,
                0
            )
        ),
        _xlfn.XLOOKUP(
            G$1,
            TBL_Options_Add[Option],
            TBL_Options_Add[Influx2_Month],
            0,
            0
        )=TBL_Formulas[[#This Row],[Month]],
        SUM(
            G7*
            SUM(
                _xlfn.XLOOKUP(
                    G$1,
                    TBL_Options[Option],
                    TBL_Options[ROG],
                    0,
                    0
                )/
                12
            )+
            G7+
            _xlfn.XLOOKUP(
                G$1,
                TBL_Options_Add[Option],
                TBL_Options_Add[Influx2_Size],
                0,
                0
            )
        ),
        _xlfn.XLOOKUP(
            G$1,
            TBL_Options_Add[Option],
            TBL_Options_Add[Influx3_Month],
            0,
            0
        )=TBL_Formulas[[#This Row],[Month]],
        SUM(
            G7*
            SUM(
                _xlfn.XLOOKUP(
                    G$1,
                    TBL_Options[Option],
                    TBL_Options[ROG],
                    0,
                    0
                )/
                12
            )+
            G7+
            _xlfn.XLOOKUP(
                G$1,
                TBL_Options_Add[Option],
                TBL_Options_Add[Influx3_Size],
                0,
                0
            )
        )
    ),
    SUM(
        G7*
        SUM(
            _xlfn.XLOOKUP(
                G$1,
                TBL_Options[Option],
                TBL_Options[ROG],
                0,
                0
            )/
            12
        )+
        G7
    )
)</f>
        <v>52.118346115049512</v>
      </c>
      <c r="H8" cm="1">
        <f t="array" ref="H8">_xlfn.IFNA(
    _xlfn.IFS(
        _xlfn.XLOOKUP(
            H$1,
            TBL_Options_Add[Option],
            TBL_Options_Add[Influx1_Month],
            0,
            0
        )=TBL_Formulas[[#This Row],[Month]],
        SUM(
            H7*
            SUM(
                _xlfn.XLOOKUP(
                    H$1,
                    TBL_Options[Option],
                    TBL_Options[ROG],
                    0,
                    0
                )/
                12
            )+
            H7+
            _xlfn.XLOOKUP(
                H$1,
                TBL_Options_Add[Option],
                TBL_Options_Add[Influx1_Size],
                0,
                0
            )
        ),
        _xlfn.XLOOKUP(
            H$1,
            TBL_Options_Add[Option],
            TBL_Options_Add[Influx2_Month],
            0,
            0
        )=TBL_Formulas[[#This Row],[Month]],
        SUM(
            H7*
            SUM(
                _xlfn.XLOOKUP(
                    H$1,
                    TBL_Options[Option],
                    TBL_Options[ROG],
                    0,
                    0
                )/
                12
            )+
            H7+
            _xlfn.XLOOKUP(
                H$1,
                TBL_Options_Add[Option],
                TBL_Options_Add[Influx2_Size],
                0,
                0
            )
        ),
        _xlfn.XLOOKUP(
            H$1,
            TBL_Options_Add[Option],
            TBL_Options_Add[Influx3_Month],
            0,
            0
        )=TBL_Formulas[[#This Row],[Month]],
        SUM(
            H7*
            SUM(
                _xlfn.XLOOKUP(
                    H$1,
                    TBL_Options[Option],
                    TBL_Options[ROG],
                    0,
                    0
                )/
                12
            )+
            H7+
            _xlfn.XLOOKUP(
                H$1,
                TBL_Options_Add[Option],
                TBL_Options_Add[Influx3_Size],
                0,
                0
            )
        )
    ),
    SUM(
        H7*
        SUM(
            _xlfn.XLOOKUP(
                H$1,
                TBL_Options[Option],
                TBL_Options[ROG],
                0,
                0
            )/
            12
        )+
        H7
    )
)</f>
        <v>52.118346115049512</v>
      </c>
      <c r="I8" cm="1">
        <f t="array" ref="I8">_xlfn.IFNA(
    _xlfn.IFS(
        _xlfn.XLOOKUP(
            I$1,
            TBL_Options_Add[Option],
            TBL_Options_Add[Influx1_Month],
            0,
            0
        )=TBL_Formulas[[#This Row],[Month]],
        SUM(
            I7*
            SUM(
                _xlfn.XLOOKUP(
                    I$1,
                    TBL_Options[Option],
                    TBL_Options[ROG],
                    0,
                    0
                )/
                12
            )+
            I7+
            _xlfn.XLOOKUP(
                I$1,
                TBL_Options_Add[Option],
                TBL_Options_Add[Influx1_Size],
                0,
                0
            )
        ),
        _xlfn.XLOOKUP(
            I$1,
            TBL_Options_Add[Option],
            TBL_Options_Add[Influx2_Month],
            0,
            0
        )=TBL_Formulas[[#This Row],[Month]],
        SUM(
            I7*
            SUM(
                _xlfn.XLOOKUP(
                    I$1,
                    TBL_Options[Option],
                    TBL_Options[ROG],
                    0,
                    0
                )/
                12
            )+
            I7+
            _xlfn.XLOOKUP(
                I$1,
                TBL_Options_Add[Option],
                TBL_Options_Add[Influx2_Size],
                0,
                0
            )
        ),
        _xlfn.XLOOKUP(
            I$1,
            TBL_Options_Add[Option],
            TBL_Options_Add[Influx3_Month],
            0,
            0
        )=TBL_Formulas[[#This Row],[Month]],
        SUM(
            I7*
            SUM(
                _xlfn.XLOOKUP(
                    I$1,
                    TBL_Options[Option],
                    TBL_Options[ROG],
                    0,
                    0
                )/
                12
            )+
            I7+
            _xlfn.XLOOKUP(
                I$1,
                TBL_Options_Add[Option],
                TBL_Options_Add[Influx3_Size],
                0,
                0
            )
        )
    ),
    SUM(
        I7*
        SUM(
            _xlfn.XLOOKUP(
                I$1,
                TBL_Options[Option],
                TBL_Options[ROG],
                0,
                0
            )/
            12
        )+
        I7
    )
)</f>
        <v>52.118346115049512</v>
      </c>
      <c r="J8" cm="1">
        <f t="array" ref="J8">_xlfn.IFNA(
    _xlfn.IFS(
        _xlfn.XLOOKUP(
            J$1,
            TBL_Options_Add[Option],
            TBL_Options_Add[Influx1_Month],
            0,
            0
        )=TBL_Formulas[[#This Row],[Month]],
        SUM(
            J7*
            SUM(
                _xlfn.XLOOKUP(
                    J$1,
                    TBL_Options[Option],
                    TBL_Options[ROG],
                    0,
                    0
                )/
                12
            )+
            J7+
            _xlfn.XLOOKUP(
                J$1,
                TBL_Options_Add[Option],
                TBL_Options_Add[Influx1_Size],
                0,
                0
            )
        ),
        _xlfn.XLOOKUP(
            J$1,
            TBL_Options_Add[Option],
            TBL_Options_Add[Influx2_Month],
            0,
            0
        )=TBL_Formulas[[#This Row],[Month]],
        SUM(
            J7*
            SUM(
                _xlfn.XLOOKUP(
                    J$1,
                    TBL_Options[Option],
                    TBL_Options[ROG],
                    0,
                    0
                )/
                12
            )+
            J7+
            _xlfn.XLOOKUP(
                J$1,
                TBL_Options_Add[Option],
                TBL_Options_Add[Influx2_Size],
                0,
                0
            )
        ),
        _xlfn.XLOOKUP(
            J$1,
            TBL_Options_Add[Option],
            TBL_Options_Add[Influx3_Month],
            0,
            0
        )=TBL_Formulas[[#This Row],[Month]],
        SUM(
            J7*
            SUM(
                _xlfn.XLOOKUP(
                    J$1,
                    TBL_Options[Option],
                    TBL_Options[ROG],
                    0,
                    0
                )/
                12
            )+
            J7+
            _xlfn.XLOOKUP(
                J$1,
                TBL_Options_Add[Option],
                TBL_Options_Add[Influx3_Size],
                0,
                0
            )
        )
    ),
    SUM(
        J7*
        SUM(
            _xlfn.XLOOKUP(
                J$1,
                TBL_Options[Option],
                TBL_Options[ROG],
                0,
                0
            )/
            12
        )+
        J7
    )
)</f>
        <v>52.118346115049512</v>
      </c>
      <c r="K8" cm="1">
        <f t="array" ref="K8">_xlfn.IFNA(
    _xlfn.IFS(
        _xlfn.XLOOKUP(
            K$1,
            TBL_Options_Add[Option],
            TBL_Options_Add[Influx1_Month],
            0,
            0
        )=TBL_Formulas[[#This Row],[Month]],
        SUM(
            K7*
            SUM(
                _xlfn.XLOOKUP(
                    K$1,
                    TBL_Options[Option],
                    TBL_Options[ROG],
                    0,
                    0
                )/
                12
            )+
            K7+
            _xlfn.XLOOKUP(
                K$1,
                TBL_Options_Add[Option],
                TBL_Options_Add[Influx1_Size],
                0,
                0
            )
        ),
        _xlfn.XLOOKUP(
            K$1,
            TBL_Options_Add[Option],
            TBL_Options_Add[Influx2_Month],
            0,
            0
        )=TBL_Formulas[[#This Row],[Month]],
        SUM(
            K7*
            SUM(
                _xlfn.XLOOKUP(
                    K$1,
                    TBL_Options[Option],
                    TBL_Options[ROG],
                    0,
                    0
                )/
                12
            )+
            K7+
            _xlfn.XLOOKUP(
                K$1,
                TBL_Options_Add[Option],
                TBL_Options_Add[Influx2_Size],
                0,
                0
            )
        ),
        _xlfn.XLOOKUP(
            K$1,
            TBL_Options_Add[Option],
            TBL_Options_Add[Influx3_Month],
            0,
            0
        )=TBL_Formulas[[#This Row],[Month]],
        SUM(
            K7*
            SUM(
                _xlfn.XLOOKUP(
                    K$1,
                    TBL_Options[Option],
                    TBL_Options[ROG],
                    0,
                    0
                )/
                12
            )+
            K7+
            _xlfn.XLOOKUP(
                K$1,
                TBL_Options_Add[Option],
                TBL_Options_Add[Influx3_Size],
                0,
                0
            )
        )
    ),
    SUM(
        K7*
        SUM(
            _xlfn.XLOOKUP(
                K$1,
                TBL_Options[Option],
                TBL_Options[ROG],
                0,
                0
            )/
            12
        )+
        K7
    )
)</f>
        <v>52.118346115049512</v>
      </c>
      <c r="L8">
        <f>IFERROR(
    SUM(
       TBL_Formulas[[#This Row],[Growth Pattern 01]]*
        _xlfn.XLOOKUP(
            L$1,
            TBL_Options[Option],
            TBL_Options[Primary_Mix],
            1,
            0
        )
    ),
    ""
)</f>
        <v>205.90321325432419</v>
      </c>
      <c r="M8">
        <f>IFERROR(
    SUM(
       TBL_Formulas[[#This Row],[Growth Pattern 01]]*
        _xlfn.XLOOKUP(
            M$1,
            TBL_Options[Option],
            TBL_Options[Secondary_Mix],
            1,
            0
        )
    ),
    ""
)</f>
        <v>41.18064265086484</v>
      </c>
      <c r="N8">
        <f>IFERROR(
    SUM(
       TBL_Formulas[[#This Row],[Growth Pattern 01]]*
        _xlfn.XLOOKUP(
            N$1,
            TBL_Options[Option],
            TBL_Options[Archive_Mix],
            1,
            0
        )
    ),
    ""
)</f>
        <v>0</v>
      </c>
      <c r="O8">
        <f>IFERROR(
    SUM(
       TBL_Formulas[[#This Row],[Growth Pattern 02]]*
        _xlfn.XLOOKUP(
            O$1,
            TBL_Options[Option],
            TBL_Options[Primary_Mix],
            1,
            0
        )
    ),
    ""
)</f>
        <v>10.423669223009902</v>
      </c>
      <c r="P8">
        <f>IFERROR(
    SUM(
       TBL_Formulas[[#This Row],[Growth Pattern 02]]*
        _xlfn.XLOOKUP(
            P$1,
            TBL_Options[Option],
            TBL_Options[Secondary_Mix],
            1,
            0
        )
    ),
    ""
)</f>
        <v>10.423669223009902</v>
      </c>
      <c r="Q8">
        <f>IFERROR(
    SUM(
       TBL_Formulas[[#This Row],[Growth Pattern 02]]*
        _xlfn.XLOOKUP(
            Q$1,
            TBL_Options[Option],
            TBL_Options[Archive_Mix],
            1,
            0
        )
    ),
    ""
)</f>
        <v>31.271007669029707</v>
      </c>
      <c r="R8">
        <f>IFERROR(
    SUM(
       TBL_Formulas[[#This Row],[Growth Pattern 03]]*
        _xlfn.XLOOKUP(
            R$1,
            TBL_Options[Option],
            TBL_Options[Primary_Mix],
            1,
            0
        )
    ),
    ""
)</f>
        <v>52.118346115049512</v>
      </c>
      <c r="S8">
        <f>IFERROR(
    SUM(
       TBL_Formulas[[#This Row],[Growth Pattern 03]]*
        _xlfn.XLOOKUP(
            R$1,
            TBL_Options[Option],
            TBL_Options[Secondary_Mix],
            1,
            0
        )
    ),
    ""
)</f>
        <v>0</v>
      </c>
      <c r="T8">
        <f>IFERROR(
    SUM(
       TBL_Formulas[[#This Row],[Growth Pattern 03]]*
        _xlfn.XLOOKUP(
            T$1,
            TBL_Options[Option],
            TBL_Options[Archive_Mix],
            1,
            0
        )
    ),
    ""
)</f>
        <v>0</v>
      </c>
      <c r="U8">
        <f>IFERROR(
    SUM(
       TBL_Formulas[[#This Row],[Growth Pattern 04]]*
        _xlfn.XLOOKUP(
            U$1,
            TBL_Options[Option],
            TBL_Options[Primary_Mix],
            1,
            0
        )
    ),
    ""
)</f>
        <v>52.118346115049512</v>
      </c>
      <c r="V8">
        <f>IFERROR(
    SUM(
       TBL_Formulas[[#This Row],[Growth Pattern 04]]*
        _xlfn.XLOOKUP(
           V$1,
            TBL_Options[Option],
            TBL_Options[Secondary_Mix],
            1,
            0
        )
    ),
    ""
)</f>
        <v>0</v>
      </c>
      <c r="W8">
        <f>IFERROR(
    SUM(
       TBL_Formulas[[#This Row],[Growth Pattern 04]]*
        _xlfn.XLOOKUP(
            W$1,
            TBL_Options[Option],
            TBL_Options[Archive_Mix],
            1,
            0
        )
    ),
    ""
)</f>
        <v>0</v>
      </c>
      <c r="X8">
        <f>IFERROR(
    SUM(
       TBL_Formulas[[#This Row],[Growth Pattern 05]]*
        _xlfn.XLOOKUP(
            X$1,
            TBL_Options[Option],
            TBL_Options[Primary_Mix],
            1,
            0
        )
    ),
    ""
)</f>
        <v>52.118346115049512</v>
      </c>
      <c r="Y8">
        <f>IFERROR(
    SUM(
       TBL_Formulas[[#This Row],[Growth Pattern 05]]*
        _xlfn.XLOOKUP(
            Y$1,
            TBL_Options[Option],
            TBL_Options[Secondary_Mix],
            1,
            0
        )
    ),
    ""
)</f>
        <v>0</v>
      </c>
      <c r="Z8">
        <f>IFERROR(
    SUM(
       TBL_Formulas[[#This Row],[Growth Pattern 05]]*
        _xlfn.XLOOKUP(
            Z$1,
            TBL_Options[Option],
            TBL_Options[Archive_Mix],
            1,
            0
        )
    ),
    ""
)</f>
        <v>0</v>
      </c>
      <c r="AA8">
        <f>IFERROR(
    SUM(
       TBL_Formulas[[#This Row],[Growth Pattern 06]]*
        _xlfn.XLOOKUP(
            AA$1,
            TBL_Options[Option],
            TBL_Options[Primary_Mix],
            1,
            0
        )
    ),
    ""
)</f>
        <v>52.118346115049512</v>
      </c>
      <c r="AB8">
        <f>IFERROR(
    SUM(
       TBL_Formulas[[#This Row],[Growth Pattern 06]]*
        _xlfn.XLOOKUP(
            AB$1,
            TBL_Options[Option],
            TBL_Options[Secondary_Mix],
            1,
            0
        )
    ),
    ""
)</f>
        <v>0</v>
      </c>
      <c r="AC8">
        <f>IFERROR(
    SUM(
       TBL_Formulas[[#This Row],[Growth Pattern 06]]*
        _xlfn.XLOOKUP(
            AC$1,
            TBL_Options[Option],
            TBL_Options[Archive_Mix],
            1,
            0
        )
    ),
    ""
)</f>
        <v>0</v>
      </c>
      <c r="AD8">
        <f>IFERROR(
    SUM(
       TBL_Formulas[[#This Row],[Growth Pattern 07]]*
        _xlfn.XLOOKUP(
            AD$1,
            TBL_Options[Option],
            TBL_Options[Primary_Mix],
            1,
            0
        )
    ),
    ""
)</f>
        <v>52.118346115049512</v>
      </c>
      <c r="AE8">
        <f>IFERROR(
    SUM(
       TBL_Formulas[[#This Row],[Growth Pattern 07]]*
        _xlfn.XLOOKUP(
            AE$1,
            TBL_Options[Option],
            TBL_Options[Secondary_Mix],
            1,
            0
        )
    ),
    ""
)</f>
        <v>0</v>
      </c>
      <c r="AF8">
        <f>IFERROR(
    SUM(
       TBL_Formulas[[#This Row],[Growth Pattern 07]]*
        _xlfn.XLOOKUP(
            AF$1,
            TBL_Options[Option],
            TBL_Options[Archive_Mix],
            1,
            0
        )
    ),
    ""
)</f>
        <v>0</v>
      </c>
      <c r="AG8">
        <f>IFERROR(
    SUM(
       TBL_Formulas[[#This Row],[Growth Pattern 08]]*
        _xlfn.XLOOKUP(
            AG$1,
            TBL_Options[Option],
            TBL_Options[Primary_Mix],
            1,
            0
        )
    ),
    ""
)</f>
        <v>52.118346115049512</v>
      </c>
      <c r="AH8">
        <f>IFERROR(
    SUM(
       TBL_Formulas[[#This Row],[Growth Pattern 08]]*
        _xlfn.XLOOKUP(
            AH$1,
            TBL_Options[Option],
            TBL_Options[Secondary_Mix],
            1,
            0
        )
    ),
    ""
)</f>
        <v>0</v>
      </c>
      <c r="AI8">
        <f>IFERROR(
    SUM(
       TBL_Formulas[[#This Row],[Growth Pattern 08]]*
        _xlfn.XLOOKUP(
            AI$1,
            TBL_Options[Option],
            TBL_Options[Archive_Mix],
            1,
            0
        )
    ),
    ""
)</f>
        <v>0</v>
      </c>
      <c r="AJ8">
        <f>IFERROR(
    SUM(
       TBL_Formulas[[#This Row],[Growth Pattern 09]]*
        _xlfn.XLOOKUP(
            AJ$1,
            TBL_Options[Option],
            TBL_Options[Primary_Mix],
            1,
            0
        )
    ),
    ""
)</f>
        <v>52.118346115049512</v>
      </c>
      <c r="AK8">
        <f>IFERROR(
    SUM(
       TBL_Formulas[[#This Row],[Growth Pattern 09]]*
        _xlfn.XLOOKUP(
            AK$1,
            TBL_Options[Option],
            TBL_Options[Secondary_Mix],
            1,
            0
        )
    ),
    ""
)</f>
        <v>0</v>
      </c>
      <c r="AL8">
        <f>IFERROR(
    SUM(
       TBL_Formulas[[#This Row],[Growth Pattern 09]]*
        _xlfn.XLOOKUP(
            AL$1,
            TBL_Options[Option],
            TBL_Options[Archive_Mix],
            1,
            0
        )
    ),
    ""
)</f>
        <v>0</v>
      </c>
      <c r="AM8">
        <f>IFERROR(
    SUM(
       TBL_Formulas[[#This Row],[Growth Pattern 10]]*
        _xlfn.XLOOKUP(
            AM$1,
            TBL_Options[Option],
            TBL_Options[Primary_Mix],
            1,
            0
        )
    ),
    ""
)</f>
        <v>52.118346115049512</v>
      </c>
      <c r="AN8">
        <f>IFERROR(
    SUM(
       TBL_Formulas[[#This Row],[Growth Pattern 10]]*
        _xlfn.XLOOKUP(
            AN$1,
            TBL_Options[Option],
            TBL_Options[Secondary_Mix],
            1,
            0
        )
    ),
    ""
)</f>
        <v>0</v>
      </c>
      <c r="AO8">
        <f>IFERROR(
    SUM(
       TBL_Formulas[[#This Row],[Growth Pattern 10]]*
        _xlfn.XLOOKUP(
            AO$1,
            TBL_Options[Option],
            TBL_Options[Archive_Mix],
            1,
            0
        )
    ),
    ""
)</f>
        <v>0</v>
      </c>
      <c r="AP8" s="3" cm="1">
        <f t="array" ref="AP8">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4689.7875881934151</v>
      </c>
      <c r="AQ8" s="3" t="str" cm="1">
        <f t="array" ref="AQ8">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8" s="3" t="str" cm="1">
        <f t="array" ref="AR8">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8" s="3" cm="1">
        <f t="array" ref="AS8">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245.49825754032921</v>
      </c>
      <c r="AT8" s="3" cm="1">
        <f t="array" ref="AT8">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133.42296605452677</v>
      </c>
      <c r="AU8" s="3" cm="1">
        <f t="array" ref="AU8">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128.08604741234569</v>
      </c>
      <c r="AV8" s="3" cm="1">
        <f t="array" ref="AV8">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667.11483027263375</v>
      </c>
      <c r="AW8" s="3" t="str" cm="1">
        <f t="array" ref="AW8">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8" s="3" t="str" cm="1">
        <f t="array" ref="AX8">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8" s="3" cm="1">
        <f t="array" ref="AY8">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533.69186421810696</v>
      </c>
      <c r="AZ8" s="3" t="str" cm="1">
        <f t="array" ref="AZ8">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8" s="3" t="str" cm="1">
        <f t="array" ref="BA8">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8" s="3" cm="1">
        <f t="array" ref="BB8">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959.12692509732506</v>
      </c>
      <c r="BC8" s="3" t="str" cm="1">
        <f t="array" ref="BC8">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8" s="3" t="str" cm="1">
        <f t="array" ref="BD8">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8" s="3" cm="1">
        <f t="array" ref="BE8">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533.69186421810696</v>
      </c>
      <c r="BF8" s="3" t="str" cm="1">
        <f t="array" ref="BF8">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8" s="3" t="str" cm="1">
        <f t="array" ref="BG8">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8" s="3" cm="1">
        <f t="array" ref="BH8">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106.73837284362141</v>
      </c>
      <c r="BI8" s="3" t="str" cm="1">
        <f t="array" ref="BI8">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8" s="3" t="str" cm="1">
        <f t="array" ref="BJ8">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8" s="3" cm="1">
        <f t="array" ref="BK8">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2081.3982704506175</v>
      </c>
      <c r="BL8" s="3" t="str" cm="1">
        <f t="array" ref="BL8">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8" s="3" t="str" cm="1">
        <f t="array" ref="BM8">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8" s="3" cm="1">
        <f t="array" ref="BN8">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533.69186421810696</v>
      </c>
      <c r="BO8" s="3" t="str" cm="1">
        <f t="array" ref="BO8">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8" s="3" t="str" cm="1">
        <f t="array" ref="BP8">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8" s="3" cm="1">
        <f t="array" ref="BQ8">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213.47674568724281</v>
      </c>
      <c r="BR8" s="3" t="str" cm="1">
        <f t="array" ref="BR8">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8" s="3" t="str" cm="1">
        <f t="array" ref="BS8">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8"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8">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8">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53.369186421810703</v>
      </c>
      <c r="BW8">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53.369186421810703</v>
      </c>
      <c r="BX8">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8">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53.369186421810703</v>
      </c>
      <c r="BZ8">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106.73837284362141</v>
      </c>
      <c r="CA8">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8">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53.369186421810703</v>
      </c>
      <c r="CC8">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106.73837284362141</v>
      </c>
      <c r="CD8" s="3" t="str" cm="1">
        <f t="array" ref="CD8">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8" s="3" cm="1">
        <f t="array" ref="CE8">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1843.3815681656379</v>
      </c>
      <c r="CF8" s="3" t="str" cm="1">
        <f t="array" ref="CF8">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8" s="3" t="str" cm="1">
        <f t="array" ref="CG8">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8" s="3" cm="1">
        <f t="array" ref="CH8">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96.064535559259269</v>
      </c>
      <c r="CI8" s="3" t="str" cm="1">
        <f t="array" ref="CI8">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8" s="3" t="str" cm="1">
        <f t="array" ref="CJ8">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8" s="3" cm="1">
        <f t="array" ref="CK8">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480.32267779629626</v>
      </c>
      <c r="CL8" s="3" t="str" cm="1">
        <f t="array" ref="CL8">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8" s="3" t="str" cm="1">
        <f t="array" ref="CM8">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8" s="3" cm="1">
        <f t="array" ref="CN8">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480.32267779629626</v>
      </c>
      <c r="CO8" s="3" t="str" cm="1">
        <f t="array" ref="CO8">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8" s="3" cm="1">
        <f t="array" ref="CP8">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458.02038119084364</v>
      </c>
      <c r="CQ8" s="3" t="str" cm="1">
        <f t="array" ref="CQ8">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8" s="3" t="str" cm="1">
        <f t="array" ref="CR8">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8" s="3" cm="1">
        <f t="array" ref="CS8">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458.02038119084364</v>
      </c>
      <c r="CT8" s="3" t="str" cm="1">
        <f t="array" ref="CT8">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8" s="3" t="str" cm="1">
        <f t="array" ref="CU8">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8" s="3" cm="1">
        <f t="array" ref="CV8">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458.02038119084364</v>
      </c>
      <c r="CW8" s="3" t="str" cm="1">
        <f t="array" ref="CW8">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8" s="3" t="str" cm="1">
        <f t="array" ref="CX8">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8" s="3" cm="1">
        <f t="array" ref="CY8">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458.02038119084364</v>
      </c>
      <c r="CZ8" s="3" t="str" cm="1">
        <f t="array" ref="CZ8">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8" s="3" t="str" cm="1">
        <f t="array" ref="DA8">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8" s="3" t="str" cm="1">
        <f t="array" ref="DB8">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8" s="3" t="str" cm="1">
        <f t="array" ref="DC8">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8" s="3" cm="1">
        <f t="array" ref="DD8">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597.30105063991778</v>
      </c>
      <c r="DE8" s="3" t="str" cm="1">
        <f t="array" ref="DE8">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8" s="3" t="str" cm="1">
        <f t="array" ref="DF8">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8" s="3" cm="1">
        <f t="array" ref="DG8">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597.30105063991778</v>
      </c>
      <c r="DH8" s="3">
        <f>SUM(TBL_Formulas[[#This Row],[Primary Storage 01]:[Archive Storage 01]],TBL_Formulas[[#This Row],[Data Retrieval 01]])</f>
        <v>4689.7875881934151</v>
      </c>
      <c r="DI8" s="3">
        <f>SUM(TBL_Formulas[[#This Row],[Primary Storage 01]:[Archive Storage 01]],TBL_Formulas[[#This Row],[Data Retrieval 01]],TBL_Formulas[[#This Row],[Egress Fees 01 - Azure]:[Egress Fees 01 - GCP]])</f>
        <v>6533.169156359053</v>
      </c>
      <c r="DJ8" s="3">
        <f>SUM(TBL_Formulas[[#This Row],[Primary Storage 02]:[Archive Storage 02]],TBL_Formulas[[#This Row],[Data Retrieval 02]])</f>
        <v>507.00727100720167</v>
      </c>
      <c r="DK8" s="3">
        <f>SUM(TBL_Formulas[[#This Row],[Primary Storage 02]:[Archive Storage 02]],TBL_Formulas[[#This Row],[Data Retrieval 02]],TBL_Formulas[[#This Row],[Egress Fees 02 - Azure]:[Egress Fees 02 - GCP]])</f>
        <v>603.07180656646096</v>
      </c>
      <c r="DL8" s="3">
        <f>SUM(TBL_Formulas[[#This Row],[Primary Storage 03]:[Archive Storage 03]],TBL_Formulas[[#This Row],[Data Retrieval 03]])</f>
        <v>720.48401669444445</v>
      </c>
      <c r="DM8" s="3">
        <f>SUM(TBL_Formulas[[#This Row],[Primary Storage 03]:[Archive Storage 03]],TBL_Formulas[[#This Row],[Data Retrieval 03]],TBL_Formulas[[#This Row],[Egress Fees 03 - Azure]:[Egress Fees 03 - GCP]])</f>
        <v>1200.8066944907407</v>
      </c>
      <c r="DN8" s="3">
        <f>SUM(TBL_Formulas[[#This Row],[Primary Storage 04]:[Archive Storage 04]],TBL_Formulas[[#This Row],[Data Retrieval 04]])</f>
        <v>587.06105063991765</v>
      </c>
      <c r="DO8" s="3">
        <f>SUM(TBL_Formulas[[#This Row],[Primary Storage 04]:[Archive Storage 04]],TBL_Formulas[[#This Row],[Data Retrieval 04]],TBL_Formulas[[#This Row],[Egress Fees 04 - Azure]:[Egress Fees 04 - GCP]])</f>
        <v>1067.3837284362139</v>
      </c>
      <c r="DP8" s="3">
        <f>SUM(TBL_Formulas[[#This Row],[Primary Storage 05]:[Archive Storage 05]],TBL_Formulas[[#This Row],[Data Retrieval 05]])</f>
        <v>959.12692509732506</v>
      </c>
      <c r="DQ8" s="3">
        <f>SUM(TBL_Formulas[[#This Row],[Primary Storage 05]:[Archive Storage 05]],TBL_Formulas[[#This Row],[Data Retrieval 05]],TBL_Formulas[[#This Row],[Egress Fees 05 - Azure]:[Egress Fees 05 - GCP]])</f>
        <v>1417.1473062881687</v>
      </c>
      <c r="DR8" s="3">
        <f>SUM(TBL_Formulas[[#This Row],[Primary Storage 06]:[Archive Storage 06]],TBL_Formulas[[#This Row],[Data Retrieval 06]])</f>
        <v>587.06105063991765</v>
      </c>
      <c r="DS8" s="3">
        <f>SUM(TBL_Formulas[[#This Row],[Primary Storage 06]:[Archive Storage 06]],TBL_Formulas[[#This Row],[Data Retrieval 06]],TBL_Formulas[[#This Row],[Egress Fees 06 - Azure]:[Egress Fees 06 - GCP]])</f>
        <v>1045.0814318307612</v>
      </c>
      <c r="DT8" s="3">
        <f>SUM(TBL_Formulas[[#This Row],[Primary Storage 07]:[Archive Storage 07]],TBL_Formulas[[#This Row],[Data Retrieval 07]])</f>
        <v>213.47674568724281</v>
      </c>
      <c r="DU8" s="3">
        <f>SUM(TBL_Formulas[[#This Row],[Primary Storage 07]:[Archive Storage 07]],TBL_Formulas[[#This Row],[Data Retrieval 07]],TBL_Formulas[[#This Row],[Egress Fees 07 - Azure]:[Egress Fees 07 - GCP]])</f>
        <v>671.49712687808642</v>
      </c>
      <c r="DV8" s="3">
        <f>SUM(TBL_Formulas[[#This Row],[Primary Storage 08]:[Archive Storage 08]],TBL_Formulas[[#This Row],[Data Retrieval 08]])</f>
        <v>2081.3982704506175</v>
      </c>
      <c r="DW8" s="3">
        <f>SUM(TBL_Formulas[[#This Row],[Primary Storage 08]:[Archive Storage 08]],TBL_Formulas[[#This Row],[Data Retrieval 08]],TBL_Formulas[[#This Row],[Egress Fees 08 - Azure]:[Egress Fees 08 - GCP]])</f>
        <v>2539.4186516414611</v>
      </c>
      <c r="DX8" s="3">
        <f>SUM(TBL_Formulas[[#This Row],[Primary Storage 09]:[Archive Storage 09]],TBL_Formulas[[#This Row],[Data Retrieval 09]])</f>
        <v>587.06105063991765</v>
      </c>
      <c r="DY8" s="3">
        <f>SUM(TBL_Formulas[[#This Row],[Primary Storage 09]:[Archive Storage 09]],TBL_Formulas[[#This Row],[Data Retrieval 09]],TBL_Formulas[[#This Row],[Egress Fees 09 - Azure]:[Egress Fees 09 - GCP]])</f>
        <v>1184.3621012798353</v>
      </c>
      <c r="DZ8" s="3">
        <f>SUM(TBL_Formulas[[#This Row],[Primary Storage 10]:[Archive Storage 10]],TBL_Formulas[[#This Row],[Data Retrieval 10]])</f>
        <v>320.21511853086423</v>
      </c>
      <c r="EA8" s="3">
        <f>SUM(TBL_Formulas[[#This Row],[Primary Storage 10]:[Archive Storage 10]],TBL_Formulas[[#This Row],[Data Retrieval 10]],TBL_Formulas[[#This Row],[Egress Fees 10 - Azure]:[Egress Fees 10 - GCP]])</f>
        <v>917.51616917078195</v>
      </c>
      <c r="EB8" s="14"/>
    </row>
    <row r="9" spans="1:132" x14ac:dyDescent="0.2">
      <c r="A9" s="2">
        <v>7</v>
      </c>
      <c r="B9" cm="1">
        <f t="array" ref="B9">_xlfn.IFNA(
    _xlfn.IFS(
        _xlfn.XLOOKUP(
            B$1,
            TBL_Options_Add[Option],
            TBL_Options_Add[Influx1_Month],
            0,
            0
        )=TBL_Formulas[[#This Row],[Month]],
        SUM(
            B8*
            SUM(
                _xlfn.XLOOKUP(
                    B$1,
                    TBL_Options[Option],
                    TBL_Options[ROG],
                    0,
                    0
                )/
                12
            )+
            B8+
            _xlfn.XLOOKUP(
                B$1,
                TBL_Options_Add[Option],
                TBL_Options_Add[Influx1_Size],
                0,
                0
            )
        ),
        _xlfn.XLOOKUP(
            B$1,
            TBL_Options_Add[Option],
            TBL_Options_Add[Influx2_Month],
            0,
            0
        )=TBL_Formulas[[#This Row],[Month]],
        SUM(
            B8*
            SUM(
                _xlfn.XLOOKUP(
                    B$1,
                    TBL_Options[Option],
                    TBL_Options[ROG],
                    0,
                    0
                )/
                12
            )+
            B8+
            _xlfn.XLOOKUP(
                B$1,
                TBL_Options_Add[Option],
                TBL_Options_Add[Influx2_Size],
                0,
                0
            )
        ),
        _xlfn.XLOOKUP(
            B$1,
            TBL_Options_Add[Option],
            TBL_Options_Add[Influx3_Month],
            0,
            0
        )=TBL_Formulas[[#This Row],[Month]],
        SUM(
            B8*
            SUM(
                _xlfn.XLOOKUP(
                    B$1,
                    TBL_Options[Option],
                    TBL_Options[ROG],
                    0,
                    0
                )/
                12
            )+
            B8+
            _xlfn.XLOOKUP(
                B$1,
                TBL_Options_Add[Option],
                TBL_Options_Add[Influx3_Size],
                0,
                0
            )
        )
    ),
    SUM(
        B8*
        SUM(
            _xlfn.XLOOKUP(
                B$1,
                TBL_Options[Option],
                TBL_Options[ROG],
                0,
                0
            )/
            12
        )+
        B8
    )
)</f>
        <v>207.61907336477688</v>
      </c>
      <c r="C9" cm="1">
        <f t="array" ref="C9">_xlfn.IFNA(
    _xlfn.IFS(
        _xlfn.XLOOKUP(
            C$1,
            TBL_Options_Add[Option],
            TBL_Options_Add[Influx1_Month],
            0,
            0
        )=TBL_Formulas[[#This Row],[Month]],
        SUM(
            C8*
            SUM(
                _xlfn.XLOOKUP(
                    C$1,
                    TBL_Options[Option],
                    TBL_Options[ROG],
                    0,
                    0
                )/
                12
            )+
            C8+
            _xlfn.XLOOKUP(
                C$1,
                TBL_Options_Add[Option],
                TBL_Options_Add[Influx1_Size],
                0,
                0
            )
        ),
        _xlfn.XLOOKUP(
            C$1,
            TBL_Options_Add[Option],
            TBL_Options_Add[Influx2_Month],
            0,
            0
        )=TBL_Formulas[[#This Row],[Month]],
        SUM(
            C8*
            SUM(
                _xlfn.XLOOKUP(
                    C$1,
                    TBL_Options[Option],
                    TBL_Options[ROG],
                    0,
                    0
                )/
                12
            )+
            C8+
            _xlfn.XLOOKUP(
                C$1,
                TBL_Options_Add[Option],
                TBL_Options_Add[Influx2_Size],
                0,
                0
            )
        ),
        _xlfn.XLOOKUP(
            C$1,
            TBL_Options_Add[Option],
            TBL_Options_Add[Influx3_Month],
            0,
            0
        )=TBL_Formulas[[#This Row],[Month]],
        SUM(
            C8*
            SUM(
                _xlfn.XLOOKUP(
                    C$1,
                    TBL_Options[Option],
                    TBL_Options[ROG],
                    0,
                    0
                )/
                12
            )+
            C8+
            _xlfn.XLOOKUP(
                C$1,
                TBL_Options_Add[Option],
                TBL_Options_Add[Influx3_Size],
                0,
                0
            )
        )
    ),
    SUM(
        C8*
        SUM(
            _xlfn.XLOOKUP(
                C$1,
                TBL_Options[Option],
                TBL_Options[ROG],
                0,
                0
            )/
            12
        )+
        C8
    )
)</f>
        <v>52.552665666008259</v>
      </c>
      <c r="D9" cm="1">
        <f t="array" ref="D9">_xlfn.IFNA(
    _xlfn.IFS(
        _xlfn.XLOOKUP(
            D$1,
            TBL_Options_Add[Option],
            TBL_Options_Add[Influx1_Month],
            0,
            0
        )=TBL_Formulas[[#This Row],[Month]],
        SUM(
            D8*
            SUM(
                _xlfn.XLOOKUP(
                    D$1,
                    TBL_Options[Option],
                    TBL_Options[ROG],
                    0,
                    0
                )/
                12
            )+
            D8+
            _xlfn.XLOOKUP(
                D$1,
                TBL_Options_Add[Option],
                TBL_Options_Add[Influx1_Size],
                0,
                0
            )
        ),
        _xlfn.XLOOKUP(
            D$1,
            TBL_Options_Add[Option],
            TBL_Options_Add[Influx2_Month],
            0,
            0
        )=TBL_Formulas[[#This Row],[Month]],
        SUM(
            D8*
            SUM(
                _xlfn.XLOOKUP(
                    D$1,
                    TBL_Options[Option],
                    TBL_Options[ROG],
                    0,
                    0
                )/
                12
            )+
            D8+
            _xlfn.XLOOKUP(
                D$1,
                TBL_Options_Add[Option],
                TBL_Options_Add[Influx2_Size],
                0,
                0
            )
        ),
        _xlfn.XLOOKUP(
            D$1,
            TBL_Options_Add[Option],
            TBL_Options_Add[Influx3_Month],
            0,
            0
        )=TBL_Formulas[[#This Row],[Month]],
        SUM(
            D8*
            SUM(
                _xlfn.XLOOKUP(
                    D$1,
                    TBL_Options[Option],
                    TBL_Options[ROG],
                    0,
                    0
                )/
                12
            )+
            D8+
            _xlfn.XLOOKUP(
                D$1,
                TBL_Options_Add[Option],
                TBL_Options_Add[Influx3_Size],
                0,
                0
            )
        )
    ),
    SUM(
        D8*
        SUM(
            _xlfn.XLOOKUP(
                D$1,
                TBL_Options[Option],
                TBL_Options[ROG],
                0,
                0
            )/
            12
        )+
        D8
    )
)</f>
        <v>52.552665666008259</v>
      </c>
      <c r="E9" cm="1">
        <f t="array" ref="E9">_xlfn.IFNA(
    _xlfn.IFS(
        _xlfn.XLOOKUP(
            E$1,
            TBL_Options_Add[Option],
            TBL_Options_Add[Influx1_Month],
            0,
            0
        )=TBL_Formulas[[#This Row],[Month]],
        SUM(
            E8*
            SUM(
                _xlfn.XLOOKUP(
                    E$1,
                    TBL_Options[Option],
                    TBL_Options[ROG],
                    0,
                    0
                )/
                12
            )+
            E8+
            _xlfn.XLOOKUP(
                E$1,
                TBL_Options_Add[Option],
                TBL_Options_Add[Influx1_Size],
                0,
                0
            )
        ),
        _xlfn.XLOOKUP(
            E$1,
            TBL_Options_Add[Option],
            TBL_Options_Add[Influx2_Month],
            0,
            0
        )=TBL_Formulas[[#This Row],[Month]],
        SUM(
            E8*
            SUM(
                _xlfn.XLOOKUP(
                    E$1,
                    TBL_Options[Option],
                    TBL_Options[ROG],
                    0,
                    0
                )/
                12
            )+
            E8+
            _xlfn.XLOOKUP(
                E$1,
                TBL_Options_Add[Option],
                TBL_Options_Add[Influx2_Size],
                0,
                0
            )
        ),
        _xlfn.XLOOKUP(
            E$1,
            TBL_Options_Add[Option],
            TBL_Options_Add[Influx3_Month],
            0,
            0
        )=TBL_Formulas[[#This Row],[Month]],
        SUM(
            E8*
            SUM(
                _xlfn.XLOOKUP(
                    E$1,
                    TBL_Options[Option],
                    TBL_Options[ROG],
                    0,
                    0
                )/
                12
            )+
            E8+
            _xlfn.XLOOKUP(
                E$1,
                TBL_Options_Add[Option],
                TBL_Options_Add[Influx3_Size],
                0,
                0
            )
        )
    ),
    SUM(
        E8*
        SUM(
            _xlfn.XLOOKUP(
                E$1,
                TBL_Options[Option],
                TBL_Options[ROG],
                0,
                0
            )/
            12
        )+
        E8
    )
)</f>
        <v>52.552665666008259</v>
      </c>
      <c r="F9" cm="1">
        <f t="array" ref="F9">_xlfn.IFNA(
    _xlfn.IFS(
        _xlfn.XLOOKUP(
            F$1,
            TBL_Options_Add[Option],
            TBL_Options_Add[Influx1_Month],
            0,
            0
        )=TBL_Formulas[[#This Row],[Month]],
        SUM(
            F8*
            SUM(
                _xlfn.XLOOKUP(
                    F$1,
                    TBL_Options[Option],
                    TBL_Options[ROG],
                    0,
                    0
                )/
                12
            )+
            F8+
            _xlfn.XLOOKUP(
                F$1,
                TBL_Options_Add[Option],
                TBL_Options_Add[Influx1_Size],
                0,
                0
            )
        ),
        _xlfn.XLOOKUP(
            F$1,
            TBL_Options_Add[Option],
            TBL_Options_Add[Influx2_Month],
            0,
            0
        )=TBL_Formulas[[#This Row],[Month]],
        SUM(
            F8*
            SUM(
                _xlfn.XLOOKUP(
                    F$1,
                    TBL_Options[Option],
                    TBL_Options[ROG],
                    0,
                    0
                )/
                12
            )+
            F8+
            _xlfn.XLOOKUP(
                F$1,
                TBL_Options_Add[Option],
                TBL_Options_Add[Influx2_Size],
                0,
                0
            )
        ),
        _xlfn.XLOOKUP(
            F$1,
            TBL_Options_Add[Option],
            TBL_Options_Add[Influx3_Month],
            0,
            0
        )=TBL_Formulas[[#This Row],[Month]],
        SUM(
            F8*
            SUM(
                _xlfn.XLOOKUP(
                    F$1,
                    TBL_Options[Option],
                    TBL_Options[ROG],
                    0,
                    0
                )/
                12
            )+
            F8+
            _xlfn.XLOOKUP(
                F$1,
                TBL_Options_Add[Option],
                TBL_Options_Add[Influx3_Size],
                0,
                0
            )
        )
    ),
    SUM(
        F8*
        SUM(
            _xlfn.XLOOKUP(
                F$1,
                TBL_Options[Option],
                TBL_Options[ROG],
                0,
                0
            )/
            12
        )+
        F8
    )
)</f>
        <v>52.552665666008259</v>
      </c>
      <c r="G9" cm="1">
        <f t="array" ref="G9">_xlfn.IFNA(
    _xlfn.IFS(
        _xlfn.XLOOKUP(
            G$1,
            TBL_Options_Add[Option],
            TBL_Options_Add[Influx1_Month],
            0,
            0
        )=TBL_Formulas[[#This Row],[Month]],
        SUM(
            G8*
            SUM(
                _xlfn.XLOOKUP(
                    G$1,
                    TBL_Options[Option],
                    TBL_Options[ROG],
                    0,
                    0
                )/
                12
            )+
            G8+
            _xlfn.XLOOKUP(
                G$1,
                TBL_Options_Add[Option],
                TBL_Options_Add[Influx1_Size],
                0,
                0
            )
        ),
        _xlfn.XLOOKUP(
            G$1,
            TBL_Options_Add[Option],
            TBL_Options_Add[Influx2_Month],
            0,
            0
        )=TBL_Formulas[[#This Row],[Month]],
        SUM(
            G8*
            SUM(
                _xlfn.XLOOKUP(
                    G$1,
                    TBL_Options[Option],
                    TBL_Options[ROG],
                    0,
                    0
                )/
                12
            )+
            G8+
            _xlfn.XLOOKUP(
                G$1,
                TBL_Options_Add[Option],
                TBL_Options_Add[Influx2_Size],
                0,
                0
            )
        ),
        _xlfn.XLOOKUP(
            G$1,
            TBL_Options_Add[Option],
            TBL_Options_Add[Influx3_Month],
            0,
            0
        )=TBL_Formulas[[#This Row],[Month]],
        SUM(
            G8*
            SUM(
                _xlfn.XLOOKUP(
                    G$1,
                    TBL_Options[Option],
                    TBL_Options[ROG],
                    0,
                    0
                )/
                12
            )+
            G8+
            _xlfn.XLOOKUP(
                G$1,
                TBL_Options_Add[Option],
                TBL_Options_Add[Influx3_Size],
                0,
                0
            )
        )
    ),
    SUM(
        G8*
        SUM(
            _xlfn.XLOOKUP(
                G$1,
                TBL_Options[Option],
                TBL_Options[ROG],
                0,
                0
            )/
            12
        )+
        G8
    )
)</f>
        <v>52.552665666008259</v>
      </c>
      <c r="H9" cm="1">
        <f t="array" ref="H9">_xlfn.IFNA(
    _xlfn.IFS(
        _xlfn.XLOOKUP(
            H$1,
            TBL_Options_Add[Option],
            TBL_Options_Add[Influx1_Month],
            0,
            0
        )=TBL_Formulas[[#This Row],[Month]],
        SUM(
            H8*
            SUM(
                _xlfn.XLOOKUP(
                    H$1,
                    TBL_Options[Option],
                    TBL_Options[ROG],
                    0,
                    0
                )/
                12
            )+
            H8+
            _xlfn.XLOOKUP(
                H$1,
                TBL_Options_Add[Option],
                TBL_Options_Add[Influx1_Size],
                0,
                0
            )
        ),
        _xlfn.XLOOKUP(
            H$1,
            TBL_Options_Add[Option],
            TBL_Options_Add[Influx2_Month],
            0,
            0
        )=TBL_Formulas[[#This Row],[Month]],
        SUM(
            H8*
            SUM(
                _xlfn.XLOOKUP(
                    H$1,
                    TBL_Options[Option],
                    TBL_Options[ROG],
                    0,
                    0
                )/
                12
            )+
            H8+
            _xlfn.XLOOKUP(
                H$1,
                TBL_Options_Add[Option],
                TBL_Options_Add[Influx2_Size],
                0,
                0
            )
        ),
        _xlfn.XLOOKUP(
            H$1,
            TBL_Options_Add[Option],
            TBL_Options_Add[Influx3_Month],
            0,
            0
        )=TBL_Formulas[[#This Row],[Month]],
        SUM(
            H8*
            SUM(
                _xlfn.XLOOKUP(
                    H$1,
                    TBL_Options[Option],
                    TBL_Options[ROG],
                    0,
                    0
                )/
                12
            )+
            H8+
            _xlfn.XLOOKUP(
                H$1,
                TBL_Options_Add[Option],
                TBL_Options_Add[Influx3_Size],
                0,
                0
            )
        )
    ),
    SUM(
        H8*
        SUM(
            _xlfn.XLOOKUP(
                H$1,
                TBL_Options[Option],
                TBL_Options[ROG],
                0,
                0
            )/
            12
        )+
        H8
    )
)</f>
        <v>52.552665666008259</v>
      </c>
      <c r="I9" cm="1">
        <f t="array" ref="I9">_xlfn.IFNA(
    _xlfn.IFS(
        _xlfn.XLOOKUP(
            I$1,
            TBL_Options_Add[Option],
            TBL_Options_Add[Influx1_Month],
            0,
            0
        )=TBL_Formulas[[#This Row],[Month]],
        SUM(
            I8*
            SUM(
                _xlfn.XLOOKUP(
                    I$1,
                    TBL_Options[Option],
                    TBL_Options[ROG],
                    0,
                    0
                )/
                12
            )+
            I8+
            _xlfn.XLOOKUP(
                I$1,
                TBL_Options_Add[Option],
                TBL_Options_Add[Influx1_Size],
                0,
                0
            )
        ),
        _xlfn.XLOOKUP(
            I$1,
            TBL_Options_Add[Option],
            TBL_Options_Add[Influx2_Month],
            0,
            0
        )=TBL_Formulas[[#This Row],[Month]],
        SUM(
            I8*
            SUM(
                _xlfn.XLOOKUP(
                    I$1,
                    TBL_Options[Option],
                    TBL_Options[ROG],
                    0,
                    0
                )/
                12
            )+
            I8+
            _xlfn.XLOOKUP(
                I$1,
                TBL_Options_Add[Option],
                TBL_Options_Add[Influx2_Size],
                0,
                0
            )
        ),
        _xlfn.XLOOKUP(
            I$1,
            TBL_Options_Add[Option],
            TBL_Options_Add[Influx3_Month],
            0,
            0
        )=TBL_Formulas[[#This Row],[Month]],
        SUM(
            I8*
            SUM(
                _xlfn.XLOOKUP(
                    I$1,
                    TBL_Options[Option],
                    TBL_Options[ROG],
                    0,
                    0
                )/
                12
            )+
            I8+
            _xlfn.XLOOKUP(
                I$1,
                TBL_Options_Add[Option],
                TBL_Options_Add[Influx3_Size],
                0,
                0
            )
        )
    ),
    SUM(
        I8*
        SUM(
            _xlfn.XLOOKUP(
                I$1,
                TBL_Options[Option],
                TBL_Options[ROG],
                0,
                0
            )/
            12
        )+
        I8
    )
)</f>
        <v>52.552665666008259</v>
      </c>
      <c r="J9" cm="1">
        <f t="array" ref="J9">_xlfn.IFNA(
    _xlfn.IFS(
        _xlfn.XLOOKUP(
            J$1,
            TBL_Options_Add[Option],
            TBL_Options_Add[Influx1_Month],
            0,
            0
        )=TBL_Formulas[[#This Row],[Month]],
        SUM(
            J8*
            SUM(
                _xlfn.XLOOKUP(
                    J$1,
                    TBL_Options[Option],
                    TBL_Options[ROG],
                    0,
                    0
                )/
                12
            )+
            J8+
            _xlfn.XLOOKUP(
                J$1,
                TBL_Options_Add[Option],
                TBL_Options_Add[Influx1_Size],
                0,
                0
            )
        ),
        _xlfn.XLOOKUP(
            J$1,
            TBL_Options_Add[Option],
            TBL_Options_Add[Influx2_Month],
            0,
            0
        )=TBL_Formulas[[#This Row],[Month]],
        SUM(
            J8*
            SUM(
                _xlfn.XLOOKUP(
                    J$1,
                    TBL_Options[Option],
                    TBL_Options[ROG],
                    0,
                    0
                )/
                12
            )+
            J8+
            _xlfn.XLOOKUP(
                J$1,
                TBL_Options_Add[Option],
                TBL_Options_Add[Influx2_Size],
                0,
                0
            )
        ),
        _xlfn.XLOOKUP(
            J$1,
            TBL_Options_Add[Option],
            TBL_Options_Add[Influx3_Month],
            0,
            0
        )=TBL_Formulas[[#This Row],[Month]],
        SUM(
            J8*
            SUM(
                _xlfn.XLOOKUP(
                    J$1,
                    TBL_Options[Option],
                    TBL_Options[ROG],
                    0,
                    0
                )/
                12
            )+
            J8+
            _xlfn.XLOOKUP(
                J$1,
                TBL_Options_Add[Option],
                TBL_Options_Add[Influx3_Size],
                0,
                0
            )
        )
    ),
    SUM(
        J8*
        SUM(
            _xlfn.XLOOKUP(
                J$1,
                TBL_Options[Option],
                TBL_Options[ROG],
                0,
                0
            )/
            12
        )+
        J8
    )
)</f>
        <v>52.552665666008259</v>
      </c>
      <c r="K9" cm="1">
        <f t="array" ref="K9">_xlfn.IFNA(
    _xlfn.IFS(
        _xlfn.XLOOKUP(
            K$1,
            TBL_Options_Add[Option],
            TBL_Options_Add[Influx1_Month],
            0,
            0
        )=TBL_Formulas[[#This Row],[Month]],
        SUM(
            K8*
            SUM(
                _xlfn.XLOOKUP(
                    K$1,
                    TBL_Options[Option],
                    TBL_Options[ROG],
                    0,
                    0
                )/
                12
            )+
            K8+
            _xlfn.XLOOKUP(
                K$1,
                TBL_Options_Add[Option],
                TBL_Options_Add[Influx1_Size],
                0,
                0
            )
        ),
        _xlfn.XLOOKUP(
            K$1,
            TBL_Options_Add[Option],
            TBL_Options_Add[Influx2_Month],
            0,
            0
        )=TBL_Formulas[[#This Row],[Month]],
        SUM(
            K8*
            SUM(
                _xlfn.XLOOKUP(
                    K$1,
                    TBL_Options[Option],
                    TBL_Options[ROG],
                    0,
                    0
                )/
                12
            )+
            K8+
            _xlfn.XLOOKUP(
                K$1,
                TBL_Options_Add[Option],
                TBL_Options_Add[Influx2_Size],
                0,
                0
            )
        ),
        _xlfn.XLOOKUP(
            K$1,
            TBL_Options_Add[Option],
            TBL_Options_Add[Influx3_Month],
            0,
            0
        )=TBL_Formulas[[#This Row],[Month]],
        SUM(
            K8*
            SUM(
                _xlfn.XLOOKUP(
                    K$1,
                    TBL_Options[Option],
                    TBL_Options[ROG],
                    0,
                    0
                )/
                12
            )+
            K8+
            _xlfn.XLOOKUP(
                K$1,
                TBL_Options_Add[Option],
                TBL_Options_Add[Influx3_Size],
                0,
                0
            )
        )
    ),
    SUM(
        K8*
        SUM(
            _xlfn.XLOOKUP(
                K$1,
                TBL_Options[Option],
                TBL_Options[ROG],
                0,
                0
            )/
            12
        )+
        K8
    )
)</f>
        <v>52.552665666008259</v>
      </c>
      <c r="L9">
        <f>IFERROR(
    SUM(
       TBL_Formulas[[#This Row],[Growth Pattern 01]]*
        _xlfn.XLOOKUP(
            L$1,
            TBL_Options[Option],
            TBL_Options[Primary_Mix],
            1,
            0
        )
    ),
    ""
)</f>
        <v>207.61907336477688</v>
      </c>
      <c r="M9">
        <f>IFERROR(
    SUM(
       TBL_Formulas[[#This Row],[Growth Pattern 01]]*
        _xlfn.XLOOKUP(
            M$1,
            TBL_Options[Option],
            TBL_Options[Secondary_Mix],
            1,
            0
        )
    ),
    ""
)</f>
        <v>41.523814672955382</v>
      </c>
      <c r="N9">
        <f>IFERROR(
    SUM(
       TBL_Formulas[[#This Row],[Growth Pattern 01]]*
        _xlfn.XLOOKUP(
            N$1,
            TBL_Options[Option],
            TBL_Options[Archive_Mix],
            1,
            0
        )
    ),
    ""
)</f>
        <v>0</v>
      </c>
      <c r="O9">
        <f>IFERROR(
    SUM(
       TBL_Formulas[[#This Row],[Growth Pattern 02]]*
        _xlfn.XLOOKUP(
            O$1,
            TBL_Options[Option],
            TBL_Options[Primary_Mix],
            1,
            0
        )
    ),
    ""
)</f>
        <v>10.510533133201653</v>
      </c>
      <c r="P9">
        <f>IFERROR(
    SUM(
       TBL_Formulas[[#This Row],[Growth Pattern 02]]*
        _xlfn.XLOOKUP(
            P$1,
            TBL_Options[Option],
            TBL_Options[Secondary_Mix],
            1,
            0
        )
    ),
    ""
)</f>
        <v>10.510533133201653</v>
      </c>
      <c r="Q9">
        <f>IFERROR(
    SUM(
       TBL_Formulas[[#This Row],[Growth Pattern 02]]*
        _xlfn.XLOOKUP(
            Q$1,
            TBL_Options[Option],
            TBL_Options[Archive_Mix],
            1,
            0
        )
    ),
    ""
)</f>
        <v>31.531599399604954</v>
      </c>
      <c r="R9">
        <f>IFERROR(
    SUM(
       TBL_Formulas[[#This Row],[Growth Pattern 03]]*
        _xlfn.XLOOKUP(
            R$1,
            TBL_Options[Option],
            TBL_Options[Primary_Mix],
            1,
            0
        )
    ),
    ""
)</f>
        <v>52.552665666008259</v>
      </c>
      <c r="S9">
        <f>IFERROR(
    SUM(
       TBL_Formulas[[#This Row],[Growth Pattern 03]]*
        _xlfn.XLOOKUP(
            R$1,
            TBL_Options[Option],
            TBL_Options[Secondary_Mix],
            1,
            0
        )
    ),
    ""
)</f>
        <v>0</v>
      </c>
      <c r="T9">
        <f>IFERROR(
    SUM(
       TBL_Formulas[[#This Row],[Growth Pattern 03]]*
        _xlfn.XLOOKUP(
            T$1,
            TBL_Options[Option],
            TBL_Options[Archive_Mix],
            1,
            0
        )
    ),
    ""
)</f>
        <v>0</v>
      </c>
      <c r="U9">
        <f>IFERROR(
    SUM(
       TBL_Formulas[[#This Row],[Growth Pattern 04]]*
        _xlfn.XLOOKUP(
            U$1,
            TBL_Options[Option],
            TBL_Options[Primary_Mix],
            1,
            0
        )
    ),
    ""
)</f>
        <v>52.552665666008259</v>
      </c>
      <c r="V9">
        <f>IFERROR(
    SUM(
       TBL_Formulas[[#This Row],[Growth Pattern 04]]*
        _xlfn.XLOOKUP(
           V$1,
            TBL_Options[Option],
            TBL_Options[Secondary_Mix],
            1,
            0
        )
    ),
    ""
)</f>
        <v>0</v>
      </c>
      <c r="W9">
        <f>IFERROR(
    SUM(
       TBL_Formulas[[#This Row],[Growth Pattern 04]]*
        _xlfn.XLOOKUP(
            W$1,
            TBL_Options[Option],
            TBL_Options[Archive_Mix],
            1,
            0
        )
    ),
    ""
)</f>
        <v>0</v>
      </c>
      <c r="X9">
        <f>IFERROR(
    SUM(
       TBL_Formulas[[#This Row],[Growth Pattern 05]]*
        _xlfn.XLOOKUP(
            X$1,
            TBL_Options[Option],
            TBL_Options[Primary_Mix],
            1,
            0
        )
    ),
    ""
)</f>
        <v>52.552665666008259</v>
      </c>
      <c r="Y9">
        <f>IFERROR(
    SUM(
       TBL_Formulas[[#This Row],[Growth Pattern 05]]*
        _xlfn.XLOOKUP(
            Y$1,
            TBL_Options[Option],
            TBL_Options[Secondary_Mix],
            1,
            0
        )
    ),
    ""
)</f>
        <v>0</v>
      </c>
      <c r="Z9">
        <f>IFERROR(
    SUM(
       TBL_Formulas[[#This Row],[Growth Pattern 05]]*
        _xlfn.XLOOKUP(
            Z$1,
            TBL_Options[Option],
            TBL_Options[Archive_Mix],
            1,
            0
        )
    ),
    ""
)</f>
        <v>0</v>
      </c>
      <c r="AA9">
        <f>IFERROR(
    SUM(
       TBL_Formulas[[#This Row],[Growth Pattern 06]]*
        _xlfn.XLOOKUP(
            AA$1,
            TBL_Options[Option],
            TBL_Options[Primary_Mix],
            1,
            0
        )
    ),
    ""
)</f>
        <v>52.552665666008259</v>
      </c>
      <c r="AB9">
        <f>IFERROR(
    SUM(
       TBL_Formulas[[#This Row],[Growth Pattern 06]]*
        _xlfn.XLOOKUP(
            AB$1,
            TBL_Options[Option],
            TBL_Options[Secondary_Mix],
            1,
            0
        )
    ),
    ""
)</f>
        <v>0</v>
      </c>
      <c r="AC9">
        <f>IFERROR(
    SUM(
       TBL_Formulas[[#This Row],[Growth Pattern 06]]*
        _xlfn.XLOOKUP(
            AC$1,
            TBL_Options[Option],
            TBL_Options[Archive_Mix],
            1,
            0
        )
    ),
    ""
)</f>
        <v>0</v>
      </c>
      <c r="AD9">
        <f>IFERROR(
    SUM(
       TBL_Formulas[[#This Row],[Growth Pattern 07]]*
        _xlfn.XLOOKUP(
            AD$1,
            TBL_Options[Option],
            TBL_Options[Primary_Mix],
            1,
            0
        )
    ),
    ""
)</f>
        <v>52.552665666008259</v>
      </c>
      <c r="AE9">
        <f>IFERROR(
    SUM(
       TBL_Formulas[[#This Row],[Growth Pattern 07]]*
        _xlfn.XLOOKUP(
            AE$1,
            TBL_Options[Option],
            TBL_Options[Secondary_Mix],
            1,
            0
        )
    ),
    ""
)</f>
        <v>0</v>
      </c>
      <c r="AF9">
        <f>IFERROR(
    SUM(
       TBL_Formulas[[#This Row],[Growth Pattern 07]]*
        _xlfn.XLOOKUP(
            AF$1,
            TBL_Options[Option],
            TBL_Options[Archive_Mix],
            1,
            0
        )
    ),
    ""
)</f>
        <v>0</v>
      </c>
      <c r="AG9">
        <f>IFERROR(
    SUM(
       TBL_Formulas[[#This Row],[Growth Pattern 08]]*
        _xlfn.XLOOKUP(
            AG$1,
            TBL_Options[Option],
            TBL_Options[Primary_Mix],
            1,
            0
        )
    ),
    ""
)</f>
        <v>52.552665666008259</v>
      </c>
      <c r="AH9">
        <f>IFERROR(
    SUM(
       TBL_Formulas[[#This Row],[Growth Pattern 08]]*
        _xlfn.XLOOKUP(
            AH$1,
            TBL_Options[Option],
            TBL_Options[Secondary_Mix],
            1,
            0
        )
    ),
    ""
)</f>
        <v>0</v>
      </c>
      <c r="AI9">
        <f>IFERROR(
    SUM(
       TBL_Formulas[[#This Row],[Growth Pattern 08]]*
        _xlfn.XLOOKUP(
            AI$1,
            TBL_Options[Option],
            TBL_Options[Archive_Mix],
            1,
            0
        )
    ),
    ""
)</f>
        <v>0</v>
      </c>
      <c r="AJ9">
        <f>IFERROR(
    SUM(
       TBL_Formulas[[#This Row],[Growth Pattern 09]]*
        _xlfn.XLOOKUP(
            AJ$1,
            TBL_Options[Option],
            TBL_Options[Primary_Mix],
            1,
            0
        )
    ),
    ""
)</f>
        <v>52.552665666008259</v>
      </c>
      <c r="AK9">
        <f>IFERROR(
    SUM(
       TBL_Formulas[[#This Row],[Growth Pattern 09]]*
        _xlfn.XLOOKUP(
            AK$1,
            TBL_Options[Option],
            TBL_Options[Secondary_Mix],
            1,
            0
        )
    ),
    ""
)</f>
        <v>0</v>
      </c>
      <c r="AL9">
        <f>IFERROR(
    SUM(
       TBL_Formulas[[#This Row],[Growth Pattern 09]]*
        _xlfn.XLOOKUP(
            AL$1,
            TBL_Options[Option],
            TBL_Options[Archive_Mix],
            1,
            0
        )
    ),
    ""
)</f>
        <v>0</v>
      </c>
      <c r="AM9">
        <f>IFERROR(
    SUM(
       TBL_Formulas[[#This Row],[Growth Pattern 10]]*
        _xlfn.XLOOKUP(
            AM$1,
            TBL_Options[Option],
            TBL_Options[Primary_Mix],
            1,
            0
        )
    ),
    ""
)</f>
        <v>52.552665666008259</v>
      </c>
      <c r="AN9">
        <f>IFERROR(
    SUM(
       TBL_Formulas[[#This Row],[Growth Pattern 10]]*
        _xlfn.XLOOKUP(
            AN$1,
            TBL_Options[Option],
            TBL_Options[Secondary_Mix],
            1,
            0
        )
    ),
    ""
)</f>
        <v>0</v>
      </c>
      <c r="AO9">
        <f>IFERROR(
    SUM(
       TBL_Formulas[[#This Row],[Growth Pattern 10]]*
        _xlfn.XLOOKUP(
            AO$1,
            TBL_Options[Option],
            TBL_Options[Archive_Mix],
            1,
            0
        )
    ),
    ""
)</f>
        <v>0</v>
      </c>
      <c r="AP9" s="3" cm="1">
        <f t="array" ref="AP9">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4728.4424847616938</v>
      </c>
      <c r="AQ9" s="3" t="str" cm="1">
        <f t="array" ref="AQ9">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9" s="3" t="str" cm="1">
        <f t="array" ref="AR9">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9" s="3" cm="1">
        <f t="array" ref="AS9">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247.54407635316534</v>
      </c>
      <c r="AT9" s="3" cm="1">
        <f t="array" ref="AT9">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134.53482410498117</v>
      </c>
      <c r="AU9" s="3" cm="1">
        <f t="array" ref="AU9">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129.15343114078189</v>
      </c>
      <c r="AV9" s="3" cm="1">
        <f t="array" ref="AV9">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672.67412052490567</v>
      </c>
      <c r="AW9" s="3" t="str" cm="1">
        <f t="array" ref="AW9">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9" s="3" t="str" cm="1">
        <f t="array" ref="AX9">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9" s="3" cm="1">
        <f t="array" ref="AY9">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538.13929641992456</v>
      </c>
      <c r="AZ9" s="3" t="str" cm="1">
        <f t="array" ref="AZ9">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9" s="3" t="str" cm="1">
        <f t="array" ref="BA9">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9" s="3" cm="1">
        <f t="array" ref="BB9">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966.82098280646937</v>
      </c>
      <c r="BC9" s="3" t="str" cm="1">
        <f t="array" ref="BC9">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9" s="3" t="str" cm="1">
        <f t="array" ref="BD9">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9" s="3" cm="1">
        <f t="array" ref="BE9">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538.13929641992456</v>
      </c>
      <c r="BF9" s="3" t="str" cm="1">
        <f t="array" ref="BF9">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9" s="3" t="str" cm="1">
        <f t="array" ref="BG9">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9" s="3" cm="1">
        <f t="array" ref="BH9">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107.62785928398492</v>
      </c>
      <c r="BI9" s="3" t="str" cm="1">
        <f t="array" ref="BI9">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9" s="3" t="str" cm="1">
        <f t="array" ref="BJ9">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9" s="3" cm="1">
        <f t="array" ref="BK9">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2098.7432560377056</v>
      </c>
      <c r="BL9" s="3" t="str" cm="1">
        <f t="array" ref="BL9">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9" s="3" t="str" cm="1">
        <f t="array" ref="BM9">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9" s="3" cm="1">
        <f t="array" ref="BN9">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538.13929641992456</v>
      </c>
      <c r="BO9" s="3" t="str" cm="1">
        <f t="array" ref="BO9">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9" s="3" t="str" cm="1">
        <f t="array" ref="BP9">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9" s="3" cm="1">
        <f t="array" ref="BQ9">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215.25571856796984</v>
      </c>
      <c r="BR9" s="3" t="str" cm="1">
        <f t="array" ref="BR9">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9" s="3" t="str" cm="1">
        <f t="array" ref="BS9">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9"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9">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9">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53.813929641992466</v>
      </c>
      <c r="BW9">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53.813929641992466</v>
      </c>
      <c r="BX9">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9">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53.813929641992466</v>
      </c>
      <c r="BZ9">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107.62785928398493</v>
      </c>
      <c r="CA9">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9">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53.813929641992466</v>
      </c>
      <c r="CC9">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107.62785928398493</v>
      </c>
      <c r="CD9" s="3" t="str" cm="1">
        <f t="array" ref="CD9">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9" s="3" cm="1">
        <f t="array" ref="CE9">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1858.3164145670182</v>
      </c>
      <c r="CF9" s="3" t="str" cm="1">
        <f t="array" ref="CF9">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9" s="3" t="str" cm="1">
        <f t="array" ref="CG9">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9" s="3" cm="1">
        <f t="array" ref="CH9">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96.865073355586432</v>
      </c>
      <c r="CI9" s="3" t="str" cm="1">
        <f t="array" ref="CI9">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9" s="3" t="str" cm="1">
        <f t="array" ref="CJ9">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9" s="3" cm="1">
        <f t="array" ref="CK9">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484.32536677793217</v>
      </c>
      <c r="CL9" s="3" t="str" cm="1">
        <f t="array" ref="CL9">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9" s="3" t="str" cm="1">
        <f t="array" ref="CM9">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9" s="3" cm="1">
        <f t="array" ref="CN9">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484.32536677793217</v>
      </c>
      <c r="CO9" s="3" t="str" cm="1">
        <f t="array" ref="CO9">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9" s="3" cm="1">
        <f t="array" ref="CP9">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461.91188436743403</v>
      </c>
      <c r="CQ9" s="3" t="str" cm="1">
        <f t="array" ref="CQ9">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9" s="3" t="str" cm="1">
        <f t="array" ref="CR9">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9" s="3" cm="1">
        <f t="array" ref="CS9">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461.91188436743403</v>
      </c>
      <c r="CT9" s="3" t="str" cm="1">
        <f t="array" ref="CT9">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9" s="3" t="str" cm="1">
        <f t="array" ref="CU9">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9" s="3" cm="1">
        <f t="array" ref="CV9">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461.91188436743403</v>
      </c>
      <c r="CW9" s="3" t="str" cm="1">
        <f t="array" ref="CW9">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9" s="3" t="str" cm="1">
        <f t="array" ref="CX9">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9" s="3" cm="1">
        <f t="array" ref="CY9">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461.91188436743403</v>
      </c>
      <c r="CZ9" s="3" t="str" cm="1">
        <f t="array" ref="CZ9">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9" s="3" t="str" cm="1">
        <f t="array" ref="DA9">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9" s="3" t="str" cm="1">
        <f t="array" ref="DB9">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9" s="3" t="str" cm="1">
        <f t="array" ref="DC9">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9" s="3" cm="1">
        <f t="array" ref="DD9">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602.19322606191713</v>
      </c>
      <c r="DE9" s="3" t="str" cm="1">
        <f t="array" ref="DE9">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9" s="3" t="str" cm="1">
        <f t="array" ref="DF9">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9" s="3" cm="1">
        <f t="array" ref="DG9">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602.19322606191713</v>
      </c>
      <c r="DH9" s="3">
        <f>SUM(TBL_Formulas[[#This Row],[Primary Storage 01]:[Archive Storage 01]],TBL_Formulas[[#This Row],[Data Retrieval 01]])</f>
        <v>4728.4424847616938</v>
      </c>
      <c r="DI9" s="3">
        <f>SUM(TBL_Formulas[[#This Row],[Primary Storage 01]:[Archive Storage 01]],TBL_Formulas[[#This Row],[Data Retrieval 01]],TBL_Formulas[[#This Row],[Egress Fees 01 - Azure]:[Egress Fees 01 - GCP]])</f>
        <v>6586.7588993287118</v>
      </c>
      <c r="DJ9" s="3">
        <f>SUM(TBL_Formulas[[#This Row],[Primary Storage 02]:[Archive Storage 02]],TBL_Formulas[[#This Row],[Data Retrieval 02]])</f>
        <v>511.2323315989284</v>
      </c>
      <c r="DK9" s="3">
        <f>SUM(TBL_Formulas[[#This Row],[Primary Storage 02]:[Archive Storage 02]],TBL_Formulas[[#This Row],[Data Retrieval 02]],TBL_Formulas[[#This Row],[Egress Fees 02 - Azure]:[Egress Fees 02 - GCP]])</f>
        <v>608.09740495451479</v>
      </c>
      <c r="DL9" s="3">
        <f>SUM(TBL_Formulas[[#This Row],[Primary Storage 03]:[Archive Storage 03]],TBL_Formulas[[#This Row],[Data Retrieval 03]])</f>
        <v>726.48805016689812</v>
      </c>
      <c r="DM9" s="3">
        <f>SUM(TBL_Formulas[[#This Row],[Primary Storage 03]:[Archive Storage 03]],TBL_Formulas[[#This Row],[Data Retrieval 03]],TBL_Formulas[[#This Row],[Egress Fees 03 - Azure]:[Egress Fees 03 - GCP]])</f>
        <v>1210.8134169448304</v>
      </c>
      <c r="DN9" s="3">
        <f>SUM(TBL_Formulas[[#This Row],[Primary Storage 04]:[Archive Storage 04]],TBL_Formulas[[#This Row],[Data Retrieval 04]])</f>
        <v>591.95322606191701</v>
      </c>
      <c r="DO9" s="3">
        <f>SUM(TBL_Formulas[[#This Row],[Primary Storage 04]:[Archive Storage 04]],TBL_Formulas[[#This Row],[Data Retrieval 04]],TBL_Formulas[[#This Row],[Egress Fees 04 - Azure]:[Egress Fees 04 - GCP]])</f>
        <v>1076.2785928398491</v>
      </c>
      <c r="DP9" s="3">
        <f>SUM(TBL_Formulas[[#This Row],[Primary Storage 05]:[Archive Storage 05]],TBL_Formulas[[#This Row],[Data Retrieval 05]])</f>
        <v>966.82098280646937</v>
      </c>
      <c r="DQ9" s="3">
        <f>SUM(TBL_Formulas[[#This Row],[Primary Storage 05]:[Archive Storage 05]],TBL_Formulas[[#This Row],[Data Retrieval 05]],TBL_Formulas[[#This Row],[Egress Fees 05 - Azure]:[Egress Fees 05 - GCP]])</f>
        <v>1428.7328671739033</v>
      </c>
      <c r="DR9" s="3">
        <f>SUM(TBL_Formulas[[#This Row],[Primary Storage 06]:[Archive Storage 06]],TBL_Formulas[[#This Row],[Data Retrieval 06]])</f>
        <v>591.95322606191701</v>
      </c>
      <c r="DS9" s="3">
        <f>SUM(TBL_Formulas[[#This Row],[Primary Storage 06]:[Archive Storage 06]],TBL_Formulas[[#This Row],[Data Retrieval 06]],TBL_Formulas[[#This Row],[Egress Fees 06 - Azure]:[Egress Fees 06 - GCP]])</f>
        <v>1053.865110429351</v>
      </c>
      <c r="DT9" s="3">
        <f>SUM(TBL_Formulas[[#This Row],[Primary Storage 07]:[Archive Storage 07]],TBL_Formulas[[#This Row],[Data Retrieval 07]])</f>
        <v>215.25571856796984</v>
      </c>
      <c r="DU9" s="3">
        <f>SUM(TBL_Formulas[[#This Row],[Primary Storage 07]:[Archive Storage 07]],TBL_Formulas[[#This Row],[Data Retrieval 07]],TBL_Formulas[[#This Row],[Egress Fees 07 - Azure]:[Egress Fees 07 - GCP]])</f>
        <v>677.16760293540392</v>
      </c>
      <c r="DV9" s="3">
        <f>SUM(TBL_Formulas[[#This Row],[Primary Storage 08]:[Archive Storage 08]],TBL_Formulas[[#This Row],[Data Retrieval 08]])</f>
        <v>2098.7432560377056</v>
      </c>
      <c r="DW9" s="3">
        <f>SUM(TBL_Formulas[[#This Row],[Primary Storage 08]:[Archive Storage 08]],TBL_Formulas[[#This Row],[Data Retrieval 08]],TBL_Formulas[[#This Row],[Egress Fees 08 - Azure]:[Egress Fees 08 - GCP]])</f>
        <v>2560.6551404051397</v>
      </c>
      <c r="DX9" s="3">
        <f>SUM(TBL_Formulas[[#This Row],[Primary Storage 09]:[Archive Storage 09]],TBL_Formulas[[#This Row],[Data Retrieval 09]])</f>
        <v>591.95322606191701</v>
      </c>
      <c r="DY9" s="3">
        <f>SUM(TBL_Formulas[[#This Row],[Primary Storage 09]:[Archive Storage 09]],TBL_Formulas[[#This Row],[Data Retrieval 09]],TBL_Formulas[[#This Row],[Egress Fees 09 - Azure]:[Egress Fees 09 - GCP]])</f>
        <v>1194.146452123834</v>
      </c>
      <c r="DZ9" s="3">
        <f>SUM(TBL_Formulas[[#This Row],[Primary Storage 10]:[Archive Storage 10]],TBL_Formulas[[#This Row],[Data Retrieval 10]])</f>
        <v>322.88357785195478</v>
      </c>
      <c r="EA9" s="3">
        <f>SUM(TBL_Formulas[[#This Row],[Primary Storage 10]:[Archive Storage 10]],TBL_Formulas[[#This Row],[Data Retrieval 10]],TBL_Formulas[[#This Row],[Egress Fees 10 - Azure]:[Egress Fees 10 - GCP]])</f>
        <v>925.07680391387191</v>
      </c>
      <c r="EB9" s="14"/>
    </row>
    <row r="10" spans="1:132" x14ac:dyDescent="0.2">
      <c r="A10" s="2">
        <v>8</v>
      </c>
      <c r="B10" cm="1">
        <f t="array" ref="B10">_xlfn.IFNA(
    _xlfn.IFS(
        _xlfn.XLOOKUP(
            B$1,
            TBL_Options_Add[Option],
            TBL_Options_Add[Influx1_Month],
            0,
            0
        )=TBL_Formulas[[#This Row],[Month]],
        SUM(
            B9*
            SUM(
                _xlfn.XLOOKUP(
                    B$1,
                    TBL_Options[Option],
                    TBL_Options[ROG],
                    0,
                    0
                )/
                12
            )+
            B9+
            _xlfn.XLOOKUP(
                B$1,
                TBL_Options_Add[Option],
                TBL_Options_Add[Influx1_Size],
                0,
                0
            )
        ),
        _xlfn.XLOOKUP(
            B$1,
            TBL_Options_Add[Option],
            TBL_Options_Add[Influx2_Month],
            0,
            0
        )=TBL_Formulas[[#This Row],[Month]],
        SUM(
            B9*
            SUM(
                _xlfn.XLOOKUP(
                    B$1,
                    TBL_Options[Option],
                    TBL_Options[ROG],
                    0,
                    0
                )/
                12
            )+
            B9+
            _xlfn.XLOOKUP(
                B$1,
                TBL_Options_Add[Option],
                TBL_Options_Add[Influx2_Size],
                0,
                0
            )
        ),
        _xlfn.XLOOKUP(
            B$1,
            TBL_Options_Add[Option],
            TBL_Options_Add[Influx3_Month],
            0,
            0
        )=TBL_Formulas[[#This Row],[Month]],
        SUM(
            B9*
            SUM(
                _xlfn.XLOOKUP(
                    B$1,
                    TBL_Options[Option],
                    TBL_Options[ROG],
                    0,
                    0
                )/
                12
            )+
            B9+
            _xlfn.XLOOKUP(
                B$1,
                TBL_Options_Add[Option],
                TBL_Options_Add[Influx3_Size],
                0,
                0
            )
        )
    ),
    SUM(
        B9*
        SUM(
            _xlfn.XLOOKUP(
                B$1,
                TBL_Options[Option],
                TBL_Options[ROG],
                0,
                0
            )/
            12
        )+
        B9
    )
)</f>
        <v>209.34923230948334</v>
      </c>
      <c r="C10" cm="1">
        <f t="array" ref="C10">_xlfn.IFNA(
    _xlfn.IFS(
        _xlfn.XLOOKUP(
            C$1,
            TBL_Options_Add[Option],
            TBL_Options_Add[Influx1_Month],
            0,
            0
        )=TBL_Formulas[[#This Row],[Month]],
        SUM(
            C9*
            SUM(
                _xlfn.XLOOKUP(
                    C$1,
                    TBL_Options[Option],
                    TBL_Options[ROG],
                    0,
                    0
                )/
                12
            )+
            C9+
            _xlfn.XLOOKUP(
                C$1,
                TBL_Options_Add[Option],
                TBL_Options_Add[Influx1_Size],
                0,
                0
            )
        ),
        _xlfn.XLOOKUP(
            C$1,
            TBL_Options_Add[Option],
            TBL_Options_Add[Influx2_Month],
            0,
            0
        )=TBL_Formulas[[#This Row],[Month]],
        SUM(
            C9*
            SUM(
                _xlfn.XLOOKUP(
                    C$1,
                    TBL_Options[Option],
                    TBL_Options[ROG],
                    0,
                    0
                )/
                12
            )+
            C9+
            _xlfn.XLOOKUP(
                C$1,
                TBL_Options_Add[Option],
                TBL_Options_Add[Influx2_Size],
                0,
                0
            )
        ),
        _xlfn.XLOOKUP(
            C$1,
            TBL_Options_Add[Option],
            TBL_Options_Add[Influx3_Month],
            0,
            0
        )=TBL_Formulas[[#This Row],[Month]],
        SUM(
            C9*
            SUM(
                _xlfn.XLOOKUP(
                    C$1,
                    TBL_Options[Option],
                    TBL_Options[ROG],
                    0,
                    0
                )/
                12
            )+
            C9+
            _xlfn.XLOOKUP(
                C$1,
                TBL_Options_Add[Option],
                TBL_Options_Add[Influx3_Size],
                0,
                0
            )
        )
    ),
    SUM(
        C9*
        SUM(
            _xlfn.XLOOKUP(
                C$1,
                TBL_Options[Option],
                TBL_Options[ROG],
                0,
                0
            )/
            12
        )+
        C9
    )
)</f>
        <v>52.99060454655833</v>
      </c>
      <c r="D10" cm="1">
        <f t="array" ref="D10">_xlfn.IFNA(
    _xlfn.IFS(
        _xlfn.XLOOKUP(
            D$1,
            TBL_Options_Add[Option],
            TBL_Options_Add[Influx1_Month],
            0,
            0
        )=TBL_Formulas[[#This Row],[Month]],
        SUM(
            D9*
            SUM(
                _xlfn.XLOOKUP(
                    D$1,
                    TBL_Options[Option],
                    TBL_Options[ROG],
                    0,
                    0
                )/
                12
            )+
            D9+
            _xlfn.XLOOKUP(
                D$1,
                TBL_Options_Add[Option],
                TBL_Options_Add[Influx1_Size],
                0,
                0
            )
        ),
        _xlfn.XLOOKUP(
            D$1,
            TBL_Options_Add[Option],
            TBL_Options_Add[Influx2_Month],
            0,
            0
        )=TBL_Formulas[[#This Row],[Month]],
        SUM(
            D9*
            SUM(
                _xlfn.XLOOKUP(
                    D$1,
                    TBL_Options[Option],
                    TBL_Options[ROG],
                    0,
                    0
                )/
                12
            )+
            D9+
            _xlfn.XLOOKUP(
                D$1,
                TBL_Options_Add[Option],
                TBL_Options_Add[Influx2_Size],
                0,
                0
            )
        ),
        _xlfn.XLOOKUP(
            D$1,
            TBL_Options_Add[Option],
            TBL_Options_Add[Influx3_Month],
            0,
            0
        )=TBL_Formulas[[#This Row],[Month]],
        SUM(
            D9*
            SUM(
                _xlfn.XLOOKUP(
                    D$1,
                    TBL_Options[Option],
                    TBL_Options[ROG],
                    0,
                    0
                )/
                12
            )+
            D9+
            _xlfn.XLOOKUP(
                D$1,
                TBL_Options_Add[Option],
                TBL_Options_Add[Influx3_Size],
                0,
                0
            )
        )
    ),
    SUM(
        D9*
        SUM(
            _xlfn.XLOOKUP(
                D$1,
                TBL_Options[Option],
                TBL_Options[ROG],
                0,
                0
            )/
            12
        )+
        D9
    )
)</f>
        <v>52.99060454655833</v>
      </c>
      <c r="E10" cm="1">
        <f t="array" ref="E10">_xlfn.IFNA(
    _xlfn.IFS(
        _xlfn.XLOOKUP(
            E$1,
            TBL_Options_Add[Option],
            TBL_Options_Add[Influx1_Month],
            0,
            0
        )=TBL_Formulas[[#This Row],[Month]],
        SUM(
            E9*
            SUM(
                _xlfn.XLOOKUP(
                    E$1,
                    TBL_Options[Option],
                    TBL_Options[ROG],
                    0,
                    0
                )/
                12
            )+
            E9+
            _xlfn.XLOOKUP(
                E$1,
                TBL_Options_Add[Option],
                TBL_Options_Add[Influx1_Size],
                0,
                0
            )
        ),
        _xlfn.XLOOKUP(
            E$1,
            TBL_Options_Add[Option],
            TBL_Options_Add[Influx2_Month],
            0,
            0
        )=TBL_Formulas[[#This Row],[Month]],
        SUM(
            E9*
            SUM(
                _xlfn.XLOOKUP(
                    E$1,
                    TBL_Options[Option],
                    TBL_Options[ROG],
                    0,
                    0
                )/
                12
            )+
            E9+
            _xlfn.XLOOKUP(
                E$1,
                TBL_Options_Add[Option],
                TBL_Options_Add[Influx2_Size],
                0,
                0
            )
        ),
        _xlfn.XLOOKUP(
            E$1,
            TBL_Options_Add[Option],
            TBL_Options_Add[Influx3_Month],
            0,
            0
        )=TBL_Formulas[[#This Row],[Month]],
        SUM(
            E9*
            SUM(
                _xlfn.XLOOKUP(
                    E$1,
                    TBL_Options[Option],
                    TBL_Options[ROG],
                    0,
                    0
                )/
                12
            )+
            E9+
            _xlfn.XLOOKUP(
                E$1,
                TBL_Options_Add[Option],
                TBL_Options_Add[Influx3_Size],
                0,
                0
            )
        )
    ),
    SUM(
        E9*
        SUM(
            _xlfn.XLOOKUP(
                E$1,
                TBL_Options[Option],
                TBL_Options[ROG],
                0,
                0
            )/
            12
        )+
        E9
    )
)</f>
        <v>52.99060454655833</v>
      </c>
      <c r="F10" cm="1">
        <f t="array" ref="F10">_xlfn.IFNA(
    _xlfn.IFS(
        _xlfn.XLOOKUP(
            F$1,
            TBL_Options_Add[Option],
            TBL_Options_Add[Influx1_Month],
            0,
            0
        )=TBL_Formulas[[#This Row],[Month]],
        SUM(
            F9*
            SUM(
                _xlfn.XLOOKUP(
                    F$1,
                    TBL_Options[Option],
                    TBL_Options[ROG],
                    0,
                    0
                )/
                12
            )+
            F9+
            _xlfn.XLOOKUP(
                F$1,
                TBL_Options_Add[Option],
                TBL_Options_Add[Influx1_Size],
                0,
                0
            )
        ),
        _xlfn.XLOOKUP(
            F$1,
            TBL_Options_Add[Option],
            TBL_Options_Add[Influx2_Month],
            0,
            0
        )=TBL_Formulas[[#This Row],[Month]],
        SUM(
            F9*
            SUM(
                _xlfn.XLOOKUP(
                    F$1,
                    TBL_Options[Option],
                    TBL_Options[ROG],
                    0,
                    0
                )/
                12
            )+
            F9+
            _xlfn.XLOOKUP(
                F$1,
                TBL_Options_Add[Option],
                TBL_Options_Add[Influx2_Size],
                0,
                0
            )
        ),
        _xlfn.XLOOKUP(
            F$1,
            TBL_Options_Add[Option],
            TBL_Options_Add[Influx3_Month],
            0,
            0
        )=TBL_Formulas[[#This Row],[Month]],
        SUM(
            F9*
            SUM(
                _xlfn.XLOOKUP(
                    F$1,
                    TBL_Options[Option],
                    TBL_Options[ROG],
                    0,
                    0
                )/
                12
            )+
            F9+
            _xlfn.XLOOKUP(
                F$1,
                TBL_Options_Add[Option],
                TBL_Options_Add[Influx3_Size],
                0,
                0
            )
        )
    ),
    SUM(
        F9*
        SUM(
            _xlfn.XLOOKUP(
                F$1,
                TBL_Options[Option],
                TBL_Options[ROG],
                0,
                0
            )/
            12
        )+
        F9
    )
)</f>
        <v>52.99060454655833</v>
      </c>
      <c r="G10" cm="1">
        <f t="array" ref="G10">_xlfn.IFNA(
    _xlfn.IFS(
        _xlfn.XLOOKUP(
            G$1,
            TBL_Options_Add[Option],
            TBL_Options_Add[Influx1_Month],
            0,
            0
        )=TBL_Formulas[[#This Row],[Month]],
        SUM(
            G9*
            SUM(
                _xlfn.XLOOKUP(
                    G$1,
                    TBL_Options[Option],
                    TBL_Options[ROG],
                    0,
                    0
                )/
                12
            )+
            G9+
            _xlfn.XLOOKUP(
                G$1,
                TBL_Options_Add[Option],
                TBL_Options_Add[Influx1_Size],
                0,
                0
            )
        ),
        _xlfn.XLOOKUP(
            G$1,
            TBL_Options_Add[Option],
            TBL_Options_Add[Influx2_Month],
            0,
            0
        )=TBL_Formulas[[#This Row],[Month]],
        SUM(
            G9*
            SUM(
                _xlfn.XLOOKUP(
                    G$1,
                    TBL_Options[Option],
                    TBL_Options[ROG],
                    0,
                    0
                )/
                12
            )+
            G9+
            _xlfn.XLOOKUP(
                G$1,
                TBL_Options_Add[Option],
                TBL_Options_Add[Influx2_Size],
                0,
                0
            )
        ),
        _xlfn.XLOOKUP(
            G$1,
            TBL_Options_Add[Option],
            TBL_Options_Add[Influx3_Month],
            0,
            0
        )=TBL_Formulas[[#This Row],[Month]],
        SUM(
            G9*
            SUM(
                _xlfn.XLOOKUP(
                    G$1,
                    TBL_Options[Option],
                    TBL_Options[ROG],
                    0,
                    0
                )/
                12
            )+
            G9+
            _xlfn.XLOOKUP(
                G$1,
                TBL_Options_Add[Option],
                TBL_Options_Add[Influx3_Size],
                0,
                0
            )
        )
    ),
    SUM(
        G9*
        SUM(
            _xlfn.XLOOKUP(
                G$1,
                TBL_Options[Option],
                TBL_Options[ROG],
                0,
                0
            )/
            12
        )+
        G9
    )
)</f>
        <v>52.99060454655833</v>
      </c>
      <c r="H10" cm="1">
        <f t="array" ref="H10">_xlfn.IFNA(
    _xlfn.IFS(
        _xlfn.XLOOKUP(
            H$1,
            TBL_Options_Add[Option],
            TBL_Options_Add[Influx1_Month],
            0,
            0
        )=TBL_Formulas[[#This Row],[Month]],
        SUM(
            H9*
            SUM(
                _xlfn.XLOOKUP(
                    H$1,
                    TBL_Options[Option],
                    TBL_Options[ROG],
                    0,
                    0
                )/
                12
            )+
            H9+
            _xlfn.XLOOKUP(
                H$1,
                TBL_Options_Add[Option],
                TBL_Options_Add[Influx1_Size],
                0,
                0
            )
        ),
        _xlfn.XLOOKUP(
            H$1,
            TBL_Options_Add[Option],
            TBL_Options_Add[Influx2_Month],
            0,
            0
        )=TBL_Formulas[[#This Row],[Month]],
        SUM(
            H9*
            SUM(
                _xlfn.XLOOKUP(
                    H$1,
                    TBL_Options[Option],
                    TBL_Options[ROG],
                    0,
                    0
                )/
                12
            )+
            H9+
            _xlfn.XLOOKUP(
                H$1,
                TBL_Options_Add[Option],
                TBL_Options_Add[Influx2_Size],
                0,
                0
            )
        ),
        _xlfn.XLOOKUP(
            H$1,
            TBL_Options_Add[Option],
            TBL_Options_Add[Influx3_Month],
            0,
            0
        )=TBL_Formulas[[#This Row],[Month]],
        SUM(
            H9*
            SUM(
                _xlfn.XLOOKUP(
                    H$1,
                    TBL_Options[Option],
                    TBL_Options[ROG],
                    0,
                    0
                )/
                12
            )+
            H9+
            _xlfn.XLOOKUP(
                H$1,
                TBL_Options_Add[Option],
                TBL_Options_Add[Influx3_Size],
                0,
                0
            )
        )
    ),
    SUM(
        H9*
        SUM(
            _xlfn.XLOOKUP(
                H$1,
                TBL_Options[Option],
                TBL_Options[ROG],
                0,
                0
            )/
            12
        )+
        H9
    )
)</f>
        <v>52.99060454655833</v>
      </c>
      <c r="I10" cm="1">
        <f t="array" ref="I10">_xlfn.IFNA(
    _xlfn.IFS(
        _xlfn.XLOOKUP(
            I$1,
            TBL_Options_Add[Option],
            TBL_Options_Add[Influx1_Month],
            0,
            0
        )=TBL_Formulas[[#This Row],[Month]],
        SUM(
            I9*
            SUM(
                _xlfn.XLOOKUP(
                    I$1,
                    TBL_Options[Option],
                    TBL_Options[ROG],
                    0,
                    0
                )/
                12
            )+
            I9+
            _xlfn.XLOOKUP(
                I$1,
                TBL_Options_Add[Option],
                TBL_Options_Add[Influx1_Size],
                0,
                0
            )
        ),
        _xlfn.XLOOKUP(
            I$1,
            TBL_Options_Add[Option],
            TBL_Options_Add[Influx2_Month],
            0,
            0
        )=TBL_Formulas[[#This Row],[Month]],
        SUM(
            I9*
            SUM(
                _xlfn.XLOOKUP(
                    I$1,
                    TBL_Options[Option],
                    TBL_Options[ROG],
                    0,
                    0
                )/
                12
            )+
            I9+
            _xlfn.XLOOKUP(
                I$1,
                TBL_Options_Add[Option],
                TBL_Options_Add[Influx2_Size],
                0,
                0
            )
        ),
        _xlfn.XLOOKUP(
            I$1,
            TBL_Options_Add[Option],
            TBL_Options_Add[Influx3_Month],
            0,
            0
        )=TBL_Formulas[[#This Row],[Month]],
        SUM(
            I9*
            SUM(
                _xlfn.XLOOKUP(
                    I$1,
                    TBL_Options[Option],
                    TBL_Options[ROG],
                    0,
                    0
                )/
                12
            )+
            I9+
            _xlfn.XLOOKUP(
                I$1,
                TBL_Options_Add[Option],
                TBL_Options_Add[Influx3_Size],
                0,
                0
            )
        )
    ),
    SUM(
        I9*
        SUM(
            _xlfn.XLOOKUP(
                I$1,
                TBL_Options[Option],
                TBL_Options[ROG],
                0,
                0
            )/
            12
        )+
        I9
    )
)</f>
        <v>52.99060454655833</v>
      </c>
      <c r="J10" cm="1">
        <f t="array" ref="J10">_xlfn.IFNA(
    _xlfn.IFS(
        _xlfn.XLOOKUP(
            J$1,
            TBL_Options_Add[Option],
            TBL_Options_Add[Influx1_Month],
            0,
            0
        )=TBL_Formulas[[#This Row],[Month]],
        SUM(
            J9*
            SUM(
                _xlfn.XLOOKUP(
                    J$1,
                    TBL_Options[Option],
                    TBL_Options[ROG],
                    0,
                    0
                )/
                12
            )+
            J9+
            _xlfn.XLOOKUP(
                J$1,
                TBL_Options_Add[Option],
                TBL_Options_Add[Influx1_Size],
                0,
                0
            )
        ),
        _xlfn.XLOOKUP(
            J$1,
            TBL_Options_Add[Option],
            TBL_Options_Add[Influx2_Month],
            0,
            0
        )=TBL_Formulas[[#This Row],[Month]],
        SUM(
            J9*
            SUM(
                _xlfn.XLOOKUP(
                    J$1,
                    TBL_Options[Option],
                    TBL_Options[ROG],
                    0,
                    0
                )/
                12
            )+
            J9+
            _xlfn.XLOOKUP(
                J$1,
                TBL_Options_Add[Option],
                TBL_Options_Add[Influx2_Size],
                0,
                0
            )
        ),
        _xlfn.XLOOKUP(
            J$1,
            TBL_Options_Add[Option],
            TBL_Options_Add[Influx3_Month],
            0,
            0
        )=TBL_Formulas[[#This Row],[Month]],
        SUM(
            J9*
            SUM(
                _xlfn.XLOOKUP(
                    J$1,
                    TBL_Options[Option],
                    TBL_Options[ROG],
                    0,
                    0
                )/
                12
            )+
            J9+
            _xlfn.XLOOKUP(
                J$1,
                TBL_Options_Add[Option],
                TBL_Options_Add[Influx3_Size],
                0,
                0
            )
        )
    ),
    SUM(
        J9*
        SUM(
            _xlfn.XLOOKUP(
                J$1,
                TBL_Options[Option],
                TBL_Options[ROG],
                0,
                0
            )/
            12
        )+
        J9
    )
)</f>
        <v>52.99060454655833</v>
      </c>
      <c r="K10" cm="1">
        <f t="array" ref="K10">_xlfn.IFNA(
    _xlfn.IFS(
        _xlfn.XLOOKUP(
            K$1,
            TBL_Options_Add[Option],
            TBL_Options_Add[Influx1_Month],
            0,
            0
        )=TBL_Formulas[[#This Row],[Month]],
        SUM(
            K9*
            SUM(
                _xlfn.XLOOKUP(
                    K$1,
                    TBL_Options[Option],
                    TBL_Options[ROG],
                    0,
                    0
                )/
                12
            )+
            K9+
            _xlfn.XLOOKUP(
                K$1,
                TBL_Options_Add[Option],
                TBL_Options_Add[Influx1_Size],
                0,
                0
            )
        ),
        _xlfn.XLOOKUP(
            K$1,
            TBL_Options_Add[Option],
            TBL_Options_Add[Influx2_Month],
            0,
            0
        )=TBL_Formulas[[#This Row],[Month]],
        SUM(
            K9*
            SUM(
                _xlfn.XLOOKUP(
                    K$1,
                    TBL_Options[Option],
                    TBL_Options[ROG],
                    0,
                    0
                )/
                12
            )+
            K9+
            _xlfn.XLOOKUP(
                K$1,
                TBL_Options_Add[Option],
                TBL_Options_Add[Influx2_Size],
                0,
                0
            )
        ),
        _xlfn.XLOOKUP(
            K$1,
            TBL_Options_Add[Option],
            TBL_Options_Add[Influx3_Month],
            0,
            0
        )=TBL_Formulas[[#This Row],[Month]],
        SUM(
            K9*
            SUM(
                _xlfn.XLOOKUP(
                    K$1,
                    TBL_Options[Option],
                    TBL_Options[ROG],
                    0,
                    0
                )/
                12
            )+
            K9+
            _xlfn.XLOOKUP(
                K$1,
                TBL_Options_Add[Option],
                TBL_Options_Add[Influx3_Size],
                0,
                0
            )
        )
    ),
    SUM(
        K9*
        SUM(
            _xlfn.XLOOKUP(
                K$1,
                TBL_Options[Option],
                TBL_Options[ROG],
                0,
                0
            )/
            12
        )+
        K9
    )
)</f>
        <v>52.99060454655833</v>
      </c>
      <c r="L10">
        <f>IFERROR(
    SUM(
       TBL_Formulas[[#This Row],[Growth Pattern 01]]*
        _xlfn.XLOOKUP(
            L$1,
            TBL_Options[Option],
            TBL_Options[Primary_Mix],
            1,
            0
        )
    ),
    ""
)</f>
        <v>209.34923230948334</v>
      </c>
      <c r="M10">
        <f>IFERROR(
    SUM(
       TBL_Formulas[[#This Row],[Growth Pattern 01]]*
        _xlfn.XLOOKUP(
            M$1,
            TBL_Options[Option],
            TBL_Options[Secondary_Mix],
            1,
            0
        )
    ),
    ""
)</f>
        <v>41.869846461896671</v>
      </c>
      <c r="N10">
        <f>IFERROR(
    SUM(
       TBL_Formulas[[#This Row],[Growth Pattern 01]]*
        _xlfn.XLOOKUP(
            N$1,
            TBL_Options[Option],
            TBL_Options[Archive_Mix],
            1,
            0
        )
    ),
    ""
)</f>
        <v>0</v>
      </c>
      <c r="O10">
        <f>IFERROR(
    SUM(
       TBL_Formulas[[#This Row],[Growth Pattern 02]]*
        _xlfn.XLOOKUP(
            O$1,
            TBL_Options[Option],
            TBL_Options[Primary_Mix],
            1,
            0
        )
    ),
    ""
)</f>
        <v>10.598120909311668</v>
      </c>
      <c r="P10">
        <f>IFERROR(
    SUM(
       TBL_Formulas[[#This Row],[Growth Pattern 02]]*
        _xlfn.XLOOKUP(
            P$1,
            TBL_Options[Option],
            TBL_Options[Secondary_Mix],
            1,
            0
        )
    ),
    ""
)</f>
        <v>10.598120909311668</v>
      </c>
      <c r="Q10">
        <f>IFERROR(
    SUM(
       TBL_Formulas[[#This Row],[Growth Pattern 02]]*
        _xlfn.XLOOKUP(
            Q$1,
            TBL_Options[Option],
            TBL_Options[Archive_Mix],
            1,
            0
        )
    ),
    ""
)</f>
        <v>31.794362727934995</v>
      </c>
      <c r="R10">
        <f>IFERROR(
    SUM(
       TBL_Formulas[[#This Row],[Growth Pattern 03]]*
        _xlfn.XLOOKUP(
            R$1,
            TBL_Options[Option],
            TBL_Options[Primary_Mix],
            1,
            0
        )
    ),
    ""
)</f>
        <v>52.99060454655833</v>
      </c>
      <c r="S10">
        <f>IFERROR(
    SUM(
       TBL_Formulas[[#This Row],[Growth Pattern 03]]*
        _xlfn.XLOOKUP(
            R$1,
            TBL_Options[Option],
            TBL_Options[Secondary_Mix],
            1,
            0
        )
    ),
    ""
)</f>
        <v>0</v>
      </c>
      <c r="T10">
        <f>IFERROR(
    SUM(
       TBL_Formulas[[#This Row],[Growth Pattern 03]]*
        _xlfn.XLOOKUP(
            T$1,
            TBL_Options[Option],
            TBL_Options[Archive_Mix],
            1,
            0
        )
    ),
    ""
)</f>
        <v>0</v>
      </c>
      <c r="U10">
        <f>IFERROR(
    SUM(
       TBL_Formulas[[#This Row],[Growth Pattern 04]]*
        _xlfn.XLOOKUP(
            U$1,
            TBL_Options[Option],
            TBL_Options[Primary_Mix],
            1,
            0
        )
    ),
    ""
)</f>
        <v>52.99060454655833</v>
      </c>
      <c r="V10">
        <f>IFERROR(
    SUM(
       TBL_Formulas[[#This Row],[Growth Pattern 04]]*
        _xlfn.XLOOKUP(
           V$1,
            TBL_Options[Option],
            TBL_Options[Secondary_Mix],
            1,
            0
        )
    ),
    ""
)</f>
        <v>0</v>
      </c>
      <c r="W10">
        <f>IFERROR(
    SUM(
       TBL_Formulas[[#This Row],[Growth Pattern 04]]*
        _xlfn.XLOOKUP(
            W$1,
            TBL_Options[Option],
            TBL_Options[Archive_Mix],
            1,
            0
        )
    ),
    ""
)</f>
        <v>0</v>
      </c>
      <c r="X10">
        <f>IFERROR(
    SUM(
       TBL_Formulas[[#This Row],[Growth Pattern 05]]*
        _xlfn.XLOOKUP(
            X$1,
            TBL_Options[Option],
            TBL_Options[Primary_Mix],
            1,
            0
        )
    ),
    ""
)</f>
        <v>52.99060454655833</v>
      </c>
      <c r="Y10">
        <f>IFERROR(
    SUM(
       TBL_Formulas[[#This Row],[Growth Pattern 05]]*
        _xlfn.XLOOKUP(
            Y$1,
            TBL_Options[Option],
            TBL_Options[Secondary_Mix],
            1,
            0
        )
    ),
    ""
)</f>
        <v>0</v>
      </c>
      <c r="Z10">
        <f>IFERROR(
    SUM(
       TBL_Formulas[[#This Row],[Growth Pattern 05]]*
        _xlfn.XLOOKUP(
            Z$1,
            TBL_Options[Option],
            TBL_Options[Archive_Mix],
            1,
            0
        )
    ),
    ""
)</f>
        <v>0</v>
      </c>
      <c r="AA10">
        <f>IFERROR(
    SUM(
       TBL_Formulas[[#This Row],[Growth Pattern 06]]*
        _xlfn.XLOOKUP(
            AA$1,
            TBL_Options[Option],
            TBL_Options[Primary_Mix],
            1,
            0
        )
    ),
    ""
)</f>
        <v>52.99060454655833</v>
      </c>
      <c r="AB10">
        <f>IFERROR(
    SUM(
       TBL_Formulas[[#This Row],[Growth Pattern 06]]*
        _xlfn.XLOOKUP(
            AB$1,
            TBL_Options[Option],
            TBL_Options[Secondary_Mix],
            1,
            0
        )
    ),
    ""
)</f>
        <v>0</v>
      </c>
      <c r="AC10">
        <f>IFERROR(
    SUM(
       TBL_Formulas[[#This Row],[Growth Pattern 06]]*
        _xlfn.XLOOKUP(
            AC$1,
            TBL_Options[Option],
            TBL_Options[Archive_Mix],
            1,
            0
        )
    ),
    ""
)</f>
        <v>0</v>
      </c>
      <c r="AD10">
        <f>IFERROR(
    SUM(
       TBL_Formulas[[#This Row],[Growth Pattern 07]]*
        _xlfn.XLOOKUP(
            AD$1,
            TBL_Options[Option],
            TBL_Options[Primary_Mix],
            1,
            0
        )
    ),
    ""
)</f>
        <v>52.99060454655833</v>
      </c>
      <c r="AE10">
        <f>IFERROR(
    SUM(
       TBL_Formulas[[#This Row],[Growth Pattern 07]]*
        _xlfn.XLOOKUP(
            AE$1,
            TBL_Options[Option],
            TBL_Options[Secondary_Mix],
            1,
            0
        )
    ),
    ""
)</f>
        <v>0</v>
      </c>
      <c r="AF10">
        <f>IFERROR(
    SUM(
       TBL_Formulas[[#This Row],[Growth Pattern 07]]*
        _xlfn.XLOOKUP(
            AF$1,
            TBL_Options[Option],
            TBL_Options[Archive_Mix],
            1,
            0
        )
    ),
    ""
)</f>
        <v>0</v>
      </c>
      <c r="AG10">
        <f>IFERROR(
    SUM(
       TBL_Formulas[[#This Row],[Growth Pattern 08]]*
        _xlfn.XLOOKUP(
            AG$1,
            TBL_Options[Option],
            TBL_Options[Primary_Mix],
            1,
            0
        )
    ),
    ""
)</f>
        <v>52.99060454655833</v>
      </c>
      <c r="AH10">
        <f>IFERROR(
    SUM(
       TBL_Formulas[[#This Row],[Growth Pattern 08]]*
        _xlfn.XLOOKUP(
            AH$1,
            TBL_Options[Option],
            TBL_Options[Secondary_Mix],
            1,
            0
        )
    ),
    ""
)</f>
        <v>0</v>
      </c>
      <c r="AI10">
        <f>IFERROR(
    SUM(
       TBL_Formulas[[#This Row],[Growth Pattern 08]]*
        _xlfn.XLOOKUP(
            AI$1,
            TBL_Options[Option],
            TBL_Options[Archive_Mix],
            1,
            0
        )
    ),
    ""
)</f>
        <v>0</v>
      </c>
      <c r="AJ10">
        <f>IFERROR(
    SUM(
       TBL_Formulas[[#This Row],[Growth Pattern 09]]*
        _xlfn.XLOOKUP(
            AJ$1,
            TBL_Options[Option],
            TBL_Options[Primary_Mix],
            1,
            0
        )
    ),
    ""
)</f>
        <v>52.99060454655833</v>
      </c>
      <c r="AK10">
        <f>IFERROR(
    SUM(
       TBL_Formulas[[#This Row],[Growth Pattern 09]]*
        _xlfn.XLOOKUP(
            AK$1,
            TBL_Options[Option],
            TBL_Options[Secondary_Mix],
            1,
            0
        )
    ),
    ""
)</f>
        <v>0</v>
      </c>
      <c r="AL10">
        <f>IFERROR(
    SUM(
       TBL_Formulas[[#This Row],[Growth Pattern 09]]*
        _xlfn.XLOOKUP(
            AL$1,
            TBL_Options[Option],
            TBL_Options[Archive_Mix],
            1,
            0
        )
    ),
    ""
)</f>
        <v>0</v>
      </c>
      <c r="AM10">
        <f>IFERROR(
    SUM(
       TBL_Formulas[[#This Row],[Growth Pattern 10]]*
        _xlfn.XLOOKUP(
            AM$1,
            TBL_Options[Option],
            TBL_Options[Primary_Mix],
            1,
            0
        )
    ),
    ""
)</f>
        <v>52.99060454655833</v>
      </c>
      <c r="AN10">
        <f>IFERROR(
    SUM(
       TBL_Formulas[[#This Row],[Growth Pattern 10]]*
        _xlfn.XLOOKUP(
            AN$1,
            TBL_Options[Option],
            TBL_Options[Secondary_Mix],
            1,
            0
        )
    ),
    ""
)</f>
        <v>0</v>
      </c>
      <c r="AO10">
        <f>IFERROR(
    SUM(
       TBL_Formulas[[#This Row],[Growth Pattern 10]]*
        _xlfn.XLOOKUP(
            AO$1,
            TBL_Options[Option],
            TBL_Options[Archive_Mix],
            1,
            0
        )
    ),
    ""
)</f>
        <v>0</v>
      </c>
      <c r="AP10" s="3" cm="1">
        <f t="array" ref="AP10">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4767.4195054680404</v>
      </c>
      <c r="AQ10" s="3" t="str" cm="1">
        <f t="array" ref="AQ10">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0" s="3" t="str" cm="1">
        <f t="array" ref="AR10">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0" s="3" cm="1">
        <f t="array" ref="AS10">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249.6069436561084</v>
      </c>
      <c r="AT10" s="3" cm="1">
        <f t="array" ref="AT10">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135.65594763918935</v>
      </c>
      <c r="AU10" s="3" cm="1">
        <f t="array" ref="AU10">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130.22970973362175</v>
      </c>
      <c r="AV10" s="3" cm="1">
        <f t="array" ref="AV10">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678.27973819594661</v>
      </c>
      <c r="AW10" s="3" t="str" cm="1">
        <f t="array" ref="AW10">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0" s="3" t="str" cm="1">
        <f t="array" ref="AX10">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0" s="3" cm="1">
        <f t="array" ref="AY10">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542.62379055675729</v>
      </c>
      <c r="AZ10" s="3" t="str" cm="1">
        <f t="array" ref="AZ10">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0" s="3" t="str" cm="1">
        <f t="array" ref="BA10">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0" s="3" cm="1">
        <f t="array" ref="BB10">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974.57915766319002</v>
      </c>
      <c r="BC10" s="3" t="str" cm="1">
        <f t="array" ref="BC10">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0" s="3" t="str" cm="1">
        <f t="array" ref="BD10">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0" s="3" cm="1">
        <f t="array" ref="BE10">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542.62379055675729</v>
      </c>
      <c r="BF10" s="3" t="str" cm="1">
        <f t="array" ref="BF10">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0" s="3" t="str" cm="1">
        <f t="array" ref="BG10">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0" s="3" cm="1">
        <f t="array" ref="BH10">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108.52475811135146</v>
      </c>
      <c r="BI10" s="3" t="str" cm="1">
        <f t="array" ref="BI10">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0" s="3" t="str" cm="1">
        <f t="array" ref="BJ10">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0" s="3" cm="1">
        <f t="array" ref="BK10">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2116.2327831713533</v>
      </c>
      <c r="BL10" s="3" t="str" cm="1">
        <f t="array" ref="BL10">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0" s="3" t="str" cm="1">
        <f t="array" ref="BM10">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0" s="3" cm="1">
        <f t="array" ref="BN10">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542.62379055675729</v>
      </c>
      <c r="BO10" s="3" t="str" cm="1">
        <f t="array" ref="BO10">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0" s="3" t="str" cm="1">
        <f t="array" ref="BP10">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0" s="3" cm="1">
        <f t="array" ref="BQ10">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217.04951622270292</v>
      </c>
      <c r="BR10" s="3" t="str" cm="1">
        <f t="array" ref="BR10">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0" s="3" t="str" cm="1">
        <f t="array" ref="BS10">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0"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0">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0">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54.262379055675737</v>
      </c>
      <c r="BW10">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54.262379055675737</v>
      </c>
      <c r="BX10">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0">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54.262379055675737</v>
      </c>
      <c r="BZ10">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108.52475811135147</v>
      </c>
      <c r="CA10">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0">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54.262379055675737</v>
      </c>
      <c r="CC10">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108.52475811135147</v>
      </c>
      <c r="CD10" s="3" t="str" cm="1">
        <f t="array" ref="CD10">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0" s="3" cm="1">
        <f t="array" ref="CE10">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1873.3757180217431</v>
      </c>
      <c r="CF10" s="3" t="str" cm="1">
        <f t="array" ref="CF10">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0" s="3" t="str" cm="1">
        <f t="array" ref="CG10">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0" s="3" cm="1">
        <f t="array" ref="CH10">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97.672282300216324</v>
      </c>
      <c r="CI10" s="3" t="str" cm="1">
        <f t="array" ref="CI10">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0" s="3" t="str" cm="1">
        <f t="array" ref="CJ10">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0" s="3" cm="1">
        <f t="array" ref="CK10">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488.36141150108165</v>
      </c>
      <c r="CL10" s="3" t="str" cm="1">
        <f t="array" ref="CL10">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0" s="3" t="str" cm="1">
        <f t="array" ref="CM10">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0" s="3" cm="1">
        <f t="array" ref="CN10">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488.36141150108165</v>
      </c>
      <c r="CO10" s="3" t="str" cm="1">
        <f t="array" ref="CO10">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0" s="3" cm="1">
        <f t="array" ref="CP10">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465.8358167371627</v>
      </c>
      <c r="CQ10" s="3" t="str" cm="1">
        <f t="array" ref="CQ10">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0" s="3" t="str" cm="1">
        <f t="array" ref="CR10">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0" s="3" cm="1">
        <f t="array" ref="CS10">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465.8358167371627</v>
      </c>
      <c r="CT10" s="3" t="str" cm="1">
        <f t="array" ref="CT10">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0" s="3" t="str" cm="1">
        <f t="array" ref="CU10">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0" s="3" cm="1">
        <f t="array" ref="CV10">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465.8358167371627</v>
      </c>
      <c r="CW10" s="3" t="str" cm="1">
        <f t="array" ref="CW10">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0" s="3" t="str" cm="1">
        <f t="array" ref="CX10">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0" s="3" cm="1">
        <f t="array" ref="CY10">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465.8358167371627</v>
      </c>
      <c r="CZ10" s="3" t="str" cm="1">
        <f t="array" ref="CZ10">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0" s="3" t="str" cm="1">
        <f t="array" ref="DA10">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0" s="3" t="str" cm="1">
        <f t="array" ref="DB10">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0" s="3" t="str" cm="1">
        <f t="array" ref="DC10">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0" s="3" cm="1">
        <f t="array" ref="DD10">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607.12616961243316</v>
      </c>
      <c r="DE10" s="3" t="str" cm="1">
        <f t="array" ref="DE10">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0" s="3" t="str" cm="1">
        <f t="array" ref="DF10">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0" s="3" cm="1">
        <f t="array" ref="DG10">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607.12616961243316</v>
      </c>
      <c r="DH10" s="3">
        <f>SUM(TBL_Formulas[[#This Row],[Primary Storage 01]:[Archive Storage 01]],TBL_Formulas[[#This Row],[Data Retrieval 01]])</f>
        <v>4767.4195054680404</v>
      </c>
      <c r="DI10" s="3">
        <f>SUM(TBL_Formulas[[#This Row],[Primary Storage 01]:[Archive Storage 01]],TBL_Formulas[[#This Row],[Data Retrieval 01]],TBL_Formulas[[#This Row],[Egress Fees 01 - Azure]:[Egress Fees 01 - GCP]])</f>
        <v>6640.7952234897839</v>
      </c>
      <c r="DJ10" s="3">
        <f>SUM(TBL_Formulas[[#This Row],[Primary Storage 02]:[Archive Storage 02]],TBL_Formulas[[#This Row],[Data Retrieval 02]])</f>
        <v>515.49260102891958</v>
      </c>
      <c r="DK10" s="3">
        <f>SUM(TBL_Formulas[[#This Row],[Primary Storage 02]:[Archive Storage 02]],TBL_Formulas[[#This Row],[Data Retrieval 02]],TBL_Formulas[[#This Row],[Egress Fees 02 - Azure]:[Egress Fees 02 - GCP]])</f>
        <v>613.16488332913593</v>
      </c>
      <c r="DL10" s="3">
        <f>SUM(TBL_Formulas[[#This Row],[Primary Storage 03]:[Archive Storage 03]],TBL_Formulas[[#This Row],[Data Retrieval 03]])</f>
        <v>732.54211725162236</v>
      </c>
      <c r="DM10" s="3">
        <f>SUM(TBL_Formulas[[#This Row],[Primary Storage 03]:[Archive Storage 03]],TBL_Formulas[[#This Row],[Data Retrieval 03]],TBL_Formulas[[#This Row],[Egress Fees 03 - Azure]:[Egress Fees 03 - GCP]])</f>
        <v>1220.903528752704</v>
      </c>
      <c r="DN10" s="3">
        <f>SUM(TBL_Formulas[[#This Row],[Primary Storage 04]:[Archive Storage 04]],TBL_Formulas[[#This Row],[Data Retrieval 04]])</f>
        <v>596.88616961243304</v>
      </c>
      <c r="DO10" s="3">
        <f>SUM(TBL_Formulas[[#This Row],[Primary Storage 04]:[Archive Storage 04]],TBL_Formulas[[#This Row],[Data Retrieval 04]],TBL_Formulas[[#This Row],[Egress Fees 04 - Azure]:[Egress Fees 04 - GCP]])</f>
        <v>1085.2475811135146</v>
      </c>
      <c r="DP10" s="3">
        <f>SUM(TBL_Formulas[[#This Row],[Primary Storage 05]:[Archive Storage 05]],TBL_Formulas[[#This Row],[Data Retrieval 05]])</f>
        <v>974.57915766319002</v>
      </c>
      <c r="DQ10" s="3">
        <f>SUM(TBL_Formulas[[#This Row],[Primary Storage 05]:[Archive Storage 05]],TBL_Formulas[[#This Row],[Data Retrieval 05]],TBL_Formulas[[#This Row],[Egress Fees 05 - Azure]:[Egress Fees 05 - GCP]])</f>
        <v>1440.4149744003528</v>
      </c>
      <c r="DR10" s="3">
        <f>SUM(TBL_Formulas[[#This Row],[Primary Storage 06]:[Archive Storage 06]],TBL_Formulas[[#This Row],[Data Retrieval 06]])</f>
        <v>596.88616961243304</v>
      </c>
      <c r="DS10" s="3">
        <f>SUM(TBL_Formulas[[#This Row],[Primary Storage 06]:[Archive Storage 06]],TBL_Formulas[[#This Row],[Data Retrieval 06]],TBL_Formulas[[#This Row],[Egress Fees 06 - Azure]:[Egress Fees 06 - GCP]])</f>
        <v>1062.7219863495957</v>
      </c>
      <c r="DT10" s="3">
        <f>SUM(TBL_Formulas[[#This Row],[Primary Storage 07]:[Archive Storage 07]],TBL_Formulas[[#This Row],[Data Retrieval 07]])</f>
        <v>217.04951622270295</v>
      </c>
      <c r="DU10" s="3">
        <f>SUM(TBL_Formulas[[#This Row],[Primary Storage 07]:[Archive Storage 07]],TBL_Formulas[[#This Row],[Data Retrieval 07]],TBL_Formulas[[#This Row],[Egress Fees 07 - Azure]:[Egress Fees 07 - GCP]])</f>
        <v>682.88533295986565</v>
      </c>
      <c r="DV10" s="3">
        <f>SUM(TBL_Formulas[[#This Row],[Primary Storage 08]:[Archive Storage 08]],TBL_Formulas[[#This Row],[Data Retrieval 08]])</f>
        <v>2116.2327831713533</v>
      </c>
      <c r="DW10" s="3">
        <f>SUM(TBL_Formulas[[#This Row],[Primary Storage 08]:[Archive Storage 08]],TBL_Formulas[[#This Row],[Data Retrieval 08]],TBL_Formulas[[#This Row],[Egress Fees 08 - Azure]:[Egress Fees 08 - GCP]])</f>
        <v>2582.0685999085158</v>
      </c>
      <c r="DX10" s="3">
        <f>SUM(TBL_Formulas[[#This Row],[Primary Storage 09]:[Archive Storage 09]],TBL_Formulas[[#This Row],[Data Retrieval 09]])</f>
        <v>596.88616961243304</v>
      </c>
      <c r="DY10" s="3">
        <f>SUM(TBL_Formulas[[#This Row],[Primary Storage 09]:[Archive Storage 09]],TBL_Formulas[[#This Row],[Data Retrieval 09]],TBL_Formulas[[#This Row],[Egress Fees 09 - Azure]:[Egress Fees 09 - GCP]])</f>
        <v>1204.0123392248661</v>
      </c>
      <c r="DZ10" s="3">
        <f>SUM(TBL_Formulas[[#This Row],[Primary Storage 10]:[Archive Storage 10]],TBL_Formulas[[#This Row],[Data Retrieval 10]])</f>
        <v>325.57427433405439</v>
      </c>
      <c r="EA10" s="3">
        <f>SUM(TBL_Formulas[[#This Row],[Primary Storage 10]:[Archive Storage 10]],TBL_Formulas[[#This Row],[Data Retrieval 10]],TBL_Formulas[[#This Row],[Egress Fees 10 - Azure]:[Egress Fees 10 - GCP]])</f>
        <v>932.70044394648755</v>
      </c>
      <c r="EB10" s="14"/>
    </row>
    <row r="11" spans="1:132" x14ac:dyDescent="0.2">
      <c r="A11" s="2">
        <v>9</v>
      </c>
      <c r="B11" cm="1">
        <f t="array" ref="B11">_xlfn.IFNA(
    _xlfn.IFS(
        _xlfn.XLOOKUP(
            B$1,
            TBL_Options_Add[Option],
            TBL_Options_Add[Influx1_Month],
            0,
            0
        )=TBL_Formulas[[#This Row],[Month]],
        SUM(
            B10*
            SUM(
                _xlfn.XLOOKUP(
                    B$1,
                    TBL_Options[Option],
                    TBL_Options[ROG],
                    0,
                    0
                )/
                12
            )+
            B10+
            _xlfn.XLOOKUP(
                B$1,
                TBL_Options_Add[Option],
                TBL_Options_Add[Influx1_Size],
                0,
                0
            )
        ),
        _xlfn.XLOOKUP(
            B$1,
            TBL_Options_Add[Option],
            TBL_Options_Add[Influx2_Month],
            0,
            0
        )=TBL_Formulas[[#This Row],[Month]],
        SUM(
            B10*
            SUM(
                _xlfn.XLOOKUP(
                    B$1,
                    TBL_Options[Option],
                    TBL_Options[ROG],
                    0,
                    0
                )/
                12
            )+
            B10+
            _xlfn.XLOOKUP(
                B$1,
                TBL_Options_Add[Option],
                TBL_Options_Add[Influx2_Size],
                0,
                0
            )
        ),
        _xlfn.XLOOKUP(
            B$1,
            TBL_Options_Add[Option],
            TBL_Options_Add[Influx3_Month],
            0,
            0
        )=TBL_Formulas[[#This Row],[Month]],
        SUM(
            B10*
            SUM(
                _xlfn.XLOOKUP(
                    B$1,
                    TBL_Options[Option],
                    TBL_Options[ROG],
                    0,
                    0
                )/
                12
            )+
            B10+
            _xlfn.XLOOKUP(
                B$1,
                TBL_Options_Add[Option],
                TBL_Options_Add[Influx3_Size],
                0,
                0
            )
        )
    ),
    SUM(
        B10*
        SUM(
            _xlfn.XLOOKUP(
                B$1,
                TBL_Options[Option],
                TBL_Options[ROG],
                0,
                0
            )/
            12
        )+
        B10
    )
)</f>
        <v>211.0938092453957</v>
      </c>
      <c r="C11" cm="1">
        <f t="array" ref="C11">_xlfn.IFNA(
    _xlfn.IFS(
        _xlfn.XLOOKUP(
            C$1,
            TBL_Options_Add[Option],
            TBL_Options_Add[Influx1_Month],
            0,
            0
        )=TBL_Formulas[[#This Row],[Month]],
        SUM(
            C10*
            SUM(
                _xlfn.XLOOKUP(
                    C$1,
                    TBL_Options[Option],
                    TBL_Options[ROG],
                    0,
                    0
                )/
                12
            )+
            C10+
            _xlfn.XLOOKUP(
                C$1,
                TBL_Options_Add[Option],
                TBL_Options_Add[Influx1_Size],
                0,
                0
            )
        ),
        _xlfn.XLOOKUP(
            C$1,
            TBL_Options_Add[Option],
            TBL_Options_Add[Influx2_Month],
            0,
            0
        )=TBL_Formulas[[#This Row],[Month]],
        SUM(
            C10*
            SUM(
                _xlfn.XLOOKUP(
                    C$1,
                    TBL_Options[Option],
                    TBL_Options[ROG],
                    0,
                    0
                )/
                12
            )+
            C10+
            _xlfn.XLOOKUP(
                C$1,
                TBL_Options_Add[Option],
                TBL_Options_Add[Influx2_Size],
                0,
                0
            )
        ),
        _xlfn.XLOOKUP(
            C$1,
            TBL_Options_Add[Option],
            TBL_Options_Add[Influx3_Month],
            0,
            0
        )=TBL_Formulas[[#This Row],[Month]],
        SUM(
            C10*
            SUM(
                _xlfn.XLOOKUP(
                    C$1,
                    TBL_Options[Option],
                    TBL_Options[ROG],
                    0,
                    0
                )/
                12
            )+
            C10+
            _xlfn.XLOOKUP(
                C$1,
                TBL_Options_Add[Option],
                TBL_Options_Add[Influx3_Size],
                0,
                0
            )
        )
    ),
    SUM(
        C10*
        SUM(
            _xlfn.XLOOKUP(
                C$1,
                TBL_Options[Option],
                TBL_Options[ROG],
                0,
                0
            )/
            12
        )+
        C10
    )
)</f>
        <v>53.432192917779652</v>
      </c>
      <c r="D11" cm="1">
        <f t="array" ref="D11">_xlfn.IFNA(
    _xlfn.IFS(
        _xlfn.XLOOKUP(
            D$1,
            TBL_Options_Add[Option],
            TBL_Options_Add[Influx1_Month],
            0,
            0
        )=TBL_Formulas[[#This Row],[Month]],
        SUM(
            D10*
            SUM(
                _xlfn.XLOOKUP(
                    D$1,
                    TBL_Options[Option],
                    TBL_Options[ROG],
                    0,
                    0
                )/
                12
            )+
            D10+
            _xlfn.XLOOKUP(
                D$1,
                TBL_Options_Add[Option],
                TBL_Options_Add[Influx1_Size],
                0,
                0
            )
        ),
        _xlfn.XLOOKUP(
            D$1,
            TBL_Options_Add[Option],
            TBL_Options_Add[Influx2_Month],
            0,
            0
        )=TBL_Formulas[[#This Row],[Month]],
        SUM(
            D10*
            SUM(
                _xlfn.XLOOKUP(
                    D$1,
                    TBL_Options[Option],
                    TBL_Options[ROG],
                    0,
                    0
                )/
                12
            )+
            D10+
            _xlfn.XLOOKUP(
                D$1,
                TBL_Options_Add[Option],
                TBL_Options_Add[Influx2_Size],
                0,
                0
            )
        ),
        _xlfn.XLOOKUP(
            D$1,
            TBL_Options_Add[Option],
            TBL_Options_Add[Influx3_Month],
            0,
            0
        )=TBL_Formulas[[#This Row],[Month]],
        SUM(
            D10*
            SUM(
                _xlfn.XLOOKUP(
                    D$1,
                    TBL_Options[Option],
                    TBL_Options[ROG],
                    0,
                    0
                )/
                12
            )+
            D10+
            _xlfn.XLOOKUP(
                D$1,
                TBL_Options_Add[Option],
                TBL_Options_Add[Influx3_Size],
                0,
                0
            )
        )
    ),
    SUM(
        D10*
        SUM(
            _xlfn.XLOOKUP(
                D$1,
                TBL_Options[Option],
                TBL_Options[ROG],
                0,
                0
            )/
            12
        )+
        D10
    )
)</f>
        <v>53.432192917779652</v>
      </c>
      <c r="E11" cm="1">
        <f t="array" ref="E11">_xlfn.IFNA(
    _xlfn.IFS(
        _xlfn.XLOOKUP(
            E$1,
            TBL_Options_Add[Option],
            TBL_Options_Add[Influx1_Month],
            0,
            0
        )=TBL_Formulas[[#This Row],[Month]],
        SUM(
            E10*
            SUM(
                _xlfn.XLOOKUP(
                    E$1,
                    TBL_Options[Option],
                    TBL_Options[ROG],
                    0,
                    0
                )/
                12
            )+
            E10+
            _xlfn.XLOOKUP(
                E$1,
                TBL_Options_Add[Option],
                TBL_Options_Add[Influx1_Size],
                0,
                0
            )
        ),
        _xlfn.XLOOKUP(
            E$1,
            TBL_Options_Add[Option],
            TBL_Options_Add[Influx2_Month],
            0,
            0
        )=TBL_Formulas[[#This Row],[Month]],
        SUM(
            E10*
            SUM(
                _xlfn.XLOOKUP(
                    E$1,
                    TBL_Options[Option],
                    TBL_Options[ROG],
                    0,
                    0
                )/
                12
            )+
            E10+
            _xlfn.XLOOKUP(
                E$1,
                TBL_Options_Add[Option],
                TBL_Options_Add[Influx2_Size],
                0,
                0
            )
        ),
        _xlfn.XLOOKUP(
            E$1,
            TBL_Options_Add[Option],
            TBL_Options_Add[Influx3_Month],
            0,
            0
        )=TBL_Formulas[[#This Row],[Month]],
        SUM(
            E10*
            SUM(
                _xlfn.XLOOKUP(
                    E$1,
                    TBL_Options[Option],
                    TBL_Options[ROG],
                    0,
                    0
                )/
                12
            )+
            E10+
            _xlfn.XLOOKUP(
                E$1,
                TBL_Options_Add[Option],
                TBL_Options_Add[Influx3_Size],
                0,
                0
            )
        )
    ),
    SUM(
        E10*
        SUM(
            _xlfn.XLOOKUP(
                E$1,
                TBL_Options[Option],
                TBL_Options[ROG],
                0,
                0
            )/
            12
        )+
        E10
    )
)</f>
        <v>53.432192917779652</v>
      </c>
      <c r="F11" cm="1">
        <f t="array" ref="F11">_xlfn.IFNA(
    _xlfn.IFS(
        _xlfn.XLOOKUP(
            F$1,
            TBL_Options_Add[Option],
            TBL_Options_Add[Influx1_Month],
            0,
            0
        )=TBL_Formulas[[#This Row],[Month]],
        SUM(
            F10*
            SUM(
                _xlfn.XLOOKUP(
                    F$1,
                    TBL_Options[Option],
                    TBL_Options[ROG],
                    0,
                    0
                )/
                12
            )+
            F10+
            _xlfn.XLOOKUP(
                F$1,
                TBL_Options_Add[Option],
                TBL_Options_Add[Influx1_Size],
                0,
                0
            )
        ),
        _xlfn.XLOOKUP(
            F$1,
            TBL_Options_Add[Option],
            TBL_Options_Add[Influx2_Month],
            0,
            0
        )=TBL_Formulas[[#This Row],[Month]],
        SUM(
            F10*
            SUM(
                _xlfn.XLOOKUP(
                    F$1,
                    TBL_Options[Option],
                    TBL_Options[ROG],
                    0,
                    0
                )/
                12
            )+
            F10+
            _xlfn.XLOOKUP(
                F$1,
                TBL_Options_Add[Option],
                TBL_Options_Add[Influx2_Size],
                0,
                0
            )
        ),
        _xlfn.XLOOKUP(
            F$1,
            TBL_Options_Add[Option],
            TBL_Options_Add[Influx3_Month],
            0,
            0
        )=TBL_Formulas[[#This Row],[Month]],
        SUM(
            F10*
            SUM(
                _xlfn.XLOOKUP(
                    F$1,
                    TBL_Options[Option],
                    TBL_Options[ROG],
                    0,
                    0
                )/
                12
            )+
            F10+
            _xlfn.XLOOKUP(
                F$1,
                TBL_Options_Add[Option],
                TBL_Options_Add[Influx3_Size],
                0,
                0
            )
        )
    ),
    SUM(
        F10*
        SUM(
            _xlfn.XLOOKUP(
                F$1,
                TBL_Options[Option],
                TBL_Options[ROG],
                0,
                0
            )/
            12
        )+
        F10
    )
)</f>
        <v>53.432192917779652</v>
      </c>
      <c r="G11" cm="1">
        <f t="array" ref="G11">_xlfn.IFNA(
    _xlfn.IFS(
        _xlfn.XLOOKUP(
            G$1,
            TBL_Options_Add[Option],
            TBL_Options_Add[Influx1_Month],
            0,
            0
        )=TBL_Formulas[[#This Row],[Month]],
        SUM(
            G10*
            SUM(
                _xlfn.XLOOKUP(
                    G$1,
                    TBL_Options[Option],
                    TBL_Options[ROG],
                    0,
                    0
                )/
                12
            )+
            G10+
            _xlfn.XLOOKUP(
                G$1,
                TBL_Options_Add[Option],
                TBL_Options_Add[Influx1_Size],
                0,
                0
            )
        ),
        _xlfn.XLOOKUP(
            G$1,
            TBL_Options_Add[Option],
            TBL_Options_Add[Influx2_Month],
            0,
            0
        )=TBL_Formulas[[#This Row],[Month]],
        SUM(
            G10*
            SUM(
                _xlfn.XLOOKUP(
                    G$1,
                    TBL_Options[Option],
                    TBL_Options[ROG],
                    0,
                    0
                )/
                12
            )+
            G10+
            _xlfn.XLOOKUP(
                G$1,
                TBL_Options_Add[Option],
                TBL_Options_Add[Influx2_Size],
                0,
                0
            )
        ),
        _xlfn.XLOOKUP(
            G$1,
            TBL_Options_Add[Option],
            TBL_Options_Add[Influx3_Month],
            0,
            0
        )=TBL_Formulas[[#This Row],[Month]],
        SUM(
            G10*
            SUM(
                _xlfn.XLOOKUP(
                    G$1,
                    TBL_Options[Option],
                    TBL_Options[ROG],
                    0,
                    0
                )/
                12
            )+
            G10+
            _xlfn.XLOOKUP(
                G$1,
                TBL_Options_Add[Option],
                TBL_Options_Add[Influx3_Size],
                0,
                0
            )
        )
    ),
    SUM(
        G10*
        SUM(
            _xlfn.XLOOKUP(
                G$1,
                TBL_Options[Option],
                TBL_Options[ROG],
                0,
                0
            )/
            12
        )+
        G10
    )
)</f>
        <v>53.432192917779652</v>
      </c>
      <c r="H11" cm="1">
        <f t="array" ref="H11">_xlfn.IFNA(
    _xlfn.IFS(
        _xlfn.XLOOKUP(
            H$1,
            TBL_Options_Add[Option],
            TBL_Options_Add[Influx1_Month],
            0,
            0
        )=TBL_Formulas[[#This Row],[Month]],
        SUM(
            H10*
            SUM(
                _xlfn.XLOOKUP(
                    H$1,
                    TBL_Options[Option],
                    TBL_Options[ROG],
                    0,
                    0
                )/
                12
            )+
            H10+
            _xlfn.XLOOKUP(
                H$1,
                TBL_Options_Add[Option],
                TBL_Options_Add[Influx1_Size],
                0,
                0
            )
        ),
        _xlfn.XLOOKUP(
            H$1,
            TBL_Options_Add[Option],
            TBL_Options_Add[Influx2_Month],
            0,
            0
        )=TBL_Formulas[[#This Row],[Month]],
        SUM(
            H10*
            SUM(
                _xlfn.XLOOKUP(
                    H$1,
                    TBL_Options[Option],
                    TBL_Options[ROG],
                    0,
                    0
                )/
                12
            )+
            H10+
            _xlfn.XLOOKUP(
                H$1,
                TBL_Options_Add[Option],
                TBL_Options_Add[Influx2_Size],
                0,
                0
            )
        ),
        _xlfn.XLOOKUP(
            H$1,
            TBL_Options_Add[Option],
            TBL_Options_Add[Influx3_Month],
            0,
            0
        )=TBL_Formulas[[#This Row],[Month]],
        SUM(
            H10*
            SUM(
                _xlfn.XLOOKUP(
                    H$1,
                    TBL_Options[Option],
                    TBL_Options[ROG],
                    0,
                    0
                )/
                12
            )+
            H10+
            _xlfn.XLOOKUP(
                H$1,
                TBL_Options_Add[Option],
                TBL_Options_Add[Influx3_Size],
                0,
                0
            )
        )
    ),
    SUM(
        H10*
        SUM(
            _xlfn.XLOOKUP(
                H$1,
                TBL_Options[Option],
                TBL_Options[ROG],
                0,
                0
            )/
            12
        )+
        H10
    )
)</f>
        <v>53.432192917779652</v>
      </c>
      <c r="I11" cm="1">
        <f t="array" ref="I11">_xlfn.IFNA(
    _xlfn.IFS(
        _xlfn.XLOOKUP(
            I$1,
            TBL_Options_Add[Option],
            TBL_Options_Add[Influx1_Month],
            0,
            0
        )=TBL_Formulas[[#This Row],[Month]],
        SUM(
            I10*
            SUM(
                _xlfn.XLOOKUP(
                    I$1,
                    TBL_Options[Option],
                    TBL_Options[ROG],
                    0,
                    0
                )/
                12
            )+
            I10+
            _xlfn.XLOOKUP(
                I$1,
                TBL_Options_Add[Option],
                TBL_Options_Add[Influx1_Size],
                0,
                0
            )
        ),
        _xlfn.XLOOKUP(
            I$1,
            TBL_Options_Add[Option],
            TBL_Options_Add[Influx2_Month],
            0,
            0
        )=TBL_Formulas[[#This Row],[Month]],
        SUM(
            I10*
            SUM(
                _xlfn.XLOOKUP(
                    I$1,
                    TBL_Options[Option],
                    TBL_Options[ROG],
                    0,
                    0
                )/
                12
            )+
            I10+
            _xlfn.XLOOKUP(
                I$1,
                TBL_Options_Add[Option],
                TBL_Options_Add[Influx2_Size],
                0,
                0
            )
        ),
        _xlfn.XLOOKUP(
            I$1,
            TBL_Options_Add[Option],
            TBL_Options_Add[Influx3_Month],
            0,
            0
        )=TBL_Formulas[[#This Row],[Month]],
        SUM(
            I10*
            SUM(
                _xlfn.XLOOKUP(
                    I$1,
                    TBL_Options[Option],
                    TBL_Options[ROG],
                    0,
                    0
                )/
                12
            )+
            I10+
            _xlfn.XLOOKUP(
                I$1,
                TBL_Options_Add[Option],
                TBL_Options_Add[Influx3_Size],
                0,
                0
            )
        )
    ),
    SUM(
        I10*
        SUM(
            _xlfn.XLOOKUP(
                I$1,
                TBL_Options[Option],
                TBL_Options[ROG],
                0,
                0
            )/
            12
        )+
        I10
    )
)</f>
        <v>53.432192917779652</v>
      </c>
      <c r="J11" cm="1">
        <f t="array" ref="J11">_xlfn.IFNA(
    _xlfn.IFS(
        _xlfn.XLOOKUP(
            J$1,
            TBL_Options_Add[Option],
            TBL_Options_Add[Influx1_Month],
            0,
            0
        )=TBL_Formulas[[#This Row],[Month]],
        SUM(
            J10*
            SUM(
                _xlfn.XLOOKUP(
                    J$1,
                    TBL_Options[Option],
                    TBL_Options[ROG],
                    0,
                    0
                )/
                12
            )+
            J10+
            _xlfn.XLOOKUP(
                J$1,
                TBL_Options_Add[Option],
                TBL_Options_Add[Influx1_Size],
                0,
                0
            )
        ),
        _xlfn.XLOOKUP(
            J$1,
            TBL_Options_Add[Option],
            TBL_Options_Add[Influx2_Month],
            0,
            0
        )=TBL_Formulas[[#This Row],[Month]],
        SUM(
            J10*
            SUM(
                _xlfn.XLOOKUP(
                    J$1,
                    TBL_Options[Option],
                    TBL_Options[ROG],
                    0,
                    0
                )/
                12
            )+
            J10+
            _xlfn.XLOOKUP(
                J$1,
                TBL_Options_Add[Option],
                TBL_Options_Add[Influx2_Size],
                0,
                0
            )
        ),
        _xlfn.XLOOKUP(
            J$1,
            TBL_Options_Add[Option],
            TBL_Options_Add[Influx3_Month],
            0,
            0
        )=TBL_Formulas[[#This Row],[Month]],
        SUM(
            J10*
            SUM(
                _xlfn.XLOOKUP(
                    J$1,
                    TBL_Options[Option],
                    TBL_Options[ROG],
                    0,
                    0
                )/
                12
            )+
            J10+
            _xlfn.XLOOKUP(
                J$1,
                TBL_Options_Add[Option],
                TBL_Options_Add[Influx3_Size],
                0,
                0
            )
        )
    ),
    SUM(
        J10*
        SUM(
            _xlfn.XLOOKUP(
                J$1,
                TBL_Options[Option],
                TBL_Options[ROG],
                0,
                0
            )/
            12
        )+
        J10
    )
)</f>
        <v>53.432192917779652</v>
      </c>
      <c r="K11" cm="1">
        <f t="array" ref="K11">_xlfn.IFNA(
    _xlfn.IFS(
        _xlfn.XLOOKUP(
            K$1,
            TBL_Options_Add[Option],
            TBL_Options_Add[Influx1_Month],
            0,
            0
        )=TBL_Formulas[[#This Row],[Month]],
        SUM(
            K10*
            SUM(
                _xlfn.XLOOKUP(
                    K$1,
                    TBL_Options[Option],
                    TBL_Options[ROG],
                    0,
                    0
                )/
                12
            )+
            K10+
            _xlfn.XLOOKUP(
                K$1,
                TBL_Options_Add[Option],
                TBL_Options_Add[Influx1_Size],
                0,
                0
            )
        ),
        _xlfn.XLOOKUP(
            K$1,
            TBL_Options_Add[Option],
            TBL_Options_Add[Influx2_Month],
            0,
            0
        )=TBL_Formulas[[#This Row],[Month]],
        SUM(
            K10*
            SUM(
                _xlfn.XLOOKUP(
                    K$1,
                    TBL_Options[Option],
                    TBL_Options[ROG],
                    0,
                    0
                )/
                12
            )+
            K10+
            _xlfn.XLOOKUP(
                K$1,
                TBL_Options_Add[Option],
                TBL_Options_Add[Influx2_Size],
                0,
                0
            )
        ),
        _xlfn.XLOOKUP(
            K$1,
            TBL_Options_Add[Option],
            TBL_Options_Add[Influx3_Month],
            0,
            0
        )=TBL_Formulas[[#This Row],[Month]],
        SUM(
            K10*
            SUM(
                _xlfn.XLOOKUP(
                    K$1,
                    TBL_Options[Option],
                    TBL_Options[ROG],
                    0,
                    0
                )/
                12
            )+
            K10+
            _xlfn.XLOOKUP(
                K$1,
                TBL_Options_Add[Option],
                TBL_Options_Add[Influx3_Size],
                0,
                0
            )
        )
    ),
    SUM(
        K10*
        SUM(
            _xlfn.XLOOKUP(
                K$1,
                TBL_Options[Option],
                TBL_Options[ROG],
                0,
                0
            )/
            12
        )+
        K10
    )
)</f>
        <v>53.432192917779652</v>
      </c>
      <c r="L11">
        <f>IFERROR(
    SUM(
       TBL_Formulas[[#This Row],[Growth Pattern 01]]*
        _xlfn.XLOOKUP(
            L$1,
            TBL_Options[Option],
            TBL_Options[Primary_Mix],
            1,
            0
        )
    ),
    ""
)</f>
        <v>211.0938092453957</v>
      </c>
      <c r="M11">
        <f>IFERROR(
    SUM(
       TBL_Formulas[[#This Row],[Growth Pattern 01]]*
        _xlfn.XLOOKUP(
            M$1,
            TBL_Options[Option],
            TBL_Options[Secondary_Mix],
            1,
            0
        )
    ),
    ""
)</f>
        <v>42.218761849079144</v>
      </c>
      <c r="N11">
        <f>IFERROR(
    SUM(
       TBL_Formulas[[#This Row],[Growth Pattern 01]]*
        _xlfn.XLOOKUP(
            N$1,
            TBL_Options[Option],
            TBL_Options[Archive_Mix],
            1,
            0
        )
    ),
    ""
)</f>
        <v>0</v>
      </c>
      <c r="O11">
        <f>IFERROR(
    SUM(
       TBL_Formulas[[#This Row],[Growth Pattern 02]]*
        _xlfn.XLOOKUP(
            O$1,
            TBL_Options[Option],
            TBL_Options[Primary_Mix],
            1,
            0
        )
    ),
    ""
)</f>
        <v>10.686438583555931</v>
      </c>
      <c r="P11">
        <f>IFERROR(
    SUM(
       TBL_Formulas[[#This Row],[Growth Pattern 02]]*
        _xlfn.XLOOKUP(
            P$1,
            TBL_Options[Option],
            TBL_Options[Secondary_Mix],
            1,
            0
        )
    ),
    ""
)</f>
        <v>10.686438583555931</v>
      </c>
      <c r="Q11">
        <f>IFERROR(
    SUM(
       TBL_Formulas[[#This Row],[Growth Pattern 02]]*
        _xlfn.XLOOKUP(
            Q$1,
            TBL_Options[Option],
            TBL_Options[Archive_Mix],
            1,
            0
        )
    ),
    ""
)</f>
        <v>32.059315750667793</v>
      </c>
      <c r="R11">
        <f>IFERROR(
    SUM(
       TBL_Formulas[[#This Row],[Growth Pattern 03]]*
        _xlfn.XLOOKUP(
            R$1,
            TBL_Options[Option],
            TBL_Options[Primary_Mix],
            1,
            0
        )
    ),
    ""
)</f>
        <v>53.432192917779652</v>
      </c>
      <c r="S11">
        <f>IFERROR(
    SUM(
       TBL_Formulas[[#This Row],[Growth Pattern 03]]*
        _xlfn.XLOOKUP(
            R$1,
            TBL_Options[Option],
            TBL_Options[Secondary_Mix],
            1,
            0
        )
    ),
    ""
)</f>
        <v>0</v>
      </c>
      <c r="T11">
        <f>IFERROR(
    SUM(
       TBL_Formulas[[#This Row],[Growth Pattern 03]]*
        _xlfn.XLOOKUP(
            T$1,
            TBL_Options[Option],
            TBL_Options[Archive_Mix],
            1,
            0
        )
    ),
    ""
)</f>
        <v>0</v>
      </c>
      <c r="U11">
        <f>IFERROR(
    SUM(
       TBL_Formulas[[#This Row],[Growth Pattern 04]]*
        _xlfn.XLOOKUP(
            U$1,
            TBL_Options[Option],
            TBL_Options[Primary_Mix],
            1,
            0
        )
    ),
    ""
)</f>
        <v>53.432192917779652</v>
      </c>
      <c r="V11">
        <f>IFERROR(
    SUM(
       TBL_Formulas[[#This Row],[Growth Pattern 04]]*
        _xlfn.XLOOKUP(
           V$1,
            TBL_Options[Option],
            TBL_Options[Secondary_Mix],
            1,
            0
        )
    ),
    ""
)</f>
        <v>0</v>
      </c>
      <c r="W11">
        <f>IFERROR(
    SUM(
       TBL_Formulas[[#This Row],[Growth Pattern 04]]*
        _xlfn.XLOOKUP(
            W$1,
            TBL_Options[Option],
            TBL_Options[Archive_Mix],
            1,
            0
        )
    ),
    ""
)</f>
        <v>0</v>
      </c>
      <c r="X11">
        <f>IFERROR(
    SUM(
       TBL_Formulas[[#This Row],[Growth Pattern 05]]*
        _xlfn.XLOOKUP(
            X$1,
            TBL_Options[Option],
            TBL_Options[Primary_Mix],
            1,
            0
        )
    ),
    ""
)</f>
        <v>53.432192917779652</v>
      </c>
      <c r="Y11">
        <f>IFERROR(
    SUM(
       TBL_Formulas[[#This Row],[Growth Pattern 05]]*
        _xlfn.XLOOKUP(
            Y$1,
            TBL_Options[Option],
            TBL_Options[Secondary_Mix],
            1,
            0
        )
    ),
    ""
)</f>
        <v>0</v>
      </c>
      <c r="Z11">
        <f>IFERROR(
    SUM(
       TBL_Formulas[[#This Row],[Growth Pattern 05]]*
        _xlfn.XLOOKUP(
            Z$1,
            TBL_Options[Option],
            TBL_Options[Archive_Mix],
            1,
            0
        )
    ),
    ""
)</f>
        <v>0</v>
      </c>
      <c r="AA11">
        <f>IFERROR(
    SUM(
       TBL_Formulas[[#This Row],[Growth Pattern 06]]*
        _xlfn.XLOOKUP(
            AA$1,
            TBL_Options[Option],
            TBL_Options[Primary_Mix],
            1,
            0
        )
    ),
    ""
)</f>
        <v>53.432192917779652</v>
      </c>
      <c r="AB11">
        <f>IFERROR(
    SUM(
       TBL_Formulas[[#This Row],[Growth Pattern 06]]*
        _xlfn.XLOOKUP(
            AB$1,
            TBL_Options[Option],
            TBL_Options[Secondary_Mix],
            1,
            0
        )
    ),
    ""
)</f>
        <v>0</v>
      </c>
      <c r="AC11">
        <f>IFERROR(
    SUM(
       TBL_Formulas[[#This Row],[Growth Pattern 06]]*
        _xlfn.XLOOKUP(
            AC$1,
            TBL_Options[Option],
            TBL_Options[Archive_Mix],
            1,
            0
        )
    ),
    ""
)</f>
        <v>0</v>
      </c>
      <c r="AD11">
        <f>IFERROR(
    SUM(
       TBL_Formulas[[#This Row],[Growth Pattern 07]]*
        _xlfn.XLOOKUP(
            AD$1,
            TBL_Options[Option],
            TBL_Options[Primary_Mix],
            1,
            0
        )
    ),
    ""
)</f>
        <v>53.432192917779652</v>
      </c>
      <c r="AE11">
        <f>IFERROR(
    SUM(
       TBL_Formulas[[#This Row],[Growth Pattern 07]]*
        _xlfn.XLOOKUP(
            AE$1,
            TBL_Options[Option],
            TBL_Options[Secondary_Mix],
            1,
            0
        )
    ),
    ""
)</f>
        <v>0</v>
      </c>
      <c r="AF11">
        <f>IFERROR(
    SUM(
       TBL_Formulas[[#This Row],[Growth Pattern 07]]*
        _xlfn.XLOOKUP(
            AF$1,
            TBL_Options[Option],
            TBL_Options[Archive_Mix],
            1,
            0
        )
    ),
    ""
)</f>
        <v>0</v>
      </c>
      <c r="AG11">
        <f>IFERROR(
    SUM(
       TBL_Formulas[[#This Row],[Growth Pattern 08]]*
        _xlfn.XLOOKUP(
            AG$1,
            TBL_Options[Option],
            TBL_Options[Primary_Mix],
            1,
            0
        )
    ),
    ""
)</f>
        <v>53.432192917779652</v>
      </c>
      <c r="AH11">
        <f>IFERROR(
    SUM(
       TBL_Formulas[[#This Row],[Growth Pattern 08]]*
        _xlfn.XLOOKUP(
            AH$1,
            TBL_Options[Option],
            TBL_Options[Secondary_Mix],
            1,
            0
        )
    ),
    ""
)</f>
        <v>0</v>
      </c>
      <c r="AI11">
        <f>IFERROR(
    SUM(
       TBL_Formulas[[#This Row],[Growth Pattern 08]]*
        _xlfn.XLOOKUP(
            AI$1,
            TBL_Options[Option],
            TBL_Options[Archive_Mix],
            1,
            0
        )
    ),
    ""
)</f>
        <v>0</v>
      </c>
      <c r="AJ11">
        <f>IFERROR(
    SUM(
       TBL_Formulas[[#This Row],[Growth Pattern 09]]*
        _xlfn.XLOOKUP(
            AJ$1,
            TBL_Options[Option],
            TBL_Options[Primary_Mix],
            1,
            0
        )
    ),
    ""
)</f>
        <v>53.432192917779652</v>
      </c>
      <c r="AK11">
        <f>IFERROR(
    SUM(
       TBL_Formulas[[#This Row],[Growth Pattern 09]]*
        _xlfn.XLOOKUP(
            AK$1,
            TBL_Options[Option],
            TBL_Options[Secondary_Mix],
            1,
            0
        )
    ),
    ""
)</f>
        <v>0</v>
      </c>
      <c r="AL11">
        <f>IFERROR(
    SUM(
       TBL_Formulas[[#This Row],[Growth Pattern 09]]*
        _xlfn.XLOOKUP(
            AL$1,
            TBL_Options[Option],
            TBL_Options[Archive_Mix],
            1,
            0
        )
    ),
    ""
)</f>
        <v>0</v>
      </c>
      <c r="AM11">
        <f>IFERROR(
    SUM(
       TBL_Formulas[[#This Row],[Growth Pattern 10]]*
        _xlfn.XLOOKUP(
            AM$1,
            TBL_Options[Option],
            TBL_Options[Primary_Mix],
            1,
            0
        )
    ),
    ""
)</f>
        <v>53.432192917779652</v>
      </c>
      <c r="AN11">
        <f>IFERROR(
    SUM(
       TBL_Formulas[[#This Row],[Growth Pattern 10]]*
        _xlfn.XLOOKUP(
            AN$1,
            TBL_Options[Option],
            TBL_Options[Secondary_Mix],
            1,
            0
        )
    ),
    ""
)</f>
        <v>0</v>
      </c>
      <c r="AO11">
        <f>IFERROR(
    SUM(
       TBL_Formulas[[#This Row],[Growth Pattern 10]]*
        _xlfn.XLOOKUP(
            AO$1,
            TBL_Options[Option],
            TBL_Options[Archive_Mix],
            1,
            0
        )
    ),
    ""
)</f>
        <v>0</v>
      </c>
      <c r="AP11" s="3" cm="1">
        <f t="array" ref="AP11">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4806.7213346802746</v>
      </c>
      <c r="AQ11" s="3" t="str" cm="1">
        <f t="array" ref="AQ11">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1" s="3" t="str" cm="1">
        <f t="array" ref="AR11">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1" s="3" cm="1">
        <f t="array" ref="AS11">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251.6870015199093</v>
      </c>
      <c r="AT11" s="3" cm="1">
        <f t="array" ref="AT11">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136.78641386951594</v>
      </c>
      <c r="AU11" s="3" cm="1">
        <f t="array" ref="AU11">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131.3149573147353</v>
      </c>
      <c r="AV11" s="3" cm="1">
        <f t="array" ref="AV11">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683.9320693475795</v>
      </c>
      <c r="AW11" s="3" t="str" cm="1">
        <f t="array" ref="AW11">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1" s="3" t="str" cm="1">
        <f t="array" ref="AX11">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1" s="3" cm="1">
        <f t="array" ref="AY11">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547.14565547806365</v>
      </c>
      <c r="AZ11" s="3" t="str" cm="1">
        <f t="array" ref="AZ11">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1" s="3" t="str" cm="1">
        <f t="array" ref="BA11">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1" s="3" cm="1">
        <f t="array" ref="BB11">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982.40198397705001</v>
      </c>
      <c r="BC11" s="3" t="str" cm="1">
        <f t="array" ref="BC11">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1" s="3" t="str" cm="1">
        <f t="array" ref="BD11">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1" s="3" cm="1">
        <f t="array" ref="BE11">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547.14565547806365</v>
      </c>
      <c r="BF11" s="3" t="str" cm="1">
        <f t="array" ref="BF11">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1" s="3" t="str" cm="1">
        <f t="array" ref="BG11">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1" s="3" cm="1">
        <f t="array" ref="BH11">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109.42913109561273</v>
      </c>
      <c r="BI11" s="3" t="str" cm="1">
        <f t="array" ref="BI11">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1" s="3" t="str" cm="1">
        <f t="array" ref="BJ11">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1" s="3" cm="1">
        <f t="array" ref="BK11">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2133.868056364448</v>
      </c>
      <c r="BL11" s="3" t="str" cm="1">
        <f t="array" ref="BL11">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1" s="3" t="str" cm="1">
        <f t="array" ref="BM11">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1" s="3" cm="1">
        <f t="array" ref="BN11">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547.14565547806365</v>
      </c>
      <c r="BO11" s="3" t="str" cm="1">
        <f t="array" ref="BO11">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1" s="3" t="str" cm="1">
        <f t="array" ref="BP11">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1" s="3" cm="1">
        <f t="array" ref="BQ11">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218.85826219122546</v>
      </c>
      <c r="BR11" s="3" t="str" cm="1">
        <f t="array" ref="BR11">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1" s="3" t="str" cm="1">
        <f t="array" ref="BS11">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1"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1">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1">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54.714565547806373</v>
      </c>
      <c r="BW11">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54.714565547806373</v>
      </c>
      <c r="BX11">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1">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54.714565547806373</v>
      </c>
      <c r="BZ11">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109.42913109561275</v>
      </c>
      <c r="CA11">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1">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54.714565547806373</v>
      </c>
      <c r="CC11">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109.42913109561275</v>
      </c>
      <c r="CD11" s="3" t="str" cm="1">
        <f t="array" ref="CD11">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1" s="3" cm="1">
        <f t="array" ref="CE11">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1888.5605156719243</v>
      </c>
      <c r="CF11" s="3" t="str" cm="1">
        <f t="array" ref="CF11">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1" s="3" t="str" cm="1">
        <f t="array" ref="CG11">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1" s="3" cm="1">
        <f t="array" ref="CH11">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98.486217986051471</v>
      </c>
      <c r="CI11" s="3" t="str" cm="1">
        <f t="array" ref="CI11">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1" s="3" t="str" cm="1">
        <f t="array" ref="CJ11">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1" s="3" cm="1">
        <f t="array" ref="CK11">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492.43108993025731</v>
      </c>
      <c r="CL11" s="3" t="str" cm="1">
        <f t="array" ref="CL11">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1" s="3" t="str" cm="1">
        <f t="array" ref="CM11">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1" s="3" cm="1">
        <f t="array" ref="CN11">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492.43108993025731</v>
      </c>
      <c r="CO11" s="3" t="str" cm="1">
        <f t="array" ref="CO11">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1" s="3" cm="1">
        <f t="array" ref="CP11">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469.79244854330574</v>
      </c>
      <c r="CQ11" s="3" t="str" cm="1">
        <f t="array" ref="CQ11">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1" s="3" t="str" cm="1">
        <f t="array" ref="CR11">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1" s="3" cm="1">
        <f t="array" ref="CS11">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469.79244854330574</v>
      </c>
      <c r="CT11" s="3" t="str" cm="1">
        <f t="array" ref="CT11">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1" s="3" t="str" cm="1">
        <f t="array" ref="CU11">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1" s="3" cm="1">
        <f t="array" ref="CV11">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469.79244854330574</v>
      </c>
      <c r="CW11" s="3" t="str" cm="1">
        <f t="array" ref="CW11">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1" s="3" t="str" cm="1">
        <f t="array" ref="CX11">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1" s="3" cm="1">
        <f t="array" ref="CY11">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469.79244854330574</v>
      </c>
      <c r="CZ11" s="3" t="str" cm="1">
        <f t="array" ref="CZ11">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1" s="3" t="str" cm="1">
        <f t="array" ref="DA11">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1" s="3" t="str" cm="1">
        <f t="array" ref="DB11">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1" s="3" t="str" cm="1">
        <f t="array" ref="DC11">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1" s="3" cm="1">
        <f t="array" ref="DD11">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612.10022102587004</v>
      </c>
      <c r="DE11" s="3" t="str" cm="1">
        <f t="array" ref="DE11">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1" s="3" t="str" cm="1">
        <f t="array" ref="DF11">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1" s="3" cm="1">
        <f t="array" ref="DG11">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612.10022102587004</v>
      </c>
      <c r="DH11" s="3">
        <f>SUM(TBL_Formulas[[#This Row],[Primary Storage 01]:[Archive Storage 01]],TBL_Formulas[[#This Row],[Data Retrieval 01]])</f>
        <v>4806.7213346802746</v>
      </c>
      <c r="DI11" s="3">
        <f>SUM(TBL_Formulas[[#This Row],[Primary Storage 01]:[Archive Storage 01]],TBL_Formulas[[#This Row],[Data Retrieval 01]],TBL_Formulas[[#This Row],[Egress Fees 01 - Azure]:[Egress Fees 01 - GCP]])</f>
        <v>6695.2818503521994</v>
      </c>
      <c r="DJ11" s="3">
        <f>SUM(TBL_Formulas[[#This Row],[Primary Storage 02]:[Archive Storage 02]],TBL_Formulas[[#This Row],[Data Retrieval 02]])</f>
        <v>519.78837270416057</v>
      </c>
      <c r="DK11" s="3">
        <f>SUM(TBL_Formulas[[#This Row],[Primary Storage 02]:[Archive Storage 02]],TBL_Formulas[[#This Row],[Data Retrieval 02]],TBL_Formulas[[#This Row],[Egress Fees 02 - Azure]:[Egress Fees 02 - GCP]])</f>
        <v>618.27459069021199</v>
      </c>
      <c r="DL11" s="3">
        <f>SUM(TBL_Formulas[[#This Row],[Primary Storage 03]:[Archive Storage 03]],TBL_Formulas[[#This Row],[Data Retrieval 03]])</f>
        <v>738.64663489538589</v>
      </c>
      <c r="DM11" s="3">
        <f>SUM(TBL_Formulas[[#This Row],[Primary Storage 03]:[Archive Storage 03]],TBL_Formulas[[#This Row],[Data Retrieval 03]],TBL_Formulas[[#This Row],[Egress Fees 03 - Azure]:[Egress Fees 03 - GCP]])</f>
        <v>1231.0777248256431</v>
      </c>
      <c r="DN11" s="3">
        <f>SUM(TBL_Formulas[[#This Row],[Primary Storage 04]:[Archive Storage 04]],TBL_Formulas[[#This Row],[Data Retrieval 04]])</f>
        <v>601.86022102587003</v>
      </c>
      <c r="DO11" s="3">
        <f>SUM(TBL_Formulas[[#This Row],[Primary Storage 04]:[Archive Storage 04]],TBL_Formulas[[#This Row],[Data Retrieval 04]],TBL_Formulas[[#This Row],[Egress Fees 04 - Azure]:[Egress Fees 04 - GCP]])</f>
        <v>1094.2913109561273</v>
      </c>
      <c r="DP11" s="3">
        <f>SUM(TBL_Formulas[[#This Row],[Primary Storage 05]:[Archive Storage 05]],TBL_Formulas[[#This Row],[Data Retrieval 05]])</f>
        <v>982.40198397705001</v>
      </c>
      <c r="DQ11" s="3">
        <f>SUM(TBL_Formulas[[#This Row],[Primary Storage 05]:[Archive Storage 05]],TBL_Formulas[[#This Row],[Data Retrieval 05]],TBL_Formulas[[#This Row],[Egress Fees 05 - Azure]:[Egress Fees 05 - GCP]])</f>
        <v>1452.1944325203558</v>
      </c>
      <c r="DR11" s="3">
        <f>SUM(TBL_Formulas[[#This Row],[Primary Storage 06]:[Archive Storage 06]],TBL_Formulas[[#This Row],[Data Retrieval 06]])</f>
        <v>601.86022102587003</v>
      </c>
      <c r="DS11" s="3">
        <f>SUM(TBL_Formulas[[#This Row],[Primary Storage 06]:[Archive Storage 06]],TBL_Formulas[[#This Row],[Data Retrieval 06]],TBL_Formulas[[#This Row],[Egress Fees 06 - Azure]:[Egress Fees 06 - GCP]])</f>
        <v>1071.6526695691757</v>
      </c>
      <c r="DT11" s="3">
        <f>SUM(TBL_Formulas[[#This Row],[Primary Storage 07]:[Archive Storage 07]],TBL_Formulas[[#This Row],[Data Retrieval 07]])</f>
        <v>218.85826219122549</v>
      </c>
      <c r="DU11" s="3">
        <f>SUM(TBL_Formulas[[#This Row],[Primary Storage 07]:[Archive Storage 07]],TBL_Formulas[[#This Row],[Data Retrieval 07]],TBL_Formulas[[#This Row],[Egress Fees 07 - Azure]:[Egress Fees 07 - GCP]])</f>
        <v>688.65071073453123</v>
      </c>
      <c r="DV11" s="3">
        <f>SUM(TBL_Formulas[[#This Row],[Primary Storage 08]:[Archive Storage 08]],TBL_Formulas[[#This Row],[Data Retrieval 08]])</f>
        <v>2133.868056364448</v>
      </c>
      <c r="DW11" s="3">
        <f>SUM(TBL_Formulas[[#This Row],[Primary Storage 08]:[Archive Storage 08]],TBL_Formulas[[#This Row],[Data Retrieval 08]],TBL_Formulas[[#This Row],[Egress Fees 08 - Azure]:[Egress Fees 08 - GCP]])</f>
        <v>2603.6605049077539</v>
      </c>
      <c r="DX11" s="3">
        <f>SUM(TBL_Formulas[[#This Row],[Primary Storage 09]:[Archive Storage 09]],TBL_Formulas[[#This Row],[Data Retrieval 09]])</f>
        <v>601.86022102587003</v>
      </c>
      <c r="DY11" s="3">
        <f>SUM(TBL_Formulas[[#This Row],[Primary Storage 09]:[Archive Storage 09]],TBL_Formulas[[#This Row],[Data Retrieval 09]],TBL_Formulas[[#This Row],[Egress Fees 09 - Azure]:[Egress Fees 09 - GCP]])</f>
        <v>1213.9604420517401</v>
      </c>
      <c r="DZ11" s="3">
        <f>SUM(TBL_Formulas[[#This Row],[Primary Storage 10]:[Archive Storage 10]],TBL_Formulas[[#This Row],[Data Retrieval 10]])</f>
        <v>328.28739328683821</v>
      </c>
      <c r="EA11" s="3">
        <f>SUM(TBL_Formulas[[#This Row],[Primary Storage 10]:[Archive Storage 10]],TBL_Formulas[[#This Row],[Data Retrieval 10]],TBL_Formulas[[#This Row],[Egress Fees 10 - Azure]:[Egress Fees 10 - GCP]])</f>
        <v>940.38761431270825</v>
      </c>
      <c r="EB11" s="14"/>
    </row>
    <row r="12" spans="1:132" x14ac:dyDescent="0.2">
      <c r="A12" s="2">
        <v>10</v>
      </c>
      <c r="B12" cm="1">
        <f t="array" ref="B12">_xlfn.IFNA(
    _xlfn.IFS(
        _xlfn.XLOOKUP(
            B$1,
            TBL_Options_Add[Option],
            TBL_Options_Add[Influx1_Month],
            0,
            0
        )=TBL_Formulas[[#This Row],[Month]],
        SUM(
            B11*
            SUM(
                _xlfn.XLOOKUP(
                    B$1,
                    TBL_Options[Option],
                    TBL_Options[ROG],
                    0,
                    0
                )/
                12
            )+
            B11+
            _xlfn.XLOOKUP(
                B$1,
                TBL_Options_Add[Option],
                TBL_Options_Add[Influx1_Size],
                0,
                0
            )
        ),
        _xlfn.XLOOKUP(
            B$1,
            TBL_Options_Add[Option],
            TBL_Options_Add[Influx2_Month],
            0,
            0
        )=TBL_Formulas[[#This Row],[Month]],
        SUM(
            B11*
            SUM(
                _xlfn.XLOOKUP(
                    B$1,
                    TBL_Options[Option],
                    TBL_Options[ROG],
                    0,
                    0
                )/
                12
            )+
            B11+
            _xlfn.XLOOKUP(
                B$1,
                TBL_Options_Add[Option],
                TBL_Options_Add[Influx2_Size],
                0,
                0
            )
        ),
        _xlfn.XLOOKUP(
            B$1,
            TBL_Options_Add[Option],
            TBL_Options_Add[Influx3_Month],
            0,
            0
        )=TBL_Formulas[[#This Row],[Month]],
        SUM(
            B11*
            SUM(
                _xlfn.XLOOKUP(
                    B$1,
                    TBL_Options[Option],
                    TBL_Options[ROG],
                    0,
                    0
                )/
                12
            )+
            B11+
            _xlfn.XLOOKUP(
                B$1,
                TBL_Options_Add[Option],
                TBL_Options_Add[Influx3_Size],
                0,
                0
            )
        )
    ),
    SUM(
        B11*
        SUM(
            _xlfn.XLOOKUP(
                B$1,
                TBL_Options[Option],
                TBL_Options[ROG],
                0,
                0
            )/
            12
        )+
        B11
    )
)</f>
        <v>212.85292432244066</v>
      </c>
      <c r="C12" cm="1">
        <f t="array" ref="C12">_xlfn.IFNA(
    _xlfn.IFS(
        _xlfn.XLOOKUP(
            C$1,
            TBL_Options_Add[Option],
            TBL_Options_Add[Influx1_Month],
            0,
            0
        )=TBL_Formulas[[#This Row],[Month]],
        SUM(
            C11*
            SUM(
                _xlfn.XLOOKUP(
                    C$1,
                    TBL_Options[Option],
                    TBL_Options[ROG],
                    0,
                    0
                )/
                12
            )+
            C11+
            _xlfn.XLOOKUP(
                C$1,
                TBL_Options_Add[Option],
                TBL_Options_Add[Influx1_Size],
                0,
                0
            )
        ),
        _xlfn.XLOOKUP(
            C$1,
            TBL_Options_Add[Option],
            TBL_Options_Add[Influx2_Month],
            0,
            0
        )=TBL_Formulas[[#This Row],[Month]],
        SUM(
            C11*
            SUM(
                _xlfn.XLOOKUP(
                    C$1,
                    TBL_Options[Option],
                    TBL_Options[ROG],
                    0,
                    0
                )/
                12
            )+
            C11+
            _xlfn.XLOOKUP(
                C$1,
                TBL_Options_Add[Option],
                TBL_Options_Add[Influx2_Size],
                0,
                0
            )
        ),
        _xlfn.XLOOKUP(
            C$1,
            TBL_Options_Add[Option],
            TBL_Options_Add[Influx3_Month],
            0,
            0
        )=TBL_Formulas[[#This Row],[Month]],
        SUM(
            C11*
            SUM(
                _xlfn.XLOOKUP(
                    C$1,
                    TBL_Options[Option],
                    TBL_Options[ROG],
                    0,
                    0
                )/
                12
            )+
            C11+
            _xlfn.XLOOKUP(
                C$1,
                TBL_Options_Add[Option],
                TBL_Options_Add[Influx3_Size],
                0,
                0
            )
        )
    ),
    SUM(
        C11*
        SUM(
            _xlfn.XLOOKUP(
                C$1,
                TBL_Options[Option],
                TBL_Options[ROG],
                0,
                0
            )/
            12
        )+
        C11
    )
)</f>
        <v>53.877461192094479</v>
      </c>
      <c r="D12" cm="1">
        <f t="array" ref="D12">_xlfn.IFNA(
    _xlfn.IFS(
        _xlfn.XLOOKUP(
            D$1,
            TBL_Options_Add[Option],
            TBL_Options_Add[Influx1_Month],
            0,
            0
        )=TBL_Formulas[[#This Row],[Month]],
        SUM(
            D11*
            SUM(
                _xlfn.XLOOKUP(
                    D$1,
                    TBL_Options[Option],
                    TBL_Options[ROG],
                    0,
                    0
                )/
                12
            )+
            D11+
            _xlfn.XLOOKUP(
                D$1,
                TBL_Options_Add[Option],
                TBL_Options_Add[Influx1_Size],
                0,
                0
            )
        ),
        _xlfn.XLOOKUP(
            D$1,
            TBL_Options_Add[Option],
            TBL_Options_Add[Influx2_Month],
            0,
            0
        )=TBL_Formulas[[#This Row],[Month]],
        SUM(
            D11*
            SUM(
                _xlfn.XLOOKUP(
                    D$1,
                    TBL_Options[Option],
                    TBL_Options[ROG],
                    0,
                    0
                )/
                12
            )+
            D11+
            _xlfn.XLOOKUP(
                D$1,
                TBL_Options_Add[Option],
                TBL_Options_Add[Influx2_Size],
                0,
                0
            )
        ),
        _xlfn.XLOOKUP(
            D$1,
            TBL_Options_Add[Option],
            TBL_Options_Add[Influx3_Month],
            0,
            0
        )=TBL_Formulas[[#This Row],[Month]],
        SUM(
            D11*
            SUM(
                _xlfn.XLOOKUP(
                    D$1,
                    TBL_Options[Option],
                    TBL_Options[ROG],
                    0,
                    0
                )/
                12
            )+
            D11+
            _xlfn.XLOOKUP(
                D$1,
                TBL_Options_Add[Option],
                TBL_Options_Add[Influx3_Size],
                0,
                0
            )
        )
    ),
    SUM(
        D11*
        SUM(
            _xlfn.XLOOKUP(
                D$1,
                TBL_Options[Option],
                TBL_Options[ROG],
                0,
                0
            )/
            12
        )+
        D11
    )
)</f>
        <v>53.877461192094479</v>
      </c>
      <c r="E12" cm="1">
        <f t="array" ref="E12">_xlfn.IFNA(
    _xlfn.IFS(
        _xlfn.XLOOKUP(
            E$1,
            TBL_Options_Add[Option],
            TBL_Options_Add[Influx1_Month],
            0,
            0
        )=TBL_Formulas[[#This Row],[Month]],
        SUM(
            E11*
            SUM(
                _xlfn.XLOOKUP(
                    E$1,
                    TBL_Options[Option],
                    TBL_Options[ROG],
                    0,
                    0
                )/
                12
            )+
            E11+
            _xlfn.XLOOKUP(
                E$1,
                TBL_Options_Add[Option],
                TBL_Options_Add[Influx1_Size],
                0,
                0
            )
        ),
        _xlfn.XLOOKUP(
            E$1,
            TBL_Options_Add[Option],
            TBL_Options_Add[Influx2_Month],
            0,
            0
        )=TBL_Formulas[[#This Row],[Month]],
        SUM(
            E11*
            SUM(
                _xlfn.XLOOKUP(
                    E$1,
                    TBL_Options[Option],
                    TBL_Options[ROG],
                    0,
                    0
                )/
                12
            )+
            E11+
            _xlfn.XLOOKUP(
                E$1,
                TBL_Options_Add[Option],
                TBL_Options_Add[Influx2_Size],
                0,
                0
            )
        ),
        _xlfn.XLOOKUP(
            E$1,
            TBL_Options_Add[Option],
            TBL_Options_Add[Influx3_Month],
            0,
            0
        )=TBL_Formulas[[#This Row],[Month]],
        SUM(
            E11*
            SUM(
                _xlfn.XLOOKUP(
                    E$1,
                    TBL_Options[Option],
                    TBL_Options[ROG],
                    0,
                    0
                )/
                12
            )+
            E11+
            _xlfn.XLOOKUP(
                E$1,
                TBL_Options_Add[Option],
                TBL_Options_Add[Influx3_Size],
                0,
                0
            )
        )
    ),
    SUM(
        E11*
        SUM(
            _xlfn.XLOOKUP(
                E$1,
                TBL_Options[Option],
                TBL_Options[ROG],
                0,
                0
            )/
            12
        )+
        E11
    )
)</f>
        <v>53.877461192094479</v>
      </c>
      <c r="F12" cm="1">
        <f t="array" ref="F12">_xlfn.IFNA(
    _xlfn.IFS(
        _xlfn.XLOOKUP(
            F$1,
            TBL_Options_Add[Option],
            TBL_Options_Add[Influx1_Month],
            0,
            0
        )=TBL_Formulas[[#This Row],[Month]],
        SUM(
            F11*
            SUM(
                _xlfn.XLOOKUP(
                    F$1,
                    TBL_Options[Option],
                    TBL_Options[ROG],
                    0,
                    0
                )/
                12
            )+
            F11+
            _xlfn.XLOOKUP(
                F$1,
                TBL_Options_Add[Option],
                TBL_Options_Add[Influx1_Size],
                0,
                0
            )
        ),
        _xlfn.XLOOKUP(
            F$1,
            TBL_Options_Add[Option],
            TBL_Options_Add[Influx2_Month],
            0,
            0
        )=TBL_Formulas[[#This Row],[Month]],
        SUM(
            F11*
            SUM(
                _xlfn.XLOOKUP(
                    F$1,
                    TBL_Options[Option],
                    TBL_Options[ROG],
                    0,
                    0
                )/
                12
            )+
            F11+
            _xlfn.XLOOKUP(
                F$1,
                TBL_Options_Add[Option],
                TBL_Options_Add[Influx2_Size],
                0,
                0
            )
        ),
        _xlfn.XLOOKUP(
            F$1,
            TBL_Options_Add[Option],
            TBL_Options_Add[Influx3_Month],
            0,
            0
        )=TBL_Formulas[[#This Row],[Month]],
        SUM(
            F11*
            SUM(
                _xlfn.XLOOKUP(
                    F$1,
                    TBL_Options[Option],
                    TBL_Options[ROG],
                    0,
                    0
                )/
                12
            )+
            F11+
            _xlfn.XLOOKUP(
                F$1,
                TBL_Options_Add[Option],
                TBL_Options_Add[Influx3_Size],
                0,
                0
            )
        )
    ),
    SUM(
        F11*
        SUM(
            _xlfn.XLOOKUP(
                F$1,
                TBL_Options[Option],
                TBL_Options[ROG],
                0,
                0
            )/
            12
        )+
        F11
    )
)</f>
        <v>53.877461192094479</v>
      </c>
      <c r="G12" cm="1">
        <f t="array" ref="G12">_xlfn.IFNA(
    _xlfn.IFS(
        _xlfn.XLOOKUP(
            G$1,
            TBL_Options_Add[Option],
            TBL_Options_Add[Influx1_Month],
            0,
            0
        )=TBL_Formulas[[#This Row],[Month]],
        SUM(
            G11*
            SUM(
                _xlfn.XLOOKUP(
                    G$1,
                    TBL_Options[Option],
                    TBL_Options[ROG],
                    0,
                    0
                )/
                12
            )+
            G11+
            _xlfn.XLOOKUP(
                G$1,
                TBL_Options_Add[Option],
                TBL_Options_Add[Influx1_Size],
                0,
                0
            )
        ),
        _xlfn.XLOOKUP(
            G$1,
            TBL_Options_Add[Option],
            TBL_Options_Add[Influx2_Month],
            0,
            0
        )=TBL_Formulas[[#This Row],[Month]],
        SUM(
            G11*
            SUM(
                _xlfn.XLOOKUP(
                    G$1,
                    TBL_Options[Option],
                    TBL_Options[ROG],
                    0,
                    0
                )/
                12
            )+
            G11+
            _xlfn.XLOOKUP(
                G$1,
                TBL_Options_Add[Option],
                TBL_Options_Add[Influx2_Size],
                0,
                0
            )
        ),
        _xlfn.XLOOKUP(
            G$1,
            TBL_Options_Add[Option],
            TBL_Options_Add[Influx3_Month],
            0,
            0
        )=TBL_Formulas[[#This Row],[Month]],
        SUM(
            G11*
            SUM(
                _xlfn.XLOOKUP(
                    G$1,
                    TBL_Options[Option],
                    TBL_Options[ROG],
                    0,
                    0
                )/
                12
            )+
            G11+
            _xlfn.XLOOKUP(
                G$1,
                TBL_Options_Add[Option],
                TBL_Options_Add[Influx3_Size],
                0,
                0
            )
        )
    ),
    SUM(
        G11*
        SUM(
            _xlfn.XLOOKUP(
                G$1,
                TBL_Options[Option],
                TBL_Options[ROG],
                0,
                0
            )/
            12
        )+
        G11
    )
)</f>
        <v>53.877461192094479</v>
      </c>
      <c r="H12" cm="1">
        <f t="array" ref="H12">_xlfn.IFNA(
    _xlfn.IFS(
        _xlfn.XLOOKUP(
            H$1,
            TBL_Options_Add[Option],
            TBL_Options_Add[Influx1_Month],
            0,
            0
        )=TBL_Formulas[[#This Row],[Month]],
        SUM(
            H11*
            SUM(
                _xlfn.XLOOKUP(
                    H$1,
                    TBL_Options[Option],
                    TBL_Options[ROG],
                    0,
                    0
                )/
                12
            )+
            H11+
            _xlfn.XLOOKUP(
                H$1,
                TBL_Options_Add[Option],
                TBL_Options_Add[Influx1_Size],
                0,
                0
            )
        ),
        _xlfn.XLOOKUP(
            H$1,
            TBL_Options_Add[Option],
            TBL_Options_Add[Influx2_Month],
            0,
            0
        )=TBL_Formulas[[#This Row],[Month]],
        SUM(
            H11*
            SUM(
                _xlfn.XLOOKUP(
                    H$1,
                    TBL_Options[Option],
                    TBL_Options[ROG],
                    0,
                    0
                )/
                12
            )+
            H11+
            _xlfn.XLOOKUP(
                H$1,
                TBL_Options_Add[Option],
                TBL_Options_Add[Influx2_Size],
                0,
                0
            )
        ),
        _xlfn.XLOOKUP(
            H$1,
            TBL_Options_Add[Option],
            TBL_Options_Add[Influx3_Month],
            0,
            0
        )=TBL_Formulas[[#This Row],[Month]],
        SUM(
            H11*
            SUM(
                _xlfn.XLOOKUP(
                    H$1,
                    TBL_Options[Option],
                    TBL_Options[ROG],
                    0,
                    0
                )/
                12
            )+
            H11+
            _xlfn.XLOOKUP(
                H$1,
                TBL_Options_Add[Option],
                TBL_Options_Add[Influx3_Size],
                0,
                0
            )
        )
    ),
    SUM(
        H11*
        SUM(
            _xlfn.XLOOKUP(
                H$1,
                TBL_Options[Option],
                TBL_Options[ROG],
                0,
                0
            )/
            12
        )+
        H11
    )
)</f>
        <v>53.877461192094479</v>
      </c>
      <c r="I12" cm="1">
        <f t="array" ref="I12">_xlfn.IFNA(
    _xlfn.IFS(
        _xlfn.XLOOKUP(
            I$1,
            TBL_Options_Add[Option],
            TBL_Options_Add[Influx1_Month],
            0,
            0
        )=TBL_Formulas[[#This Row],[Month]],
        SUM(
            I11*
            SUM(
                _xlfn.XLOOKUP(
                    I$1,
                    TBL_Options[Option],
                    TBL_Options[ROG],
                    0,
                    0
                )/
                12
            )+
            I11+
            _xlfn.XLOOKUP(
                I$1,
                TBL_Options_Add[Option],
                TBL_Options_Add[Influx1_Size],
                0,
                0
            )
        ),
        _xlfn.XLOOKUP(
            I$1,
            TBL_Options_Add[Option],
            TBL_Options_Add[Influx2_Month],
            0,
            0
        )=TBL_Formulas[[#This Row],[Month]],
        SUM(
            I11*
            SUM(
                _xlfn.XLOOKUP(
                    I$1,
                    TBL_Options[Option],
                    TBL_Options[ROG],
                    0,
                    0
                )/
                12
            )+
            I11+
            _xlfn.XLOOKUP(
                I$1,
                TBL_Options_Add[Option],
                TBL_Options_Add[Influx2_Size],
                0,
                0
            )
        ),
        _xlfn.XLOOKUP(
            I$1,
            TBL_Options_Add[Option],
            TBL_Options_Add[Influx3_Month],
            0,
            0
        )=TBL_Formulas[[#This Row],[Month]],
        SUM(
            I11*
            SUM(
                _xlfn.XLOOKUP(
                    I$1,
                    TBL_Options[Option],
                    TBL_Options[ROG],
                    0,
                    0
                )/
                12
            )+
            I11+
            _xlfn.XLOOKUP(
                I$1,
                TBL_Options_Add[Option],
                TBL_Options_Add[Influx3_Size],
                0,
                0
            )
        )
    ),
    SUM(
        I11*
        SUM(
            _xlfn.XLOOKUP(
                I$1,
                TBL_Options[Option],
                TBL_Options[ROG],
                0,
                0
            )/
            12
        )+
        I11
    )
)</f>
        <v>53.877461192094479</v>
      </c>
      <c r="J12" cm="1">
        <f t="array" ref="J12">_xlfn.IFNA(
    _xlfn.IFS(
        _xlfn.XLOOKUP(
            J$1,
            TBL_Options_Add[Option],
            TBL_Options_Add[Influx1_Month],
            0,
            0
        )=TBL_Formulas[[#This Row],[Month]],
        SUM(
            J11*
            SUM(
                _xlfn.XLOOKUP(
                    J$1,
                    TBL_Options[Option],
                    TBL_Options[ROG],
                    0,
                    0
                )/
                12
            )+
            J11+
            _xlfn.XLOOKUP(
                J$1,
                TBL_Options_Add[Option],
                TBL_Options_Add[Influx1_Size],
                0,
                0
            )
        ),
        _xlfn.XLOOKUP(
            J$1,
            TBL_Options_Add[Option],
            TBL_Options_Add[Influx2_Month],
            0,
            0
        )=TBL_Formulas[[#This Row],[Month]],
        SUM(
            J11*
            SUM(
                _xlfn.XLOOKUP(
                    J$1,
                    TBL_Options[Option],
                    TBL_Options[ROG],
                    0,
                    0
                )/
                12
            )+
            J11+
            _xlfn.XLOOKUP(
                J$1,
                TBL_Options_Add[Option],
                TBL_Options_Add[Influx2_Size],
                0,
                0
            )
        ),
        _xlfn.XLOOKUP(
            J$1,
            TBL_Options_Add[Option],
            TBL_Options_Add[Influx3_Month],
            0,
            0
        )=TBL_Formulas[[#This Row],[Month]],
        SUM(
            J11*
            SUM(
                _xlfn.XLOOKUP(
                    J$1,
                    TBL_Options[Option],
                    TBL_Options[ROG],
                    0,
                    0
                )/
                12
            )+
            J11+
            _xlfn.XLOOKUP(
                J$1,
                TBL_Options_Add[Option],
                TBL_Options_Add[Influx3_Size],
                0,
                0
            )
        )
    ),
    SUM(
        J11*
        SUM(
            _xlfn.XLOOKUP(
                J$1,
                TBL_Options[Option],
                TBL_Options[ROG],
                0,
                0
            )/
            12
        )+
        J11
    )
)</f>
        <v>53.877461192094479</v>
      </c>
      <c r="K12" cm="1">
        <f t="array" ref="K12">_xlfn.IFNA(
    _xlfn.IFS(
        _xlfn.XLOOKUP(
            K$1,
            TBL_Options_Add[Option],
            TBL_Options_Add[Influx1_Month],
            0,
            0
        )=TBL_Formulas[[#This Row],[Month]],
        SUM(
            K11*
            SUM(
                _xlfn.XLOOKUP(
                    K$1,
                    TBL_Options[Option],
                    TBL_Options[ROG],
                    0,
                    0
                )/
                12
            )+
            K11+
            _xlfn.XLOOKUP(
                K$1,
                TBL_Options_Add[Option],
                TBL_Options_Add[Influx1_Size],
                0,
                0
            )
        ),
        _xlfn.XLOOKUP(
            K$1,
            TBL_Options_Add[Option],
            TBL_Options_Add[Influx2_Month],
            0,
            0
        )=TBL_Formulas[[#This Row],[Month]],
        SUM(
            K11*
            SUM(
                _xlfn.XLOOKUP(
                    K$1,
                    TBL_Options[Option],
                    TBL_Options[ROG],
                    0,
                    0
                )/
                12
            )+
            K11+
            _xlfn.XLOOKUP(
                K$1,
                TBL_Options_Add[Option],
                TBL_Options_Add[Influx2_Size],
                0,
                0
            )
        ),
        _xlfn.XLOOKUP(
            K$1,
            TBL_Options_Add[Option],
            TBL_Options_Add[Influx3_Month],
            0,
            0
        )=TBL_Formulas[[#This Row],[Month]],
        SUM(
            K11*
            SUM(
                _xlfn.XLOOKUP(
                    K$1,
                    TBL_Options[Option],
                    TBL_Options[ROG],
                    0,
                    0
                )/
                12
            )+
            K11+
            _xlfn.XLOOKUP(
                K$1,
                TBL_Options_Add[Option],
                TBL_Options_Add[Influx3_Size],
                0,
                0
            )
        )
    ),
    SUM(
        K11*
        SUM(
            _xlfn.XLOOKUP(
                K$1,
                TBL_Options[Option],
                TBL_Options[ROG],
                0,
                0
            )/
            12
        )+
        K11
    )
)</f>
        <v>53.877461192094479</v>
      </c>
      <c r="L12">
        <f>IFERROR(
    SUM(
       TBL_Formulas[[#This Row],[Growth Pattern 01]]*
        _xlfn.XLOOKUP(
            L$1,
            TBL_Options[Option],
            TBL_Options[Primary_Mix],
            1,
            0
        )
    ),
    ""
)</f>
        <v>212.85292432244066</v>
      </c>
      <c r="M12">
        <f>IFERROR(
    SUM(
       TBL_Formulas[[#This Row],[Growth Pattern 01]]*
        _xlfn.XLOOKUP(
            M$1,
            TBL_Options[Option],
            TBL_Options[Secondary_Mix],
            1,
            0
        )
    ),
    ""
)</f>
        <v>42.570584864488133</v>
      </c>
      <c r="N12">
        <f>IFERROR(
    SUM(
       TBL_Formulas[[#This Row],[Growth Pattern 01]]*
        _xlfn.XLOOKUP(
            N$1,
            TBL_Options[Option],
            TBL_Options[Archive_Mix],
            1,
            0
        )
    ),
    ""
)</f>
        <v>0</v>
      </c>
      <c r="O12">
        <f>IFERROR(
    SUM(
       TBL_Formulas[[#This Row],[Growth Pattern 02]]*
        _xlfn.XLOOKUP(
            O$1,
            TBL_Options[Option],
            TBL_Options[Primary_Mix],
            1,
            0
        )
    ),
    ""
)</f>
        <v>10.775492238418897</v>
      </c>
      <c r="P12">
        <f>IFERROR(
    SUM(
       TBL_Formulas[[#This Row],[Growth Pattern 02]]*
        _xlfn.XLOOKUP(
            P$1,
            TBL_Options[Option],
            TBL_Options[Secondary_Mix],
            1,
            0
        )
    ),
    ""
)</f>
        <v>10.775492238418897</v>
      </c>
      <c r="Q12">
        <f>IFERROR(
    SUM(
       TBL_Formulas[[#This Row],[Growth Pattern 02]]*
        _xlfn.XLOOKUP(
            Q$1,
            TBL_Options[Option],
            TBL_Options[Archive_Mix],
            1,
            0
        )
    ),
    ""
)</f>
        <v>32.326476715256689</v>
      </c>
      <c r="R12">
        <f>IFERROR(
    SUM(
       TBL_Formulas[[#This Row],[Growth Pattern 03]]*
        _xlfn.XLOOKUP(
            R$1,
            TBL_Options[Option],
            TBL_Options[Primary_Mix],
            1,
            0
        )
    ),
    ""
)</f>
        <v>53.877461192094479</v>
      </c>
      <c r="S12">
        <f>IFERROR(
    SUM(
       TBL_Formulas[[#This Row],[Growth Pattern 03]]*
        _xlfn.XLOOKUP(
            R$1,
            TBL_Options[Option],
            TBL_Options[Secondary_Mix],
            1,
            0
        )
    ),
    ""
)</f>
        <v>0</v>
      </c>
      <c r="T12">
        <f>IFERROR(
    SUM(
       TBL_Formulas[[#This Row],[Growth Pattern 03]]*
        _xlfn.XLOOKUP(
            T$1,
            TBL_Options[Option],
            TBL_Options[Archive_Mix],
            1,
            0
        )
    ),
    ""
)</f>
        <v>0</v>
      </c>
      <c r="U12">
        <f>IFERROR(
    SUM(
       TBL_Formulas[[#This Row],[Growth Pattern 04]]*
        _xlfn.XLOOKUP(
            U$1,
            TBL_Options[Option],
            TBL_Options[Primary_Mix],
            1,
            0
        )
    ),
    ""
)</f>
        <v>53.877461192094479</v>
      </c>
      <c r="V12">
        <f>IFERROR(
    SUM(
       TBL_Formulas[[#This Row],[Growth Pattern 04]]*
        _xlfn.XLOOKUP(
           V$1,
            TBL_Options[Option],
            TBL_Options[Secondary_Mix],
            1,
            0
        )
    ),
    ""
)</f>
        <v>0</v>
      </c>
      <c r="W12">
        <f>IFERROR(
    SUM(
       TBL_Formulas[[#This Row],[Growth Pattern 04]]*
        _xlfn.XLOOKUP(
            W$1,
            TBL_Options[Option],
            TBL_Options[Archive_Mix],
            1,
            0
        )
    ),
    ""
)</f>
        <v>0</v>
      </c>
      <c r="X12">
        <f>IFERROR(
    SUM(
       TBL_Formulas[[#This Row],[Growth Pattern 05]]*
        _xlfn.XLOOKUP(
            X$1,
            TBL_Options[Option],
            TBL_Options[Primary_Mix],
            1,
            0
        )
    ),
    ""
)</f>
        <v>53.877461192094479</v>
      </c>
      <c r="Y12">
        <f>IFERROR(
    SUM(
       TBL_Formulas[[#This Row],[Growth Pattern 05]]*
        _xlfn.XLOOKUP(
            Y$1,
            TBL_Options[Option],
            TBL_Options[Secondary_Mix],
            1,
            0
        )
    ),
    ""
)</f>
        <v>0</v>
      </c>
      <c r="Z12">
        <f>IFERROR(
    SUM(
       TBL_Formulas[[#This Row],[Growth Pattern 05]]*
        _xlfn.XLOOKUP(
            Z$1,
            TBL_Options[Option],
            TBL_Options[Archive_Mix],
            1,
            0
        )
    ),
    ""
)</f>
        <v>0</v>
      </c>
      <c r="AA12">
        <f>IFERROR(
    SUM(
       TBL_Formulas[[#This Row],[Growth Pattern 06]]*
        _xlfn.XLOOKUP(
            AA$1,
            TBL_Options[Option],
            TBL_Options[Primary_Mix],
            1,
            0
        )
    ),
    ""
)</f>
        <v>53.877461192094479</v>
      </c>
      <c r="AB12">
        <f>IFERROR(
    SUM(
       TBL_Formulas[[#This Row],[Growth Pattern 06]]*
        _xlfn.XLOOKUP(
            AB$1,
            TBL_Options[Option],
            TBL_Options[Secondary_Mix],
            1,
            0
        )
    ),
    ""
)</f>
        <v>0</v>
      </c>
      <c r="AC12">
        <f>IFERROR(
    SUM(
       TBL_Formulas[[#This Row],[Growth Pattern 06]]*
        _xlfn.XLOOKUP(
            AC$1,
            TBL_Options[Option],
            TBL_Options[Archive_Mix],
            1,
            0
        )
    ),
    ""
)</f>
        <v>0</v>
      </c>
      <c r="AD12">
        <f>IFERROR(
    SUM(
       TBL_Formulas[[#This Row],[Growth Pattern 07]]*
        _xlfn.XLOOKUP(
            AD$1,
            TBL_Options[Option],
            TBL_Options[Primary_Mix],
            1,
            0
        )
    ),
    ""
)</f>
        <v>53.877461192094479</v>
      </c>
      <c r="AE12">
        <f>IFERROR(
    SUM(
       TBL_Formulas[[#This Row],[Growth Pattern 07]]*
        _xlfn.XLOOKUP(
            AE$1,
            TBL_Options[Option],
            TBL_Options[Secondary_Mix],
            1,
            0
        )
    ),
    ""
)</f>
        <v>0</v>
      </c>
      <c r="AF12">
        <f>IFERROR(
    SUM(
       TBL_Formulas[[#This Row],[Growth Pattern 07]]*
        _xlfn.XLOOKUP(
            AF$1,
            TBL_Options[Option],
            TBL_Options[Archive_Mix],
            1,
            0
        )
    ),
    ""
)</f>
        <v>0</v>
      </c>
      <c r="AG12">
        <f>IFERROR(
    SUM(
       TBL_Formulas[[#This Row],[Growth Pattern 08]]*
        _xlfn.XLOOKUP(
            AG$1,
            TBL_Options[Option],
            TBL_Options[Primary_Mix],
            1,
            0
        )
    ),
    ""
)</f>
        <v>53.877461192094479</v>
      </c>
      <c r="AH12">
        <f>IFERROR(
    SUM(
       TBL_Formulas[[#This Row],[Growth Pattern 08]]*
        _xlfn.XLOOKUP(
            AH$1,
            TBL_Options[Option],
            TBL_Options[Secondary_Mix],
            1,
            0
        )
    ),
    ""
)</f>
        <v>0</v>
      </c>
      <c r="AI12">
        <f>IFERROR(
    SUM(
       TBL_Formulas[[#This Row],[Growth Pattern 08]]*
        _xlfn.XLOOKUP(
            AI$1,
            TBL_Options[Option],
            TBL_Options[Archive_Mix],
            1,
            0
        )
    ),
    ""
)</f>
        <v>0</v>
      </c>
      <c r="AJ12">
        <f>IFERROR(
    SUM(
       TBL_Formulas[[#This Row],[Growth Pattern 09]]*
        _xlfn.XLOOKUP(
            AJ$1,
            TBL_Options[Option],
            TBL_Options[Primary_Mix],
            1,
            0
        )
    ),
    ""
)</f>
        <v>53.877461192094479</v>
      </c>
      <c r="AK12">
        <f>IFERROR(
    SUM(
       TBL_Formulas[[#This Row],[Growth Pattern 09]]*
        _xlfn.XLOOKUP(
            AK$1,
            TBL_Options[Option],
            TBL_Options[Secondary_Mix],
            1,
            0
        )
    ),
    ""
)</f>
        <v>0</v>
      </c>
      <c r="AL12">
        <f>IFERROR(
    SUM(
       TBL_Formulas[[#This Row],[Growth Pattern 09]]*
        _xlfn.XLOOKUP(
            AL$1,
            TBL_Options[Option],
            TBL_Options[Archive_Mix],
            1,
            0
        )
    ),
    ""
)</f>
        <v>0</v>
      </c>
      <c r="AM12">
        <f>IFERROR(
    SUM(
       TBL_Formulas[[#This Row],[Growth Pattern 10]]*
        _xlfn.XLOOKUP(
            AM$1,
            TBL_Options[Option],
            TBL_Options[Primary_Mix],
            1,
            0
        )
    ),
    ""
)</f>
        <v>53.877461192094479</v>
      </c>
      <c r="AN12">
        <f>IFERROR(
    SUM(
       TBL_Formulas[[#This Row],[Growth Pattern 10]]*
        _xlfn.XLOOKUP(
            AN$1,
            TBL_Options[Option],
            TBL_Options[Secondary_Mix],
            1,
            0
        )
    ),
    ""
)</f>
        <v>0</v>
      </c>
      <c r="AO12">
        <f>IFERROR(
    SUM(
       TBL_Formulas[[#This Row],[Growth Pattern 10]]*
        _xlfn.XLOOKUP(
            AO$1,
            TBL_Options[Option],
            TBL_Options[Archive_Mix],
            1,
            0
        )
    ),
    ""
)</f>
        <v>0</v>
      </c>
      <c r="AP12" s="3" cm="1">
        <f t="array" ref="AP12">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4846.3506791359432</v>
      </c>
      <c r="AQ12" s="3" t="str" cm="1">
        <f t="array" ref="AQ12">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2" s="3" t="str" cm="1">
        <f t="array" ref="AR12">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2" s="3" cm="1">
        <f t="array" ref="AS12">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253.78439319924186</v>
      </c>
      <c r="AT12" s="3" cm="1">
        <f t="array" ref="AT12">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137.92630065176189</v>
      </c>
      <c r="AU12" s="3" cm="1">
        <f t="array" ref="AU12">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132.40924862569139</v>
      </c>
      <c r="AV12" s="3" cm="1">
        <f t="array" ref="AV12">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689.63150325880929</v>
      </c>
      <c r="AW12" s="3" t="str" cm="1">
        <f t="array" ref="AW12">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2" s="3" t="str" cm="1">
        <f t="array" ref="AX12">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2" s="3" cm="1">
        <f t="array" ref="AY12">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551.70520260704745</v>
      </c>
      <c r="AZ12" s="3" t="str" cm="1">
        <f t="array" ref="AZ12">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2" s="3" t="str" cm="1">
        <f t="array" ref="BA12">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2" s="3" cm="1">
        <f t="array" ref="BB12">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990.29000051019204</v>
      </c>
      <c r="BC12" s="3" t="str" cm="1">
        <f t="array" ref="BC12">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2" s="3" t="str" cm="1">
        <f t="array" ref="BD12">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2" s="3" cm="1">
        <f t="array" ref="BE12">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551.70520260704745</v>
      </c>
      <c r="BF12" s="3" t="str" cm="1">
        <f t="array" ref="BF12">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2" s="3" t="str" cm="1">
        <f t="array" ref="BG12">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2" s="3" cm="1">
        <f t="array" ref="BH12">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110.3410405214095</v>
      </c>
      <c r="BI12" s="3" t="str" cm="1">
        <f t="array" ref="BI12">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2" s="3" t="str" cm="1">
        <f t="array" ref="BJ12">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2" s="3" cm="1">
        <f t="array" ref="BK12">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2151.6502901674849</v>
      </c>
      <c r="BL12" s="3" t="str" cm="1">
        <f t="array" ref="BL12">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2" s="3" t="str" cm="1">
        <f t="array" ref="BM12">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2" s="3" cm="1">
        <f t="array" ref="BN12">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551.70520260704745</v>
      </c>
      <c r="BO12" s="3" t="str" cm="1">
        <f t="array" ref="BO12">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2" s="3" t="str" cm="1">
        <f t="array" ref="BP12">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2" s="3" cm="1">
        <f t="array" ref="BQ12">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220.68208104281899</v>
      </c>
      <c r="BR12" s="3" t="str" cm="1">
        <f t="array" ref="BR12">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2" s="3" t="str" cm="1">
        <f t="array" ref="BS12">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2"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2">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2">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55.170520260704755</v>
      </c>
      <c r="BW12">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55.170520260704755</v>
      </c>
      <c r="BX12">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2">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55.170520260704755</v>
      </c>
      <c r="BZ12">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110.34104052140951</v>
      </c>
      <c r="CA12">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2">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55.170520260704755</v>
      </c>
      <c r="CC12">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110.34104052140951</v>
      </c>
      <c r="CD12" s="3" t="str" cm="1">
        <f t="array" ref="CD12">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2" s="3" cm="1">
        <f t="array" ref="CE12">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1903.8718533025235</v>
      </c>
      <c r="CF12" s="3" t="str" cm="1">
        <f t="array" ref="CF12">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2" s="3" t="str" cm="1">
        <f t="array" ref="CG12">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2" s="3" cm="1">
        <f t="array" ref="CH12">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99.306936469268564</v>
      </c>
      <c r="CI12" s="3" t="str" cm="1">
        <f t="array" ref="CI12">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2" s="3" t="str" cm="1">
        <f t="array" ref="CJ12">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2" s="3" cm="1">
        <f t="array" ref="CK12">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496.53468234634278</v>
      </c>
      <c r="CL12" s="3" t="str" cm="1">
        <f t="array" ref="CL12">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2" s="3" t="str" cm="1">
        <f t="array" ref="CM12">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2" s="3" cm="1">
        <f t="array" ref="CN12">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496.53468234634278</v>
      </c>
      <c r="CO12" s="3" t="str" cm="1">
        <f t="array" ref="CO12">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2" s="3" cm="1">
        <f t="array" ref="CP12">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473.78205228116656</v>
      </c>
      <c r="CQ12" s="3" t="str" cm="1">
        <f t="array" ref="CQ12">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2" s="3" t="str" cm="1">
        <f t="array" ref="CR12">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2" s="3" cm="1">
        <f t="array" ref="CS12">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473.78205228116656</v>
      </c>
      <c r="CT12" s="3" t="str" cm="1">
        <f t="array" ref="CT12">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2" s="3" t="str" cm="1">
        <f t="array" ref="CU12">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2" s="3" cm="1">
        <f t="array" ref="CV12">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473.78205228116656</v>
      </c>
      <c r="CW12" s="3" t="str" cm="1">
        <f t="array" ref="CW12">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2" s="3" t="str" cm="1">
        <f t="array" ref="CX12">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2" s="3" cm="1">
        <f t="array" ref="CY12">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473.78205228116656</v>
      </c>
      <c r="CZ12" s="3" t="str" cm="1">
        <f t="array" ref="CZ12">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2" s="3" t="str" cm="1">
        <f t="array" ref="DA12">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2" s="3" t="str" cm="1">
        <f t="array" ref="DB12">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2" s="3" t="str" cm="1">
        <f t="array" ref="DC12">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2" s="3" cm="1">
        <f t="array" ref="DD12">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617.11572286775231</v>
      </c>
      <c r="DE12" s="3" t="str" cm="1">
        <f t="array" ref="DE12">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2" s="3" t="str" cm="1">
        <f t="array" ref="DF12">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2" s="3" cm="1">
        <f t="array" ref="DG12">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617.11572286775231</v>
      </c>
      <c r="DH12" s="3">
        <f>SUM(TBL_Formulas[[#This Row],[Primary Storage 01]:[Archive Storage 01]],TBL_Formulas[[#This Row],[Data Retrieval 01]])</f>
        <v>4846.3506791359432</v>
      </c>
      <c r="DI12" s="3">
        <f>SUM(TBL_Formulas[[#This Row],[Primary Storage 01]:[Archive Storage 01]],TBL_Formulas[[#This Row],[Data Retrieval 01]],TBL_Formulas[[#This Row],[Egress Fees 01 - Azure]:[Egress Fees 01 - GCP]])</f>
        <v>6750.2225324384672</v>
      </c>
      <c r="DJ12" s="3">
        <f>SUM(TBL_Formulas[[#This Row],[Primary Storage 02]:[Archive Storage 02]],TBL_Formulas[[#This Row],[Data Retrieval 02]])</f>
        <v>524.11994247669509</v>
      </c>
      <c r="DK12" s="3">
        <f>SUM(TBL_Formulas[[#This Row],[Primary Storage 02]:[Archive Storage 02]],TBL_Formulas[[#This Row],[Data Retrieval 02]],TBL_Formulas[[#This Row],[Egress Fees 02 - Azure]:[Egress Fees 02 - GCP]])</f>
        <v>623.42687894596361</v>
      </c>
      <c r="DL12" s="3">
        <f>SUM(TBL_Formulas[[#This Row],[Primary Storage 03]:[Archive Storage 03]],TBL_Formulas[[#This Row],[Data Retrieval 03]])</f>
        <v>744.80202351951402</v>
      </c>
      <c r="DM12" s="3">
        <f>SUM(TBL_Formulas[[#This Row],[Primary Storage 03]:[Archive Storage 03]],TBL_Formulas[[#This Row],[Data Retrieval 03]],TBL_Formulas[[#This Row],[Egress Fees 03 - Azure]:[Egress Fees 03 - GCP]])</f>
        <v>1241.3367058658569</v>
      </c>
      <c r="DN12" s="3">
        <f>SUM(TBL_Formulas[[#This Row],[Primary Storage 04]:[Archive Storage 04]],TBL_Formulas[[#This Row],[Data Retrieval 04]])</f>
        <v>606.87572286775219</v>
      </c>
      <c r="DO12" s="3">
        <f>SUM(TBL_Formulas[[#This Row],[Primary Storage 04]:[Archive Storage 04]],TBL_Formulas[[#This Row],[Data Retrieval 04]],TBL_Formulas[[#This Row],[Egress Fees 04 - Azure]:[Egress Fees 04 - GCP]])</f>
        <v>1103.4104052140949</v>
      </c>
      <c r="DP12" s="3">
        <f>SUM(TBL_Formulas[[#This Row],[Primary Storage 05]:[Archive Storage 05]],TBL_Formulas[[#This Row],[Data Retrieval 05]])</f>
        <v>990.29000051019204</v>
      </c>
      <c r="DQ12" s="3">
        <f>SUM(TBL_Formulas[[#This Row],[Primary Storage 05]:[Archive Storage 05]],TBL_Formulas[[#This Row],[Data Retrieval 05]],TBL_Formulas[[#This Row],[Egress Fees 05 - Azure]:[Egress Fees 05 - GCP]])</f>
        <v>1464.0720527913586</v>
      </c>
      <c r="DR12" s="3">
        <f>SUM(TBL_Formulas[[#This Row],[Primary Storage 06]:[Archive Storage 06]],TBL_Formulas[[#This Row],[Data Retrieval 06]])</f>
        <v>606.87572286775219</v>
      </c>
      <c r="DS12" s="3">
        <f>SUM(TBL_Formulas[[#This Row],[Primary Storage 06]:[Archive Storage 06]],TBL_Formulas[[#This Row],[Data Retrieval 06]],TBL_Formulas[[#This Row],[Egress Fees 06 - Azure]:[Egress Fees 06 - GCP]])</f>
        <v>1080.6577751489187</v>
      </c>
      <c r="DT12" s="3">
        <f>SUM(TBL_Formulas[[#This Row],[Primary Storage 07]:[Archive Storage 07]],TBL_Formulas[[#This Row],[Data Retrieval 07]])</f>
        <v>220.68208104281899</v>
      </c>
      <c r="DU12" s="3">
        <f>SUM(TBL_Formulas[[#This Row],[Primary Storage 07]:[Archive Storage 07]],TBL_Formulas[[#This Row],[Data Retrieval 07]],TBL_Formulas[[#This Row],[Egress Fees 07 - Azure]:[Egress Fees 07 - GCP]])</f>
        <v>694.46413332398561</v>
      </c>
      <c r="DV12" s="3">
        <f>SUM(TBL_Formulas[[#This Row],[Primary Storage 08]:[Archive Storage 08]],TBL_Formulas[[#This Row],[Data Retrieval 08]])</f>
        <v>2151.6502901674849</v>
      </c>
      <c r="DW12" s="3">
        <f>SUM(TBL_Formulas[[#This Row],[Primary Storage 08]:[Archive Storage 08]],TBL_Formulas[[#This Row],[Data Retrieval 08]],TBL_Formulas[[#This Row],[Egress Fees 08 - Azure]:[Egress Fees 08 - GCP]])</f>
        <v>2625.4323424486515</v>
      </c>
      <c r="DX12" s="3">
        <f>SUM(TBL_Formulas[[#This Row],[Primary Storage 09]:[Archive Storage 09]],TBL_Formulas[[#This Row],[Data Retrieval 09]])</f>
        <v>606.87572286775219</v>
      </c>
      <c r="DY12" s="3">
        <f>SUM(TBL_Formulas[[#This Row],[Primary Storage 09]:[Archive Storage 09]],TBL_Formulas[[#This Row],[Data Retrieval 09]],TBL_Formulas[[#This Row],[Egress Fees 09 - Azure]:[Egress Fees 09 - GCP]])</f>
        <v>1223.9914457355044</v>
      </c>
      <c r="DZ12" s="3">
        <f>SUM(TBL_Formulas[[#This Row],[Primary Storage 10]:[Archive Storage 10]],TBL_Formulas[[#This Row],[Data Retrieval 10]])</f>
        <v>331.02312156422852</v>
      </c>
      <c r="EA12" s="3">
        <f>SUM(TBL_Formulas[[#This Row],[Primary Storage 10]:[Archive Storage 10]],TBL_Formulas[[#This Row],[Data Retrieval 10]],TBL_Formulas[[#This Row],[Egress Fees 10 - Azure]:[Egress Fees 10 - GCP]])</f>
        <v>948.13884443198083</v>
      </c>
      <c r="EB12" s="14"/>
    </row>
    <row r="13" spans="1:132" x14ac:dyDescent="0.2">
      <c r="A13" s="2">
        <v>11</v>
      </c>
      <c r="B13" cm="1">
        <f t="array" ref="B13">_xlfn.IFNA(
    _xlfn.IFS(
        _xlfn.XLOOKUP(
            B$1,
            TBL_Options_Add[Option],
            TBL_Options_Add[Influx1_Month],
            0,
            0
        )=TBL_Formulas[[#This Row],[Month]],
        SUM(
            B12*
            SUM(
                _xlfn.XLOOKUP(
                    B$1,
                    TBL_Options[Option],
                    TBL_Options[ROG],
                    0,
                    0
                )/
                12
            )+
            B12+
            _xlfn.XLOOKUP(
                B$1,
                TBL_Options_Add[Option],
                TBL_Options_Add[Influx1_Size],
                0,
                0
            )
        ),
        _xlfn.XLOOKUP(
            B$1,
            TBL_Options_Add[Option],
            TBL_Options_Add[Influx2_Month],
            0,
            0
        )=TBL_Formulas[[#This Row],[Month]],
        SUM(
            B12*
            SUM(
                _xlfn.XLOOKUP(
                    B$1,
                    TBL_Options[Option],
                    TBL_Options[ROG],
                    0,
                    0
                )/
                12
            )+
            B12+
            _xlfn.XLOOKUP(
                B$1,
                TBL_Options_Add[Option],
                TBL_Options_Add[Influx2_Size],
                0,
                0
            )
        ),
        _xlfn.XLOOKUP(
            B$1,
            TBL_Options_Add[Option],
            TBL_Options_Add[Influx3_Month],
            0,
            0
        )=TBL_Formulas[[#This Row],[Month]],
        SUM(
            B12*
            SUM(
                _xlfn.XLOOKUP(
                    B$1,
                    TBL_Options[Option],
                    TBL_Options[ROG],
                    0,
                    0
                )/
                12
            )+
            B12+
            _xlfn.XLOOKUP(
                B$1,
                TBL_Options_Add[Option],
                TBL_Options_Add[Influx3_Size],
                0,
                0
            )
        )
    ),
    SUM(
        B12*
        SUM(
            _xlfn.XLOOKUP(
                B$1,
                TBL_Options[Option],
                TBL_Options[ROG],
                0,
                0
            )/
            12
        )+
        B12
    )
)</f>
        <v>214.62669869179433</v>
      </c>
      <c r="C13" cm="1">
        <f t="array" ref="C13">_xlfn.IFNA(
    _xlfn.IFS(
        _xlfn.XLOOKUP(
            C$1,
            TBL_Options_Add[Option],
            TBL_Options_Add[Influx1_Month],
            0,
            0
        )=TBL_Formulas[[#This Row],[Month]],
        SUM(
            C12*
            SUM(
                _xlfn.XLOOKUP(
                    C$1,
                    TBL_Options[Option],
                    TBL_Options[ROG],
                    0,
                    0
                )/
                12
            )+
            C12+
            _xlfn.XLOOKUP(
                C$1,
                TBL_Options_Add[Option],
                TBL_Options_Add[Influx1_Size],
                0,
                0
            )
        ),
        _xlfn.XLOOKUP(
            C$1,
            TBL_Options_Add[Option],
            TBL_Options_Add[Influx2_Month],
            0,
            0
        )=TBL_Formulas[[#This Row],[Month]],
        SUM(
            C12*
            SUM(
                _xlfn.XLOOKUP(
                    C$1,
                    TBL_Options[Option],
                    TBL_Options[ROG],
                    0,
                    0
                )/
                12
            )+
            C12+
            _xlfn.XLOOKUP(
                C$1,
                TBL_Options_Add[Option],
                TBL_Options_Add[Influx2_Size],
                0,
                0
            )
        ),
        _xlfn.XLOOKUP(
            C$1,
            TBL_Options_Add[Option],
            TBL_Options_Add[Influx3_Month],
            0,
            0
        )=TBL_Formulas[[#This Row],[Month]],
        SUM(
            C12*
            SUM(
                _xlfn.XLOOKUP(
                    C$1,
                    TBL_Options[Option],
                    TBL_Options[ROG],
                    0,
                    0
                )/
                12
            )+
            C12+
            _xlfn.XLOOKUP(
                C$1,
                TBL_Options_Add[Option],
                TBL_Options_Add[Influx3_Size],
                0,
                0
            )
        )
    ),
    SUM(
        C12*
        SUM(
            _xlfn.XLOOKUP(
                C$1,
                TBL_Options[Option],
                TBL_Options[ROG],
                0,
                0
            )/
            12
        )+
        C12
    )
)</f>
        <v>54.326440035361934</v>
      </c>
      <c r="D13" cm="1">
        <f t="array" ref="D13">_xlfn.IFNA(
    _xlfn.IFS(
        _xlfn.XLOOKUP(
            D$1,
            TBL_Options_Add[Option],
            TBL_Options_Add[Influx1_Month],
            0,
            0
        )=TBL_Formulas[[#This Row],[Month]],
        SUM(
            D12*
            SUM(
                _xlfn.XLOOKUP(
                    D$1,
                    TBL_Options[Option],
                    TBL_Options[ROG],
                    0,
                    0
                )/
                12
            )+
            D12+
            _xlfn.XLOOKUP(
                D$1,
                TBL_Options_Add[Option],
                TBL_Options_Add[Influx1_Size],
                0,
                0
            )
        ),
        _xlfn.XLOOKUP(
            D$1,
            TBL_Options_Add[Option],
            TBL_Options_Add[Influx2_Month],
            0,
            0
        )=TBL_Formulas[[#This Row],[Month]],
        SUM(
            D12*
            SUM(
                _xlfn.XLOOKUP(
                    D$1,
                    TBL_Options[Option],
                    TBL_Options[ROG],
                    0,
                    0
                )/
                12
            )+
            D12+
            _xlfn.XLOOKUP(
                D$1,
                TBL_Options_Add[Option],
                TBL_Options_Add[Influx2_Size],
                0,
                0
            )
        ),
        _xlfn.XLOOKUP(
            D$1,
            TBL_Options_Add[Option],
            TBL_Options_Add[Influx3_Month],
            0,
            0
        )=TBL_Formulas[[#This Row],[Month]],
        SUM(
            D12*
            SUM(
                _xlfn.XLOOKUP(
                    D$1,
                    TBL_Options[Option],
                    TBL_Options[ROG],
                    0,
                    0
                )/
                12
            )+
            D12+
            _xlfn.XLOOKUP(
                D$1,
                TBL_Options_Add[Option],
                TBL_Options_Add[Influx3_Size],
                0,
                0
            )
        )
    ),
    SUM(
        D12*
        SUM(
            _xlfn.XLOOKUP(
                D$1,
                TBL_Options[Option],
                TBL_Options[ROG],
                0,
                0
            )/
            12
        )+
        D12
    )
)</f>
        <v>54.326440035361934</v>
      </c>
      <c r="E13" cm="1">
        <f t="array" ref="E13">_xlfn.IFNA(
    _xlfn.IFS(
        _xlfn.XLOOKUP(
            E$1,
            TBL_Options_Add[Option],
            TBL_Options_Add[Influx1_Month],
            0,
            0
        )=TBL_Formulas[[#This Row],[Month]],
        SUM(
            E12*
            SUM(
                _xlfn.XLOOKUP(
                    E$1,
                    TBL_Options[Option],
                    TBL_Options[ROG],
                    0,
                    0
                )/
                12
            )+
            E12+
            _xlfn.XLOOKUP(
                E$1,
                TBL_Options_Add[Option],
                TBL_Options_Add[Influx1_Size],
                0,
                0
            )
        ),
        _xlfn.XLOOKUP(
            E$1,
            TBL_Options_Add[Option],
            TBL_Options_Add[Influx2_Month],
            0,
            0
        )=TBL_Formulas[[#This Row],[Month]],
        SUM(
            E12*
            SUM(
                _xlfn.XLOOKUP(
                    E$1,
                    TBL_Options[Option],
                    TBL_Options[ROG],
                    0,
                    0
                )/
                12
            )+
            E12+
            _xlfn.XLOOKUP(
                E$1,
                TBL_Options_Add[Option],
                TBL_Options_Add[Influx2_Size],
                0,
                0
            )
        ),
        _xlfn.XLOOKUP(
            E$1,
            TBL_Options_Add[Option],
            TBL_Options_Add[Influx3_Month],
            0,
            0
        )=TBL_Formulas[[#This Row],[Month]],
        SUM(
            E12*
            SUM(
                _xlfn.XLOOKUP(
                    E$1,
                    TBL_Options[Option],
                    TBL_Options[ROG],
                    0,
                    0
                )/
                12
            )+
            E12+
            _xlfn.XLOOKUP(
                E$1,
                TBL_Options_Add[Option],
                TBL_Options_Add[Influx3_Size],
                0,
                0
            )
        )
    ),
    SUM(
        E12*
        SUM(
            _xlfn.XLOOKUP(
                E$1,
                TBL_Options[Option],
                TBL_Options[ROG],
                0,
                0
            )/
            12
        )+
        E12
    )
)</f>
        <v>54.326440035361934</v>
      </c>
      <c r="F13" cm="1">
        <f t="array" ref="F13">_xlfn.IFNA(
    _xlfn.IFS(
        _xlfn.XLOOKUP(
            F$1,
            TBL_Options_Add[Option],
            TBL_Options_Add[Influx1_Month],
            0,
            0
        )=TBL_Formulas[[#This Row],[Month]],
        SUM(
            F12*
            SUM(
                _xlfn.XLOOKUP(
                    F$1,
                    TBL_Options[Option],
                    TBL_Options[ROG],
                    0,
                    0
                )/
                12
            )+
            F12+
            _xlfn.XLOOKUP(
                F$1,
                TBL_Options_Add[Option],
                TBL_Options_Add[Influx1_Size],
                0,
                0
            )
        ),
        _xlfn.XLOOKUP(
            F$1,
            TBL_Options_Add[Option],
            TBL_Options_Add[Influx2_Month],
            0,
            0
        )=TBL_Formulas[[#This Row],[Month]],
        SUM(
            F12*
            SUM(
                _xlfn.XLOOKUP(
                    F$1,
                    TBL_Options[Option],
                    TBL_Options[ROG],
                    0,
                    0
                )/
                12
            )+
            F12+
            _xlfn.XLOOKUP(
                F$1,
                TBL_Options_Add[Option],
                TBL_Options_Add[Influx2_Size],
                0,
                0
            )
        ),
        _xlfn.XLOOKUP(
            F$1,
            TBL_Options_Add[Option],
            TBL_Options_Add[Influx3_Month],
            0,
            0
        )=TBL_Formulas[[#This Row],[Month]],
        SUM(
            F12*
            SUM(
                _xlfn.XLOOKUP(
                    F$1,
                    TBL_Options[Option],
                    TBL_Options[ROG],
                    0,
                    0
                )/
                12
            )+
            F12+
            _xlfn.XLOOKUP(
                F$1,
                TBL_Options_Add[Option],
                TBL_Options_Add[Influx3_Size],
                0,
                0
            )
        )
    ),
    SUM(
        F12*
        SUM(
            _xlfn.XLOOKUP(
                F$1,
                TBL_Options[Option],
                TBL_Options[ROG],
                0,
                0
            )/
            12
        )+
        F12
    )
)</f>
        <v>54.326440035361934</v>
      </c>
      <c r="G13" cm="1">
        <f t="array" ref="G13">_xlfn.IFNA(
    _xlfn.IFS(
        _xlfn.XLOOKUP(
            G$1,
            TBL_Options_Add[Option],
            TBL_Options_Add[Influx1_Month],
            0,
            0
        )=TBL_Formulas[[#This Row],[Month]],
        SUM(
            G12*
            SUM(
                _xlfn.XLOOKUP(
                    G$1,
                    TBL_Options[Option],
                    TBL_Options[ROG],
                    0,
                    0
                )/
                12
            )+
            G12+
            _xlfn.XLOOKUP(
                G$1,
                TBL_Options_Add[Option],
                TBL_Options_Add[Influx1_Size],
                0,
                0
            )
        ),
        _xlfn.XLOOKUP(
            G$1,
            TBL_Options_Add[Option],
            TBL_Options_Add[Influx2_Month],
            0,
            0
        )=TBL_Formulas[[#This Row],[Month]],
        SUM(
            G12*
            SUM(
                _xlfn.XLOOKUP(
                    G$1,
                    TBL_Options[Option],
                    TBL_Options[ROG],
                    0,
                    0
                )/
                12
            )+
            G12+
            _xlfn.XLOOKUP(
                G$1,
                TBL_Options_Add[Option],
                TBL_Options_Add[Influx2_Size],
                0,
                0
            )
        ),
        _xlfn.XLOOKUP(
            G$1,
            TBL_Options_Add[Option],
            TBL_Options_Add[Influx3_Month],
            0,
            0
        )=TBL_Formulas[[#This Row],[Month]],
        SUM(
            G12*
            SUM(
                _xlfn.XLOOKUP(
                    G$1,
                    TBL_Options[Option],
                    TBL_Options[ROG],
                    0,
                    0
                )/
                12
            )+
            G12+
            _xlfn.XLOOKUP(
                G$1,
                TBL_Options_Add[Option],
                TBL_Options_Add[Influx3_Size],
                0,
                0
            )
        )
    ),
    SUM(
        G12*
        SUM(
            _xlfn.XLOOKUP(
                G$1,
                TBL_Options[Option],
                TBL_Options[ROG],
                0,
                0
            )/
            12
        )+
        G12
    )
)</f>
        <v>54.326440035361934</v>
      </c>
      <c r="H13" cm="1">
        <f t="array" ref="H13">_xlfn.IFNA(
    _xlfn.IFS(
        _xlfn.XLOOKUP(
            H$1,
            TBL_Options_Add[Option],
            TBL_Options_Add[Influx1_Month],
            0,
            0
        )=TBL_Formulas[[#This Row],[Month]],
        SUM(
            H12*
            SUM(
                _xlfn.XLOOKUP(
                    H$1,
                    TBL_Options[Option],
                    TBL_Options[ROG],
                    0,
                    0
                )/
                12
            )+
            H12+
            _xlfn.XLOOKUP(
                H$1,
                TBL_Options_Add[Option],
                TBL_Options_Add[Influx1_Size],
                0,
                0
            )
        ),
        _xlfn.XLOOKUP(
            H$1,
            TBL_Options_Add[Option],
            TBL_Options_Add[Influx2_Month],
            0,
            0
        )=TBL_Formulas[[#This Row],[Month]],
        SUM(
            H12*
            SUM(
                _xlfn.XLOOKUP(
                    H$1,
                    TBL_Options[Option],
                    TBL_Options[ROG],
                    0,
                    0
                )/
                12
            )+
            H12+
            _xlfn.XLOOKUP(
                H$1,
                TBL_Options_Add[Option],
                TBL_Options_Add[Influx2_Size],
                0,
                0
            )
        ),
        _xlfn.XLOOKUP(
            H$1,
            TBL_Options_Add[Option],
            TBL_Options_Add[Influx3_Month],
            0,
            0
        )=TBL_Formulas[[#This Row],[Month]],
        SUM(
            H12*
            SUM(
                _xlfn.XLOOKUP(
                    H$1,
                    TBL_Options[Option],
                    TBL_Options[ROG],
                    0,
                    0
                )/
                12
            )+
            H12+
            _xlfn.XLOOKUP(
                H$1,
                TBL_Options_Add[Option],
                TBL_Options_Add[Influx3_Size],
                0,
                0
            )
        )
    ),
    SUM(
        H12*
        SUM(
            _xlfn.XLOOKUP(
                H$1,
                TBL_Options[Option],
                TBL_Options[ROG],
                0,
                0
            )/
            12
        )+
        H12
    )
)</f>
        <v>54.326440035361934</v>
      </c>
      <c r="I13" cm="1">
        <f t="array" ref="I13">_xlfn.IFNA(
    _xlfn.IFS(
        _xlfn.XLOOKUP(
            I$1,
            TBL_Options_Add[Option],
            TBL_Options_Add[Influx1_Month],
            0,
            0
        )=TBL_Formulas[[#This Row],[Month]],
        SUM(
            I12*
            SUM(
                _xlfn.XLOOKUP(
                    I$1,
                    TBL_Options[Option],
                    TBL_Options[ROG],
                    0,
                    0
                )/
                12
            )+
            I12+
            _xlfn.XLOOKUP(
                I$1,
                TBL_Options_Add[Option],
                TBL_Options_Add[Influx1_Size],
                0,
                0
            )
        ),
        _xlfn.XLOOKUP(
            I$1,
            TBL_Options_Add[Option],
            TBL_Options_Add[Influx2_Month],
            0,
            0
        )=TBL_Formulas[[#This Row],[Month]],
        SUM(
            I12*
            SUM(
                _xlfn.XLOOKUP(
                    I$1,
                    TBL_Options[Option],
                    TBL_Options[ROG],
                    0,
                    0
                )/
                12
            )+
            I12+
            _xlfn.XLOOKUP(
                I$1,
                TBL_Options_Add[Option],
                TBL_Options_Add[Influx2_Size],
                0,
                0
            )
        ),
        _xlfn.XLOOKUP(
            I$1,
            TBL_Options_Add[Option],
            TBL_Options_Add[Influx3_Month],
            0,
            0
        )=TBL_Formulas[[#This Row],[Month]],
        SUM(
            I12*
            SUM(
                _xlfn.XLOOKUP(
                    I$1,
                    TBL_Options[Option],
                    TBL_Options[ROG],
                    0,
                    0
                )/
                12
            )+
            I12+
            _xlfn.XLOOKUP(
                I$1,
                TBL_Options_Add[Option],
                TBL_Options_Add[Influx3_Size],
                0,
                0
            )
        )
    ),
    SUM(
        I12*
        SUM(
            _xlfn.XLOOKUP(
                I$1,
                TBL_Options[Option],
                TBL_Options[ROG],
                0,
                0
            )/
            12
        )+
        I12
    )
)</f>
        <v>54.326440035361934</v>
      </c>
      <c r="J13" cm="1">
        <f t="array" ref="J13">_xlfn.IFNA(
    _xlfn.IFS(
        _xlfn.XLOOKUP(
            J$1,
            TBL_Options_Add[Option],
            TBL_Options_Add[Influx1_Month],
            0,
            0
        )=TBL_Formulas[[#This Row],[Month]],
        SUM(
            J12*
            SUM(
                _xlfn.XLOOKUP(
                    J$1,
                    TBL_Options[Option],
                    TBL_Options[ROG],
                    0,
                    0
                )/
                12
            )+
            J12+
            _xlfn.XLOOKUP(
                J$1,
                TBL_Options_Add[Option],
                TBL_Options_Add[Influx1_Size],
                0,
                0
            )
        ),
        _xlfn.XLOOKUP(
            J$1,
            TBL_Options_Add[Option],
            TBL_Options_Add[Influx2_Month],
            0,
            0
        )=TBL_Formulas[[#This Row],[Month]],
        SUM(
            J12*
            SUM(
                _xlfn.XLOOKUP(
                    J$1,
                    TBL_Options[Option],
                    TBL_Options[ROG],
                    0,
                    0
                )/
                12
            )+
            J12+
            _xlfn.XLOOKUP(
                J$1,
                TBL_Options_Add[Option],
                TBL_Options_Add[Influx2_Size],
                0,
                0
            )
        ),
        _xlfn.XLOOKUP(
            J$1,
            TBL_Options_Add[Option],
            TBL_Options_Add[Influx3_Month],
            0,
            0
        )=TBL_Formulas[[#This Row],[Month]],
        SUM(
            J12*
            SUM(
                _xlfn.XLOOKUP(
                    J$1,
                    TBL_Options[Option],
                    TBL_Options[ROG],
                    0,
                    0
                )/
                12
            )+
            J12+
            _xlfn.XLOOKUP(
                J$1,
                TBL_Options_Add[Option],
                TBL_Options_Add[Influx3_Size],
                0,
                0
            )
        )
    ),
    SUM(
        J12*
        SUM(
            _xlfn.XLOOKUP(
                J$1,
                TBL_Options[Option],
                TBL_Options[ROG],
                0,
                0
            )/
            12
        )+
        J12
    )
)</f>
        <v>54.326440035361934</v>
      </c>
      <c r="K13" cm="1">
        <f t="array" ref="K13">_xlfn.IFNA(
    _xlfn.IFS(
        _xlfn.XLOOKUP(
            K$1,
            TBL_Options_Add[Option],
            TBL_Options_Add[Influx1_Month],
            0,
            0
        )=TBL_Formulas[[#This Row],[Month]],
        SUM(
            K12*
            SUM(
                _xlfn.XLOOKUP(
                    K$1,
                    TBL_Options[Option],
                    TBL_Options[ROG],
                    0,
                    0
                )/
                12
            )+
            K12+
            _xlfn.XLOOKUP(
                K$1,
                TBL_Options_Add[Option],
                TBL_Options_Add[Influx1_Size],
                0,
                0
            )
        ),
        _xlfn.XLOOKUP(
            K$1,
            TBL_Options_Add[Option],
            TBL_Options_Add[Influx2_Month],
            0,
            0
        )=TBL_Formulas[[#This Row],[Month]],
        SUM(
            K12*
            SUM(
                _xlfn.XLOOKUP(
                    K$1,
                    TBL_Options[Option],
                    TBL_Options[ROG],
                    0,
                    0
                )/
                12
            )+
            K12+
            _xlfn.XLOOKUP(
                K$1,
                TBL_Options_Add[Option],
                TBL_Options_Add[Influx2_Size],
                0,
                0
            )
        ),
        _xlfn.XLOOKUP(
            K$1,
            TBL_Options_Add[Option],
            TBL_Options_Add[Influx3_Month],
            0,
            0
        )=TBL_Formulas[[#This Row],[Month]],
        SUM(
            K12*
            SUM(
                _xlfn.XLOOKUP(
                    K$1,
                    TBL_Options[Option],
                    TBL_Options[ROG],
                    0,
                    0
                )/
                12
            )+
            K12+
            _xlfn.XLOOKUP(
                K$1,
                TBL_Options_Add[Option],
                TBL_Options_Add[Influx3_Size],
                0,
                0
            )
        )
    ),
    SUM(
        K12*
        SUM(
            _xlfn.XLOOKUP(
                K$1,
                TBL_Options[Option],
                TBL_Options[ROG],
                0,
                0
            )/
            12
        )+
        K12
    )
)</f>
        <v>54.326440035361934</v>
      </c>
      <c r="L13">
        <f>IFERROR(
    SUM(
       TBL_Formulas[[#This Row],[Growth Pattern 01]]*
        _xlfn.XLOOKUP(
            L$1,
            TBL_Options[Option],
            TBL_Options[Primary_Mix],
            1,
            0
        )
    ),
    ""
)</f>
        <v>214.62669869179433</v>
      </c>
      <c r="M13">
        <f>IFERROR(
    SUM(
       TBL_Formulas[[#This Row],[Growth Pattern 01]]*
        _xlfn.XLOOKUP(
            M$1,
            TBL_Options[Option],
            TBL_Options[Secondary_Mix],
            1,
            0
        )
    ),
    ""
)</f>
        <v>42.925339738358872</v>
      </c>
      <c r="N13">
        <f>IFERROR(
    SUM(
       TBL_Formulas[[#This Row],[Growth Pattern 01]]*
        _xlfn.XLOOKUP(
            N$1,
            TBL_Options[Option],
            TBL_Options[Archive_Mix],
            1,
            0
        )
    ),
    ""
)</f>
        <v>0</v>
      </c>
      <c r="O13">
        <f>IFERROR(
    SUM(
       TBL_Formulas[[#This Row],[Growth Pattern 02]]*
        _xlfn.XLOOKUP(
            O$1,
            TBL_Options[Option],
            TBL_Options[Primary_Mix],
            1,
            0
        )
    ),
    ""
)</f>
        <v>10.865288007072387</v>
      </c>
      <c r="P13">
        <f>IFERROR(
    SUM(
       TBL_Formulas[[#This Row],[Growth Pattern 02]]*
        _xlfn.XLOOKUP(
            P$1,
            TBL_Options[Option],
            TBL_Options[Secondary_Mix],
            1,
            0
        )
    ),
    ""
)</f>
        <v>10.865288007072387</v>
      </c>
      <c r="Q13">
        <f>IFERROR(
    SUM(
       TBL_Formulas[[#This Row],[Growth Pattern 02]]*
        _xlfn.XLOOKUP(
            Q$1,
            TBL_Options[Option],
            TBL_Options[Archive_Mix],
            1,
            0
        )
    ),
    ""
)</f>
        <v>32.59586402121716</v>
      </c>
      <c r="R13">
        <f>IFERROR(
    SUM(
       TBL_Formulas[[#This Row],[Growth Pattern 03]]*
        _xlfn.XLOOKUP(
            R$1,
            TBL_Options[Option],
            TBL_Options[Primary_Mix],
            1,
            0
        )
    ),
    ""
)</f>
        <v>54.326440035361934</v>
      </c>
      <c r="S13">
        <f>IFERROR(
    SUM(
       TBL_Formulas[[#This Row],[Growth Pattern 03]]*
        _xlfn.XLOOKUP(
            R$1,
            TBL_Options[Option],
            TBL_Options[Secondary_Mix],
            1,
            0
        )
    ),
    ""
)</f>
        <v>0</v>
      </c>
      <c r="T13">
        <f>IFERROR(
    SUM(
       TBL_Formulas[[#This Row],[Growth Pattern 03]]*
        _xlfn.XLOOKUP(
            T$1,
            TBL_Options[Option],
            TBL_Options[Archive_Mix],
            1,
            0
        )
    ),
    ""
)</f>
        <v>0</v>
      </c>
      <c r="U13">
        <f>IFERROR(
    SUM(
       TBL_Formulas[[#This Row],[Growth Pattern 04]]*
        _xlfn.XLOOKUP(
            U$1,
            TBL_Options[Option],
            TBL_Options[Primary_Mix],
            1,
            0
        )
    ),
    ""
)</f>
        <v>54.326440035361934</v>
      </c>
      <c r="V13">
        <f>IFERROR(
    SUM(
       TBL_Formulas[[#This Row],[Growth Pattern 04]]*
        _xlfn.XLOOKUP(
           V$1,
            TBL_Options[Option],
            TBL_Options[Secondary_Mix],
            1,
            0
        )
    ),
    ""
)</f>
        <v>0</v>
      </c>
      <c r="W13">
        <f>IFERROR(
    SUM(
       TBL_Formulas[[#This Row],[Growth Pattern 04]]*
        _xlfn.XLOOKUP(
            W$1,
            TBL_Options[Option],
            TBL_Options[Archive_Mix],
            1,
            0
        )
    ),
    ""
)</f>
        <v>0</v>
      </c>
      <c r="X13">
        <f>IFERROR(
    SUM(
       TBL_Formulas[[#This Row],[Growth Pattern 05]]*
        _xlfn.XLOOKUP(
            X$1,
            TBL_Options[Option],
            TBL_Options[Primary_Mix],
            1,
            0
        )
    ),
    ""
)</f>
        <v>54.326440035361934</v>
      </c>
      <c r="Y13">
        <f>IFERROR(
    SUM(
       TBL_Formulas[[#This Row],[Growth Pattern 05]]*
        _xlfn.XLOOKUP(
            Y$1,
            TBL_Options[Option],
            TBL_Options[Secondary_Mix],
            1,
            0
        )
    ),
    ""
)</f>
        <v>0</v>
      </c>
      <c r="Z13">
        <f>IFERROR(
    SUM(
       TBL_Formulas[[#This Row],[Growth Pattern 05]]*
        _xlfn.XLOOKUP(
            Z$1,
            TBL_Options[Option],
            TBL_Options[Archive_Mix],
            1,
            0
        )
    ),
    ""
)</f>
        <v>0</v>
      </c>
      <c r="AA13">
        <f>IFERROR(
    SUM(
       TBL_Formulas[[#This Row],[Growth Pattern 06]]*
        _xlfn.XLOOKUP(
            AA$1,
            TBL_Options[Option],
            TBL_Options[Primary_Mix],
            1,
            0
        )
    ),
    ""
)</f>
        <v>54.326440035361934</v>
      </c>
      <c r="AB13">
        <f>IFERROR(
    SUM(
       TBL_Formulas[[#This Row],[Growth Pattern 06]]*
        _xlfn.XLOOKUP(
            AB$1,
            TBL_Options[Option],
            TBL_Options[Secondary_Mix],
            1,
            0
        )
    ),
    ""
)</f>
        <v>0</v>
      </c>
      <c r="AC13">
        <f>IFERROR(
    SUM(
       TBL_Formulas[[#This Row],[Growth Pattern 06]]*
        _xlfn.XLOOKUP(
            AC$1,
            TBL_Options[Option],
            TBL_Options[Archive_Mix],
            1,
            0
        )
    ),
    ""
)</f>
        <v>0</v>
      </c>
      <c r="AD13">
        <f>IFERROR(
    SUM(
       TBL_Formulas[[#This Row],[Growth Pattern 07]]*
        _xlfn.XLOOKUP(
            AD$1,
            TBL_Options[Option],
            TBL_Options[Primary_Mix],
            1,
            0
        )
    ),
    ""
)</f>
        <v>54.326440035361934</v>
      </c>
      <c r="AE13">
        <f>IFERROR(
    SUM(
       TBL_Formulas[[#This Row],[Growth Pattern 07]]*
        _xlfn.XLOOKUP(
            AE$1,
            TBL_Options[Option],
            TBL_Options[Secondary_Mix],
            1,
            0
        )
    ),
    ""
)</f>
        <v>0</v>
      </c>
      <c r="AF13">
        <f>IFERROR(
    SUM(
       TBL_Formulas[[#This Row],[Growth Pattern 07]]*
        _xlfn.XLOOKUP(
            AF$1,
            TBL_Options[Option],
            TBL_Options[Archive_Mix],
            1,
            0
        )
    ),
    ""
)</f>
        <v>0</v>
      </c>
      <c r="AG13">
        <f>IFERROR(
    SUM(
       TBL_Formulas[[#This Row],[Growth Pattern 08]]*
        _xlfn.XLOOKUP(
            AG$1,
            TBL_Options[Option],
            TBL_Options[Primary_Mix],
            1,
            0
        )
    ),
    ""
)</f>
        <v>54.326440035361934</v>
      </c>
      <c r="AH13">
        <f>IFERROR(
    SUM(
       TBL_Formulas[[#This Row],[Growth Pattern 08]]*
        _xlfn.XLOOKUP(
            AH$1,
            TBL_Options[Option],
            TBL_Options[Secondary_Mix],
            1,
            0
        )
    ),
    ""
)</f>
        <v>0</v>
      </c>
      <c r="AI13">
        <f>IFERROR(
    SUM(
       TBL_Formulas[[#This Row],[Growth Pattern 08]]*
        _xlfn.XLOOKUP(
            AI$1,
            TBL_Options[Option],
            TBL_Options[Archive_Mix],
            1,
            0
        )
    ),
    ""
)</f>
        <v>0</v>
      </c>
      <c r="AJ13">
        <f>IFERROR(
    SUM(
       TBL_Formulas[[#This Row],[Growth Pattern 09]]*
        _xlfn.XLOOKUP(
            AJ$1,
            TBL_Options[Option],
            TBL_Options[Primary_Mix],
            1,
            0
        )
    ),
    ""
)</f>
        <v>54.326440035361934</v>
      </c>
      <c r="AK13">
        <f>IFERROR(
    SUM(
       TBL_Formulas[[#This Row],[Growth Pattern 09]]*
        _xlfn.XLOOKUP(
            AK$1,
            TBL_Options[Option],
            TBL_Options[Secondary_Mix],
            1,
            0
        )
    ),
    ""
)</f>
        <v>0</v>
      </c>
      <c r="AL13">
        <f>IFERROR(
    SUM(
       TBL_Formulas[[#This Row],[Growth Pattern 09]]*
        _xlfn.XLOOKUP(
            AL$1,
            TBL_Options[Option],
            TBL_Options[Archive_Mix],
            1,
            0
        )
    ),
    ""
)</f>
        <v>0</v>
      </c>
      <c r="AM13">
        <f>IFERROR(
    SUM(
       TBL_Formulas[[#This Row],[Growth Pattern 10]]*
        _xlfn.XLOOKUP(
            AM$1,
            TBL_Options[Option],
            TBL_Options[Primary_Mix],
            1,
            0
        )
    ),
    ""
)</f>
        <v>54.326440035361934</v>
      </c>
      <c r="AN13">
        <f>IFERROR(
    SUM(
       TBL_Formulas[[#This Row],[Growth Pattern 10]]*
        _xlfn.XLOOKUP(
            AN$1,
            TBL_Options[Option],
            TBL_Options[Secondary_Mix],
            1,
            0
        )
    ),
    ""
)</f>
        <v>0</v>
      </c>
      <c r="AO13">
        <f>IFERROR(
    SUM(
       TBL_Formulas[[#This Row],[Growth Pattern 10]]*
        _xlfn.XLOOKUP(
            AO$1,
            TBL_Options[Option],
            TBL_Options[Archive_Mix],
            1,
            0
        )
    ),
    ""
)</f>
        <v>0</v>
      </c>
      <c r="AP13" s="3" cm="1">
        <f t="array" ref="AP13">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4886.3102681287419</v>
      </c>
      <c r="AQ13" s="3" t="str" cm="1">
        <f t="array" ref="AQ13">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3" s="3" t="str" cm="1">
        <f t="array" ref="AR13">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3" s="3" cm="1">
        <f t="array" ref="AS13">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255.89926314256886</v>
      </c>
      <c r="AT13" s="3" cm="1">
        <f t="array" ref="AT13">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139.07568649052655</v>
      </c>
      <c r="AU13" s="3" cm="1">
        <f t="array" ref="AU13">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133.5126590309055</v>
      </c>
      <c r="AV13" s="3" cm="1">
        <f t="array" ref="AV13">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695.37843245263275</v>
      </c>
      <c r="AW13" s="3" t="str" cm="1">
        <f t="array" ref="AW13">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3" s="3" t="str" cm="1">
        <f t="array" ref="AX13">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3" s="3" cm="1">
        <f t="array" ref="AY13">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556.3027459621062</v>
      </c>
      <c r="AZ13" s="3" t="str" cm="1">
        <f t="array" ref="AZ13">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3" s="3" t="str" cm="1">
        <f t="array" ref="BA13">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3" s="3" cm="1">
        <f t="array" ref="BB13">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998.2437505144436</v>
      </c>
      <c r="BC13" s="3" t="str" cm="1">
        <f t="array" ref="BC13">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3" s="3" t="str" cm="1">
        <f t="array" ref="BD13">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3" s="3" cm="1">
        <f t="array" ref="BE13">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556.3027459621062</v>
      </c>
      <c r="BF13" s="3" t="str" cm="1">
        <f t="array" ref="BF13">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3" s="3" t="str" cm="1">
        <f t="array" ref="BG13">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3" s="3" cm="1">
        <f t="array" ref="BH13">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111.26054919242125</v>
      </c>
      <c r="BI13" s="3" t="str" cm="1">
        <f t="array" ref="BI13">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3" s="3" t="str" cm="1">
        <f t="array" ref="BJ13">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3" s="3" cm="1">
        <f t="array" ref="BK13">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2169.5807092522141</v>
      </c>
      <c r="BL13" s="3" t="str" cm="1">
        <f t="array" ref="BL13">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3" s="3" t="str" cm="1">
        <f t="array" ref="BM13">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3" s="3" cm="1">
        <f t="array" ref="BN13">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556.3027459621062</v>
      </c>
      <c r="BO13" s="3" t="str" cm="1">
        <f t="array" ref="BO13">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3" s="3" t="str" cm="1">
        <f t="array" ref="BP13">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3" s="3" cm="1">
        <f t="array" ref="BQ13">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222.52109838484247</v>
      </c>
      <c r="BR13" s="3" t="str" cm="1">
        <f t="array" ref="BR13">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3" s="3" t="str" cm="1">
        <f t="array" ref="BS13">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3"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3">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3">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55.630274596210619</v>
      </c>
      <c r="BW13">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55.630274596210619</v>
      </c>
      <c r="BX13">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3">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55.630274596210619</v>
      </c>
      <c r="BZ13">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111.26054919242124</v>
      </c>
      <c r="CA13">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3">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55.630274596210619</v>
      </c>
      <c r="CC13">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111.26054919242124</v>
      </c>
      <c r="CD13" s="3" t="str" cm="1">
        <f t="array" ref="CD13">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3" s="3" cm="1">
        <f t="array" ref="CE13">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1919.3107854133782</v>
      </c>
      <c r="CF13" s="3" t="str" cm="1">
        <f t="array" ref="CF13">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3" s="3" t="str" cm="1">
        <f t="array" ref="CG13">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3" s="3" cm="1">
        <f t="array" ref="CH13">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100.13449427317911</v>
      </c>
      <c r="CI13" s="3" t="str" cm="1">
        <f t="array" ref="CI13">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3" s="3" t="str" cm="1">
        <f t="array" ref="CJ13">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3" s="3" cm="1">
        <f t="array" ref="CK13">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500.67247136589555</v>
      </c>
      <c r="CL13" s="3" t="str" cm="1">
        <f t="array" ref="CL13">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3" s="3" t="str" cm="1">
        <f t="array" ref="CM13">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3" s="3" cm="1">
        <f t="array" ref="CN13">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500.67247136589555</v>
      </c>
      <c r="CO13" s="3" t="str" cm="1">
        <f t="array" ref="CO13">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3" s="3" cm="1">
        <f t="array" ref="CP13">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477.80490271684295</v>
      </c>
      <c r="CQ13" s="3" t="str" cm="1">
        <f t="array" ref="CQ13">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3" s="3" t="str" cm="1">
        <f t="array" ref="CR13">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3" s="3" cm="1">
        <f t="array" ref="CS13">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477.80490271684295</v>
      </c>
      <c r="CT13" s="3" t="str" cm="1">
        <f t="array" ref="CT13">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3" s="3" t="str" cm="1">
        <f t="array" ref="CU13">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3" s="3" cm="1">
        <f t="array" ref="CV13">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477.80490271684295</v>
      </c>
      <c r="CW13" s="3" t="str" cm="1">
        <f t="array" ref="CW13">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3" s="3" t="str" cm="1">
        <f t="array" ref="CX13">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3" s="3" cm="1">
        <f t="array" ref="CY13">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477.80490271684295</v>
      </c>
      <c r="CZ13" s="3" t="str" cm="1">
        <f t="array" ref="CZ13">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3" s="3" t="str" cm="1">
        <f t="array" ref="DA13">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3" s="3" t="str" cm="1">
        <f t="array" ref="DB13">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3" s="3" t="str" cm="1">
        <f t="array" ref="DC13">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3" s="3" cm="1">
        <f t="array" ref="DD13">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622.17302055831681</v>
      </c>
      <c r="DE13" s="3" t="str" cm="1">
        <f t="array" ref="DE13">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3" s="3" t="str" cm="1">
        <f t="array" ref="DF13">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3" s="3" cm="1">
        <f t="array" ref="DG13">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622.17302055831681</v>
      </c>
      <c r="DH13" s="3">
        <f>SUM(TBL_Formulas[[#This Row],[Primary Storage 01]:[Archive Storage 01]],TBL_Formulas[[#This Row],[Data Retrieval 01]])</f>
        <v>4886.3102681287419</v>
      </c>
      <c r="DI13" s="3">
        <f>SUM(TBL_Formulas[[#This Row],[Primary Storage 01]:[Archive Storage 01]],TBL_Formulas[[#This Row],[Data Retrieval 01]],TBL_Formulas[[#This Row],[Egress Fees 01 - Azure]:[Egress Fees 01 - GCP]])</f>
        <v>6805.6210535421196</v>
      </c>
      <c r="DJ13" s="3">
        <f>SUM(TBL_Formulas[[#This Row],[Primary Storage 02]:[Archive Storage 02]],TBL_Formulas[[#This Row],[Data Retrieval 02]])</f>
        <v>528.48760866400096</v>
      </c>
      <c r="DK13" s="3">
        <f>SUM(TBL_Formulas[[#This Row],[Primary Storage 02]:[Archive Storage 02]],TBL_Formulas[[#This Row],[Data Retrieval 02]],TBL_Formulas[[#This Row],[Egress Fees 02 - Azure]:[Egress Fees 02 - GCP]])</f>
        <v>628.6221029371801</v>
      </c>
      <c r="DL13" s="3">
        <f>SUM(TBL_Formulas[[#This Row],[Primary Storage 03]:[Archive Storage 03]],TBL_Formulas[[#This Row],[Data Retrieval 03]])</f>
        <v>751.00870704884335</v>
      </c>
      <c r="DM13" s="3">
        <f>SUM(TBL_Formulas[[#This Row],[Primary Storage 03]:[Archive Storage 03]],TBL_Formulas[[#This Row],[Data Retrieval 03]],TBL_Formulas[[#This Row],[Egress Fees 03 - Azure]:[Egress Fees 03 - GCP]])</f>
        <v>1251.681178414739</v>
      </c>
      <c r="DN13" s="3">
        <f>SUM(TBL_Formulas[[#This Row],[Primary Storage 04]:[Archive Storage 04]],TBL_Formulas[[#This Row],[Data Retrieval 04]])</f>
        <v>611.9330205583168</v>
      </c>
      <c r="DO13" s="3">
        <f>SUM(TBL_Formulas[[#This Row],[Primary Storage 04]:[Archive Storage 04]],TBL_Formulas[[#This Row],[Data Retrieval 04]],TBL_Formulas[[#This Row],[Egress Fees 04 - Azure]:[Egress Fees 04 - GCP]])</f>
        <v>1112.6054919242124</v>
      </c>
      <c r="DP13" s="3">
        <f>SUM(TBL_Formulas[[#This Row],[Primary Storage 05]:[Archive Storage 05]],TBL_Formulas[[#This Row],[Data Retrieval 05]])</f>
        <v>998.2437505144436</v>
      </c>
      <c r="DQ13" s="3">
        <f>SUM(TBL_Formulas[[#This Row],[Primary Storage 05]:[Archive Storage 05]],TBL_Formulas[[#This Row],[Data Retrieval 05]],TBL_Formulas[[#This Row],[Egress Fees 05 - Azure]:[Egress Fees 05 - GCP]])</f>
        <v>1476.0486532312866</v>
      </c>
      <c r="DR13" s="3">
        <f>SUM(TBL_Formulas[[#This Row],[Primary Storage 06]:[Archive Storage 06]],TBL_Formulas[[#This Row],[Data Retrieval 06]])</f>
        <v>611.9330205583168</v>
      </c>
      <c r="DS13" s="3">
        <f>SUM(TBL_Formulas[[#This Row],[Primary Storage 06]:[Archive Storage 06]],TBL_Formulas[[#This Row],[Data Retrieval 06]],TBL_Formulas[[#This Row],[Egress Fees 06 - Azure]:[Egress Fees 06 - GCP]])</f>
        <v>1089.7379232751598</v>
      </c>
      <c r="DT13" s="3">
        <f>SUM(TBL_Formulas[[#This Row],[Primary Storage 07]:[Archive Storage 07]],TBL_Formulas[[#This Row],[Data Retrieval 07]])</f>
        <v>222.5210983848425</v>
      </c>
      <c r="DU13" s="3">
        <f>SUM(TBL_Formulas[[#This Row],[Primary Storage 07]:[Archive Storage 07]],TBL_Formulas[[#This Row],[Data Retrieval 07]],TBL_Formulas[[#This Row],[Egress Fees 07 - Azure]:[Egress Fees 07 - GCP]])</f>
        <v>700.32600110168551</v>
      </c>
      <c r="DV13" s="3">
        <f>SUM(TBL_Formulas[[#This Row],[Primary Storage 08]:[Archive Storage 08]],TBL_Formulas[[#This Row],[Data Retrieval 08]])</f>
        <v>2169.5807092522141</v>
      </c>
      <c r="DW13" s="3">
        <f>SUM(TBL_Formulas[[#This Row],[Primary Storage 08]:[Archive Storage 08]],TBL_Formulas[[#This Row],[Data Retrieval 08]],TBL_Formulas[[#This Row],[Egress Fees 08 - Azure]:[Egress Fees 08 - GCP]])</f>
        <v>2647.3856119690572</v>
      </c>
      <c r="DX13" s="3">
        <f>SUM(TBL_Formulas[[#This Row],[Primary Storage 09]:[Archive Storage 09]],TBL_Formulas[[#This Row],[Data Retrieval 09]])</f>
        <v>611.9330205583168</v>
      </c>
      <c r="DY13" s="3">
        <f>SUM(TBL_Formulas[[#This Row],[Primary Storage 09]:[Archive Storage 09]],TBL_Formulas[[#This Row],[Data Retrieval 09]],TBL_Formulas[[#This Row],[Egress Fees 09 - Azure]:[Egress Fees 09 - GCP]])</f>
        <v>1234.1060411166336</v>
      </c>
      <c r="DZ13" s="3">
        <f>SUM(TBL_Formulas[[#This Row],[Primary Storage 10]:[Archive Storage 10]],TBL_Formulas[[#This Row],[Data Retrieval 10]])</f>
        <v>333.7816475772637</v>
      </c>
      <c r="EA13" s="3">
        <f>SUM(TBL_Formulas[[#This Row],[Primary Storage 10]:[Archive Storage 10]],TBL_Formulas[[#This Row],[Data Retrieval 10]],TBL_Formulas[[#This Row],[Egress Fees 10 - Azure]:[Egress Fees 10 - GCP]])</f>
        <v>955.9546681355805</v>
      </c>
      <c r="EB13" s="14"/>
    </row>
    <row r="14" spans="1:132" x14ac:dyDescent="0.2">
      <c r="A14" s="2">
        <v>12</v>
      </c>
      <c r="B14" cm="1">
        <f t="array" ref="B14">_xlfn.IFNA(
    _xlfn.IFS(
        _xlfn.XLOOKUP(
            B$1,
            TBL_Options_Add[Option],
            TBL_Options_Add[Influx1_Month],
            0,
            0
        )=TBL_Formulas[[#This Row],[Month]],
        SUM(
            B13*
            SUM(
                _xlfn.XLOOKUP(
                    B$1,
                    TBL_Options[Option],
                    TBL_Options[ROG],
                    0,
                    0
                )/
                12
            )+
            B13+
            _xlfn.XLOOKUP(
                B$1,
                TBL_Options_Add[Option],
                TBL_Options_Add[Influx1_Size],
                0,
                0
            )
        ),
        _xlfn.XLOOKUP(
            B$1,
            TBL_Options_Add[Option],
            TBL_Options_Add[Influx2_Month],
            0,
            0
        )=TBL_Formulas[[#This Row],[Month]],
        SUM(
            B13*
            SUM(
                _xlfn.XLOOKUP(
                    B$1,
                    TBL_Options[Option],
                    TBL_Options[ROG],
                    0,
                    0
                )/
                12
            )+
            B13+
            _xlfn.XLOOKUP(
                B$1,
                TBL_Options_Add[Option],
                TBL_Options_Add[Influx2_Size],
                0,
                0
            )
        ),
        _xlfn.XLOOKUP(
            B$1,
            TBL_Options_Add[Option],
            TBL_Options_Add[Influx3_Month],
            0,
            0
        )=TBL_Formulas[[#This Row],[Month]],
        SUM(
            B13*
            SUM(
                _xlfn.XLOOKUP(
                    B$1,
                    TBL_Options[Option],
                    TBL_Options[ROG],
                    0,
                    0
                )/
                12
            )+
            B13+
            _xlfn.XLOOKUP(
                B$1,
                TBL_Options_Add[Option],
                TBL_Options_Add[Influx3_Size],
                0,
                0
            )
        )
    ),
    SUM(
        B13*
        SUM(
            _xlfn.XLOOKUP(
                B$1,
                TBL_Options[Option],
                TBL_Options[ROG],
                0,
                0
            )/
            12
        )+
        B13
    )
)</f>
        <v>216.41525451422595</v>
      </c>
      <c r="C14" cm="1">
        <f t="array" ref="C14">_xlfn.IFNA(
    _xlfn.IFS(
        _xlfn.XLOOKUP(
            C$1,
            TBL_Options_Add[Option],
            TBL_Options_Add[Influx1_Month],
            0,
            0
        )=TBL_Formulas[[#This Row],[Month]],
        SUM(
            C13*
            SUM(
                _xlfn.XLOOKUP(
                    C$1,
                    TBL_Options[Option],
                    TBL_Options[ROG],
                    0,
                    0
                )/
                12
            )+
            C13+
            _xlfn.XLOOKUP(
                C$1,
                TBL_Options_Add[Option],
                TBL_Options_Add[Influx1_Size],
                0,
                0
            )
        ),
        _xlfn.XLOOKUP(
            C$1,
            TBL_Options_Add[Option],
            TBL_Options_Add[Influx2_Month],
            0,
            0
        )=TBL_Formulas[[#This Row],[Month]],
        SUM(
            C13*
            SUM(
                _xlfn.XLOOKUP(
                    C$1,
                    TBL_Options[Option],
                    TBL_Options[ROG],
                    0,
                    0
                )/
                12
            )+
            C13+
            _xlfn.XLOOKUP(
                C$1,
                TBL_Options_Add[Option],
                TBL_Options_Add[Influx2_Size],
                0,
                0
            )
        ),
        _xlfn.XLOOKUP(
            C$1,
            TBL_Options_Add[Option],
            TBL_Options_Add[Influx3_Month],
            0,
            0
        )=TBL_Formulas[[#This Row],[Month]],
        SUM(
            C13*
            SUM(
                _xlfn.XLOOKUP(
                    C$1,
                    TBL_Options[Option],
                    TBL_Options[ROG],
                    0,
                    0
                )/
                12
            )+
            C13+
            _xlfn.XLOOKUP(
                C$1,
                TBL_Options_Add[Option],
                TBL_Options_Add[Influx3_Size],
                0,
                0
            )
        )
    ),
    SUM(
        C13*
        SUM(
            _xlfn.XLOOKUP(
                C$1,
                TBL_Options[Option],
                TBL_Options[ROG],
                0,
                0
            )/
            12
        )+
        C13
    )
)</f>
        <v>54.779160368989949</v>
      </c>
      <c r="D14" cm="1">
        <f t="array" ref="D14">_xlfn.IFNA(
    _xlfn.IFS(
        _xlfn.XLOOKUP(
            D$1,
            TBL_Options_Add[Option],
            TBL_Options_Add[Influx1_Month],
            0,
            0
        )=TBL_Formulas[[#This Row],[Month]],
        SUM(
            D13*
            SUM(
                _xlfn.XLOOKUP(
                    D$1,
                    TBL_Options[Option],
                    TBL_Options[ROG],
                    0,
                    0
                )/
                12
            )+
            D13+
            _xlfn.XLOOKUP(
                D$1,
                TBL_Options_Add[Option],
                TBL_Options_Add[Influx1_Size],
                0,
                0
            )
        ),
        _xlfn.XLOOKUP(
            D$1,
            TBL_Options_Add[Option],
            TBL_Options_Add[Influx2_Month],
            0,
            0
        )=TBL_Formulas[[#This Row],[Month]],
        SUM(
            D13*
            SUM(
                _xlfn.XLOOKUP(
                    D$1,
                    TBL_Options[Option],
                    TBL_Options[ROG],
                    0,
                    0
                )/
                12
            )+
            D13+
            _xlfn.XLOOKUP(
                D$1,
                TBL_Options_Add[Option],
                TBL_Options_Add[Influx2_Size],
                0,
                0
            )
        ),
        _xlfn.XLOOKUP(
            D$1,
            TBL_Options_Add[Option],
            TBL_Options_Add[Influx3_Month],
            0,
            0
        )=TBL_Formulas[[#This Row],[Month]],
        SUM(
            D13*
            SUM(
                _xlfn.XLOOKUP(
                    D$1,
                    TBL_Options[Option],
                    TBL_Options[ROG],
                    0,
                    0
                )/
                12
            )+
            D13+
            _xlfn.XLOOKUP(
                D$1,
                TBL_Options_Add[Option],
                TBL_Options_Add[Influx3_Size],
                0,
                0
            )
        )
    ),
    SUM(
        D13*
        SUM(
            _xlfn.XLOOKUP(
                D$1,
                TBL_Options[Option],
                TBL_Options[ROG],
                0,
                0
            )/
            12
        )+
        D13
    )
)</f>
        <v>54.779160368989949</v>
      </c>
      <c r="E14" cm="1">
        <f t="array" ref="E14">_xlfn.IFNA(
    _xlfn.IFS(
        _xlfn.XLOOKUP(
            E$1,
            TBL_Options_Add[Option],
            TBL_Options_Add[Influx1_Month],
            0,
            0
        )=TBL_Formulas[[#This Row],[Month]],
        SUM(
            E13*
            SUM(
                _xlfn.XLOOKUP(
                    E$1,
                    TBL_Options[Option],
                    TBL_Options[ROG],
                    0,
                    0
                )/
                12
            )+
            E13+
            _xlfn.XLOOKUP(
                E$1,
                TBL_Options_Add[Option],
                TBL_Options_Add[Influx1_Size],
                0,
                0
            )
        ),
        _xlfn.XLOOKUP(
            E$1,
            TBL_Options_Add[Option],
            TBL_Options_Add[Influx2_Month],
            0,
            0
        )=TBL_Formulas[[#This Row],[Month]],
        SUM(
            E13*
            SUM(
                _xlfn.XLOOKUP(
                    E$1,
                    TBL_Options[Option],
                    TBL_Options[ROG],
                    0,
                    0
                )/
                12
            )+
            E13+
            _xlfn.XLOOKUP(
                E$1,
                TBL_Options_Add[Option],
                TBL_Options_Add[Influx2_Size],
                0,
                0
            )
        ),
        _xlfn.XLOOKUP(
            E$1,
            TBL_Options_Add[Option],
            TBL_Options_Add[Influx3_Month],
            0,
            0
        )=TBL_Formulas[[#This Row],[Month]],
        SUM(
            E13*
            SUM(
                _xlfn.XLOOKUP(
                    E$1,
                    TBL_Options[Option],
                    TBL_Options[ROG],
                    0,
                    0
                )/
                12
            )+
            E13+
            _xlfn.XLOOKUP(
                E$1,
                TBL_Options_Add[Option],
                TBL_Options_Add[Influx3_Size],
                0,
                0
            )
        )
    ),
    SUM(
        E13*
        SUM(
            _xlfn.XLOOKUP(
                E$1,
                TBL_Options[Option],
                TBL_Options[ROG],
                0,
                0
            )/
            12
        )+
        E13
    )
)</f>
        <v>54.779160368989949</v>
      </c>
      <c r="F14" cm="1">
        <f t="array" ref="F14">_xlfn.IFNA(
    _xlfn.IFS(
        _xlfn.XLOOKUP(
            F$1,
            TBL_Options_Add[Option],
            TBL_Options_Add[Influx1_Month],
            0,
            0
        )=TBL_Formulas[[#This Row],[Month]],
        SUM(
            F13*
            SUM(
                _xlfn.XLOOKUP(
                    F$1,
                    TBL_Options[Option],
                    TBL_Options[ROG],
                    0,
                    0
                )/
                12
            )+
            F13+
            _xlfn.XLOOKUP(
                F$1,
                TBL_Options_Add[Option],
                TBL_Options_Add[Influx1_Size],
                0,
                0
            )
        ),
        _xlfn.XLOOKUP(
            F$1,
            TBL_Options_Add[Option],
            TBL_Options_Add[Influx2_Month],
            0,
            0
        )=TBL_Formulas[[#This Row],[Month]],
        SUM(
            F13*
            SUM(
                _xlfn.XLOOKUP(
                    F$1,
                    TBL_Options[Option],
                    TBL_Options[ROG],
                    0,
                    0
                )/
                12
            )+
            F13+
            _xlfn.XLOOKUP(
                F$1,
                TBL_Options_Add[Option],
                TBL_Options_Add[Influx2_Size],
                0,
                0
            )
        ),
        _xlfn.XLOOKUP(
            F$1,
            TBL_Options_Add[Option],
            TBL_Options_Add[Influx3_Month],
            0,
            0
        )=TBL_Formulas[[#This Row],[Month]],
        SUM(
            F13*
            SUM(
                _xlfn.XLOOKUP(
                    F$1,
                    TBL_Options[Option],
                    TBL_Options[ROG],
                    0,
                    0
                )/
                12
            )+
            F13+
            _xlfn.XLOOKUP(
                F$1,
                TBL_Options_Add[Option],
                TBL_Options_Add[Influx3_Size],
                0,
                0
            )
        )
    ),
    SUM(
        F13*
        SUM(
            _xlfn.XLOOKUP(
                F$1,
                TBL_Options[Option],
                TBL_Options[ROG],
                0,
                0
            )/
            12
        )+
        F13
    )
)</f>
        <v>54.779160368989949</v>
      </c>
      <c r="G14" cm="1">
        <f t="array" ref="G14">_xlfn.IFNA(
    _xlfn.IFS(
        _xlfn.XLOOKUP(
            G$1,
            TBL_Options_Add[Option],
            TBL_Options_Add[Influx1_Month],
            0,
            0
        )=TBL_Formulas[[#This Row],[Month]],
        SUM(
            G13*
            SUM(
                _xlfn.XLOOKUP(
                    G$1,
                    TBL_Options[Option],
                    TBL_Options[ROG],
                    0,
                    0
                )/
                12
            )+
            G13+
            _xlfn.XLOOKUP(
                G$1,
                TBL_Options_Add[Option],
                TBL_Options_Add[Influx1_Size],
                0,
                0
            )
        ),
        _xlfn.XLOOKUP(
            G$1,
            TBL_Options_Add[Option],
            TBL_Options_Add[Influx2_Month],
            0,
            0
        )=TBL_Formulas[[#This Row],[Month]],
        SUM(
            G13*
            SUM(
                _xlfn.XLOOKUP(
                    G$1,
                    TBL_Options[Option],
                    TBL_Options[ROG],
                    0,
                    0
                )/
                12
            )+
            G13+
            _xlfn.XLOOKUP(
                G$1,
                TBL_Options_Add[Option],
                TBL_Options_Add[Influx2_Size],
                0,
                0
            )
        ),
        _xlfn.XLOOKUP(
            G$1,
            TBL_Options_Add[Option],
            TBL_Options_Add[Influx3_Month],
            0,
            0
        )=TBL_Formulas[[#This Row],[Month]],
        SUM(
            G13*
            SUM(
                _xlfn.XLOOKUP(
                    G$1,
                    TBL_Options[Option],
                    TBL_Options[ROG],
                    0,
                    0
                )/
                12
            )+
            G13+
            _xlfn.XLOOKUP(
                G$1,
                TBL_Options_Add[Option],
                TBL_Options_Add[Influx3_Size],
                0,
                0
            )
        )
    ),
    SUM(
        G13*
        SUM(
            _xlfn.XLOOKUP(
                G$1,
                TBL_Options[Option],
                TBL_Options[ROG],
                0,
                0
            )/
            12
        )+
        G13
    )
)</f>
        <v>54.779160368989949</v>
      </c>
      <c r="H14" cm="1">
        <f t="array" ref="H14">_xlfn.IFNA(
    _xlfn.IFS(
        _xlfn.XLOOKUP(
            H$1,
            TBL_Options_Add[Option],
            TBL_Options_Add[Influx1_Month],
            0,
            0
        )=TBL_Formulas[[#This Row],[Month]],
        SUM(
            H13*
            SUM(
                _xlfn.XLOOKUP(
                    H$1,
                    TBL_Options[Option],
                    TBL_Options[ROG],
                    0,
                    0
                )/
                12
            )+
            H13+
            _xlfn.XLOOKUP(
                H$1,
                TBL_Options_Add[Option],
                TBL_Options_Add[Influx1_Size],
                0,
                0
            )
        ),
        _xlfn.XLOOKUP(
            H$1,
            TBL_Options_Add[Option],
            TBL_Options_Add[Influx2_Month],
            0,
            0
        )=TBL_Formulas[[#This Row],[Month]],
        SUM(
            H13*
            SUM(
                _xlfn.XLOOKUP(
                    H$1,
                    TBL_Options[Option],
                    TBL_Options[ROG],
                    0,
                    0
                )/
                12
            )+
            H13+
            _xlfn.XLOOKUP(
                H$1,
                TBL_Options_Add[Option],
                TBL_Options_Add[Influx2_Size],
                0,
                0
            )
        ),
        _xlfn.XLOOKUP(
            H$1,
            TBL_Options_Add[Option],
            TBL_Options_Add[Influx3_Month],
            0,
            0
        )=TBL_Formulas[[#This Row],[Month]],
        SUM(
            H13*
            SUM(
                _xlfn.XLOOKUP(
                    H$1,
                    TBL_Options[Option],
                    TBL_Options[ROG],
                    0,
                    0
                )/
                12
            )+
            H13+
            _xlfn.XLOOKUP(
                H$1,
                TBL_Options_Add[Option],
                TBL_Options_Add[Influx3_Size],
                0,
                0
            )
        )
    ),
    SUM(
        H13*
        SUM(
            _xlfn.XLOOKUP(
                H$1,
                TBL_Options[Option],
                TBL_Options[ROG],
                0,
                0
            )/
            12
        )+
        H13
    )
)</f>
        <v>54.779160368989949</v>
      </c>
      <c r="I14" cm="1">
        <f t="array" ref="I14">_xlfn.IFNA(
    _xlfn.IFS(
        _xlfn.XLOOKUP(
            I$1,
            TBL_Options_Add[Option],
            TBL_Options_Add[Influx1_Month],
            0,
            0
        )=TBL_Formulas[[#This Row],[Month]],
        SUM(
            I13*
            SUM(
                _xlfn.XLOOKUP(
                    I$1,
                    TBL_Options[Option],
                    TBL_Options[ROG],
                    0,
                    0
                )/
                12
            )+
            I13+
            _xlfn.XLOOKUP(
                I$1,
                TBL_Options_Add[Option],
                TBL_Options_Add[Influx1_Size],
                0,
                0
            )
        ),
        _xlfn.XLOOKUP(
            I$1,
            TBL_Options_Add[Option],
            TBL_Options_Add[Influx2_Month],
            0,
            0
        )=TBL_Formulas[[#This Row],[Month]],
        SUM(
            I13*
            SUM(
                _xlfn.XLOOKUP(
                    I$1,
                    TBL_Options[Option],
                    TBL_Options[ROG],
                    0,
                    0
                )/
                12
            )+
            I13+
            _xlfn.XLOOKUP(
                I$1,
                TBL_Options_Add[Option],
                TBL_Options_Add[Influx2_Size],
                0,
                0
            )
        ),
        _xlfn.XLOOKUP(
            I$1,
            TBL_Options_Add[Option],
            TBL_Options_Add[Influx3_Month],
            0,
            0
        )=TBL_Formulas[[#This Row],[Month]],
        SUM(
            I13*
            SUM(
                _xlfn.XLOOKUP(
                    I$1,
                    TBL_Options[Option],
                    TBL_Options[ROG],
                    0,
                    0
                )/
                12
            )+
            I13+
            _xlfn.XLOOKUP(
                I$1,
                TBL_Options_Add[Option],
                TBL_Options_Add[Influx3_Size],
                0,
                0
            )
        )
    ),
    SUM(
        I13*
        SUM(
            _xlfn.XLOOKUP(
                I$1,
                TBL_Options[Option],
                TBL_Options[ROG],
                0,
                0
            )/
            12
        )+
        I13
    )
)</f>
        <v>54.779160368989949</v>
      </c>
      <c r="J14" cm="1">
        <f t="array" ref="J14">_xlfn.IFNA(
    _xlfn.IFS(
        _xlfn.XLOOKUP(
            J$1,
            TBL_Options_Add[Option],
            TBL_Options_Add[Influx1_Month],
            0,
            0
        )=TBL_Formulas[[#This Row],[Month]],
        SUM(
            J13*
            SUM(
                _xlfn.XLOOKUP(
                    J$1,
                    TBL_Options[Option],
                    TBL_Options[ROG],
                    0,
                    0
                )/
                12
            )+
            J13+
            _xlfn.XLOOKUP(
                J$1,
                TBL_Options_Add[Option],
                TBL_Options_Add[Influx1_Size],
                0,
                0
            )
        ),
        _xlfn.XLOOKUP(
            J$1,
            TBL_Options_Add[Option],
            TBL_Options_Add[Influx2_Month],
            0,
            0
        )=TBL_Formulas[[#This Row],[Month]],
        SUM(
            J13*
            SUM(
                _xlfn.XLOOKUP(
                    J$1,
                    TBL_Options[Option],
                    TBL_Options[ROG],
                    0,
                    0
                )/
                12
            )+
            J13+
            _xlfn.XLOOKUP(
                J$1,
                TBL_Options_Add[Option],
                TBL_Options_Add[Influx2_Size],
                0,
                0
            )
        ),
        _xlfn.XLOOKUP(
            J$1,
            TBL_Options_Add[Option],
            TBL_Options_Add[Influx3_Month],
            0,
            0
        )=TBL_Formulas[[#This Row],[Month]],
        SUM(
            J13*
            SUM(
                _xlfn.XLOOKUP(
                    J$1,
                    TBL_Options[Option],
                    TBL_Options[ROG],
                    0,
                    0
                )/
                12
            )+
            J13+
            _xlfn.XLOOKUP(
                J$1,
                TBL_Options_Add[Option],
                TBL_Options_Add[Influx3_Size],
                0,
                0
            )
        )
    ),
    SUM(
        J13*
        SUM(
            _xlfn.XLOOKUP(
                J$1,
                TBL_Options[Option],
                TBL_Options[ROG],
                0,
                0
            )/
            12
        )+
        J13
    )
)</f>
        <v>54.779160368989949</v>
      </c>
      <c r="K14" cm="1">
        <f t="array" ref="K14">_xlfn.IFNA(
    _xlfn.IFS(
        _xlfn.XLOOKUP(
            K$1,
            TBL_Options_Add[Option],
            TBL_Options_Add[Influx1_Month],
            0,
            0
        )=TBL_Formulas[[#This Row],[Month]],
        SUM(
            K13*
            SUM(
                _xlfn.XLOOKUP(
                    K$1,
                    TBL_Options[Option],
                    TBL_Options[ROG],
                    0,
                    0
                )/
                12
            )+
            K13+
            _xlfn.XLOOKUP(
                K$1,
                TBL_Options_Add[Option],
                TBL_Options_Add[Influx1_Size],
                0,
                0
            )
        ),
        _xlfn.XLOOKUP(
            K$1,
            TBL_Options_Add[Option],
            TBL_Options_Add[Influx2_Month],
            0,
            0
        )=TBL_Formulas[[#This Row],[Month]],
        SUM(
            K13*
            SUM(
                _xlfn.XLOOKUP(
                    K$1,
                    TBL_Options[Option],
                    TBL_Options[ROG],
                    0,
                    0
                )/
                12
            )+
            K13+
            _xlfn.XLOOKUP(
                K$1,
                TBL_Options_Add[Option],
                TBL_Options_Add[Influx2_Size],
                0,
                0
            )
        ),
        _xlfn.XLOOKUP(
            K$1,
            TBL_Options_Add[Option],
            TBL_Options_Add[Influx3_Month],
            0,
            0
        )=TBL_Formulas[[#This Row],[Month]],
        SUM(
            K13*
            SUM(
                _xlfn.XLOOKUP(
                    K$1,
                    TBL_Options[Option],
                    TBL_Options[ROG],
                    0,
                    0
                )/
                12
            )+
            K13+
            _xlfn.XLOOKUP(
                K$1,
                TBL_Options_Add[Option],
                TBL_Options_Add[Influx3_Size],
                0,
                0
            )
        )
    ),
    SUM(
        K13*
        SUM(
            _xlfn.XLOOKUP(
                K$1,
                TBL_Options[Option],
                TBL_Options[ROG],
                0,
                0
            )/
            12
        )+
        K13
    )
)</f>
        <v>54.779160368989949</v>
      </c>
      <c r="L14">
        <f>IFERROR(
    SUM(
       TBL_Formulas[[#This Row],[Growth Pattern 01]]*
        _xlfn.XLOOKUP(
            L$1,
            TBL_Options[Option],
            TBL_Options[Primary_Mix],
            1,
            0
        )
    ),
    ""
)</f>
        <v>216.41525451422595</v>
      </c>
      <c r="M14">
        <f>IFERROR(
    SUM(
       TBL_Formulas[[#This Row],[Growth Pattern 01]]*
        _xlfn.XLOOKUP(
            M$1,
            TBL_Options[Option],
            TBL_Options[Secondary_Mix],
            1,
            0
        )
    ),
    ""
)</f>
        <v>43.28305090284519</v>
      </c>
      <c r="N14">
        <f>IFERROR(
    SUM(
       TBL_Formulas[[#This Row],[Growth Pattern 01]]*
        _xlfn.XLOOKUP(
            N$1,
            TBL_Options[Option],
            TBL_Options[Archive_Mix],
            1,
            0
        )
    ),
    ""
)</f>
        <v>0</v>
      </c>
      <c r="O14">
        <f>IFERROR(
    SUM(
       TBL_Formulas[[#This Row],[Growth Pattern 02]]*
        _xlfn.XLOOKUP(
            O$1,
            TBL_Options[Option],
            TBL_Options[Primary_Mix],
            1,
            0
        )
    ),
    ""
)</f>
        <v>10.955832073797991</v>
      </c>
      <c r="P14">
        <f>IFERROR(
    SUM(
       TBL_Formulas[[#This Row],[Growth Pattern 02]]*
        _xlfn.XLOOKUP(
            P$1,
            TBL_Options[Option],
            TBL_Options[Secondary_Mix],
            1,
            0
        )
    ),
    ""
)</f>
        <v>10.955832073797991</v>
      </c>
      <c r="Q14">
        <f>IFERROR(
    SUM(
       TBL_Formulas[[#This Row],[Growth Pattern 02]]*
        _xlfn.XLOOKUP(
            Q$1,
            TBL_Options[Option],
            TBL_Options[Archive_Mix],
            1,
            0
        )
    ),
    ""
)</f>
        <v>32.867496221393971</v>
      </c>
      <c r="R14">
        <f>IFERROR(
    SUM(
       TBL_Formulas[[#This Row],[Growth Pattern 03]]*
        _xlfn.XLOOKUP(
            R$1,
            TBL_Options[Option],
            TBL_Options[Primary_Mix],
            1,
            0
        )
    ),
    ""
)</f>
        <v>54.779160368989949</v>
      </c>
      <c r="S14">
        <f>IFERROR(
    SUM(
       TBL_Formulas[[#This Row],[Growth Pattern 03]]*
        _xlfn.XLOOKUP(
            R$1,
            TBL_Options[Option],
            TBL_Options[Secondary_Mix],
            1,
            0
        )
    ),
    ""
)</f>
        <v>0</v>
      </c>
      <c r="T14">
        <f>IFERROR(
    SUM(
       TBL_Formulas[[#This Row],[Growth Pattern 03]]*
        _xlfn.XLOOKUP(
            T$1,
            TBL_Options[Option],
            TBL_Options[Archive_Mix],
            1,
            0
        )
    ),
    ""
)</f>
        <v>0</v>
      </c>
      <c r="U14">
        <f>IFERROR(
    SUM(
       TBL_Formulas[[#This Row],[Growth Pattern 04]]*
        _xlfn.XLOOKUP(
            U$1,
            TBL_Options[Option],
            TBL_Options[Primary_Mix],
            1,
            0
        )
    ),
    ""
)</f>
        <v>54.779160368989949</v>
      </c>
      <c r="V14">
        <f>IFERROR(
    SUM(
       TBL_Formulas[[#This Row],[Growth Pattern 04]]*
        _xlfn.XLOOKUP(
           V$1,
            TBL_Options[Option],
            TBL_Options[Secondary_Mix],
            1,
            0
        )
    ),
    ""
)</f>
        <v>0</v>
      </c>
      <c r="W14">
        <f>IFERROR(
    SUM(
       TBL_Formulas[[#This Row],[Growth Pattern 04]]*
        _xlfn.XLOOKUP(
            W$1,
            TBL_Options[Option],
            TBL_Options[Archive_Mix],
            1,
            0
        )
    ),
    ""
)</f>
        <v>0</v>
      </c>
      <c r="X14">
        <f>IFERROR(
    SUM(
       TBL_Formulas[[#This Row],[Growth Pattern 05]]*
        _xlfn.XLOOKUP(
            X$1,
            TBL_Options[Option],
            TBL_Options[Primary_Mix],
            1,
            0
        )
    ),
    ""
)</f>
        <v>54.779160368989949</v>
      </c>
      <c r="Y14">
        <f>IFERROR(
    SUM(
       TBL_Formulas[[#This Row],[Growth Pattern 05]]*
        _xlfn.XLOOKUP(
            Y$1,
            TBL_Options[Option],
            TBL_Options[Secondary_Mix],
            1,
            0
        )
    ),
    ""
)</f>
        <v>0</v>
      </c>
      <c r="Z14">
        <f>IFERROR(
    SUM(
       TBL_Formulas[[#This Row],[Growth Pattern 05]]*
        _xlfn.XLOOKUP(
            Z$1,
            TBL_Options[Option],
            TBL_Options[Archive_Mix],
            1,
            0
        )
    ),
    ""
)</f>
        <v>0</v>
      </c>
      <c r="AA14">
        <f>IFERROR(
    SUM(
       TBL_Formulas[[#This Row],[Growth Pattern 06]]*
        _xlfn.XLOOKUP(
            AA$1,
            TBL_Options[Option],
            TBL_Options[Primary_Mix],
            1,
            0
        )
    ),
    ""
)</f>
        <v>54.779160368989949</v>
      </c>
      <c r="AB14">
        <f>IFERROR(
    SUM(
       TBL_Formulas[[#This Row],[Growth Pattern 06]]*
        _xlfn.XLOOKUP(
            AB$1,
            TBL_Options[Option],
            TBL_Options[Secondary_Mix],
            1,
            0
        )
    ),
    ""
)</f>
        <v>0</v>
      </c>
      <c r="AC14">
        <f>IFERROR(
    SUM(
       TBL_Formulas[[#This Row],[Growth Pattern 06]]*
        _xlfn.XLOOKUP(
            AC$1,
            TBL_Options[Option],
            TBL_Options[Archive_Mix],
            1,
            0
        )
    ),
    ""
)</f>
        <v>0</v>
      </c>
      <c r="AD14">
        <f>IFERROR(
    SUM(
       TBL_Formulas[[#This Row],[Growth Pattern 07]]*
        _xlfn.XLOOKUP(
            AD$1,
            TBL_Options[Option],
            TBL_Options[Primary_Mix],
            1,
            0
        )
    ),
    ""
)</f>
        <v>54.779160368989949</v>
      </c>
      <c r="AE14">
        <f>IFERROR(
    SUM(
       TBL_Formulas[[#This Row],[Growth Pattern 07]]*
        _xlfn.XLOOKUP(
            AE$1,
            TBL_Options[Option],
            TBL_Options[Secondary_Mix],
            1,
            0
        )
    ),
    ""
)</f>
        <v>0</v>
      </c>
      <c r="AF14">
        <f>IFERROR(
    SUM(
       TBL_Formulas[[#This Row],[Growth Pattern 07]]*
        _xlfn.XLOOKUP(
            AF$1,
            TBL_Options[Option],
            TBL_Options[Archive_Mix],
            1,
            0
        )
    ),
    ""
)</f>
        <v>0</v>
      </c>
      <c r="AG14">
        <f>IFERROR(
    SUM(
       TBL_Formulas[[#This Row],[Growth Pattern 08]]*
        _xlfn.XLOOKUP(
            AG$1,
            TBL_Options[Option],
            TBL_Options[Primary_Mix],
            1,
            0
        )
    ),
    ""
)</f>
        <v>54.779160368989949</v>
      </c>
      <c r="AH14">
        <f>IFERROR(
    SUM(
       TBL_Formulas[[#This Row],[Growth Pattern 08]]*
        _xlfn.XLOOKUP(
            AH$1,
            TBL_Options[Option],
            TBL_Options[Secondary_Mix],
            1,
            0
        )
    ),
    ""
)</f>
        <v>0</v>
      </c>
      <c r="AI14">
        <f>IFERROR(
    SUM(
       TBL_Formulas[[#This Row],[Growth Pattern 08]]*
        _xlfn.XLOOKUP(
            AI$1,
            TBL_Options[Option],
            TBL_Options[Archive_Mix],
            1,
            0
        )
    ),
    ""
)</f>
        <v>0</v>
      </c>
      <c r="AJ14">
        <f>IFERROR(
    SUM(
       TBL_Formulas[[#This Row],[Growth Pattern 09]]*
        _xlfn.XLOOKUP(
            AJ$1,
            TBL_Options[Option],
            TBL_Options[Primary_Mix],
            1,
            0
        )
    ),
    ""
)</f>
        <v>54.779160368989949</v>
      </c>
      <c r="AK14">
        <f>IFERROR(
    SUM(
       TBL_Formulas[[#This Row],[Growth Pattern 09]]*
        _xlfn.XLOOKUP(
            AK$1,
            TBL_Options[Option],
            TBL_Options[Secondary_Mix],
            1,
            0
        )
    ),
    ""
)</f>
        <v>0</v>
      </c>
      <c r="AL14">
        <f>IFERROR(
    SUM(
       TBL_Formulas[[#This Row],[Growth Pattern 09]]*
        _xlfn.XLOOKUP(
            AL$1,
            TBL_Options[Option],
            TBL_Options[Archive_Mix],
            1,
            0
        )
    ),
    ""
)</f>
        <v>0</v>
      </c>
      <c r="AM14">
        <f>IFERROR(
    SUM(
       TBL_Formulas[[#This Row],[Growth Pattern 10]]*
        _xlfn.XLOOKUP(
            AM$1,
            TBL_Options[Option],
            TBL_Options[Primary_Mix],
            1,
            0
        )
    ),
    ""
)</f>
        <v>54.779160368989949</v>
      </c>
      <c r="AN14">
        <f>IFERROR(
    SUM(
       TBL_Formulas[[#This Row],[Growth Pattern 10]]*
        _xlfn.XLOOKUP(
            AN$1,
            TBL_Options[Option],
            TBL_Options[Secondary_Mix],
            1,
            0
        )
    ),
    ""
)</f>
        <v>0</v>
      </c>
      <c r="AO14">
        <f>IFERROR(
    SUM(
       TBL_Formulas[[#This Row],[Growth Pattern 10]]*
        _xlfn.XLOOKUP(
            AO$1,
            TBL_Options[Option],
            TBL_Options[Archive_Mix],
            1,
            0
        )
    ),
    ""
)</f>
        <v>0</v>
      </c>
      <c r="AP14" s="3" cm="1">
        <f t="array" ref="AP14">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4926.6028536964823</v>
      </c>
      <c r="AQ14" s="3" t="str" cm="1">
        <f t="array" ref="AQ14">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4" s="3" t="str" cm="1">
        <f t="array" ref="AR14">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4" s="3" cm="1">
        <f t="array" ref="AS14">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258.03175700209027</v>
      </c>
      <c r="AT14" s="3" cm="1">
        <f t="array" ref="AT14">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140.23465054461428</v>
      </c>
      <c r="AU14" s="3" cm="1">
        <f t="array" ref="AU14">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134.6252645228297</v>
      </c>
      <c r="AV14" s="3" cm="1">
        <f t="array" ref="AV14">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701.1732527230713</v>
      </c>
      <c r="AW14" s="3" t="str" cm="1">
        <f t="array" ref="AW14">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4" s="3" t="str" cm="1">
        <f t="array" ref="AX14">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4" s="3" cm="1">
        <f t="array" ref="AY14">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560.93860217845713</v>
      </c>
      <c r="AZ14" s="3" t="str" cm="1">
        <f t="array" ref="AZ14">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4" s="3" t="str" cm="1">
        <f t="array" ref="BA14">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4" s="3" cm="1">
        <f t="array" ref="BB14">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1006.2637817687306</v>
      </c>
      <c r="BC14" s="3" t="str" cm="1">
        <f t="array" ref="BC14">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4" s="3" t="str" cm="1">
        <f t="array" ref="BD14">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4" s="3" cm="1">
        <f t="array" ref="BE14">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560.93860217845713</v>
      </c>
      <c r="BF14" s="3" t="str" cm="1">
        <f t="array" ref="BF14">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4" s="3" t="str" cm="1">
        <f t="array" ref="BG14">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4" s="3" cm="1">
        <f t="array" ref="BH14">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112.18772043569142</v>
      </c>
      <c r="BI14" s="3" t="str" cm="1">
        <f t="array" ref="BI14">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4" s="3" t="str" cm="1">
        <f t="array" ref="BJ14">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4" s="3" cm="1">
        <f t="array" ref="BK14">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2187.6605484959828</v>
      </c>
      <c r="BL14" s="3" t="str" cm="1">
        <f t="array" ref="BL14">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4" s="3" t="str" cm="1">
        <f t="array" ref="BM14">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4" s="3" cm="1">
        <f t="array" ref="BN14">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560.93860217845713</v>
      </c>
      <c r="BO14" s="3" t="str" cm="1">
        <f t="array" ref="BO14">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4" s="3" t="str" cm="1">
        <f t="array" ref="BP14">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4" s="3" cm="1">
        <f t="array" ref="BQ14">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224.37544087138284</v>
      </c>
      <c r="BR14" s="3" t="str" cm="1">
        <f t="array" ref="BR14">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4" s="3" t="str" cm="1">
        <f t="array" ref="BS14">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4"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4">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4">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56.093860217845716</v>
      </c>
      <c r="BW14">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56.093860217845716</v>
      </c>
      <c r="BX14">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4">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56.093860217845716</v>
      </c>
      <c r="BZ14">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112.18772043569143</v>
      </c>
      <c r="CA14">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4">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56.093860217845716</v>
      </c>
      <c r="CC14">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112.18772043569143</v>
      </c>
      <c r="CD14" s="3" t="str" cm="1">
        <f t="array" ref="CD14">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4" s="3" cm="1">
        <f t="array" ref="CE14">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1934.8783752918225</v>
      </c>
      <c r="CF14" s="3" t="str" cm="1">
        <f t="array" ref="CF14">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4" s="3" t="str" cm="1">
        <f t="array" ref="CG14">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4" s="3" cm="1">
        <f t="array" ref="CH14">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100.96894839212229</v>
      </c>
      <c r="CI14" s="3" t="str" cm="1">
        <f t="array" ref="CI14">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4" s="3" t="str" cm="1">
        <f t="array" ref="CJ14">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4" s="3" cm="1">
        <f t="array" ref="CK14">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504.84474196061137</v>
      </c>
      <c r="CL14" s="3" t="str" cm="1">
        <f t="array" ref="CL14">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4" s="3" t="str" cm="1">
        <f t="array" ref="CM14">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4" s="3" cm="1">
        <f t="array" ref="CN14">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504.84474196061137</v>
      </c>
      <c r="CO14" s="3" t="str" cm="1">
        <f t="array" ref="CO14">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4" s="3" cm="1">
        <f t="array" ref="CP14">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481.86127690615001</v>
      </c>
      <c r="CQ14" s="3" t="str" cm="1">
        <f t="array" ref="CQ14">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4" s="3" t="str" cm="1">
        <f t="array" ref="CR14">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4" s="3" cm="1">
        <f t="array" ref="CS14">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481.86127690615001</v>
      </c>
      <c r="CT14" s="3" t="str" cm="1">
        <f t="array" ref="CT14">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4" s="3" t="str" cm="1">
        <f t="array" ref="CU14">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4" s="3" cm="1">
        <f t="array" ref="CV14">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481.86127690615001</v>
      </c>
      <c r="CW14" s="3" t="str" cm="1">
        <f t="array" ref="CW14">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4" s="3" t="str" cm="1">
        <f t="array" ref="CX14">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4" s="3" cm="1">
        <f t="array" ref="CY14">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481.86127690615001</v>
      </c>
      <c r="CZ14" s="3" t="str" cm="1">
        <f t="array" ref="CZ14">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4" s="3" t="str" cm="1">
        <f t="array" ref="DA14">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4" s="3" t="str" cm="1">
        <f t="array" ref="DB14">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4" s="3" t="str" cm="1">
        <f t="array" ref="DC14">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4" s="3" cm="1">
        <f t="array" ref="DD14">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627.2724623963029</v>
      </c>
      <c r="DE14" s="3" t="str" cm="1">
        <f t="array" ref="DE14">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4" s="3" t="str" cm="1">
        <f t="array" ref="DF14">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4" s="3" cm="1">
        <f t="array" ref="DG14">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627.2724623963029</v>
      </c>
      <c r="DH14" s="3">
        <f>SUM(TBL_Formulas[[#This Row],[Primary Storage 01]:[Archive Storage 01]],TBL_Formulas[[#This Row],[Data Retrieval 01]])</f>
        <v>4926.6028536964823</v>
      </c>
      <c r="DI14" s="3">
        <f>SUM(TBL_Formulas[[#This Row],[Primary Storage 01]:[Archive Storage 01]],TBL_Formulas[[#This Row],[Data Retrieval 01]],TBL_Formulas[[#This Row],[Egress Fees 01 - Azure]:[Egress Fees 01 - GCP]])</f>
        <v>6861.4812289883048</v>
      </c>
      <c r="DJ14" s="3">
        <f>SUM(TBL_Formulas[[#This Row],[Primary Storage 02]:[Archive Storage 02]],TBL_Formulas[[#This Row],[Data Retrieval 02]])</f>
        <v>532.89167206953425</v>
      </c>
      <c r="DK14" s="3">
        <f>SUM(TBL_Formulas[[#This Row],[Primary Storage 02]:[Archive Storage 02]],TBL_Formulas[[#This Row],[Data Retrieval 02]],TBL_Formulas[[#This Row],[Egress Fees 02 - Azure]:[Egress Fees 02 - GCP]])</f>
        <v>633.86062046165648</v>
      </c>
      <c r="DL14" s="3">
        <f>SUM(TBL_Formulas[[#This Row],[Primary Storage 03]:[Archive Storage 03]],TBL_Formulas[[#This Row],[Data Retrieval 03]])</f>
        <v>757.26711294091706</v>
      </c>
      <c r="DM14" s="3">
        <f>SUM(TBL_Formulas[[#This Row],[Primary Storage 03]:[Archive Storage 03]],TBL_Formulas[[#This Row],[Data Retrieval 03]],TBL_Formulas[[#This Row],[Egress Fees 03 - Azure]:[Egress Fees 03 - GCP]])</f>
        <v>1262.1118549015284</v>
      </c>
      <c r="DN14" s="3">
        <f>SUM(TBL_Formulas[[#This Row],[Primary Storage 04]:[Archive Storage 04]],TBL_Formulas[[#This Row],[Data Retrieval 04]])</f>
        <v>617.03246239630289</v>
      </c>
      <c r="DO14" s="3">
        <f>SUM(TBL_Formulas[[#This Row],[Primary Storage 04]:[Archive Storage 04]],TBL_Formulas[[#This Row],[Data Retrieval 04]],TBL_Formulas[[#This Row],[Egress Fees 04 - Azure]:[Egress Fees 04 - GCP]])</f>
        <v>1121.8772043569143</v>
      </c>
      <c r="DP14" s="3">
        <f>SUM(TBL_Formulas[[#This Row],[Primary Storage 05]:[Archive Storage 05]],TBL_Formulas[[#This Row],[Data Retrieval 05]])</f>
        <v>1006.2637817687306</v>
      </c>
      <c r="DQ14" s="3">
        <f>SUM(TBL_Formulas[[#This Row],[Primary Storage 05]:[Archive Storage 05]],TBL_Formulas[[#This Row],[Data Retrieval 05]],TBL_Formulas[[#This Row],[Egress Fees 05 - Azure]:[Egress Fees 05 - GCP]])</f>
        <v>1488.1250586748806</v>
      </c>
      <c r="DR14" s="3">
        <f>SUM(TBL_Formulas[[#This Row],[Primary Storage 06]:[Archive Storage 06]],TBL_Formulas[[#This Row],[Data Retrieval 06]])</f>
        <v>617.03246239630289</v>
      </c>
      <c r="DS14" s="3">
        <f>SUM(TBL_Formulas[[#This Row],[Primary Storage 06]:[Archive Storage 06]],TBL_Formulas[[#This Row],[Data Retrieval 06]],TBL_Formulas[[#This Row],[Egress Fees 06 - Azure]:[Egress Fees 06 - GCP]])</f>
        <v>1098.893739302453</v>
      </c>
      <c r="DT14" s="3">
        <f>SUM(TBL_Formulas[[#This Row],[Primary Storage 07]:[Archive Storage 07]],TBL_Formulas[[#This Row],[Data Retrieval 07]])</f>
        <v>224.37544087138286</v>
      </c>
      <c r="DU14" s="3">
        <f>SUM(TBL_Formulas[[#This Row],[Primary Storage 07]:[Archive Storage 07]],TBL_Formulas[[#This Row],[Data Retrieval 07]],TBL_Formulas[[#This Row],[Egress Fees 07 - Azure]:[Egress Fees 07 - GCP]])</f>
        <v>706.23671777753293</v>
      </c>
      <c r="DV14" s="3">
        <f>SUM(TBL_Formulas[[#This Row],[Primary Storage 08]:[Archive Storage 08]],TBL_Formulas[[#This Row],[Data Retrieval 08]])</f>
        <v>2187.6605484959828</v>
      </c>
      <c r="DW14" s="3">
        <f>SUM(TBL_Formulas[[#This Row],[Primary Storage 08]:[Archive Storage 08]],TBL_Formulas[[#This Row],[Data Retrieval 08]],TBL_Formulas[[#This Row],[Egress Fees 08 - Azure]:[Egress Fees 08 - GCP]])</f>
        <v>2669.5218254021329</v>
      </c>
      <c r="DX14" s="3">
        <f>SUM(TBL_Formulas[[#This Row],[Primary Storage 09]:[Archive Storage 09]],TBL_Formulas[[#This Row],[Data Retrieval 09]])</f>
        <v>617.03246239630289</v>
      </c>
      <c r="DY14" s="3">
        <f>SUM(TBL_Formulas[[#This Row],[Primary Storage 09]:[Archive Storage 09]],TBL_Formulas[[#This Row],[Data Retrieval 09]],TBL_Formulas[[#This Row],[Egress Fees 09 - Azure]:[Egress Fees 09 - GCP]])</f>
        <v>1244.3049247926058</v>
      </c>
      <c r="DZ14" s="3">
        <f>SUM(TBL_Formulas[[#This Row],[Primary Storage 10]:[Archive Storage 10]],TBL_Formulas[[#This Row],[Data Retrieval 10]])</f>
        <v>336.56316130707427</v>
      </c>
      <c r="EA14" s="3">
        <f>SUM(TBL_Formulas[[#This Row],[Primary Storage 10]:[Archive Storage 10]],TBL_Formulas[[#This Row],[Data Retrieval 10]],TBL_Formulas[[#This Row],[Egress Fees 10 - Azure]:[Egress Fees 10 - GCP]])</f>
        <v>963.83562370337722</v>
      </c>
      <c r="EB14" s="14"/>
    </row>
    <row r="15" spans="1:132" x14ac:dyDescent="0.2">
      <c r="A15" s="2">
        <v>13</v>
      </c>
      <c r="B15" cm="1">
        <f t="array" ref="B15">_xlfn.IFNA(
    _xlfn.IFS(
        _xlfn.XLOOKUP(
            B$1,
            TBL_Options_Add[Option],
            TBL_Options_Add[Influx1_Month],
            0,
            0
        )=TBL_Formulas[[#This Row],[Month]],
        SUM(
            B14*
            SUM(
                _xlfn.XLOOKUP(
                    B$1,
                    TBL_Options[Option],
                    TBL_Options[ROG],
                    0,
                    0
                )/
                12
            )+
            B14+
            _xlfn.XLOOKUP(
                B$1,
                TBL_Options_Add[Option],
                TBL_Options_Add[Influx1_Size],
                0,
                0
            )
        ),
        _xlfn.XLOOKUP(
            B$1,
            TBL_Options_Add[Option],
            TBL_Options_Add[Influx2_Month],
            0,
            0
        )=TBL_Formulas[[#This Row],[Month]],
        SUM(
            B14*
            SUM(
                _xlfn.XLOOKUP(
                    B$1,
                    TBL_Options[Option],
                    TBL_Options[ROG],
                    0,
                    0
                )/
                12
            )+
            B14+
            _xlfn.XLOOKUP(
                B$1,
                TBL_Options_Add[Option],
                TBL_Options_Add[Influx2_Size],
                0,
                0
            )
        ),
        _xlfn.XLOOKUP(
            B$1,
            TBL_Options_Add[Option],
            TBL_Options_Add[Influx3_Month],
            0,
            0
        )=TBL_Formulas[[#This Row],[Month]],
        SUM(
            B14*
            SUM(
                _xlfn.XLOOKUP(
                    B$1,
                    TBL_Options[Option],
                    TBL_Options[ROG],
                    0,
                    0
                )/
                12
            )+
            B14+
            _xlfn.XLOOKUP(
                B$1,
                TBL_Options_Add[Option],
                TBL_Options_Add[Influx3_Size],
                0,
                0
            )
        )
    ),
    SUM(
        B14*
        SUM(
            _xlfn.XLOOKUP(
                B$1,
                TBL_Options[Option],
                TBL_Options[ROG],
                0,
                0
            )/
            12
        )+
        B14
    )
)</f>
        <v>218.21871496851116</v>
      </c>
      <c r="C15" cm="1">
        <f t="array" ref="C15">_xlfn.IFNA(
    _xlfn.IFS(
        _xlfn.XLOOKUP(
            C$1,
            TBL_Options_Add[Option],
            TBL_Options_Add[Influx1_Month],
            0,
            0
        )=TBL_Formulas[[#This Row],[Month]],
        SUM(
            C14*
            SUM(
                _xlfn.XLOOKUP(
                    C$1,
                    TBL_Options[Option],
                    TBL_Options[ROG],
                    0,
                    0
                )/
                12
            )+
            C14+
            _xlfn.XLOOKUP(
                C$1,
                TBL_Options_Add[Option],
                TBL_Options_Add[Influx1_Size],
                0,
                0
            )
        ),
        _xlfn.XLOOKUP(
            C$1,
            TBL_Options_Add[Option],
            TBL_Options_Add[Influx2_Month],
            0,
            0
        )=TBL_Formulas[[#This Row],[Month]],
        SUM(
            C14*
            SUM(
                _xlfn.XLOOKUP(
                    C$1,
                    TBL_Options[Option],
                    TBL_Options[ROG],
                    0,
                    0
                )/
                12
            )+
            C14+
            _xlfn.XLOOKUP(
                C$1,
                TBL_Options_Add[Option],
                TBL_Options_Add[Influx2_Size],
                0,
                0
            )
        ),
        _xlfn.XLOOKUP(
            C$1,
            TBL_Options_Add[Option],
            TBL_Options_Add[Influx3_Month],
            0,
            0
        )=TBL_Formulas[[#This Row],[Month]],
        SUM(
            C14*
            SUM(
                _xlfn.XLOOKUP(
                    C$1,
                    TBL_Options[Option],
                    TBL_Options[ROG],
                    0,
                    0
                )/
                12
            )+
            C14+
            _xlfn.XLOOKUP(
                C$1,
                TBL_Options_Add[Option],
                TBL_Options_Add[Influx3_Size],
                0,
                0
            )
        )
    ),
    SUM(
        C14*
        SUM(
            _xlfn.XLOOKUP(
                C$1,
                TBL_Options[Option],
                TBL_Options[ROG],
                0,
                0
            )/
            12
        )+
        C14
    )
)</f>
        <v>55.235653372064867</v>
      </c>
      <c r="D15" cm="1">
        <f t="array" ref="D15">_xlfn.IFNA(
    _xlfn.IFS(
        _xlfn.XLOOKUP(
            D$1,
            TBL_Options_Add[Option],
            TBL_Options_Add[Influx1_Month],
            0,
            0
        )=TBL_Formulas[[#This Row],[Month]],
        SUM(
            D14*
            SUM(
                _xlfn.XLOOKUP(
                    D$1,
                    TBL_Options[Option],
                    TBL_Options[ROG],
                    0,
                    0
                )/
                12
            )+
            D14+
            _xlfn.XLOOKUP(
                D$1,
                TBL_Options_Add[Option],
                TBL_Options_Add[Influx1_Size],
                0,
                0
            )
        ),
        _xlfn.XLOOKUP(
            D$1,
            TBL_Options_Add[Option],
            TBL_Options_Add[Influx2_Month],
            0,
            0
        )=TBL_Formulas[[#This Row],[Month]],
        SUM(
            D14*
            SUM(
                _xlfn.XLOOKUP(
                    D$1,
                    TBL_Options[Option],
                    TBL_Options[ROG],
                    0,
                    0
                )/
                12
            )+
            D14+
            _xlfn.XLOOKUP(
                D$1,
                TBL_Options_Add[Option],
                TBL_Options_Add[Influx2_Size],
                0,
                0
            )
        ),
        _xlfn.XLOOKUP(
            D$1,
            TBL_Options_Add[Option],
            TBL_Options_Add[Influx3_Month],
            0,
            0
        )=TBL_Formulas[[#This Row],[Month]],
        SUM(
            D14*
            SUM(
                _xlfn.XLOOKUP(
                    D$1,
                    TBL_Options[Option],
                    TBL_Options[ROG],
                    0,
                    0
                )/
                12
            )+
            D14+
            _xlfn.XLOOKUP(
                D$1,
                TBL_Options_Add[Option],
                TBL_Options_Add[Influx3_Size],
                0,
                0
            )
        )
    ),
    SUM(
        D14*
        SUM(
            _xlfn.XLOOKUP(
                D$1,
                TBL_Options[Option],
                TBL_Options[ROG],
                0,
                0
            )/
            12
        )+
        D14
    )
)</f>
        <v>55.235653372064867</v>
      </c>
      <c r="E15" cm="1">
        <f t="array" ref="E15">_xlfn.IFNA(
    _xlfn.IFS(
        _xlfn.XLOOKUP(
            E$1,
            TBL_Options_Add[Option],
            TBL_Options_Add[Influx1_Month],
            0,
            0
        )=TBL_Formulas[[#This Row],[Month]],
        SUM(
            E14*
            SUM(
                _xlfn.XLOOKUP(
                    E$1,
                    TBL_Options[Option],
                    TBL_Options[ROG],
                    0,
                    0
                )/
                12
            )+
            E14+
            _xlfn.XLOOKUP(
                E$1,
                TBL_Options_Add[Option],
                TBL_Options_Add[Influx1_Size],
                0,
                0
            )
        ),
        _xlfn.XLOOKUP(
            E$1,
            TBL_Options_Add[Option],
            TBL_Options_Add[Influx2_Month],
            0,
            0
        )=TBL_Formulas[[#This Row],[Month]],
        SUM(
            E14*
            SUM(
                _xlfn.XLOOKUP(
                    E$1,
                    TBL_Options[Option],
                    TBL_Options[ROG],
                    0,
                    0
                )/
                12
            )+
            E14+
            _xlfn.XLOOKUP(
                E$1,
                TBL_Options_Add[Option],
                TBL_Options_Add[Influx2_Size],
                0,
                0
            )
        ),
        _xlfn.XLOOKUP(
            E$1,
            TBL_Options_Add[Option],
            TBL_Options_Add[Influx3_Month],
            0,
            0
        )=TBL_Formulas[[#This Row],[Month]],
        SUM(
            E14*
            SUM(
                _xlfn.XLOOKUP(
                    E$1,
                    TBL_Options[Option],
                    TBL_Options[ROG],
                    0,
                    0
                )/
                12
            )+
            E14+
            _xlfn.XLOOKUP(
                E$1,
                TBL_Options_Add[Option],
                TBL_Options_Add[Influx3_Size],
                0,
                0
            )
        )
    ),
    SUM(
        E14*
        SUM(
            _xlfn.XLOOKUP(
                E$1,
                TBL_Options[Option],
                TBL_Options[ROG],
                0,
                0
            )/
            12
        )+
        E14
    )
)</f>
        <v>55.235653372064867</v>
      </c>
      <c r="F15" cm="1">
        <f t="array" ref="F15">_xlfn.IFNA(
    _xlfn.IFS(
        _xlfn.XLOOKUP(
            F$1,
            TBL_Options_Add[Option],
            TBL_Options_Add[Influx1_Month],
            0,
            0
        )=TBL_Formulas[[#This Row],[Month]],
        SUM(
            F14*
            SUM(
                _xlfn.XLOOKUP(
                    F$1,
                    TBL_Options[Option],
                    TBL_Options[ROG],
                    0,
                    0
                )/
                12
            )+
            F14+
            _xlfn.XLOOKUP(
                F$1,
                TBL_Options_Add[Option],
                TBL_Options_Add[Influx1_Size],
                0,
                0
            )
        ),
        _xlfn.XLOOKUP(
            F$1,
            TBL_Options_Add[Option],
            TBL_Options_Add[Influx2_Month],
            0,
            0
        )=TBL_Formulas[[#This Row],[Month]],
        SUM(
            F14*
            SUM(
                _xlfn.XLOOKUP(
                    F$1,
                    TBL_Options[Option],
                    TBL_Options[ROG],
                    0,
                    0
                )/
                12
            )+
            F14+
            _xlfn.XLOOKUP(
                F$1,
                TBL_Options_Add[Option],
                TBL_Options_Add[Influx2_Size],
                0,
                0
            )
        ),
        _xlfn.XLOOKUP(
            F$1,
            TBL_Options_Add[Option],
            TBL_Options_Add[Influx3_Month],
            0,
            0
        )=TBL_Formulas[[#This Row],[Month]],
        SUM(
            F14*
            SUM(
                _xlfn.XLOOKUP(
                    F$1,
                    TBL_Options[Option],
                    TBL_Options[ROG],
                    0,
                    0
                )/
                12
            )+
            F14+
            _xlfn.XLOOKUP(
                F$1,
                TBL_Options_Add[Option],
                TBL_Options_Add[Influx3_Size],
                0,
                0
            )
        )
    ),
    SUM(
        F14*
        SUM(
            _xlfn.XLOOKUP(
                F$1,
                TBL_Options[Option],
                TBL_Options[ROG],
                0,
                0
            )/
            12
        )+
        F14
    )
)</f>
        <v>55.235653372064867</v>
      </c>
      <c r="G15" cm="1">
        <f t="array" ref="G15">_xlfn.IFNA(
    _xlfn.IFS(
        _xlfn.XLOOKUP(
            G$1,
            TBL_Options_Add[Option],
            TBL_Options_Add[Influx1_Month],
            0,
            0
        )=TBL_Formulas[[#This Row],[Month]],
        SUM(
            G14*
            SUM(
                _xlfn.XLOOKUP(
                    G$1,
                    TBL_Options[Option],
                    TBL_Options[ROG],
                    0,
                    0
                )/
                12
            )+
            G14+
            _xlfn.XLOOKUP(
                G$1,
                TBL_Options_Add[Option],
                TBL_Options_Add[Influx1_Size],
                0,
                0
            )
        ),
        _xlfn.XLOOKUP(
            G$1,
            TBL_Options_Add[Option],
            TBL_Options_Add[Influx2_Month],
            0,
            0
        )=TBL_Formulas[[#This Row],[Month]],
        SUM(
            G14*
            SUM(
                _xlfn.XLOOKUP(
                    G$1,
                    TBL_Options[Option],
                    TBL_Options[ROG],
                    0,
                    0
                )/
                12
            )+
            G14+
            _xlfn.XLOOKUP(
                G$1,
                TBL_Options_Add[Option],
                TBL_Options_Add[Influx2_Size],
                0,
                0
            )
        ),
        _xlfn.XLOOKUP(
            G$1,
            TBL_Options_Add[Option],
            TBL_Options_Add[Influx3_Month],
            0,
            0
        )=TBL_Formulas[[#This Row],[Month]],
        SUM(
            G14*
            SUM(
                _xlfn.XLOOKUP(
                    G$1,
                    TBL_Options[Option],
                    TBL_Options[ROG],
                    0,
                    0
                )/
                12
            )+
            G14+
            _xlfn.XLOOKUP(
                G$1,
                TBL_Options_Add[Option],
                TBL_Options_Add[Influx3_Size],
                0,
                0
            )
        )
    ),
    SUM(
        G14*
        SUM(
            _xlfn.XLOOKUP(
                G$1,
                TBL_Options[Option],
                TBL_Options[ROG],
                0,
                0
            )/
            12
        )+
        G14
    )
)</f>
        <v>55.235653372064867</v>
      </c>
      <c r="H15" cm="1">
        <f t="array" ref="H15">_xlfn.IFNA(
    _xlfn.IFS(
        _xlfn.XLOOKUP(
            H$1,
            TBL_Options_Add[Option],
            TBL_Options_Add[Influx1_Month],
            0,
            0
        )=TBL_Formulas[[#This Row],[Month]],
        SUM(
            H14*
            SUM(
                _xlfn.XLOOKUP(
                    H$1,
                    TBL_Options[Option],
                    TBL_Options[ROG],
                    0,
                    0
                )/
                12
            )+
            H14+
            _xlfn.XLOOKUP(
                H$1,
                TBL_Options_Add[Option],
                TBL_Options_Add[Influx1_Size],
                0,
                0
            )
        ),
        _xlfn.XLOOKUP(
            H$1,
            TBL_Options_Add[Option],
            TBL_Options_Add[Influx2_Month],
            0,
            0
        )=TBL_Formulas[[#This Row],[Month]],
        SUM(
            H14*
            SUM(
                _xlfn.XLOOKUP(
                    H$1,
                    TBL_Options[Option],
                    TBL_Options[ROG],
                    0,
                    0
                )/
                12
            )+
            H14+
            _xlfn.XLOOKUP(
                H$1,
                TBL_Options_Add[Option],
                TBL_Options_Add[Influx2_Size],
                0,
                0
            )
        ),
        _xlfn.XLOOKUP(
            H$1,
            TBL_Options_Add[Option],
            TBL_Options_Add[Influx3_Month],
            0,
            0
        )=TBL_Formulas[[#This Row],[Month]],
        SUM(
            H14*
            SUM(
                _xlfn.XLOOKUP(
                    H$1,
                    TBL_Options[Option],
                    TBL_Options[ROG],
                    0,
                    0
                )/
                12
            )+
            H14+
            _xlfn.XLOOKUP(
                H$1,
                TBL_Options_Add[Option],
                TBL_Options_Add[Influx3_Size],
                0,
                0
            )
        )
    ),
    SUM(
        H14*
        SUM(
            _xlfn.XLOOKUP(
                H$1,
                TBL_Options[Option],
                TBL_Options[ROG],
                0,
                0
            )/
            12
        )+
        H14
    )
)</f>
        <v>55.235653372064867</v>
      </c>
      <c r="I15" cm="1">
        <f t="array" ref="I15">_xlfn.IFNA(
    _xlfn.IFS(
        _xlfn.XLOOKUP(
            I$1,
            TBL_Options_Add[Option],
            TBL_Options_Add[Influx1_Month],
            0,
            0
        )=TBL_Formulas[[#This Row],[Month]],
        SUM(
            I14*
            SUM(
                _xlfn.XLOOKUP(
                    I$1,
                    TBL_Options[Option],
                    TBL_Options[ROG],
                    0,
                    0
                )/
                12
            )+
            I14+
            _xlfn.XLOOKUP(
                I$1,
                TBL_Options_Add[Option],
                TBL_Options_Add[Influx1_Size],
                0,
                0
            )
        ),
        _xlfn.XLOOKUP(
            I$1,
            TBL_Options_Add[Option],
            TBL_Options_Add[Influx2_Month],
            0,
            0
        )=TBL_Formulas[[#This Row],[Month]],
        SUM(
            I14*
            SUM(
                _xlfn.XLOOKUP(
                    I$1,
                    TBL_Options[Option],
                    TBL_Options[ROG],
                    0,
                    0
                )/
                12
            )+
            I14+
            _xlfn.XLOOKUP(
                I$1,
                TBL_Options_Add[Option],
                TBL_Options_Add[Influx2_Size],
                0,
                0
            )
        ),
        _xlfn.XLOOKUP(
            I$1,
            TBL_Options_Add[Option],
            TBL_Options_Add[Influx3_Month],
            0,
            0
        )=TBL_Formulas[[#This Row],[Month]],
        SUM(
            I14*
            SUM(
                _xlfn.XLOOKUP(
                    I$1,
                    TBL_Options[Option],
                    TBL_Options[ROG],
                    0,
                    0
                )/
                12
            )+
            I14+
            _xlfn.XLOOKUP(
                I$1,
                TBL_Options_Add[Option],
                TBL_Options_Add[Influx3_Size],
                0,
                0
            )
        )
    ),
    SUM(
        I14*
        SUM(
            _xlfn.XLOOKUP(
                I$1,
                TBL_Options[Option],
                TBL_Options[ROG],
                0,
                0
            )/
            12
        )+
        I14
    )
)</f>
        <v>55.235653372064867</v>
      </c>
      <c r="J15" cm="1">
        <f t="array" ref="J15">_xlfn.IFNA(
    _xlfn.IFS(
        _xlfn.XLOOKUP(
            J$1,
            TBL_Options_Add[Option],
            TBL_Options_Add[Influx1_Month],
            0,
            0
        )=TBL_Formulas[[#This Row],[Month]],
        SUM(
            J14*
            SUM(
                _xlfn.XLOOKUP(
                    J$1,
                    TBL_Options[Option],
                    TBL_Options[ROG],
                    0,
                    0
                )/
                12
            )+
            J14+
            _xlfn.XLOOKUP(
                J$1,
                TBL_Options_Add[Option],
                TBL_Options_Add[Influx1_Size],
                0,
                0
            )
        ),
        _xlfn.XLOOKUP(
            J$1,
            TBL_Options_Add[Option],
            TBL_Options_Add[Influx2_Month],
            0,
            0
        )=TBL_Formulas[[#This Row],[Month]],
        SUM(
            J14*
            SUM(
                _xlfn.XLOOKUP(
                    J$1,
                    TBL_Options[Option],
                    TBL_Options[ROG],
                    0,
                    0
                )/
                12
            )+
            J14+
            _xlfn.XLOOKUP(
                J$1,
                TBL_Options_Add[Option],
                TBL_Options_Add[Influx2_Size],
                0,
                0
            )
        ),
        _xlfn.XLOOKUP(
            J$1,
            TBL_Options_Add[Option],
            TBL_Options_Add[Influx3_Month],
            0,
            0
        )=TBL_Formulas[[#This Row],[Month]],
        SUM(
            J14*
            SUM(
                _xlfn.XLOOKUP(
                    J$1,
                    TBL_Options[Option],
                    TBL_Options[ROG],
                    0,
                    0
                )/
                12
            )+
            J14+
            _xlfn.XLOOKUP(
                J$1,
                TBL_Options_Add[Option],
                TBL_Options_Add[Influx3_Size],
                0,
                0
            )
        )
    ),
    SUM(
        J14*
        SUM(
            _xlfn.XLOOKUP(
                J$1,
                TBL_Options[Option],
                TBL_Options[ROG],
                0,
                0
            )/
            12
        )+
        J14
    )
)</f>
        <v>55.235653372064867</v>
      </c>
      <c r="K15" cm="1">
        <f t="array" ref="K15">_xlfn.IFNA(
    _xlfn.IFS(
        _xlfn.XLOOKUP(
            K$1,
            TBL_Options_Add[Option],
            TBL_Options_Add[Influx1_Month],
            0,
            0
        )=TBL_Formulas[[#This Row],[Month]],
        SUM(
            K14*
            SUM(
                _xlfn.XLOOKUP(
                    K$1,
                    TBL_Options[Option],
                    TBL_Options[ROG],
                    0,
                    0
                )/
                12
            )+
            K14+
            _xlfn.XLOOKUP(
                K$1,
                TBL_Options_Add[Option],
                TBL_Options_Add[Influx1_Size],
                0,
                0
            )
        ),
        _xlfn.XLOOKUP(
            K$1,
            TBL_Options_Add[Option],
            TBL_Options_Add[Influx2_Month],
            0,
            0
        )=TBL_Formulas[[#This Row],[Month]],
        SUM(
            K14*
            SUM(
                _xlfn.XLOOKUP(
                    K$1,
                    TBL_Options[Option],
                    TBL_Options[ROG],
                    0,
                    0
                )/
                12
            )+
            K14+
            _xlfn.XLOOKUP(
                K$1,
                TBL_Options_Add[Option],
                TBL_Options_Add[Influx2_Size],
                0,
                0
            )
        ),
        _xlfn.XLOOKUP(
            K$1,
            TBL_Options_Add[Option],
            TBL_Options_Add[Influx3_Month],
            0,
            0
        )=TBL_Formulas[[#This Row],[Month]],
        SUM(
            K14*
            SUM(
                _xlfn.XLOOKUP(
                    K$1,
                    TBL_Options[Option],
                    TBL_Options[ROG],
                    0,
                    0
                )/
                12
            )+
            K14+
            _xlfn.XLOOKUP(
                K$1,
                TBL_Options_Add[Option],
                TBL_Options_Add[Influx3_Size],
                0,
                0
            )
        )
    ),
    SUM(
        K14*
        SUM(
            _xlfn.XLOOKUP(
                K$1,
                TBL_Options[Option],
                TBL_Options[ROG],
                0,
                0
            )/
            12
        )+
        K14
    )
)</f>
        <v>55.235653372064867</v>
      </c>
      <c r="L15">
        <f>IFERROR(
    SUM(
       TBL_Formulas[[#This Row],[Growth Pattern 01]]*
        _xlfn.XLOOKUP(
            L$1,
            TBL_Options[Option],
            TBL_Options[Primary_Mix],
            1,
            0
        )
    ),
    ""
)</f>
        <v>218.21871496851116</v>
      </c>
      <c r="M15">
        <f>IFERROR(
    SUM(
       TBL_Formulas[[#This Row],[Growth Pattern 01]]*
        _xlfn.XLOOKUP(
            M$1,
            TBL_Options[Option],
            TBL_Options[Secondary_Mix],
            1,
            0
        )
    ),
    ""
)</f>
        <v>43.643742993702233</v>
      </c>
      <c r="N15">
        <f>IFERROR(
    SUM(
       TBL_Formulas[[#This Row],[Growth Pattern 01]]*
        _xlfn.XLOOKUP(
            N$1,
            TBL_Options[Option],
            TBL_Options[Archive_Mix],
            1,
            0
        )
    ),
    ""
)</f>
        <v>0</v>
      </c>
      <c r="O15">
        <f>IFERROR(
    SUM(
       TBL_Formulas[[#This Row],[Growth Pattern 02]]*
        _xlfn.XLOOKUP(
            O$1,
            TBL_Options[Option],
            TBL_Options[Primary_Mix],
            1,
            0
        )
    ),
    ""
)</f>
        <v>11.047130674412974</v>
      </c>
      <c r="P15">
        <f>IFERROR(
    SUM(
       TBL_Formulas[[#This Row],[Growth Pattern 02]]*
        _xlfn.XLOOKUP(
            P$1,
            TBL_Options[Option],
            TBL_Options[Secondary_Mix],
            1,
            0
        )
    ),
    ""
)</f>
        <v>11.047130674412974</v>
      </c>
      <c r="Q15">
        <f>IFERROR(
    SUM(
       TBL_Formulas[[#This Row],[Growth Pattern 02]]*
        _xlfn.XLOOKUP(
            Q$1,
            TBL_Options[Option],
            TBL_Options[Archive_Mix],
            1,
            0
        )
    ),
    ""
)</f>
        <v>33.141392023238922</v>
      </c>
      <c r="R15">
        <f>IFERROR(
    SUM(
       TBL_Formulas[[#This Row],[Growth Pattern 03]]*
        _xlfn.XLOOKUP(
            R$1,
            TBL_Options[Option],
            TBL_Options[Primary_Mix],
            1,
            0
        )
    ),
    ""
)</f>
        <v>55.235653372064867</v>
      </c>
      <c r="S15">
        <f>IFERROR(
    SUM(
       TBL_Formulas[[#This Row],[Growth Pattern 03]]*
        _xlfn.XLOOKUP(
            R$1,
            TBL_Options[Option],
            TBL_Options[Secondary_Mix],
            1,
            0
        )
    ),
    ""
)</f>
        <v>0</v>
      </c>
      <c r="T15">
        <f>IFERROR(
    SUM(
       TBL_Formulas[[#This Row],[Growth Pattern 03]]*
        _xlfn.XLOOKUP(
            T$1,
            TBL_Options[Option],
            TBL_Options[Archive_Mix],
            1,
            0
        )
    ),
    ""
)</f>
        <v>0</v>
      </c>
      <c r="U15">
        <f>IFERROR(
    SUM(
       TBL_Formulas[[#This Row],[Growth Pattern 04]]*
        _xlfn.XLOOKUP(
            U$1,
            TBL_Options[Option],
            TBL_Options[Primary_Mix],
            1,
            0
        )
    ),
    ""
)</f>
        <v>55.235653372064867</v>
      </c>
      <c r="V15">
        <f>IFERROR(
    SUM(
       TBL_Formulas[[#This Row],[Growth Pattern 04]]*
        _xlfn.XLOOKUP(
           V$1,
            TBL_Options[Option],
            TBL_Options[Secondary_Mix],
            1,
            0
        )
    ),
    ""
)</f>
        <v>0</v>
      </c>
      <c r="W15">
        <f>IFERROR(
    SUM(
       TBL_Formulas[[#This Row],[Growth Pattern 04]]*
        _xlfn.XLOOKUP(
            W$1,
            TBL_Options[Option],
            TBL_Options[Archive_Mix],
            1,
            0
        )
    ),
    ""
)</f>
        <v>0</v>
      </c>
      <c r="X15">
        <f>IFERROR(
    SUM(
       TBL_Formulas[[#This Row],[Growth Pattern 05]]*
        _xlfn.XLOOKUP(
            X$1,
            TBL_Options[Option],
            TBL_Options[Primary_Mix],
            1,
            0
        )
    ),
    ""
)</f>
        <v>55.235653372064867</v>
      </c>
      <c r="Y15">
        <f>IFERROR(
    SUM(
       TBL_Formulas[[#This Row],[Growth Pattern 05]]*
        _xlfn.XLOOKUP(
            Y$1,
            TBL_Options[Option],
            TBL_Options[Secondary_Mix],
            1,
            0
        )
    ),
    ""
)</f>
        <v>0</v>
      </c>
      <c r="Z15">
        <f>IFERROR(
    SUM(
       TBL_Formulas[[#This Row],[Growth Pattern 05]]*
        _xlfn.XLOOKUP(
            Z$1,
            TBL_Options[Option],
            TBL_Options[Archive_Mix],
            1,
            0
        )
    ),
    ""
)</f>
        <v>0</v>
      </c>
      <c r="AA15">
        <f>IFERROR(
    SUM(
       TBL_Formulas[[#This Row],[Growth Pattern 06]]*
        _xlfn.XLOOKUP(
            AA$1,
            TBL_Options[Option],
            TBL_Options[Primary_Mix],
            1,
            0
        )
    ),
    ""
)</f>
        <v>55.235653372064867</v>
      </c>
      <c r="AB15">
        <f>IFERROR(
    SUM(
       TBL_Formulas[[#This Row],[Growth Pattern 06]]*
        _xlfn.XLOOKUP(
            AB$1,
            TBL_Options[Option],
            TBL_Options[Secondary_Mix],
            1,
            0
        )
    ),
    ""
)</f>
        <v>0</v>
      </c>
      <c r="AC15">
        <f>IFERROR(
    SUM(
       TBL_Formulas[[#This Row],[Growth Pattern 06]]*
        _xlfn.XLOOKUP(
            AC$1,
            TBL_Options[Option],
            TBL_Options[Archive_Mix],
            1,
            0
        )
    ),
    ""
)</f>
        <v>0</v>
      </c>
      <c r="AD15">
        <f>IFERROR(
    SUM(
       TBL_Formulas[[#This Row],[Growth Pattern 07]]*
        _xlfn.XLOOKUP(
            AD$1,
            TBL_Options[Option],
            TBL_Options[Primary_Mix],
            1,
            0
        )
    ),
    ""
)</f>
        <v>55.235653372064867</v>
      </c>
      <c r="AE15">
        <f>IFERROR(
    SUM(
       TBL_Formulas[[#This Row],[Growth Pattern 07]]*
        _xlfn.XLOOKUP(
            AE$1,
            TBL_Options[Option],
            TBL_Options[Secondary_Mix],
            1,
            0
        )
    ),
    ""
)</f>
        <v>0</v>
      </c>
      <c r="AF15">
        <f>IFERROR(
    SUM(
       TBL_Formulas[[#This Row],[Growth Pattern 07]]*
        _xlfn.XLOOKUP(
            AF$1,
            TBL_Options[Option],
            TBL_Options[Archive_Mix],
            1,
            0
        )
    ),
    ""
)</f>
        <v>0</v>
      </c>
      <c r="AG15">
        <f>IFERROR(
    SUM(
       TBL_Formulas[[#This Row],[Growth Pattern 08]]*
        _xlfn.XLOOKUP(
            AG$1,
            TBL_Options[Option],
            TBL_Options[Primary_Mix],
            1,
            0
        )
    ),
    ""
)</f>
        <v>55.235653372064867</v>
      </c>
      <c r="AH15">
        <f>IFERROR(
    SUM(
       TBL_Formulas[[#This Row],[Growth Pattern 08]]*
        _xlfn.XLOOKUP(
            AH$1,
            TBL_Options[Option],
            TBL_Options[Secondary_Mix],
            1,
            0
        )
    ),
    ""
)</f>
        <v>0</v>
      </c>
      <c r="AI15">
        <f>IFERROR(
    SUM(
       TBL_Formulas[[#This Row],[Growth Pattern 08]]*
        _xlfn.XLOOKUP(
            AI$1,
            TBL_Options[Option],
            TBL_Options[Archive_Mix],
            1,
            0
        )
    ),
    ""
)</f>
        <v>0</v>
      </c>
      <c r="AJ15">
        <f>IFERROR(
    SUM(
       TBL_Formulas[[#This Row],[Growth Pattern 09]]*
        _xlfn.XLOOKUP(
            AJ$1,
            TBL_Options[Option],
            TBL_Options[Primary_Mix],
            1,
            0
        )
    ),
    ""
)</f>
        <v>55.235653372064867</v>
      </c>
      <c r="AK15">
        <f>IFERROR(
    SUM(
       TBL_Formulas[[#This Row],[Growth Pattern 09]]*
        _xlfn.XLOOKUP(
            AK$1,
            TBL_Options[Option],
            TBL_Options[Secondary_Mix],
            1,
            0
        )
    ),
    ""
)</f>
        <v>0</v>
      </c>
      <c r="AL15">
        <f>IFERROR(
    SUM(
       TBL_Formulas[[#This Row],[Growth Pattern 09]]*
        _xlfn.XLOOKUP(
            AL$1,
            TBL_Options[Option],
            TBL_Options[Archive_Mix],
            1,
            0
        )
    ),
    ""
)</f>
        <v>0</v>
      </c>
      <c r="AM15">
        <f>IFERROR(
    SUM(
       TBL_Formulas[[#This Row],[Growth Pattern 10]]*
        _xlfn.XLOOKUP(
            AM$1,
            TBL_Options[Option],
            TBL_Options[Primary_Mix],
            1,
            0
        )
    ),
    ""
)</f>
        <v>55.235653372064867</v>
      </c>
      <c r="AN15">
        <f>IFERROR(
    SUM(
       TBL_Formulas[[#This Row],[Growth Pattern 10]]*
        _xlfn.XLOOKUP(
            AN$1,
            TBL_Options[Option],
            TBL_Options[Secondary_Mix],
            1,
            0
        )
    ),
    ""
)</f>
        <v>0</v>
      </c>
      <c r="AO15">
        <f>IFERROR(
    SUM(
       TBL_Formulas[[#This Row],[Growth Pattern 10]]*
        _xlfn.XLOOKUP(
            AO$1,
            TBL_Options[Option],
            TBL_Options[Archive_Mix],
            1,
            0
        )
    ),
    ""
)</f>
        <v>0</v>
      </c>
      <c r="AP15" s="3" cm="1">
        <f t="array" ref="AP15">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4967.2312108106198</v>
      </c>
      <c r="AQ15" s="3" t="str" cm="1">
        <f t="array" ref="AQ15">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5" s="3" t="str" cm="1">
        <f t="array" ref="AR15">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5" s="3" cm="1">
        <f t="array" ref="AS15">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260.18202164377436</v>
      </c>
      <c r="AT15" s="3" cm="1">
        <f t="array" ref="AT15">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141.40327263248608</v>
      </c>
      <c r="AU15" s="3" cm="1">
        <f t="array" ref="AU15">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135.74714172718663</v>
      </c>
      <c r="AV15" s="3" cm="1">
        <f t="array" ref="AV15">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707.01636316243025</v>
      </c>
      <c r="AW15" s="3" t="str" cm="1">
        <f t="array" ref="AW15">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5" s="3" t="str" cm="1">
        <f t="array" ref="AX15">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5" s="3" cm="1">
        <f t="array" ref="AY15">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565.6130905299442</v>
      </c>
      <c r="AZ15" s="3" t="str" cm="1">
        <f t="array" ref="AZ15">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5" s="3" t="str" cm="1">
        <f t="array" ref="BA15">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5" s="3" cm="1">
        <f t="array" ref="BB15">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1014.3506466168035</v>
      </c>
      <c r="BC15" s="3" t="str" cm="1">
        <f t="array" ref="BC15">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5" s="3" t="str" cm="1">
        <f t="array" ref="BD15">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5" s="3" cm="1">
        <f t="array" ref="BE15">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565.6130905299442</v>
      </c>
      <c r="BF15" s="3" t="str" cm="1">
        <f t="array" ref="BF15">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5" s="3" t="str" cm="1">
        <f t="array" ref="BG15">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5" s="3" cm="1">
        <f t="array" ref="BH15">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113.12261810598885</v>
      </c>
      <c r="BI15" s="3" t="str" cm="1">
        <f t="array" ref="BI15">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5" s="3" t="str" cm="1">
        <f t="array" ref="BJ15">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5" s="3" cm="1">
        <f t="array" ref="BK15">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2205.8910530667827</v>
      </c>
      <c r="BL15" s="3" t="str" cm="1">
        <f t="array" ref="BL15">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5" s="3" t="str" cm="1">
        <f t="array" ref="BM15">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5" s="3" cm="1">
        <f t="array" ref="BN15">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565.6130905299442</v>
      </c>
      <c r="BO15" s="3" t="str" cm="1">
        <f t="array" ref="BO15">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5" s="3" t="str" cm="1">
        <f t="array" ref="BP15">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5" s="3" cm="1">
        <f t="array" ref="BQ15">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226.2452362119777</v>
      </c>
      <c r="BR15" s="3" t="str" cm="1">
        <f t="array" ref="BR15">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5" s="3" t="str" cm="1">
        <f t="array" ref="BS15">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5"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5">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5">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56.561309052994432</v>
      </c>
      <c r="BW15">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56.561309052994432</v>
      </c>
      <c r="BX15">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5">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56.561309052994432</v>
      </c>
      <c r="BZ15">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113.12261810598886</v>
      </c>
      <c r="CA15">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5">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56.561309052994432</v>
      </c>
      <c r="CC15">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113.12261810598886</v>
      </c>
      <c r="CD15" s="3" t="str" cm="1">
        <f t="array" ref="CD15">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5" s="3" cm="1">
        <f t="array" ref="CE15">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1950.5756950859211</v>
      </c>
      <c r="CF15" s="3" t="str" cm="1">
        <f t="array" ref="CF15">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5" s="3" t="str" cm="1">
        <f t="array" ref="CG15">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5" s="3" cm="1">
        <f t="array" ref="CH15">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101.81035629538998</v>
      </c>
      <c r="CI15" s="3" t="str" cm="1">
        <f t="array" ref="CI15">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5" s="3" t="str" cm="1">
        <f t="array" ref="CJ15">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5" s="3" cm="1">
        <f t="array" ref="CK15">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509.05178147694983</v>
      </c>
      <c r="CL15" s="3" t="str" cm="1">
        <f t="array" ref="CL15">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5" s="3" t="str" cm="1">
        <f t="array" ref="CM15">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5" s="3" cm="1">
        <f t="array" ref="CN15">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509.05178147694983</v>
      </c>
      <c r="CO15" s="3" t="str" cm="1">
        <f t="array" ref="CO15">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5" s="3" cm="1">
        <f t="array" ref="CP15">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485.95145421370125</v>
      </c>
      <c r="CQ15" s="3" t="str" cm="1">
        <f t="array" ref="CQ15">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5" s="3" t="str" cm="1">
        <f t="array" ref="CR15">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5" s="3" cm="1">
        <f t="array" ref="CS15">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485.95145421370125</v>
      </c>
      <c r="CT15" s="3" t="str" cm="1">
        <f t="array" ref="CT15">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5" s="3" t="str" cm="1">
        <f t="array" ref="CU15">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5" s="3" cm="1">
        <f t="array" ref="CV15">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485.95145421370125</v>
      </c>
      <c r="CW15" s="3" t="str" cm="1">
        <f t="array" ref="CW15">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5" s="3" t="str" cm="1">
        <f t="array" ref="CX15">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5" s="3" cm="1">
        <f t="array" ref="CY15">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485.95145421370125</v>
      </c>
      <c r="CZ15" s="3" t="str" cm="1">
        <f t="array" ref="CZ15">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5" s="3" t="str" cm="1">
        <f t="array" ref="DA15">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5" s="3" t="str" cm="1">
        <f t="array" ref="DB15">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5" s="3" t="str" cm="1">
        <f t="array" ref="DC15">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5" s="3" cm="1">
        <f t="array" ref="DD15">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632.4143995829387</v>
      </c>
      <c r="DE15" s="3" t="str" cm="1">
        <f t="array" ref="DE15">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5" s="3" t="str" cm="1">
        <f t="array" ref="DF15">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5" s="3" cm="1">
        <f t="array" ref="DG15">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632.4143995829387</v>
      </c>
      <c r="DH15" s="3">
        <f>SUM(TBL_Formulas[[#This Row],[Primary Storage 01]:[Archive Storage 01]],TBL_Formulas[[#This Row],[Data Retrieval 01]])</f>
        <v>4967.2312108106198</v>
      </c>
      <c r="DI15" s="3">
        <f>SUM(TBL_Formulas[[#This Row],[Primary Storage 01]:[Archive Storage 01]],TBL_Formulas[[#This Row],[Data Retrieval 01]],TBL_Formulas[[#This Row],[Egress Fees 01 - Azure]:[Egress Fees 01 - GCP]])</f>
        <v>6917.8069058965411</v>
      </c>
      <c r="DJ15" s="3">
        <f>SUM(TBL_Formulas[[#This Row],[Primary Storage 02]:[Archive Storage 02]],TBL_Formulas[[#This Row],[Data Retrieval 02]])</f>
        <v>537.33243600344713</v>
      </c>
      <c r="DK15" s="3">
        <f>SUM(TBL_Formulas[[#This Row],[Primary Storage 02]:[Archive Storage 02]],TBL_Formulas[[#This Row],[Data Retrieval 02]],TBL_Formulas[[#This Row],[Egress Fees 02 - Azure]:[Egress Fees 02 - GCP]])</f>
        <v>639.14279229883709</v>
      </c>
      <c r="DL15" s="3">
        <f>SUM(TBL_Formulas[[#This Row],[Primary Storage 03]:[Archive Storage 03]],TBL_Formulas[[#This Row],[Data Retrieval 03]])</f>
        <v>763.57767221542463</v>
      </c>
      <c r="DM15" s="3">
        <f>SUM(TBL_Formulas[[#This Row],[Primary Storage 03]:[Archive Storage 03]],TBL_Formulas[[#This Row],[Data Retrieval 03]],TBL_Formulas[[#This Row],[Egress Fees 03 - Azure]:[Egress Fees 03 - GCP]])</f>
        <v>1272.6294536923745</v>
      </c>
      <c r="DN15" s="3">
        <f>SUM(TBL_Formulas[[#This Row],[Primary Storage 04]:[Archive Storage 04]],TBL_Formulas[[#This Row],[Data Retrieval 04]])</f>
        <v>622.17439958293858</v>
      </c>
      <c r="DO15" s="3">
        <f>SUM(TBL_Formulas[[#This Row],[Primary Storage 04]:[Archive Storage 04]],TBL_Formulas[[#This Row],[Data Retrieval 04]],TBL_Formulas[[#This Row],[Egress Fees 04 - Azure]:[Egress Fees 04 - GCP]])</f>
        <v>1131.2261810598884</v>
      </c>
      <c r="DP15" s="3">
        <f>SUM(TBL_Formulas[[#This Row],[Primary Storage 05]:[Archive Storage 05]],TBL_Formulas[[#This Row],[Data Retrieval 05]])</f>
        <v>1014.3506466168035</v>
      </c>
      <c r="DQ15" s="3">
        <f>SUM(TBL_Formulas[[#This Row],[Primary Storage 05]:[Archive Storage 05]],TBL_Formulas[[#This Row],[Data Retrieval 05]],TBL_Formulas[[#This Row],[Egress Fees 05 - Azure]:[Egress Fees 05 - GCP]])</f>
        <v>1500.3021008305047</v>
      </c>
      <c r="DR15" s="3">
        <f>SUM(TBL_Formulas[[#This Row],[Primary Storage 06]:[Archive Storage 06]],TBL_Formulas[[#This Row],[Data Retrieval 06]])</f>
        <v>622.17439958293858</v>
      </c>
      <c r="DS15" s="3">
        <f>SUM(TBL_Formulas[[#This Row],[Primary Storage 06]:[Archive Storage 06]],TBL_Formulas[[#This Row],[Data Retrieval 06]],TBL_Formulas[[#This Row],[Egress Fees 06 - Azure]:[Egress Fees 06 - GCP]])</f>
        <v>1108.1258537966398</v>
      </c>
      <c r="DT15" s="3">
        <f>SUM(TBL_Formulas[[#This Row],[Primary Storage 07]:[Archive Storage 07]],TBL_Formulas[[#This Row],[Data Retrieval 07]])</f>
        <v>226.24523621197773</v>
      </c>
      <c r="DU15" s="3">
        <f>SUM(TBL_Formulas[[#This Row],[Primary Storage 07]:[Archive Storage 07]],TBL_Formulas[[#This Row],[Data Retrieval 07]],TBL_Formulas[[#This Row],[Egress Fees 07 - Azure]:[Egress Fees 07 - GCP]])</f>
        <v>712.19669042567898</v>
      </c>
      <c r="DV15" s="3">
        <f>SUM(TBL_Formulas[[#This Row],[Primary Storage 08]:[Archive Storage 08]],TBL_Formulas[[#This Row],[Data Retrieval 08]])</f>
        <v>2205.8910530667827</v>
      </c>
      <c r="DW15" s="3">
        <f>SUM(TBL_Formulas[[#This Row],[Primary Storage 08]:[Archive Storage 08]],TBL_Formulas[[#This Row],[Data Retrieval 08]],TBL_Formulas[[#This Row],[Egress Fees 08 - Azure]:[Egress Fees 08 - GCP]])</f>
        <v>2691.8425072804839</v>
      </c>
      <c r="DX15" s="3">
        <f>SUM(TBL_Formulas[[#This Row],[Primary Storage 09]:[Archive Storage 09]],TBL_Formulas[[#This Row],[Data Retrieval 09]])</f>
        <v>622.17439958293858</v>
      </c>
      <c r="DY15" s="3">
        <f>SUM(TBL_Formulas[[#This Row],[Primary Storage 09]:[Archive Storage 09]],TBL_Formulas[[#This Row],[Data Retrieval 09]],TBL_Formulas[[#This Row],[Egress Fees 09 - Azure]:[Egress Fees 09 - GCP]])</f>
        <v>1254.5887991658774</v>
      </c>
      <c r="DZ15" s="3">
        <f>SUM(TBL_Formulas[[#This Row],[Primary Storage 10]:[Archive Storage 10]],TBL_Formulas[[#This Row],[Data Retrieval 10]])</f>
        <v>339.36785431796659</v>
      </c>
      <c r="EA15" s="3">
        <f>SUM(TBL_Formulas[[#This Row],[Primary Storage 10]:[Archive Storage 10]],TBL_Formulas[[#This Row],[Data Retrieval 10]],TBL_Formulas[[#This Row],[Egress Fees 10 - Azure]:[Egress Fees 10 - GCP]])</f>
        <v>971.78225390090529</v>
      </c>
      <c r="EB15" s="14"/>
    </row>
    <row r="16" spans="1:132" x14ac:dyDescent="0.2">
      <c r="A16" s="2">
        <v>14</v>
      </c>
      <c r="B16" cm="1">
        <f t="array" ref="B16">_xlfn.IFNA(
    _xlfn.IFS(
        _xlfn.XLOOKUP(
            B$1,
            TBL_Options_Add[Option],
            TBL_Options_Add[Influx1_Month],
            0,
            0
        )=TBL_Formulas[[#This Row],[Month]],
        SUM(
            B15*
            SUM(
                _xlfn.XLOOKUP(
                    B$1,
                    TBL_Options[Option],
                    TBL_Options[ROG],
                    0,
                    0
                )/
                12
            )+
            B15+
            _xlfn.XLOOKUP(
                B$1,
                TBL_Options_Add[Option],
                TBL_Options_Add[Influx1_Size],
                0,
                0
            )
        ),
        _xlfn.XLOOKUP(
            B$1,
            TBL_Options_Add[Option],
            TBL_Options_Add[Influx2_Month],
            0,
            0
        )=TBL_Formulas[[#This Row],[Month]],
        SUM(
            B15*
            SUM(
                _xlfn.XLOOKUP(
                    B$1,
                    TBL_Options[Option],
                    TBL_Options[ROG],
                    0,
                    0
                )/
                12
            )+
            B15+
            _xlfn.XLOOKUP(
                B$1,
                TBL_Options_Add[Option],
                TBL_Options_Add[Influx2_Size],
                0,
                0
            )
        ),
        _xlfn.XLOOKUP(
            B$1,
            TBL_Options_Add[Option],
            TBL_Options_Add[Influx3_Month],
            0,
            0
        )=TBL_Formulas[[#This Row],[Month]],
        SUM(
            B15*
            SUM(
                _xlfn.XLOOKUP(
                    B$1,
                    TBL_Options[Option],
                    TBL_Options[ROG],
                    0,
                    0
                )/
                12
            )+
            B15+
            _xlfn.XLOOKUP(
                B$1,
                TBL_Options_Add[Option],
                TBL_Options_Add[Influx3_Size],
                0,
                0
            )
        )
    ),
    SUM(
        B15*
        SUM(
            _xlfn.XLOOKUP(
                B$1,
                TBL_Options[Option],
                TBL_Options[ROG],
                0,
                0
            )/
            12
        )+
        B15
    )
)</f>
        <v>220.03720425991543</v>
      </c>
      <c r="C16" cm="1">
        <f t="array" ref="C16">_xlfn.IFNA(
    _xlfn.IFS(
        _xlfn.XLOOKUP(
            C$1,
            TBL_Options_Add[Option],
            TBL_Options_Add[Influx1_Month],
            0,
            0
        )=TBL_Formulas[[#This Row],[Month]],
        SUM(
            C15*
            SUM(
                _xlfn.XLOOKUP(
                    C$1,
                    TBL_Options[Option],
                    TBL_Options[ROG],
                    0,
                    0
                )/
                12
            )+
            C15+
            _xlfn.XLOOKUP(
                C$1,
                TBL_Options_Add[Option],
                TBL_Options_Add[Influx1_Size],
                0,
                0
            )
        ),
        _xlfn.XLOOKUP(
            C$1,
            TBL_Options_Add[Option],
            TBL_Options_Add[Influx2_Month],
            0,
            0
        )=TBL_Formulas[[#This Row],[Month]],
        SUM(
            C15*
            SUM(
                _xlfn.XLOOKUP(
                    C$1,
                    TBL_Options[Option],
                    TBL_Options[ROG],
                    0,
                    0
                )/
                12
            )+
            C15+
            _xlfn.XLOOKUP(
                C$1,
                TBL_Options_Add[Option],
                TBL_Options_Add[Influx2_Size],
                0,
                0
            )
        ),
        _xlfn.XLOOKUP(
            C$1,
            TBL_Options_Add[Option],
            TBL_Options_Add[Influx3_Month],
            0,
            0
        )=TBL_Formulas[[#This Row],[Month]],
        SUM(
            C15*
            SUM(
                _xlfn.XLOOKUP(
                    C$1,
                    TBL_Options[Option],
                    TBL_Options[ROG],
                    0,
                    0
                )/
                12
            )+
            C15+
            _xlfn.XLOOKUP(
                C$1,
                TBL_Options_Add[Option],
                TBL_Options_Add[Influx3_Size],
                0,
                0
            )
        )
    ),
    SUM(
        C15*
        SUM(
            _xlfn.XLOOKUP(
                C$1,
                TBL_Options[Option],
                TBL_Options[ROG],
                0,
                0
            )/
            12
        )+
        C15
    )
)</f>
        <v>55.695950483498741</v>
      </c>
      <c r="D16" cm="1">
        <f t="array" ref="D16">_xlfn.IFNA(
    _xlfn.IFS(
        _xlfn.XLOOKUP(
            D$1,
            TBL_Options_Add[Option],
            TBL_Options_Add[Influx1_Month],
            0,
            0
        )=TBL_Formulas[[#This Row],[Month]],
        SUM(
            D15*
            SUM(
                _xlfn.XLOOKUP(
                    D$1,
                    TBL_Options[Option],
                    TBL_Options[ROG],
                    0,
                    0
                )/
                12
            )+
            D15+
            _xlfn.XLOOKUP(
                D$1,
                TBL_Options_Add[Option],
                TBL_Options_Add[Influx1_Size],
                0,
                0
            )
        ),
        _xlfn.XLOOKUP(
            D$1,
            TBL_Options_Add[Option],
            TBL_Options_Add[Influx2_Month],
            0,
            0
        )=TBL_Formulas[[#This Row],[Month]],
        SUM(
            D15*
            SUM(
                _xlfn.XLOOKUP(
                    D$1,
                    TBL_Options[Option],
                    TBL_Options[ROG],
                    0,
                    0
                )/
                12
            )+
            D15+
            _xlfn.XLOOKUP(
                D$1,
                TBL_Options_Add[Option],
                TBL_Options_Add[Influx2_Size],
                0,
                0
            )
        ),
        _xlfn.XLOOKUP(
            D$1,
            TBL_Options_Add[Option],
            TBL_Options_Add[Influx3_Month],
            0,
            0
        )=TBL_Formulas[[#This Row],[Month]],
        SUM(
            D15*
            SUM(
                _xlfn.XLOOKUP(
                    D$1,
                    TBL_Options[Option],
                    TBL_Options[ROG],
                    0,
                    0
                )/
                12
            )+
            D15+
            _xlfn.XLOOKUP(
                D$1,
                TBL_Options_Add[Option],
                TBL_Options_Add[Influx3_Size],
                0,
                0
            )
        )
    ),
    SUM(
        D15*
        SUM(
            _xlfn.XLOOKUP(
                D$1,
                TBL_Options[Option],
                TBL_Options[ROG],
                0,
                0
            )/
            12
        )+
        D15
    )
)</f>
        <v>55.695950483498741</v>
      </c>
      <c r="E16" cm="1">
        <f t="array" ref="E16">_xlfn.IFNA(
    _xlfn.IFS(
        _xlfn.XLOOKUP(
            E$1,
            TBL_Options_Add[Option],
            TBL_Options_Add[Influx1_Month],
            0,
            0
        )=TBL_Formulas[[#This Row],[Month]],
        SUM(
            E15*
            SUM(
                _xlfn.XLOOKUP(
                    E$1,
                    TBL_Options[Option],
                    TBL_Options[ROG],
                    0,
                    0
                )/
                12
            )+
            E15+
            _xlfn.XLOOKUP(
                E$1,
                TBL_Options_Add[Option],
                TBL_Options_Add[Influx1_Size],
                0,
                0
            )
        ),
        _xlfn.XLOOKUP(
            E$1,
            TBL_Options_Add[Option],
            TBL_Options_Add[Influx2_Month],
            0,
            0
        )=TBL_Formulas[[#This Row],[Month]],
        SUM(
            E15*
            SUM(
                _xlfn.XLOOKUP(
                    E$1,
                    TBL_Options[Option],
                    TBL_Options[ROG],
                    0,
                    0
                )/
                12
            )+
            E15+
            _xlfn.XLOOKUP(
                E$1,
                TBL_Options_Add[Option],
                TBL_Options_Add[Influx2_Size],
                0,
                0
            )
        ),
        _xlfn.XLOOKUP(
            E$1,
            TBL_Options_Add[Option],
            TBL_Options_Add[Influx3_Month],
            0,
            0
        )=TBL_Formulas[[#This Row],[Month]],
        SUM(
            E15*
            SUM(
                _xlfn.XLOOKUP(
                    E$1,
                    TBL_Options[Option],
                    TBL_Options[ROG],
                    0,
                    0
                )/
                12
            )+
            E15+
            _xlfn.XLOOKUP(
                E$1,
                TBL_Options_Add[Option],
                TBL_Options_Add[Influx3_Size],
                0,
                0
            )
        )
    ),
    SUM(
        E15*
        SUM(
            _xlfn.XLOOKUP(
                E$1,
                TBL_Options[Option],
                TBL_Options[ROG],
                0,
                0
            )/
            12
        )+
        E15
    )
)</f>
        <v>55.695950483498741</v>
      </c>
      <c r="F16" cm="1">
        <f t="array" ref="F16">_xlfn.IFNA(
    _xlfn.IFS(
        _xlfn.XLOOKUP(
            F$1,
            TBL_Options_Add[Option],
            TBL_Options_Add[Influx1_Month],
            0,
            0
        )=TBL_Formulas[[#This Row],[Month]],
        SUM(
            F15*
            SUM(
                _xlfn.XLOOKUP(
                    F$1,
                    TBL_Options[Option],
                    TBL_Options[ROG],
                    0,
                    0
                )/
                12
            )+
            F15+
            _xlfn.XLOOKUP(
                F$1,
                TBL_Options_Add[Option],
                TBL_Options_Add[Influx1_Size],
                0,
                0
            )
        ),
        _xlfn.XLOOKUP(
            F$1,
            TBL_Options_Add[Option],
            TBL_Options_Add[Influx2_Month],
            0,
            0
        )=TBL_Formulas[[#This Row],[Month]],
        SUM(
            F15*
            SUM(
                _xlfn.XLOOKUP(
                    F$1,
                    TBL_Options[Option],
                    TBL_Options[ROG],
                    0,
                    0
                )/
                12
            )+
            F15+
            _xlfn.XLOOKUP(
                F$1,
                TBL_Options_Add[Option],
                TBL_Options_Add[Influx2_Size],
                0,
                0
            )
        ),
        _xlfn.XLOOKUP(
            F$1,
            TBL_Options_Add[Option],
            TBL_Options_Add[Influx3_Month],
            0,
            0
        )=TBL_Formulas[[#This Row],[Month]],
        SUM(
            F15*
            SUM(
                _xlfn.XLOOKUP(
                    F$1,
                    TBL_Options[Option],
                    TBL_Options[ROG],
                    0,
                    0
                )/
                12
            )+
            F15+
            _xlfn.XLOOKUP(
                F$1,
                TBL_Options_Add[Option],
                TBL_Options_Add[Influx3_Size],
                0,
                0
            )
        )
    ),
    SUM(
        F15*
        SUM(
            _xlfn.XLOOKUP(
                F$1,
                TBL_Options[Option],
                TBL_Options[ROG],
                0,
                0
            )/
            12
        )+
        F15
    )
)</f>
        <v>55.695950483498741</v>
      </c>
      <c r="G16" cm="1">
        <f t="array" ref="G16">_xlfn.IFNA(
    _xlfn.IFS(
        _xlfn.XLOOKUP(
            G$1,
            TBL_Options_Add[Option],
            TBL_Options_Add[Influx1_Month],
            0,
            0
        )=TBL_Formulas[[#This Row],[Month]],
        SUM(
            G15*
            SUM(
                _xlfn.XLOOKUP(
                    G$1,
                    TBL_Options[Option],
                    TBL_Options[ROG],
                    0,
                    0
                )/
                12
            )+
            G15+
            _xlfn.XLOOKUP(
                G$1,
                TBL_Options_Add[Option],
                TBL_Options_Add[Influx1_Size],
                0,
                0
            )
        ),
        _xlfn.XLOOKUP(
            G$1,
            TBL_Options_Add[Option],
            TBL_Options_Add[Influx2_Month],
            0,
            0
        )=TBL_Formulas[[#This Row],[Month]],
        SUM(
            G15*
            SUM(
                _xlfn.XLOOKUP(
                    G$1,
                    TBL_Options[Option],
                    TBL_Options[ROG],
                    0,
                    0
                )/
                12
            )+
            G15+
            _xlfn.XLOOKUP(
                G$1,
                TBL_Options_Add[Option],
                TBL_Options_Add[Influx2_Size],
                0,
                0
            )
        ),
        _xlfn.XLOOKUP(
            G$1,
            TBL_Options_Add[Option],
            TBL_Options_Add[Influx3_Month],
            0,
            0
        )=TBL_Formulas[[#This Row],[Month]],
        SUM(
            G15*
            SUM(
                _xlfn.XLOOKUP(
                    G$1,
                    TBL_Options[Option],
                    TBL_Options[ROG],
                    0,
                    0
                )/
                12
            )+
            G15+
            _xlfn.XLOOKUP(
                G$1,
                TBL_Options_Add[Option],
                TBL_Options_Add[Influx3_Size],
                0,
                0
            )
        )
    ),
    SUM(
        G15*
        SUM(
            _xlfn.XLOOKUP(
                G$1,
                TBL_Options[Option],
                TBL_Options[ROG],
                0,
                0
            )/
            12
        )+
        G15
    )
)</f>
        <v>55.695950483498741</v>
      </c>
      <c r="H16" cm="1">
        <f t="array" ref="H16">_xlfn.IFNA(
    _xlfn.IFS(
        _xlfn.XLOOKUP(
            H$1,
            TBL_Options_Add[Option],
            TBL_Options_Add[Influx1_Month],
            0,
            0
        )=TBL_Formulas[[#This Row],[Month]],
        SUM(
            H15*
            SUM(
                _xlfn.XLOOKUP(
                    H$1,
                    TBL_Options[Option],
                    TBL_Options[ROG],
                    0,
                    0
                )/
                12
            )+
            H15+
            _xlfn.XLOOKUP(
                H$1,
                TBL_Options_Add[Option],
                TBL_Options_Add[Influx1_Size],
                0,
                0
            )
        ),
        _xlfn.XLOOKUP(
            H$1,
            TBL_Options_Add[Option],
            TBL_Options_Add[Influx2_Month],
            0,
            0
        )=TBL_Formulas[[#This Row],[Month]],
        SUM(
            H15*
            SUM(
                _xlfn.XLOOKUP(
                    H$1,
                    TBL_Options[Option],
                    TBL_Options[ROG],
                    0,
                    0
                )/
                12
            )+
            H15+
            _xlfn.XLOOKUP(
                H$1,
                TBL_Options_Add[Option],
                TBL_Options_Add[Influx2_Size],
                0,
                0
            )
        ),
        _xlfn.XLOOKUP(
            H$1,
            TBL_Options_Add[Option],
            TBL_Options_Add[Influx3_Month],
            0,
            0
        )=TBL_Formulas[[#This Row],[Month]],
        SUM(
            H15*
            SUM(
                _xlfn.XLOOKUP(
                    H$1,
                    TBL_Options[Option],
                    TBL_Options[ROG],
                    0,
                    0
                )/
                12
            )+
            H15+
            _xlfn.XLOOKUP(
                H$1,
                TBL_Options_Add[Option],
                TBL_Options_Add[Influx3_Size],
                0,
                0
            )
        )
    ),
    SUM(
        H15*
        SUM(
            _xlfn.XLOOKUP(
                H$1,
                TBL_Options[Option],
                TBL_Options[ROG],
                0,
                0
            )/
            12
        )+
        H15
    )
)</f>
        <v>55.695950483498741</v>
      </c>
      <c r="I16" cm="1">
        <f t="array" ref="I16">_xlfn.IFNA(
    _xlfn.IFS(
        _xlfn.XLOOKUP(
            I$1,
            TBL_Options_Add[Option],
            TBL_Options_Add[Influx1_Month],
            0,
            0
        )=TBL_Formulas[[#This Row],[Month]],
        SUM(
            I15*
            SUM(
                _xlfn.XLOOKUP(
                    I$1,
                    TBL_Options[Option],
                    TBL_Options[ROG],
                    0,
                    0
                )/
                12
            )+
            I15+
            _xlfn.XLOOKUP(
                I$1,
                TBL_Options_Add[Option],
                TBL_Options_Add[Influx1_Size],
                0,
                0
            )
        ),
        _xlfn.XLOOKUP(
            I$1,
            TBL_Options_Add[Option],
            TBL_Options_Add[Influx2_Month],
            0,
            0
        )=TBL_Formulas[[#This Row],[Month]],
        SUM(
            I15*
            SUM(
                _xlfn.XLOOKUP(
                    I$1,
                    TBL_Options[Option],
                    TBL_Options[ROG],
                    0,
                    0
                )/
                12
            )+
            I15+
            _xlfn.XLOOKUP(
                I$1,
                TBL_Options_Add[Option],
                TBL_Options_Add[Influx2_Size],
                0,
                0
            )
        ),
        _xlfn.XLOOKUP(
            I$1,
            TBL_Options_Add[Option],
            TBL_Options_Add[Influx3_Month],
            0,
            0
        )=TBL_Formulas[[#This Row],[Month]],
        SUM(
            I15*
            SUM(
                _xlfn.XLOOKUP(
                    I$1,
                    TBL_Options[Option],
                    TBL_Options[ROG],
                    0,
                    0
                )/
                12
            )+
            I15+
            _xlfn.XLOOKUP(
                I$1,
                TBL_Options_Add[Option],
                TBL_Options_Add[Influx3_Size],
                0,
                0
            )
        )
    ),
    SUM(
        I15*
        SUM(
            _xlfn.XLOOKUP(
                I$1,
                TBL_Options[Option],
                TBL_Options[ROG],
                0,
                0
            )/
            12
        )+
        I15
    )
)</f>
        <v>55.695950483498741</v>
      </c>
      <c r="J16" cm="1">
        <f t="array" ref="J16">_xlfn.IFNA(
    _xlfn.IFS(
        _xlfn.XLOOKUP(
            J$1,
            TBL_Options_Add[Option],
            TBL_Options_Add[Influx1_Month],
            0,
            0
        )=TBL_Formulas[[#This Row],[Month]],
        SUM(
            J15*
            SUM(
                _xlfn.XLOOKUP(
                    J$1,
                    TBL_Options[Option],
                    TBL_Options[ROG],
                    0,
                    0
                )/
                12
            )+
            J15+
            _xlfn.XLOOKUP(
                J$1,
                TBL_Options_Add[Option],
                TBL_Options_Add[Influx1_Size],
                0,
                0
            )
        ),
        _xlfn.XLOOKUP(
            J$1,
            TBL_Options_Add[Option],
            TBL_Options_Add[Influx2_Month],
            0,
            0
        )=TBL_Formulas[[#This Row],[Month]],
        SUM(
            J15*
            SUM(
                _xlfn.XLOOKUP(
                    J$1,
                    TBL_Options[Option],
                    TBL_Options[ROG],
                    0,
                    0
                )/
                12
            )+
            J15+
            _xlfn.XLOOKUP(
                J$1,
                TBL_Options_Add[Option],
                TBL_Options_Add[Influx2_Size],
                0,
                0
            )
        ),
        _xlfn.XLOOKUP(
            J$1,
            TBL_Options_Add[Option],
            TBL_Options_Add[Influx3_Month],
            0,
            0
        )=TBL_Formulas[[#This Row],[Month]],
        SUM(
            J15*
            SUM(
                _xlfn.XLOOKUP(
                    J$1,
                    TBL_Options[Option],
                    TBL_Options[ROG],
                    0,
                    0
                )/
                12
            )+
            J15+
            _xlfn.XLOOKUP(
                J$1,
                TBL_Options_Add[Option],
                TBL_Options_Add[Influx3_Size],
                0,
                0
            )
        )
    ),
    SUM(
        J15*
        SUM(
            _xlfn.XLOOKUP(
                J$1,
                TBL_Options[Option],
                TBL_Options[ROG],
                0,
                0
            )/
            12
        )+
        J15
    )
)</f>
        <v>55.695950483498741</v>
      </c>
      <c r="K16" cm="1">
        <f t="array" ref="K16">_xlfn.IFNA(
    _xlfn.IFS(
        _xlfn.XLOOKUP(
            K$1,
            TBL_Options_Add[Option],
            TBL_Options_Add[Influx1_Month],
            0,
            0
        )=TBL_Formulas[[#This Row],[Month]],
        SUM(
            K15*
            SUM(
                _xlfn.XLOOKUP(
                    K$1,
                    TBL_Options[Option],
                    TBL_Options[ROG],
                    0,
                    0
                )/
                12
            )+
            K15+
            _xlfn.XLOOKUP(
                K$1,
                TBL_Options_Add[Option],
                TBL_Options_Add[Influx1_Size],
                0,
                0
            )
        ),
        _xlfn.XLOOKUP(
            K$1,
            TBL_Options_Add[Option],
            TBL_Options_Add[Influx2_Month],
            0,
            0
        )=TBL_Formulas[[#This Row],[Month]],
        SUM(
            K15*
            SUM(
                _xlfn.XLOOKUP(
                    K$1,
                    TBL_Options[Option],
                    TBL_Options[ROG],
                    0,
                    0
                )/
                12
            )+
            K15+
            _xlfn.XLOOKUP(
                K$1,
                TBL_Options_Add[Option],
                TBL_Options_Add[Influx2_Size],
                0,
                0
            )
        ),
        _xlfn.XLOOKUP(
            K$1,
            TBL_Options_Add[Option],
            TBL_Options_Add[Influx3_Month],
            0,
            0
        )=TBL_Formulas[[#This Row],[Month]],
        SUM(
            K15*
            SUM(
                _xlfn.XLOOKUP(
                    K$1,
                    TBL_Options[Option],
                    TBL_Options[ROG],
                    0,
                    0
                )/
                12
            )+
            K15+
            _xlfn.XLOOKUP(
                K$1,
                TBL_Options_Add[Option],
                TBL_Options_Add[Influx3_Size],
                0,
                0
            )
        )
    ),
    SUM(
        K15*
        SUM(
            _xlfn.XLOOKUP(
                K$1,
                TBL_Options[Option],
                TBL_Options[ROG],
                0,
                0
            )/
            12
        )+
        K15
    )
)</f>
        <v>55.695950483498741</v>
      </c>
      <c r="L16">
        <f>IFERROR(
    SUM(
       TBL_Formulas[[#This Row],[Growth Pattern 01]]*
        _xlfn.XLOOKUP(
            L$1,
            TBL_Options[Option],
            TBL_Options[Primary_Mix],
            1,
            0
        )
    ),
    ""
)</f>
        <v>220.03720425991543</v>
      </c>
      <c r="M16">
        <f>IFERROR(
    SUM(
       TBL_Formulas[[#This Row],[Growth Pattern 01]]*
        _xlfn.XLOOKUP(
            M$1,
            TBL_Options[Option],
            TBL_Options[Secondary_Mix],
            1,
            0
        )
    ),
    ""
)</f>
        <v>44.007440851983091</v>
      </c>
      <c r="N16">
        <f>IFERROR(
    SUM(
       TBL_Formulas[[#This Row],[Growth Pattern 01]]*
        _xlfn.XLOOKUP(
            N$1,
            TBL_Options[Option],
            TBL_Options[Archive_Mix],
            1,
            0
        )
    ),
    ""
)</f>
        <v>0</v>
      </c>
      <c r="O16">
        <f>IFERROR(
    SUM(
       TBL_Formulas[[#This Row],[Growth Pattern 02]]*
        _xlfn.XLOOKUP(
            O$1,
            TBL_Options[Option],
            TBL_Options[Primary_Mix],
            1,
            0
        )
    ),
    ""
)</f>
        <v>11.13919009669975</v>
      </c>
      <c r="P16">
        <f>IFERROR(
    SUM(
       TBL_Formulas[[#This Row],[Growth Pattern 02]]*
        _xlfn.XLOOKUP(
            P$1,
            TBL_Options[Option],
            TBL_Options[Secondary_Mix],
            1,
            0
        )
    ),
    ""
)</f>
        <v>11.13919009669975</v>
      </c>
      <c r="Q16">
        <f>IFERROR(
    SUM(
       TBL_Formulas[[#This Row],[Growth Pattern 02]]*
        _xlfn.XLOOKUP(
            Q$1,
            TBL_Options[Option],
            TBL_Options[Archive_Mix],
            1,
            0
        )
    ),
    ""
)</f>
        <v>33.417570290099242</v>
      </c>
      <c r="R16">
        <f>IFERROR(
    SUM(
       TBL_Formulas[[#This Row],[Growth Pattern 03]]*
        _xlfn.XLOOKUP(
            R$1,
            TBL_Options[Option],
            TBL_Options[Primary_Mix],
            1,
            0
        )
    ),
    ""
)</f>
        <v>55.695950483498741</v>
      </c>
      <c r="S16">
        <f>IFERROR(
    SUM(
       TBL_Formulas[[#This Row],[Growth Pattern 03]]*
        _xlfn.XLOOKUP(
            R$1,
            TBL_Options[Option],
            TBL_Options[Secondary_Mix],
            1,
            0
        )
    ),
    ""
)</f>
        <v>0</v>
      </c>
      <c r="T16">
        <f>IFERROR(
    SUM(
       TBL_Formulas[[#This Row],[Growth Pattern 03]]*
        _xlfn.XLOOKUP(
            T$1,
            TBL_Options[Option],
            TBL_Options[Archive_Mix],
            1,
            0
        )
    ),
    ""
)</f>
        <v>0</v>
      </c>
      <c r="U16">
        <f>IFERROR(
    SUM(
       TBL_Formulas[[#This Row],[Growth Pattern 04]]*
        _xlfn.XLOOKUP(
            U$1,
            TBL_Options[Option],
            TBL_Options[Primary_Mix],
            1,
            0
        )
    ),
    ""
)</f>
        <v>55.695950483498741</v>
      </c>
      <c r="V16">
        <f>IFERROR(
    SUM(
       TBL_Formulas[[#This Row],[Growth Pattern 04]]*
        _xlfn.XLOOKUP(
           V$1,
            TBL_Options[Option],
            TBL_Options[Secondary_Mix],
            1,
            0
        )
    ),
    ""
)</f>
        <v>0</v>
      </c>
      <c r="W16">
        <f>IFERROR(
    SUM(
       TBL_Formulas[[#This Row],[Growth Pattern 04]]*
        _xlfn.XLOOKUP(
            W$1,
            TBL_Options[Option],
            TBL_Options[Archive_Mix],
            1,
            0
        )
    ),
    ""
)</f>
        <v>0</v>
      </c>
      <c r="X16">
        <f>IFERROR(
    SUM(
       TBL_Formulas[[#This Row],[Growth Pattern 05]]*
        _xlfn.XLOOKUP(
            X$1,
            TBL_Options[Option],
            TBL_Options[Primary_Mix],
            1,
            0
        )
    ),
    ""
)</f>
        <v>55.695950483498741</v>
      </c>
      <c r="Y16">
        <f>IFERROR(
    SUM(
       TBL_Formulas[[#This Row],[Growth Pattern 05]]*
        _xlfn.XLOOKUP(
            Y$1,
            TBL_Options[Option],
            TBL_Options[Secondary_Mix],
            1,
            0
        )
    ),
    ""
)</f>
        <v>0</v>
      </c>
      <c r="Z16">
        <f>IFERROR(
    SUM(
       TBL_Formulas[[#This Row],[Growth Pattern 05]]*
        _xlfn.XLOOKUP(
            Z$1,
            TBL_Options[Option],
            TBL_Options[Archive_Mix],
            1,
            0
        )
    ),
    ""
)</f>
        <v>0</v>
      </c>
      <c r="AA16">
        <f>IFERROR(
    SUM(
       TBL_Formulas[[#This Row],[Growth Pattern 06]]*
        _xlfn.XLOOKUP(
            AA$1,
            TBL_Options[Option],
            TBL_Options[Primary_Mix],
            1,
            0
        )
    ),
    ""
)</f>
        <v>55.695950483498741</v>
      </c>
      <c r="AB16">
        <f>IFERROR(
    SUM(
       TBL_Formulas[[#This Row],[Growth Pattern 06]]*
        _xlfn.XLOOKUP(
            AB$1,
            TBL_Options[Option],
            TBL_Options[Secondary_Mix],
            1,
            0
        )
    ),
    ""
)</f>
        <v>0</v>
      </c>
      <c r="AC16">
        <f>IFERROR(
    SUM(
       TBL_Formulas[[#This Row],[Growth Pattern 06]]*
        _xlfn.XLOOKUP(
            AC$1,
            TBL_Options[Option],
            TBL_Options[Archive_Mix],
            1,
            0
        )
    ),
    ""
)</f>
        <v>0</v>
      </c>
      <c r="AD16">
        <f>IFERROR(
    SUM(
       TBL_Formulas[[#This Row],[Growth Pattern 07]]*
        _xlfn.XLOOKUP(
            AD$1,
            TBL_Options[Option],
            TBL_Options[Primary_Mix],
            1,
            0
        )
    ),
    ""
)</f>
        <v>55.695950483498741</v>
      </c>
      <c r="AE16">
        <f>IFERROR(
    SUM(
       TBL_Formulas[[#This Row],[Growth Pattern 07]]*
        _xlfn.XLOOKUP(
            AE$1,
            TBL_Options[Option],
            TBL_Options[Secondary_Mix],
            1,
            0
        )
    ),
    ""
)</f>
        <v>0</v>
      </c>
      <c r="AF16">
        <f>IFERROR(
    SUM(
       TBL_Formulas[[#This Row],[Growth Pattern 07]]*
        _xlfn.XLOOKUP(
            AF$1,
            TBL_Options[Option],
            TBL_Options[Archive_Mix],
            1,
            0
        )
    ),
    ""
)</f>
        <v>0</v>
      </c>
      <c r="AG16">
        <f>IFERROR(
    SUM(
       TBL_Formulas[[#This Row],[Growth Pattern 08]]*
        _xlfn.XLOOKUP(
            AG$1,
            TBL_Options[Option],
            TBL_Options[Primary_Mix],
            1,
            0
        )
    ),
    ""
)</f>
        <v>55.695950483498741</v>
      </c>
      <c r="AH16">
        <f>IFERROR(
    SUM(
       TBL_Formulas[[#This Row],[Growth Pattern 08]]*
        _xlfn.XLOOKUP(
            AH$1,
            TBL_Options[Option],
            TBL_Options[Secondary_Mix],
            1,
            0
        )
    ),
    ""
)</f>
        <v>0</v>
      </c>
      <c r="AI16">
        <f>IFERROR(
    SUM(
       TBL_Formulas[[#This Row],[Growth Pattern 08]]*
        _xlfn.XLOOKUP(
            AI$1,
            TBL_Options[Option],
            TBL_Options[Archive_Mix],
            1,
            0
        )
    ),
    ""
)</f>
        <v>0</v>
      </c>
      <c r="AJ16">
        <f>IFERROR(
    SUM(
       TBL_Formulas[[#This Row],[Growth Pattern 09]]*
        _xlfn.XLOOKUP(
            AJ$1,
            TBL_Options[Option],
            TBL_Options[Primary_Mix],
            1,
            0
        )
    ),
    ""
)</f>
        <v>55.695950483498741</v>
      </c>
      <c r="AK16">
        <f>IFERROR(
    SUM(
       TBL_Formulas[[#This Row],[Growth Pattern 09]]*
        _xlfn.XLOOKUP(
            AK$1,
            TBL_Options[Option],
            TBL_Options[Secondary_Mix],
            1,
            0
        )
    ),
    ""
)</f>
        <v>0</v>
      </c>
      <c r="AL16">
        <f>IFERROR(
    SUM(
       TBL_Formulas[[#This Row],[Growth Pattern 09]]*
        _xlfn.XLOOKUP(
            AL$1,
            TBL_Options[Option],
            TBL_Options[Archive_Mix],
            1,
            0
        )
    ),
    ""
)</f>
        <v>0</v>
      </c>
      <c r="AM16">
        <f>IFERROR(
    SUM(
       TBL_Formulas[[#This Row],[Growth Pattern 10]]*
        _xlfn.XLOOKUP(
            AM$1,
            TBL_Options[Option],
            TBL_Options[Primary_Mix],
            1,
            0
        )
    ),
    ""
)</f>
        <v>55.695950483498741</v>
      </c>
      <c r="AN16">
        <f>IFERROR(
    SUM(
       TBL_Formulas[[#This Row],[Growth Pattern 10]]*
        _xlfn.XLOOKUP(
            AN$1,
            TBL_Options[Option],
            TBL_Options[Secondary_Mix],
            1,
            0
        )
    ),
    ""
)</f>
        <v>0</v>
      </c>
      <c r="AO16">
        <f>IFERROR(
    SUM(
       TBL_Formulas[[#This Row],[Growth Pattern 10]]*
        _xlfn.XLOOKUP(
            AO$1,
            TBL_Options[Option],
            TBL_Options[Archive_Mix],
            1,
            0
        )
    ),
    ""
)</f>
        <v>0</v>
      </c>
      <c r="AP16" s="3" cm="1">
        <f t="array" ref="AP16">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5008.1981375673749</v>
      </c>
      <c r="AQ16" s="3" t="str" cm="1">
        <f t="array" ref="AQ16">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6" s="3" t="str" cm="1">
        <f t="array" ref="AR16">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6" s="3" cm="1">
        <f t="array" ref="AS16">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262.35020515747249</v>
      </c>
      <c r="AT16" s="3" cm="1">
        <f t="array" ref="AT16">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142.58163323775679</v>
      </c>
      <c r="AU16" s="3" cm="1">
        <f t="array" ref="AU16">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136.8783679082465</v>
      </c>
      <c r="AV16" s="3" cm="1">
        <f t="array" ref="AV16">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712.90816618878387</v>
      </c>
      <c r="AW16" s="3" t="str" cm="1">
        <f t="array" ref="AW16">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6" s="3" t="str" cm="1">
        <f t="array" ref="AX16">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6" s="3" cm="1">
        <f t="array" ref="AY16">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570.32653295102716</v>
      </c>
      <c r="AZ16" s="3" t="str" cm="1">
        <f t="array" ref="AZ16">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6" s="3" t="str" cm="1">
        <f t="array" ref="BA16">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6" s="3" cm="1">
        <f t="array" ref="BB16">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1022.5049020052768</v>
      </c>
      <c r="BC16" s="3" t="str" cm="1">
        <f t="array" ref="BC16">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6" s="3" t="str" cm="1">
        <f t="array" ref="BD16">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6" s="3" cm="1">
        <f t="array" ref="BE16">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570.32653295102716</v>
      </c>
      <c r="BF16" s="3" t="str" cm="1">
        <f t="array" ref="BF16">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6" s="3" t="str" cm="1">
        <f t="array" ref="BG16">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6" s="3" cm="1">
        <f t="array" ref="BH16">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114.06530659020542</v>
      </c>
      <c r="BI16" s="3" t="str" cm="1">
        <f t="array" ref="BI16">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6" s="3" t="str" cm="1">
        <f t="array" ref="BJ16">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6" s="3" cm="1">
        <f t="array" ref="BK16">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2224.2734785090056</v>
      </c>
      <c r="BL16" s="3" t="str" cm="1">
        <f t="array" ref="BL16">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6" s="3" t="str" cm="1">
        <f t="array" ref="BM16">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6" s="3" cm="1">
        <f t="array" ref="BN16">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570.32653295102716</v>
      </c>
      <c r="BO16" s="3" t="str" cm="1">
        <f t="array" ref="BO16">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6" s="3" t="str" cm="1">
        <f t="array" ref="BP16">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6" s="3" cm="1">
        <f t="array" ref="BQ16">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228.13061318041085</v>
      </c>
      <c r="BR16" s="3" t="str" cm="1">
        <f t="array" ref="BR16">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6" s="3" t="str" cm="1">
        <f t="array" ref="BS16">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6"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6">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6">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57.032653295102719</v>
      </c>
      <c r="BW16">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57.032653295102719</v>
      </c>
      <c r="BX16">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6">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57.032653295102719</v>
      </c>
      <c r="BZ16">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114.06530659020544</v>
      </c>
      <c r="CA16">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6">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57.032653295102719</v>
      </c>
      <c r="CC16">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114.06530659020544</v>
      </c>
      <c r="CD16" s="3" t="str" cm="1">
        <f t="array" ref="CD16">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6" s="3" cm="1">
        <f t="array" ref="CE16">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1966.4038258783041</v>
      </c>
      <c r="CF16" s="3" t="str" cm="1">
        <f t="array" ref="CF16">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6" s="3" t="str" cm="1">
        <f t="array" ref="CG16">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6" s="3" cm="1">
        <f t="array" ref="CH16">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102.65877593118489</v>
      </c>
      <c r="CI16" s="3" t="str" cm="1">
        <f t="array" ref="CI16">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6" s="3" t="str" cm="1">
        <f t="array" ref="CJ16">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6" s="3" cm="1">
        <f t="array" ref="CK16">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513.29387965592446</v>
      </c>
      <c r="CL16" s="3" t="str" cm="1">
        <f t="array" ref="CL16">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6" s="3" t="str" cm="1">
        <f t="array" ref="CM16">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6" s="3" cm="1">
        <f t="array" ref="CN16">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513.29387965592446</v>
      </c>
      <c r="CO16" s="3" t="str" cm="1">
        <f t="array" ref="CO16">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6" s="3" cm="1">
        <f t="array" ref="CP16">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490.07571633214877</v>
      </c>
      <c r="CQ16" s="3" t="str" cm="1">
        <f t="array" ref="CQ16">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6" s="3" t="str" cm="1">
        <f t="array" ref="CR16">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6" s="3" cm="1">
        <f t="array" ref="CS16">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490.07571633214877</v>
      </c>
      <c r="CT16" s="3" t="str" cm="1">
        <f t="array" ref="CT16">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6" s="3" t="str" cm="1">
        <f t="array" ref="CU16">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6" s="3" cm="1">
        <f t="array" ref="CV16">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490.07571633214877</v>
      </c>
      <c r="CW16" s="3" t="str" cm="1">
        <f t="array" ref="CW16">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6" s="3" t="str" cm="1">
        <f t="array" ref="CX16">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6" s="3" cm="1">
        <f t="array" ref="CY16">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490.07571633214877</v>
      </c>
      <c r="CZ16" s="3" t="str" cm="1">
        <f t="array" ref="CZ16">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6" s="3" t="str" cm="1">
        <f t="array" ref="DA16">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6" s="3" t="str" cm="1">
        <f t="array" ref="DB16">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6" s="3" t="str" cm="1">
        <f t="array" ref="DC16">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6" s="3" cm="1">
        <f t="array" ref="DD16">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637.59918624612988</v>
      </c>
      <c r="DE16" s="3" t="str" cm="1">
        <f t="array" ref="DE16">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6" s="3" t="str" cm="1">
        <f t="array" ref="DF16">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6" s="3" cm="1">
        <f t="array" ref="DG16">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637.59918624612988</v>
      </c>
      <c r="DH16" s="3">
        <f>SUM(TBL_Formulas[[#This Row],[Primary Storage 01]:[Archive Storage 01]],TBL_Formulas[[#This Row],[Data Retrieval 01]])</f>
        <v>5008.1981375673749</v>
      </c>
      <c r="DI16" s="3">
        <f>SUM(TBL_Formulas[[#This Row],[Primary Storage 01]:[Archive Storage 01]],TBL_Formulas[[#This Row],[Data Retrieval 01]],TBL_Formulas[[#This Row],[Egress Fees 01 - Azure]:[Egress Fees 01 - GCP]])</f>
        <v>6974.6019634456788</v>
      </c>
      <c r="DJ16" s="3">
        <f>SUM(TBL_Formulas[[#This Row],[Primary Storage 02]:[Archive Storage 02]],TBL_Formulas[[#This Row],[Data Retrieval 02]])</f>
        <v>541.81020630347575</v>
      </c>
      <c r="DK16" s="3">
        <f>SUM(TBL_Formulas[[#This Row],[Primary Storage 02]:[Archive Storage 02]],TBL_Formulas[[#This Row],[Data Retrieval 02]],TBL_Formulas[[#This Row],[Egress Fees 02 - Azure]:[Egress Fees 02 - GCP]])</f>
        <v>644.46898223466064</v>
      </c>
      <c r="DL16" s="3">
        <f>SUM(TBL_Formulas[[#This Row],[Primary Storage 03]:[Archive Storage 03]],TBL_Formulas[[#This Row],[Data Retrieval 03]])</f>
        <v>769.94081948388657</v>
      </c>
      <c r="DM16" s="3">
        <f>SUM(TBL_Formulas[[#This Row],[Primary Storage 03]:[Archive Storage 03]],TBL_Formulas[[#This Row],[Data Retrieval 03]],TBL_Formulas[[#This Row],[Egress Fees 03 - Azure]:[Egress Fees 03 - GCP]])</f>
        <v>1283.234699139811</v>
      </c>
      <c r="DN16" s="3">
        <f>SUM(TBL_Formulas[[#This Row],[Primary Storage 04]:[Archive Storage 04]],TBL_Formulas[[#This Row],[Data Retrieval 04]])</f>
        <v>627.35918624612987</v>
      </c>
      <c r="DO16" s="3">
        <f>SUM(TBL_Formulas[[#This Row],[Primary Storage 04]:[Archive Storage 04]],TBL_Formulas[[#This Row],[Data Retrieval 04]],TBL_Formulas[[#This Row],[Egress Fees 04 - Azure]:[Egress Fees 04 - GCP]])</f>
        <v>1140.6530659020543</v>
      </c>
      <c r="DP16" s="3">
        <f>SUM(TBL_Formulas[[#This Row],[Primary Storage 05]:[Archive Storage 05]],TBL_Formulas[[#This Row],[Data Retrieval 05]])</f>
        <v>1022.5049020052768</v>
      </c>
      <c r="DQ16" s="3">
        <f>SUM(TBL_Formulas[[#This Row],[Primary Storage 05]:[Archive Storage 05]],TBL_Formulas[[#This Row],[Data Retrieval 05]],TBL_Formulas[[#This Row],[Egress Fees 05 - Azure]:[Egress Fees 05 - GCP]])</f>
        <v>1512.5806183374257</v>
      </c>
      <c r="DR16" s="3">
        <f>SUM(TBL_Formulas[[#This Row],[Primary Storage 06]:[Archive Storage 06]],TBL_Formulas[[#This Row],[Data Retrieval 06]])</f>
        <v>627.35918624612987</v>
      </c>
      <c r="DS16" s="3">
        <f>SUM(TBL_Formulas[[#This Row],[Primary Storage 06]:[Archive Storage 06]],TBL_Formulas[[#This Row],[Data Retrieval 06]],TBL_Formulas[[#This Row],[Egress Fees 06 - Azure]:[Egress Fees 06 - GCP]])</f>
        <v>1117.4349025782785</v>
      </c>
      <c r="DT16" s="3">
        <f>SUM(TBL_Formulas[[#This Row],[Primary Storage 07]:[Archive Storage 07]],TBL_Formulas[[#This Row],[Data Retrieval 07]])</f>
        <v>228.13061318041088</v>
      </c>
      <c r="DU16" s="3">
        <f>SUM(TBL_Formulas[[#This Row],[Primary Storage 07]:[Archive Storage 07]],TBL_Formulas[[#This Row],[Data Retrieval 07]],TBL_Formulas[[#This Row],[Egress Fees 07 - Azure]:[Egress Fees 07 - GCP]])</f>
        <v>718.20632951255971</v>
      </c>
      <c r="DV16" s="3">
        <f>SUM(TBL_Formulas[[#This Row],[Primary Storage 08]:[Archive Storage 08]],TBL_Formulas[[#This Row],[Data Retrieval 08]])</f>
        <v>2224.2734785090056</v>
      </c>
      <c r="DW16" s="3">
        <f>SUM(TBL_Formulas[[#This Row],[Primary Storage 08]:[Archive Storage 08]],TBL_Formulas[[#This Row],[Data Retrieval 08]],TBL_Formulas[[#This Row],[Egress Fees 08 - Azure]:[Egress Fees 08 - GCP]])</f>
        <v>2714.3491948411543</v>
      </c>
      <c r="DX16" s="3">
        <f>SUM(TBL_Formulas[[#This Row],[Primary Storage 09]:[Archive Storage 09]],TBL_Formulas[[#This Row],[Data Retrieval 09]])</f>
        <v>627.35918624612987</v>
      </c>
      <c r="DY16" s="3">
        <f>SUM(TBL_Formulas[[#This Row],[Primary Storage 09]:[Archive Storage 09]],TBL_Formulas[[#This Row],[Data Retrieval 09]],TBL_Formulas[[#This Row],[Egress Fees 09 - Azure]:[Egress Fees 09 - GCP]])</f>
        <v>1264.9583724922597</v>
      </c>
      <c r="DZ16" s="3">
        <f>SUM(TBL_Formulas[[#This Row],[Primary Storage 10]:[Archive Storage 10]],TBL_Formulas[[#This Row],[Data Retrieval 10]])</f>
        <v>342.19591977061629</v>
      </c>
      <c r="EA16" s="3">
        <f>SUM(TBL_Formulas[[#This Row],[Primary Storage 10]:[Archive Storage 10]],TBL_Formulas[[#This Row],[Data Retrieval 10]],TBL_Formulas[[#This Row],[Egress Fees 10 - Azure]:[Egress Fees 10 - GCP]])</f>
        <v>979.7951060167461</v>
      </c>
      <c r="EB16" s="14"/>
    </row>
    <row r="17" spans="1:132" x14ac:dyDescent="0.2">
      <c r="A17" s="2">
        <v>15</v>
      </c>
      <c r="B17" cm="1">
        <f t="array" ref="B17">_xlfn.IFNA(
    _xlfn.IFS(
        _xlfn.XLOOKUP(
            B$1,
            TBL_Options_Add[Option],
            TBL_Options_Add[Influx1_Month],
            0,
            0
        )=TBL_Formulas[[#This Row],[Month]],
        SUM(
            B16*
            SUM(
                _xlfn.XLOOKUP(
                    B$1,
                    TBL_Options[Option],
                    TBL_Options[ROG],
                    0,
                    0
                )/
                12
            )+
            B16+
            _xlfn.XLOOKUP(
                B$1,
                TBL_Options_Add[Option],
                TBL_Options_Add[Influx1_Size],
                0,
                0
            )
        ),
        _xlfn.XLOOKUP(
            B$1,
            TBL_Options_Add[Option],
            TBL_Options_Add[Influx2_Month],
            0,
            0
        )=TBL_Formulas[[#This Row],[Month]],
        SUM(
            B16*
            SUM(
                _xlfn.XLOOKUP(
                    B$1,
                    TBL_Options[Option],
                    TBL_Options[ROG],
                    0,
                    0
                )/
                12
            )+
            B16+
            _xlfn.XLOOKUP(
                B$1,
                TBL_Options_Add[Option],
                TBL_Options_Add[Influx2_Size],
                0,
                0
            )
        ),
        _xlfn.XLOOKUP(
            B$1,
            TBL_Options_Add[Option],
            TBL_Options_Add[Influx3_Month],
            0,
            0
        )=TBL_Formulas[[#This Row],[Month]],
        SUM(
            B16*
            SUM(
                _xlfn.XLOOKUP(
                    B$1,
                    TBL_Options[Option],
                    TBL_Options[ROG],
                    0,
                    0
                )/
                12
            )+
            B16+
            _xlfn.XLOOKUP(
                B$1,
                TBL_Options_Add[Option],
                TBL_Options_Add[Influx3_Size],
                0,
                0
            )
        )
    ),
    SUM(
        B16*
        SUM(
            _xlfn.XLOOKUP(
                B$1,
                TBL_Options[Option],
                TBL_Options[ROG],
                0,
                0
            )/
            12
        )+
        B16
    )
)</f>
        <v>221.87084762874807</v>
      </c>
      <c r="C17" cm="1">
        <f t="array" ref="C17">_xlfn.IFNA(
    _xlfn.IFS(
        _xlfn.XLOOKUP(
            C$1,
            TBL_Options_Add[Option],
            TBL_Options_Add[Influx1_Month],
            0,
            0
        )=TBL_Formulas[[#This Row],[Month]],
        SUM(
            C16*
            SUM(
                _xlfn.XLOOKUP(
                    C$1,
                    TBL_Options[Option],
                    TBL_Options[ROG],
                    0,
                    0
                )/
                12
            )+
            C16+
            _xlfn.XLOOKUP(
                C$1,
                TBL_Options_Add[Option],
                TBL_Options_Add[Influx1_Size],
                0,
                0
            )
        ),
        _xlfn.XLOOKUP(
            C$1,
            TBL_Options_Add[Option],
            TBL_Options_Add[Influx2_Month],
            0,
            0
        )=TBL_Formulas[[#This Row],[Month]],
        SUM(
            C16*
            SUM(
                _xlfn.XLOOKUP(
                    C$1,
                    TBL_Options[Option],
                    TBL_Options[ROG],
                    0,
                    0
                )/
                12
            )+
            C16+
            _xlfn.XLOOKUP(
                C$1,
                TBL_Options_Add[Option],
                TBL_Options_Add[Influx2_Size],
                0,
                0
            )
        ),
        _xlfn.XLOOKUP(
            C$1,
            TBL_Options_Add[Option],
            TBL_Options_Add[Influx3_Month],
            0,
            0
        )=TBL_Formulas[[#This Row],[Month]],
        SUM(
            C16*
            SUM(
                _xlfn.XLOOKUP(
                    C$1,
                    TBL_Options[Option],
                    TBL_Options[ROG],
                    0,
                    0
                )/
                12
            )+
            C16+
            _xlfn.XLOOKUP(
                C$1,
                TBL_Options_Add[Option],
                TBL_Options_Add[Influx3_Size],
                0,
                0
            )
        )
    ),
    SUM(
        C16*
        SUM(
            _xlfn.XLOOKUP(
                C$1,
                TBL_Options[Option],
                TBL_Options[ROG],
                0,
                0
            )/
            12
        )+
        C16
    )
)</f>
        <v>56.160083404194566</v>
      </c>
      <c r="D17" cm="1">
        <f t="array" ref="D17">_xlfn.IFNA(
    _xlfn.IFS(
        _xlfn.XLOOKUP(
            D$1,
            TBL_Options_Add[Option],
            TBL_Options_Add[Influx1_Month],
            0,
            0
        )=TBL_Formulas[[#This Row],[Month]],
        SUM(
            D16*
            SUM(
                _xlfn.XLOOKUP(
                    D$1,
                    TBL_Options[Option],
                    TBL_Options[ROG],
                    0,
                    0
                )/
                12
            )+
            D16+
            _xlfn.XLOOKUP(
                D$1,
                TBL_Options_Add[Option],
                TBL_Options_Add[Influx1_Size],
                0,
                0
            )
        ),
        _xlfn.XLOOKUP(
            D$1,
            TBL_Options_Add[Option],
            TBL_Options_Add[Influx2_Month],
            0,
            0
        )=TBL_Formulas[[#This Row],[Month]],
        SUM(
            D16*
            SUM(
                _xlfn.XLOOKUP(
                    D$1,
                    TBL_Options[Option],
                    TBL_Options[ROG],
                    0,
                    0
                )/
                12
            )+
            D16+
            _xlfn.XLOOKUP(
                D$1,
                TBL_Options_Add[Option],
                TBL_Options_Add[Influx2_Size],
                0,
                0
            )
        ),
        _xlfn.XLOOKUP(
            D$1,
            TBL_Options_Add[Option],
            TBL_Options_Add[Influx3_Month],
            0,
            0
        )=TBL_Formulas[[#This Row],[Month]],
        SUM(
            D16*
            SUM(
                _xlfn.XLOOKUP(
                    D$1,
                    TBL_Options[Option],
                    TBL_Options[ROG],
                    0,
                    0
                )/
                12
            )+
            D16+
            _xlfn.XLOOKUP(
                D$1,
                TBL_Options_Add[Option],
                TBL_Options_Add[Influx3_Size],
                0,
                0
            )
        )
    ),
    SUM(
        D16*
        SUM(
            _xlfn.XLOOKUP(
                D$1,
                TBL_Options[Option],
                TBL_Options[ROG],
                0,
                0
            )/
            12
        )+
        D16
    )
)</f>
        <v>56.160083404194566</v>
      </c>
      <c r="E17" cm="1">
        <f t="array" ref="E17">_xlfn.IFNA(
    _xlfn.IFS(
        _xlfn.XLOOKUP(
            E$1,
            TBL_Options_Add[Option],
            TBL_Options_Add[Influx1_Month],
            0,
            0
        )=TBL_Formulas[[#This Row],[Month]],
        SUM(
            E16*
            SUM(
                _xlfn.XLOOKUP(
                    E$1,
                    TBL_Options[Option],
                    TBL_Options[ROG],
                    0,
                    0
                )/
                12
            )+
            E16+
            _xlfn.XLOOKUP(
                E$1,
                TBL_Options_Add[Option],
                TBL_Options_Add[Influx1_Size],
                0,
                0
            )
        ),
        _xlfn.XLOOKUP(
            E$1,
            TBL_Options_Add[Option],
            TBL_Options_Add[Influx2_Month],
            0,
            0
        )=TBL_Formulas[[#This Row],[Month]],
        SUM(
            E16*
            SUM(
                _xlfn.XLOOKUP(
                    E$1,
                    TBL_Options[Option],
                    TBL_Options[ROG],
                    0,
                    0
                )/
                12
            )+
            E16+
            _xlfn.XLOOKUP(
                E$1,
                TBL_Options_Add[Option],
                TBL_Options_Add[Influx2_Size],
                0,
                0
            )
        ),
        _xlfn.XLOOKUP(
            E$1,
            TBL_Options_Add[Option],
            TBL_Options_Add[Influx3_Month],
            0,
            0
        )=TBL_Formulas[[#This Row],[Month]],
        SUM(
            E16*
            SUM(
                _xlfn.XLOOKUP(
                    E$1,
                    TBL_Options[Option],
                    TBL_Options[ROG],
                    0,
                    0
                )/
                12
            )+
            E16+
            _xlfn.XLOOKUP(
                E$1,
                TBL_Options_Add[Option],
                TBL_Options_Add[Influx3_Size],
                0,
                0
            )
        )
    ),
    SUM(
        E16*
        SUM(
            _xlfn.XLOOKUP(
                E$1,
                TBL_Options[Option],
                TBL_Options[ROG],
                0,
                0
            )/
            12
        )+
        E16
    )
)</f>
        <v>56.160083404194566</v>
      </c>
      <c r="F17" cm="1">
        <f t="array" ref="F17">_xlfn.IFNA(
    _xlfn.IFS(
        _xlfn.XLOOKUP(
            F$1,
            TBL_Options_Add[Option],
            TBL_Options_Add[Influx1_Month],
            0,
            0
        )=TBL_Formulas[[#This Row],[Month]],
        SUM(
            F16*
            SUM(
                _xlfn.XLOOKUP(
                    F$1,
                    TBL_Options[Option],
                    TBL_Options[ROG],
                    0,
                    0
                )/
                12
            )+
            F16+
            _xlfn.XLOOKUP(
                F$1,
                TBL_Options_Add[Option],
                TBL_Options_Add[Influx1_Size],
                0,
                0
            )
        ),
        _xlfn.XLOOKUP(
            F$1,
            TBL_Options_Add[Option],
            TBL_Options_Add[Influx2_Month],
            0,
            0
        )=TBL_Formulas[[#This Row],[Month]],
        SUM(
            F16*
            SUM(
                _xlfn.XLOOKUP(
                    F$1,
                    TBL_Options[Option],
                    TBL_Options[ROG],
                    0,
                    0
                )/
                12
            )+
            F16+
            _xlfn.XLOOKUP(
                F$1,
                TBL_Options_Add[Option],
                TBL_Options_Add[Influx2_Size],
                0,
                0
            )
        ),
        _xlfn.XLOOKUP(
            F$1,
            TBL_Options_Add[Option],
            TBL_Options_Add[Influx3_Month],
            0,
            0
        )=TBL_Formulas[[#This Row],[Month]],
        SUM(
            F16*
            SUM(
                _xlfn.XLOOKUP(
                    F$1,
                    TBL_Options[Option],
                    TBL_Options[ROG],
                    0,
                    0
                )/
                12
            )+
            F16+
            _xlfn.XLOOKUP(
                F$1,
                TBL_Options_Add[Option],
                TBL_Options_Add[Influx3_Size],
                0,
                0
            )
        )
    ),
    SUM(
        F16*
        SUM(
            _xlfn.XLOOKUP(
                F$1,
                TBL_Options[Option],
                TBL_Options[ROG],
                0,
                0
            )/
            12
        )+
        F16
    )
)</f>
        <v>56.160083404194566</v>
      </c>
      <c r="G17" cm="1">
        <f t="array" ref="G17">_xlfn.IFNA(
    _xlfn.IFS(
        _xlfn.XLOOKUP(
            G$1,
            TBL_Options_Add[Option],
            TBL_Options_Add[Influx1_Month],
            0,
            0
        )=TBL_Formulas[[#This Row],[Month]],
        SUM(
            G16*
            SUM(
                _xlfn.XLOOKUP(
                    G$1,
                    TBL_Options[Option],
                    TBL_Options[ROG],
                    0,
                    0
                )/
                12
            )+
            G16+
            _xlfn.XLOOKUP(
                G$1,
                TBL_Options_Add[Option],
                TBL_Options_Add[Influx1_Size],
                0,
                0
            )
        ),
        _xlfn.XLOOKUP(
            G$1,
            TBL_Options_Add[Option],
            TBL_Options_Add[Influx2_Month],
            0,
            0
        )=TBL_Formulas[[#This Row],[Month]],
        SUM(
            G16*
            SUM(
                _xlfn.XLOOKUP(
                    G$1,
                    TBL_Options[Option],
                    TBL_Options[ROG],
                    0,
                    0
                )/
                12
            )+
            G16+
            _xlfn.XLOOKUP(
                G$1,
                TBL_Options_Add[Option],
                TBL_Options_Add[Influx2_Size],
                0,
                0
            )
        ),
        _xlfn.XLOOKUP(
            G$1,
            TBL_Options_Add[Option],
            TBL_Options_Add[Influx3_Month],
            0,
            0
        )=TBL_Formulas[[#This Row],[Month]],
        SUM(
            G16*
            SUM(
                _xlfn.XLOOKUP(
                    G$1,
                    TBL_Options[Option],
                    TBL_Options[ROG],
                    0,
                    0
                )/
                12
            )+
            G16+
            _xlfn.XLOOKUP(
                G$1,
                TBL_Options_Add[Option],
                TBL_Options_Add[Influx3_Size],
                0,
                0
            )
        )
    ),
    SUM(
        G16*
        SUM(
            _xlfn.XLOOKUP(
                G$1,
                TBL_Options[Option],
                TBL_Options[ROG],
                0,
                0
            )/
            12
        )+
        G16
    )
)</f>
        <v>56.160083404194566</v>
      </c>
      <c r="H17" cm="1">
        <f t="array" ref="H17">_xlfn.IFNA(
    _xlfn.IFS(
        _xlfn.XLOOKUP(
            H$1,
            TBL_Options_Add[Option],
            TBL_Options_Add[Influx1_Month],
            0,
            0
        )=TBL_Formulas[[#This Row],[Month]],
        SUM(
            H16*
            SUM(
                _xlfn.XLOOKUP(
                    H$1,
                    TBL_Options[Option],
                    TBL_Options[ROG],
                    0,
                    0
                )/
                12
            )+
            H16+
            _xlfn.XLOOKUP(
                H$1,
                TBL_Options_Add[Option],
                TBL_Options_Add[Influx1_Size],
                0,
                0
            )
        ),
        _xlfn.XLOOKUP(
            H$1,
            TBL_Options_Add[Option],
            TBL_Options_Add[Influx2_Month],
            0,
            0
        )=TBL_Formulas[[#This Row],[Month]],
        SUM(
            H16*
            SUM(
                _xlfn.XLOOKUP(
                    H$1,
                    TBL_Options[Option],
                    TBL_Options[ROG],
                    0,
                    0
                )/
                12
            )+
            H16+
            _xlfn.XLOOKUP(
                H$1,
                TBL_Options_Add[Option],
                TBL_Options_Add[Influx2_Size],
                0,
                0
            )
        ),
        _xlfn.XLOOKUP(
            H$1,
            TBL_Options_Add[Option],
            TBL_Options_Add[Influx3_Month],
            0,
            0
        )=TBL_Formulas[[#This Row],[Month]],
        SUM(
            H16*
            SUM(
                _xlfn.XLOOKUP(
                    H$1,
                    TBL_Options[Option],
                    TBL_Options[ROG],
                    0,
                    0
                )/
                12
            )+
            H16+
            _xlfn.XLOOKUP(
                H$1,
                TBL_Options_Add[Option],
                TBL_Options_Add[Influx3_Size],
                0,
                0
            )
        )
    ),
    SUM(
        H16*
        SUM(
            _xlfn.XLOOKUP(
                H$1,
                TBL_Options[Option],
                TBL_Options[ROG],
                0,
                0
            )/
            12
        )+
        H16
    )
)</f>
        <v>56.160083404194566</v>
      </c>
      <c r="I17" cm="1">
        <f t="array" ref="I17">_xlfn.IFNA(
    _xlfn.IFS(
        _xlfn.XLOOKUP(
            I$1,
            TBL_Options_Add[Option],
            TBL_Options_Add[Influx1_Month],
            0,
            0
        )=TBL_Formulas[[#This Row],[Month]],
        SUM(
            I16*
            SUM(
                _xlfn.XLOOKUP(
                    I$1,
                    TBL_Options[Option],
                    TBL_Options[ROG],
                    0,
                    0
                )/
                12
            )+
            I16+
            _xlfn.XLOOKUP(
                I$1,
                TBL_Options_Add[Option],
                TBL_Options_Add[Influx1_Size],
                0,
                0
            )
        ),
        _xlfn.XLOOKUP(
            I$1,
            TBL_Options_Add[Option],
            TBL_Options_Add[Influx2_Month],
            0,
            0
        )=TBL_Formulas[[#This Row],[Month]],
        SUM(
            I16*
            SUM(
                _xlfn.XLOOKUP(
                    I$1,
                    TBL_Options[Option],
                    TBL_Options[ROG],
                    0,
                    0
                )/
                12
            )+
            I16+
            _xlfn.XLOOKUP(
                I$1,
                TBL_Options_Add[Option],
                TBL_Options_Add[Influx2_Size],
                0,
                0
            )
        ),
        _xlfn.XLOOKUP(
            I$1,
            TBL_Options_Add[Option],
            TBL_Options_Add[Influx3_Month],
            0,
            0
        )=TBL_Formulas[[#This Row],[Month]],
        SUM(
            I16*
            SUM(
                _xlfn.XLOOKUP(
                    I$1,
                    TBL_Options[Option],
                    TBL_Options[ROG],
                    0,
                    0
                )/
                12
            )+
            I16+
            _xlfn.XLOOKUP(
                I$1,
                TBL_Options_Add[Option],
                TBL_Options_Add[Influx3_Size],
                0,
                0
            )
        )
    ),
    SUM(
        I16*
        SUM(
            _xlfn.XLOOKUP(
                I$1,
                TBL_Options[Option],
                TBL_Options[ROG],
                0,
                0
            )/
            12
        )+
        I16
    )
)</f>
        <v>56.160083404194566</v>
      </c>
      <c r="J17" cm="1">
        <f t="array" ref="J17">_xlfn.IFNA(
    _xlfn.IFS(
        _xlfn.XLOOKUP(
            J$1,
            TBL_Options_Add[Option],
            TBL_Options_Add[Influx1_Month],
            0,
            0
        )=TBL_Formulas[[#This Row],[Month]],
        SUM(
            J16*
            SUM(
                _xlfn.XLOOKUP(
                    J$1,
                    TBL_Options[Option],
                    TBL_Options[ROG],
                    0,
                    0
                )/
                12
            )+
            J16+
            _xlfn.XLOOKUP(
                J$1,
                TBL_Options_Add[Option],
                TBL_Options_Add[Influx1_Size],
                0,
                0
            )
        ),
        _xlfn.XLOOKUP(
            J$1,
            TBL_Options_Add[Option],
            TBL_Options_Add[Influx2_Month],
            0,
            0
        )=TBL_Formulas[[#This Row],[Month]],
        SUM(
            J16*
            SUM(
                _xlfn.XLOOKUP(
                    J$1,
                    TBL_Options[Option],
                    TBL_Options[ROG],
                    0,
                    0
                )/
                12
            )+
            J16+
            _xlfn.XLOOKUP(
                J$1,
                TBL_Options_Add[Option],
                TBL_Options_Add[Influx2_Size],
                0,
                0
            )
        ),
        _xlfn.XLOOKUP(
            J$1,
            TBL_Options_Add[Option],
            TBL_Options_Add[Influx3_Month],
            0,
            0
        )=TBL_Formulas[[#This Row],[Month]],
        SUM(
            J16*
            SUM(
                _xlfn.XLOOKUP(
                    J$1,
                    TBL_Options[Option],
                    TBL_Options[ROG],
                    0,
                    0
                )/
                12
            )+
            J16+
            _xlfn.XLOOKUP(
                J$1,
                TBL_Options_Add[Option],
                TBL_Options_Add[Influx3_Size],
                0,
                0
            )
        )
    ),
    SUM(
        J16*
        SUM(
            _xlfn.XLOOKUP(
                J$1,
                TBL_Options[Option],
                TBL_Options[ROG],
                0,
                0
            )/
            12
        )+
        J16
    )
)</f>
        <v>56.160083404194566</v>
      </c>
      <c r="K17" cm="1">
        <f t="array" ref="K17">_xlfn.IFNA(
    _xlfn.IFS(
        _xlfn.XLOOKUP(
            K$1,
            TBL_Options_Add[Option],
            TBL_Options_Add[Influx1_Month],
            0,
            0
        )=TBL_Formulas[[#This Row],[Month]],
        SUM(
            K16*
            SUM(
                _xlfn.XLOOKUP(
                    K$1,
                    TBL_Options[Option],
                    TBL_Options[ROG],
                    0,
                    0
                )/
                12
            )+
            K16+
            _xlfn.XLOOKUP(
                K$1,
                TBL_Options_Add[Option],
                TBL_Options_Add[Influx1_Size],
                0,
                0
            )
        ),
        _xlfn.XLOOKUP(
            K$1,
            TBL_Options_Add[Option],
            TBL_Options_Add[Influx2_Month],
            0,
            0
        )=TBL_Formulas[[#This Row],[Month]],
        SUM(
            K16*
            SUM(
                _xlfn.XLOOKUP(
                    K$1,
                    TBL_Options[Option],
                    TBL_Options[ROG],
                    0,
                    0
                )/
                12
            )+
            K16+
            _xlfn.XLOOKUP(
                K$1,
                TBL_Options_Add[Option],
                TBL_Options_Add[Influx2_Size],
                0,
                0
            )
        ),
        _xlfn.XLOOKUP(
            K$1,
            TBL_Options_Add[Option],
            TBL_Options_Add[Influx3_Month],
            0,
            0
        )=TBL_Formulas[[#This Row],[Month]],
        SUM(
            K16*
            SUM(
                _xlfn.XLOOKUP(
                    K$1,
                    TBL_Options[Option],
                    TBL_Options[ROG],
                    0,
                    0
                )/
                12
            )+
            K16+
            _xlfn.XLOOKUP(
                K$1,
                TBL_Options_Add[Option],
                TBL_Options_Add[Influx3_Size],
                0,
                0
            )
        )
    ),
    SUM(
        K16*
        SUM(
            _xlfn.XLOOKUP(
                K$1,
                TBL_Options[Option],
                TBL_Options[ROG],
                0,
                0
            )/
            12
        )+
        K16
    )
)</f>
        <v>56.160083404194566</v>
      </c>
      <c r="L17">
        <f>IFERROR(
    SUM(
       TBL_Formulas[[#This Row],[Growth Pattern 01]]*
        _xlfn.XLOOKUP(
            L$1,
            TBL_Options[Option],
            TBL_Options[Primary_Mix],
            1,
            0
        )
    ),
    ""
)</f>
        <v>221.87084762874807</v>
      </c>
      <c r="M17">
        <f>IFERROR(
    SUM(
       TBL_Formulas[[#This Row],[Growth Pattern 01]]*
        _xlfn.XLOOKUP(
            M$1,
            TBL_Options[Option],
            TBL_Options[Secondary_Mix],
            1,
            0
        )
    ),
    ""
)</f>
        <v>44.374169525749615</v>
      </c>
      <c r="N17">
        <f>IFERROR(
    SUM(
       TBL_Formulas[[#This Row],[Growth Pattern 01]]*
        _xlfn.XLOOKUP(
            N$1,
            TBL_Options[Option],
            TBL_Options[Archive_Mix],
            1,
            0
        )
    ),
    ""
)</f>
        <v>0</v>
      </c>
      <c r="O17">
        <f>IFERROR(
    SUM(
       TBL_Formulas[[#This Row],[Growth Pattern 02]]*
        _xlfn.XLOOKUP(
            O$1,
            TBL_Options[Option],
            TBL_Options[Primary_Mix],
            1,
            0
        )
    ),
    ""
)</f>
        <v>11.232016680838914</v>
      </c>
      <c r="P17">
        <f>IFERROR(
    SUM(
       TBL_Formulas[[#This Row],[Growth Pattern 02]]*
        _xlfn.XLOOKUP(
            P$1,
            TBL_Options[Option],
            TBL_Options[Secondary_Mix],
            1,
            0
        )
    ),
    ""
)</f>
        <v>11.232016680838914</v>
      </c>
      <c r="Q17">
        <f>IFERROR(
    SUM(
       TBL_Formulas[[#This Row],[Growth Pattern 02]]*
        _xlfn.XLOOKUP(
            Q$1,
            TBL_Options[Option],
            TBL_Options[Archive_Mix],
            1,
            0
        )
    ),
    ""
)</f>
        <v>33.696050042516738</v>
      </c>
      <c r="R17">
        <f>IFERROR(
    SUM(
       TBL_Formulas[[#This Row],[Growth Pattern 03]]*
        _xlfn.XLOOKUP(
            R$1,
            TBL_Options[Option],
            TBL_Options[Primary_Mix],
            1,
            0
        )
    ),
    ""
)</f>
        <v>56.160083404194566</v>
      </c>
      <c r="S17">
        <f>IFERROR(
    SUM(
       TBL_Formulas[[#This Row],[Growth Pattern 03]]*
        _xlfn.XLOOKUP(
            R$1,
            TBL_Options[Option],
            TBL_Options[Secondary_Mix],
            1,
            0
        )
    ),
    ""
)</f>
        <v>0</v>
      </c>
      <c r="T17">
        <f>IFERROR(
    SUM(
       TBL_Formulas[[#This Row],[Growth Pattern 03]]*
        _xlfn.XLOOKUP(
            T$1,
            TBL_Options[Option],
            TBL_Options[Archive_Mix],
            1,
            0
        )
    ),
    ""
)</f>
        <v>0</v>
      </c>
      <c r="U17">
        <f>IFERROR(
    SUM(
       TBL_Formulas[[#This Row],[Growth Pattern 04]]*
        _xlfn.XLOOKUP(
            U$1,
            TBL_Options[Option],
            TBL_Options[Primary_Mix],
            1,
            0
        )
    ),
    ""
)</f>
        <v>56.160083404194566</v>
      </c>
      <c r="V17">
        <f>IFERROR(
    SUM(
       TBL_Formulas[[#This Row],[Growth Pattern 04]]*
        _xlfn.XLOOKUP(
           V$1,
            TBL_Options[Option],
            TBL_Options[Secondary_Mix],
            1,
            0
        )
    ),
    ""
)</f>
        <v>0</v>
      </c>
      <c r="W17">
        <f>IFERROR(
    SUM(
       TBL_Formulas[[#This Row],[Growth Pattern 04]]*
        _xlfn.XLOOKUP(
            W$1,
            TBL_Options[Option],
            TBL_Options[Archive_Mix],
            1,
            0
        )
    ),
    ""
)</f>
        <v>0</v>
      </c>
      <c r="X17">
        <f>IFERROR(
    SUM(
       TBL_Formulas[[#This Row],[Growth Pattern 05]]*
        _xlfn.XLOOKUP(
            X$1,
            TBL_Options[Option],
            TBL_Options[Primary_Mix],
            1,
            0
        )
    ),
    ""
)</f>
        <v>56.160083404194566</v>
      </c>
      <c r="Y17">
        <f>IFERROR(
    SUM(
       TBL_Formulas[[#This Row],[Growth Pattern 05]]*
        _xlfn.XLOOKUP(
            Y$1,
            TBL_Options[Option],
            TBL_Options[Secondary_Mix],
            1,
            0
        )
    ),
    ""
)</f>
        <v>0</v>
      </c>
      <c r="Z17">
        <f>IFERROR(
    SUM(
       TBL_Formulas[[#This Row],[Growth Pattern 05]]*
        _xlfn.XLOOKUP(
            Z$1,
            TBL_Options[Option],
            TBL_Options[Archive_Mix],
            1,
            0
        )
    ),
    ""
)</f>
        <v>0</v>
      </c>
      <c r="AA17">
        <f>IFERROR(
    SUM(
       TBL_Formulas[[#This Row],[Growth Pattern 06]]*
        _xlfn.XLOOKUP(
            AA$1,
            TBL_Options[Option],
            TBL_Options[Primary_Mix],
            1,
            0
        )
    ),
    ""
)</f>
        <v>56.160083404194566</v>
      </c>
      <c r="AB17">
        <f>IFERROR(
    SUM(
       TBL_Formulas[[#This Row],[Growth Pattern 06]]*
        _xlfn.XLOOKUP(
            AB$1,
            TBL_Options[Option],
            TBL_Options[Secondary_Mix],
            1,
            0
        )
    ),
    ""
)</f>
        <v>0</v>
      </c>
      <c r="AC17">
        <f>IFERROR(
    SUM(
       TBL_Formulas[[#This Row],[Growth Pattern 06]]*
        _xlfn.XLOOKUP(
            AC$1,
            TBL_Options[Option],
            TBL_Options[Archive_Mix],
            1,
            0
        )
    ),
    ""
)</f>
        <v>0</v>
      </c>
      <c r="AD17">
        <f>IFERROR(
    SUM(
       TBL_Formulas[[#This Row],[Growth Pattern 07]]*
        _xlfn.XLOOKUP(
            AD$1,
            TBL_Options[Option],
            TBL_Options[Primary_Mix],
            1,
            0
        )
    ),
    ""
)</f>
        <v>56.160083404194566</v>
      </c>
      <c r="AE17">
        <f>IFERROR(
    SUM(
       TBL_Formulas[[#This Row],[Growth Pattern 07]]*
        _xlfn.XLOOKUP(
            AE$1,
            TBL_Options[Option],
            TBL_Options[Secondary_Mix],
            1,
            0
        )
    ),
    ""
)</f>
        <v>0</v>
      </c>
      <c r="AF17">
        <f>IFERROR(
    SUM(
       TBL_Formulas[[#This Row],[Growth Pattern 07]]*
        _xlfn.XLOOKUP(
            AF$1,
            TBL_Options[Option],
            TBL_Options[Archive_Mix],
            1,
            0
        )
    ),
    ""
)</f>
        <v>0</v>
      </c>
      <c r="AG17">
        <f>IFERROR(
    SUM(
       TBL_Formulas[[#This Row],[Growth Pattern 08]]*
        _xlfn.XLOOKUP(
            AG$1,
            TBL_Options[Option],
            TBL_Options[Primary_Mix],
            1,
            0
        )
    ),
    ""
)</f>
        <v>56.160083404194566</v>
      </c>
      <c r="AH17">
        <f>IFERROR(
    SUM(
       TBL_Formulas[[#This Row],[Growth Pattern 08]]*
        _xlfn.XLOOKUP(
            AH$1,
            TBL_Options[Option],
            TBL_Options[Secondary_Mix],
            1,
            0
        )
    ),
    ""
)</f>
        <v>0</v>
      </c>
      <c r="AI17">
        <f>IFERROR(
    SUM(
       TBL_Formulas[[#This Row],[Growth Pattern 08]]*
        _xlfn.XLOOKUP(
            AI$1,
            TBL_Options[Option],
            TBL_Options[Archive_Mix],
            1,
            0
        )
    ),
    ""
)</f>
        <v>0</v>
      </c>
      <c r="AJ17">
        <f>IFERROR(
    SUM(
       TBL_Formulas[[#This Row],[Growth Pattern 09]]*
        _xlfn.XLOOKUP(
            AJ$1,
            TBL_Options[Option],
            TBL_Options[Primary_Mix],
            1,
            0
        )
    ),
    ""
)</f>
        <v>56.160083404194566</v>
      </c>
      <c r="AK17">
        <f>IFERROR(
    SUM(
       TBL_Formulas[[#This Row],[Growth Pattern 09]]*
        _xlfn.XLOOKUP(
            AK$1,
            TBL_Options[Option],
            TBL_Options[Secondary_Mix],
            1,
            0
        )
    ),
    ""
)</f>
        <v>0</v>
      </c>
      <c r="AL17">
        <f>IFERROR(
    SUM(
       TBL_Formulas[[#This Row],[Growth Pattern 09]]*
        _xlfn.XLOOKUP(
            AL$1,
            TBL_Options[Option],
            TBL_Options[Archive_Mix],
            1,
            0
        )
    ),
    ""
)</f>
        <v>0</v>
      </c>
      <c r="AM17">
        <f>IFERROR(
    SUM(
       TBL_Formulas[[#This Row],[Growth Pattern 10]]*
        _xlfn.XLOOKUP(
            AM$1,
            TBL_Options[Option],
            TBL_Options[Primary_Mix],
            1,
            0
        )
    ),
    ""
)</f>
        <v>56.160083404194566</v>
      </c>
      <c r="AN17">
        <f>IFERROR(
    SUM(
       TBL_Formulas[[#This Row],[Growth Pattern 10]]*
        _xlfn.XLOOKUP(
            AN$1,
            TBL_Options[Option],
            TBL_Options[Secondary_Mix],
            1,
            0
        )
    ),
    ""
)</f>
        <v>0</v>
      </c>
      <c r="AO17">
        <f>IFERROR(
    SUM(
       TBL_Formulas[[#This Row],[Growth Pattern 10]]*
        _xlfn.XLOOKUP(
            AO$1,
            TBL_Options[Option],
            TBL_Options[Archive_Mix],
            1,
            0
        )
    ),
    ""
)</f>
        <v>0</v>
      </c>
      <c r="AP17" s="3" cm="1">
        <f t="array" ref="AP17">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5049.5064553804359</v>
      </c>
      <c r="AQ17" s="3" t="str" cm="1">
        <f t="array" ref="AQ17">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7" s="3" t="str" cm="1">
        <f t="array" ref="AR17">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7" s="3" cm="1">
        <f t="array" ref="AS17">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264.53645686711809</v>
      </c>
      <c r="AT17" s="3" cm="1">
        <f t="array" ref="AT17">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143.7698135147381</v>
      </c>
      <c r="AU17" s="3" cm="1">
        <f t="array" ref="AU17">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138.01902097414856</v>
      </c>
      <c r="AV17" s="3" cm="1">
        <f t="array" ref="AV17">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718.84906757369049</v>
      </c>
      <c r="AW17" s="3" t="str" cm="1">
        <f t="array" ref="AW17">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7" s="3" t="str" cm="1">
        <f t="array" ref="AX17">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7" s="3" cm="1">
        <f t="array" ref="AY17">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575.0792540589523</v>
      </c>
      <c r="AZ17" s="3" t="str" cm="1">
        <f t="array" ref="AZ17">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7" s="3" t="str" cm="1">
        <f t="array" ref="BA17">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7" s="3" cm="1">
        <f t="array" ref="BB17">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1030.7271095219876</v>
      </c>
      <c r="BC17" s="3" t="str" cm="1">
        <f t="array" ref="BC17">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7" s="3" t="str" cm="1">
        <f t="array" ref="BD17">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7" s="3" cm="1">
        <f t="array" ref="BE17">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575.0792540589523</v>
      </c>
      <c r="BF17" s="3" t="str" cm="1">
        <f t="array" ref="BF17">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7" s="3" t="str" cm="1">
        <f t="array" ref="BG17">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7" s="3" cm="1">
        <f t="array" ref="BH17">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115.01585081179047</v>
      </c>
      <c r="BI17" s="3" t="str" cm="1">
        <f t="array" ref="BI17">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7" s="3" t="str" cm="1">
        <f t="array" ref="BJ17">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7" s="3" cm="1">
        <f t="array" ref="BK17">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2242.8090908299141</v>
      </c>
      <c r="BL17" s="3" t="str" cm="1">
        <f t="array" ref="BL17">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7" s="3" t="str" cm="1">
        <f t="array" ref="BM17">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7" s="3" cm="1">
        <f t="array" ref="BN17">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575.07925405895242</v>
      </c>
      <c r="BO17" s="3" t="str" cm="1">
        <f t="array" ref="BO17">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7" s="3" t="str" cm="1">
        <f t="array" ref="BP17">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7" s="3" cm="1">
        <f t="array" ref="BQ17">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230.03170162358094</v>
      </c>
      <c r="BR17" s="3" t="str" cm="1">
        <f t="array" ref="BR17">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7" s="3" t="str" cm="1">
        <f t="array" ref="BS17">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7"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7">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7">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57.507925405895243</v>
      </c>
      <c r="BW17">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57.507925405895243</v>
      </c>
      <c r="BX17">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7">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57.507925405895243</v>
      </c>
      <c r="BZ17">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115.01585081179049</v>
      </c>
      <c r="CA17">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7">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57.507925405895243</v>
      </c>
      <c r="CC17">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115.01585081179049</v>
      </c>
      <c r="CD17" s="3" t="str" cm="1">
        <f t="array" ref="CD17">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7" s="3" cm="1">
        <f t="array" ref="CE17">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1982.3638577606232</v>
      </c>
      <c r="CF17" s="3" t="str" cm="1">
        <f t="array" ref="CF17">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7" s="3" t="str" cm="1">
        <f t="array" ref="CG17">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7" s="3" cm="1">
        <f t="array" ref="CH17">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103.51426573061143</v>
      </c>
      <c r="CI17" s="3" t="str" cm="1">
        <f t="array" ref="CI17">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7" s="3" t="str" cm="1">
        <f t="array" ref="CJ17">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7" s="3" cm="1">
        <f t="array" ref="CK17">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517.57132865305709</v>
      </c>
      <c r="CL17" s="3" t="str" cm="1">
        <f t="array" ref="CL17">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7" s="3" t="str" cm="1">
        <f t="array" ref="CM17">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7" s="3" cm="1">
        <f t="array" ref="CN17">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517.57132865305709</v>
      </c>
      <c r="CO17" s="3" t="str" cm="1">
        <f t="array" ref="CO17">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7" s="3" cm="1">
        <f t="array" ref="CP17">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494.23434730158334</v>
      </c>
      <c r="CQ17" s="3" t="str" cm="1">
        <f t="array" ref="CQ17">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7" s="3" t="str" cm="1">
        <f t="array" ref="CR17">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7" s="3" cm="1">
        <f t="array" ref="CS17">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494.23434730158334</v>
      </c>
      <c r="CT17" s="3" t="str" cm="1">
        <f t="array" ref="CT17">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7" s="3" t="str" cm="1">
        <f t="array" ref="CU17">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7" s="3" cm="1">
        <f t="array" ref="CV17">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494.23434730158334</v>
      </c>
      <c r="CW17" s="3" t="str" cm="1">
        <f t="array" ref="CW17">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7" s="3" t="str" cm="1">
        <f t="array" ref="CX17">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7" s="3" cm="1">
        <f t="array" ref="CY17">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494.23434730158334</v>
      </c>
      <c r="CZ17" s="3" t="str" cm="1">
        <f t="array" ref="CZ17">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7" s="3" t="str" cm="1">
        <f t="array" ref="DA17">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7" s="3" t="str" cm="1">
        <f t="array" ref="DB17">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7" s="3" t="str" cm="1">
        <f t="array" ref="DC17">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7" s="3" cm="1">
        <f t="array" ref="DD17">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642.82717946484763</v>
      </c>
      <c r="DE17" s="3" t="str" cm="1">
        <f t="array" ref="DE17">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7" s="3" t="str" cm="1">
        <f t="array" ref="DF17">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7" s="3" cm="1">
        <f t="array" ref="DG17">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642.82717946484763</v>
      </c>
      <c r="DH17" s="3">
        <f>SUM(TBL_Formulas[[#This Row],[Primary Storage 01]:[Archive Storage 01]],TBL_Formulas[[#This Row],[Data Retrieval 01]])</f>
        <v>5049.5064553804359</v>
      </c>
      <c r="DI17" s="3">
        <f>SUM(TBL_Formulas[[#This Row],[Primary Storage 01]:[Archive Storage 01]],TBL_Formulas[[#This Row],[Data Retrieval 01]],TBL_Formulas[[#This Row],[Egress Fees 01 - Azure]:[Egress Fees 01 - GCP]])</f>
        <v>7031.8703131410593</v>
      </c>
      <c r="DJ17" s="3">
        <f>SUM(TBL_Formulas[[#This Row],[Primary Storage 02]:[Archive Storage 02]],TBL_Formulas[[#This Row],[Data Retrieval 02]])</f>
        <v>546.32529135600475</v>
      </c>
      <c r="DK17" s="3">
        <f>SUM(TBL_Formulas[[#This Row],[Primary Storage 02]:[Archive Storage 02]],TBL_Formulas[[#This Row],[Data Retrieval 02]],TBL_Formulas[[#This Row],[Egress Fees 02 - Azure]:[Egress Fees 02 - GCP]])</f>
        <v>649.8395570866162</v>
      </c>
      <c r="DL17" s="3">
        <f>SUM(TBL_Formulas[[#This Row],[Primary Storage 03]:[Archive Storage 03]],TBL_Formulas[[#This Row],[Data Retrieval 03]])</f>
        <v>776.3569929795857</v>
      </c>
      <c r="DM17" s="3">
        <f>SUM(TBL_Formulas[[#This Row],[Primary Storage 03]:[Archive Storage 03]],TBL_Formulas[[#This Row],[Data Retrieval 03]],TBL_Formulas[[#This Row],[Egress Fees 03 - Azure]:[Egress Fees 03 - GCP]])</f>
        <v>1293.9283216326428</v>
      </c>
      <c r="DN17" s="3">
        <f>SUM(TBL_Formulas[[#This Row],[Primary Storage 04]:[Archive Storage 04]],TBL_Formulas[[#This Row],[Data Retrieval 04]])</f>
        <v>632.58717946484751</v>
      </c>
      <c r="DO17" s="3">
        <f>SUM(TBL_Formulas[[#This Row],[Primary Storage 04]:[Archive Storage 04]],TBL_Formulas[[#This Row],[Data Retrieval 04]],TBL_Formulas[[#This Row],[Egress Fees 04 - Azure]:[Egress Fees 04 - GCP]])</f>
        <v>1150.1585081179046</v>
      </c>
      <c r="DP17" s="3">
        <f>SUM(TBL_Formulas[[#This Row],[Primary Storage 05]:[Archive Storage 05]],TBL_Formulas[[#This Row],[Data Retrieval 05]])</f>
        <v>1030.7271095219876</v>
      </c>
      <c r="DQ17" s="3">
        <f>SUM(TBL_Formulas[[#This Row],[Primary Storage 05]:[Archive Storage 05]],TBL_Formulas[[#This Row],[Data Retrieval 05]],TBL_Formulas[[#This Row],[Egress Fees 05 - Azure]:[Egress Fees 05 - GCP]])</f>
        <v>1524.9614568235709</v>
      </c>
      <c r="DR17" s="3">
        <f>SUM(TBL_Formulas[[#This Row],[Primary Storage 06]:[Archive Storage 06]],TBL_Formulas[[#This Row],[Data Retrieval 06]])</f>
        <v>632.58717946484751</v>
      </c>
      <c r="DS17" s="3">
        <f>SUM(TBL_Formulas[[#This Row],[Primary Storage 06]:[Archive Storage 06]],TBL_Formulas[[#This Row],[Data Retrieval 06]],TBL_Formulas[[#This Row],[Egress Fees 06 - Azure]:[Egress Fees 06 - GCP]])</f>
        <v>1126.8215267664309</v>
      </c>
      <c r="DT17" s="3">
        <f>SUM(TBL_Formulas[[#This Row],[Primary Storage 07]:[Archive Storage 07]],TBL_Formulas[[#This Row],[Data Retrieval 07]])</f>
        <v>230.03170162358094</v>
      </c>
      <c r="DU17" s="3">
        <f>SUM(TBL_Formulas[[#This Row],[Primary Storage 07]:[Archive Storage 07]],TBL_Formulas[[#This Row],[Data Retrieval 07]],TBL_Formulas[[#This Row],[Egress Fees 07 - Azure]:[Egress Fees 07 - GCP]])</f>
        <v>724.26604892516434</v>
      </c>
      <c r="DV17" s="3">
        <f>SUM(TBL_Formulas[[#This Row],[Primary Storage 08]:[Archive Storage 08]],TBL_Formulas[[#This Row],[Data Retrieval 08]])</f>
        <v>2242.8090908299141</v>
      </c>
      <c r="DW17" s="3">
        <f>SUM(TBL_Formulas[[#This Row],[Primary Storage 08]:[Archive Storage 08]],TBL_Formulas[[#This Row],[Data Retrieval 08]],TBL_Formulas[[#This Row],[Egress Fees 08 - Azure]:[Egress Fees 08 - GCP]])</f>
        <v>2737.0434381314976</v>
      </c>
      <c r="DX17" s="3">
        <f>SUM(TBL_Formulas[[#This Row],[Primary Storage 09]:[Archive Storage 09]],TBL_Formulas[[#This Row],[Data Retrieval 09]])</f>
        <v>632.58717946484762</v>
      </c>
      <c r="DY17" s="3">
        <f>SUM(TBL_Formulas[[#This Row],[Primary Storage 09]:[Archive Storage 09]],TBL_Formulas[[#This Row],[Data Retrieval 09]],TBL_Formulas[[#This Row],[Egress Fees 09 - Azure]:[Egress Fees 09 - GCP]])</f>
        <v>1275.4143589296953</v>
      </c>
      <c r="DZ17" s="3">
        <f>SUM(TBL_Formulas[[#This Row],[Primary Storage 10]:[Archive Storage 10]],TBL_Formulas[[#This Row],[Data Retrieval 10]])</f>
        <v>345.04755243537141</v>
      </c>
      <c r="EA17" s="3">
        <f>SUM(TBL_Formulas[[#This Row],[Primary Storage 10]:[Archive Storage 10]],TBL_Formulas[[#This Row],[Data Retrieval 10]],TBL_Formulas[[#This Row],[Egress Fees 10 - Azure]:[Egress Fees 10 - GCP]])</f>
        <v>987.8747319002191</v>
      </c>
      <c r="EB17" s="14"/>
    </row>
    <row r="18" spans="1:132" x14ac:dyDescent="0.2">
      <c r="A18" s="2">
        <v>16</v>
      </c>
      <c r="B18" cm="1">
        <f t="array" ref="B18">_xlfn.IFNA(
    _xlfn.IFS(
        _xlfn.XLOOKUP(
            B$1,
            TBL_Options_Add[Option],
            TBL_Options_Add[Influx1_Month],
            0,
            0
        )=TBL_Formulas[[#This Row],[Month]],
        SUM(
            B17*
            SUM(
                _xlfn.XLOOKUP(
                    B$1,
                    TBL_Options[Option],
                    TBL_Options[ROG],
                    0,
                    0
                )/
                12
            )+
            B17+
            _xlfn.XLOOKUP(
                B$1,
                TBL_Options_Add[Option],
                TBL_Options_Add[Influx1_Size],
                0,
                0
            )
        ),
        _xlfn.XLOOKUP(
            B$1,
            TBL_Options_Add[Option],
            TBL_Options_Add[Influx2_Month],
            0,
            0
        )=TBL_Formulas[[#This Row],[Month]],
        SUM(
            B17*
            SUM(
                _xlfn.XLOOKUP(
                    B$1,
                    TBL_Options[Option],
                    TBL_Options[ROG],
                    0,
                    0
                )/
                12
            )+
            B17+
            _xlfn.XLOOKUP(
                B$1,
                TBL_Options_Add[Option],
                TBL_Options_Add[Influx2_Size],
                0,
                0
            )
        ),
        _xlfn.XLOOKUP(
            B$1,
            TBL_Options_Add[Option],
            TBL_Options_Add[Influx3_Month],
            0,
            0
        )=TBL_Formulas[[#This Row],[Month]],
        SUM(
            B17*
            SUM(
                _xlfn.XLOOKUP(
                    B$1,
                    TBL_Options[Option],
                    TBL_Options[ROG],
                    0,
                    0
                )/
                12
            )+
            B17+
            _xlfn.XLOOKUP(
                B$1,
                TBL_Options_Add[Option],
                TBL_Options_Add[Influx3_Size],
                0,
                0
            )
        )
    ),
    SUM(
        B17*
        SUM(
            _xlfn.XLOOKUP(
                B$1,
                TBL_Options[Option],
                TBL_Options[ROG],
                0,
                0
            )/
            12
        )+
        B17
    )
)</f>
        <v>223.71977135898763</v>
      </c>
      <c r="C18" cm="1">
        <f t="array" ref="C18">_xlfn.IFNA(
    _xlfn.IFS(
        _xlfn.XLOOKUP(
            C$1,
            TBL_Options_Add[Option],
            TBL_Options_Add[Influx1_Month],
            0,
            0
        )=TBL_Formulas[[#This Row],[Month]],
        SUM(
            C17*
            SUM(
                _xlfn.XLOOKUP(
                    C$1,
                    TBL_Options[Option],
                    TBL_Options[ROG],
                    0,
                    0
                )/
                12
            )+
            C17+
            _xlfn.XLOOKUP(
                C$1,
                TBL_Options_Add[Option],
                TBL_Options_Add[Influx1_Size],
                0,
                0
            )
        ),
        _xlfn.XLOOKUP(
            C$1,
            TBL_Options_Add[Option],
            TBL_Options_Add[Influx2_Month],
            0,
            0
        )=TBL_Formulas[[#This Row],[Month]],
        SUM(
            C17*
            SUM(
                _xlfn.XLOOKUP(
                    C$1,
                    TBL_Options[Option],
                    TBL_Options[ROG],
                    0,
                    0
                )/
                12
            )+
            C17+
            _xlfn.XLOOKUP(
                C$1,
                TBL_Options_Add[Option],
                TBL_Options_Add[Influx2_Size],
                0,
                0
            )
        ),
        _xlfn.XLOOKUP(
            C$1,
            TBL_Options_Add[Option],
            TBL_Options_Add[Influx3_Month],
            0,
            0
        )=TBL_Formulas[[#This Row],[Month]],
        SUM(
            C17*
            SUM(
                _xlfn.XLOOKUP(
                    C$1,
                    TBL_Options[Option],
                    TBL_Options[ROG],
                    0,
                    0
                )/
                12
            )+
            C17+
            _xlfn.XLOOKUP(
                C$1,
                TBL_Options_Add[Option],
                TBL_Options_Add[Influx3_Size],
                0,
                0
            )
        )
    ),
    SUM(
        C17*
        SUM(
            _xlfn.XLOOKUP(
                C$1,
                TBL_Options[Option],
                TBL_Options[ROG],
                0,
                0
            )/
            12
        )+
        C17
    )
)</f>
        <v>56.628084099229518</v>
      </c>
      <c r="D18" cm="1">
        <f t="array" ref="D18">_xlfn.IFNA(
    _xlfn.IFS(
        _xlfn.XLOOKUP(
            D$1,
            TBL_Options_Add[Option],
            TBL_Options_Add[Influx1_Month],
            0,
            0
        )=TBL_Formulas[[#This Row],[Month]],
        SUM(
            D17*
            SUM(
                _xlfn.XLOOKUP(
                    D$1,
                    TBL_Options[Option],
                    TBL_Options[ROG],
                    0,
                    0
                )/
                12
            )+
            D17+
            _xlfn.XLOOKUP(
                D$1,
                TBL_Options_Add[Option],
                TBL_Options_Add[Influx1_Size],
                0,
                0
            )
        ),
        _xlfn.XLOOKUP(
            D$1,
            TBL_Options_Add[Option],
            TBL_Options_Add[Influx2_Month],
            0,
            0
        )=TBL_Formulas[[#This Row],[Month]],
        SUM(
            D17*
            SUM(
                _xlfn.XLOOKUP(
                    D$1,
                    TBL_Options[Option],
                    TBL_Options[ROG],
                    0,
                    0
                )/
                12
            )+
            D17+
            _xlfn.XLOOKUP(
                D$1,
                TBL_Options_Add[Option],
                TBL_Options_Add[Influx2_Size],
                0,
                0
            )
        ),
        _xlfn.XLOOKUP(
            D$1,
            TBL_Options_Add[Option],
            TBL_Options_Add[Influx3_Month],
            0,
            0
        )=TBL_Formulas[[#This Row],[Month]],
        SUM(
            D17*
            SUM(
                _xlfn.XLOOKUP(
                    D$1,
                    TBL_Options[Option],
                    TBL_Options[ROG],
                    0,
                    0
                )/
                12
            )+
            D17+
            _xlfn.XLOOKUP(
                D$1,
                TBL_Options_Add[Option],
                TBL_Options_Add[Influx3_Size],
                0,
                0
            )
        )
    ),
    SUM(
        D17*
        SUM(
            _xlfn.XLOOKUP(
                D$1,
                TBL_Options[Option],
                TBL_Options[ROG],
                0,
                0
            )/
            12
        )+
        D17
    )
)</f>
        <v>56.628084099229518</v>
      </c>
      <c r="E18" cm="1">
        <f t="array" ref="E18">_xlfn.IFNA(
    _xlfn.IFS(
        _xlfn.XLOOKUP(
            E$1,
            TBL_Options_Add[Option],
            TBL_Options_Add[Influx1_Month],
            0,
            0
        )=TBL_Formulas[[#This Row],[Month]],
        SUM(
            E17*
            SUM(
                _xlfn.XLOOKUP(
                    E$1,
                    TBL_Options[Option],
                    TBL_Options[ROG],
                    0,
                    0
                )/
                12
            )+
            E17+
            _xlfn.XLOOKUP(
                E$1,
                TBL_Options_Add[Option],
                TBL_Options_Add[Influx1_Size],
                0,
                0
            )
        ),
        _xlfn.XLOOKUP(
            E$1,
            TBL_Options_Add[Option],
            TBL_Options_Add[Influx2_Month],
            0,
            0
        )=TBL_Formulas[[#This Row],[Month]],
        SUM(
            E17*
            SUM(
                _xlfn.XLOOKUP(
                    E$1,
                    TBL_Options[Option],
                    TBL_Options[ROG],
                    0,
                    0
                )/
                12
            )+
            E17+
            _xlfn.XLOOKUP(
                E$1,
                TBL_Options_Add[Option],
                TBL_Options_Add[Influx2_Size],
                0,
                0
            )
        ),
        _xlfn.XLOOKUP(
            E$1,
            TBL_Options_Add[Option],
            TBL_Options_Add[Influx3_Month],
            0,
            0
        )=TBL_Formulas[[#This Row],[Month]],
        SUM(
            E17*
            SUM(
                _xlfn.XLOOKUP(
                    E$1,
                    TBL_Options[Option],
                    TBL_Options[ROG],
                    0,
                    0
                )/
                12
            )+
            E17+
            _xlfn.XLOOKUP(
                E$1,
                TBL_Options_Add[Option],
                TBL_Options_Add[Influx3_Size],
                0,
                0
            )
        )
    ),
    SUM(
        E17*
        SUM(
            _xlfn.XLOOKUP(
                E$1,
                TBL_Options[Option],
                TBL_Options[ROG],
                0,
                0
            )/
            12
        )+
        E17
    )
)</f>
        <v>56.628084099229518</v>
      </c>
      <c r="F18" cm="1">
        <f t="array" ref="F18">_xlfn.IFNA(
    _xlfn.IFS(
        _xlfn.XLOOKUP(
            F$1,
            TBL_Options_Add[Option],
            TBL_Options_Add[Influx1_Month],
            0,
            0
        )=TBL_Formulas[[#This Row],[Month]],
        SUM(
            F17*
            SUM(
                _xlfn.XLOOKUP(
                    F$1,
                    TBL_Options[Option],
                    TBL_Options[ROG],
                    0,
                    0
                )/
                12
            )+
            F17+
            _xlfn.XLOOKUP(
                F$1,
                TBL_Options_Add[Option],
                TBL_Options_Add[Influx1_Size],
                0,
                0
            )
        ),
        _xlfn.XLOOKUP(
            F$1,
            TBL_Options_Add[Option],
            TBL_Options_Add[Influx2_Month],
            0,
            0
        )=TBL_Formulas[[#This Row],[Month]],
        SUM(
            F17*
            SUM(
                _xlfn.XLOOKUP(
                    F$1,
                    TBL_Options[Option],
                    TBL_Options[ROG],
                    0,
                    0
                )/
                12
            )+
            F17+
            _xlfn.XLOOKUP(
                F$1,
                TBL_Options_Add[Option],
                TBL_Options_Add[Influx2_Size],
                0,
                0
            )
        ),
        _xlfn.XLOOKUP(
            F$1,
            TBL_Options_Add[Option],
            TBL_Options_Add[Influx3_Month],
            0,
            0
        )=TBL_Formulas[[#This Row],[Month]],
        SUM(
            F17*
            SUM(
                _xlfn.XLOOKUP(
                    F$1,
                    TBL_Options[Option],
                    TBL_Options[ROG],
                    0,
                    0
                )/
                12
            )+
            F17+
            _xlfn.XLOOKUP(
                F$1,
                TBL_Options_Add[Option],
                TBL_Options_Add[Influx3_Size],
                0,
                0
            )
        )
    ),
    SUM(
        F17*
        SUM(
            _xlfn.XLOOKUP(
                F$1,
                TBL_Options[Option],
                TBL_Options[ROG],
                0,
                0
            )/
            12
        )+
        F17
    )
)</f>
        <v>56.628084099229518</v>
      </c>
      <c r="G18" cm="1">
        <f t="array" ref="G18">_xlfn.IFNA(
    _xlfn.IFS(
        _xlfn.XLOOKUP(
            G$1,
            TBL_Options_Add[Option],
            TBL_Options_Add[Influx1_Month],
            0,
            0
        )=TBL_Formulas[[#This Row],[Month]],
        SUM(
            G17*
            SUM(
                _xlfn.XLOOKUP(
                    G$1,
                    TBL_Options[Option],
                    TBL_Options[ROG],
                    0,
                    0
                )/
                12
            )+
            G17+
            _xlfn.XLOOKUP(
                G$1,
                TBL_Options_Add[Option],
                TBL_Options_Add[Influx1_Size],
                0,
                0
            )
        ),
        _xlfn.XLOOKUP(
            G$1,
            TBL_Options_Add[Option],
            TBL_Options_Add[Influx2_Month],
            0,
            0
        )=TBL_Formulas[[#This Row],[Month]],
        SUM(
            G17*
            SUM(
                _xlfn.XLOOKUP(
                    G$1,
                    TBL_Options[Option],
                    TBL_Options[ROG],
                    0,
                    0
                )/
                12
            )+
            G17+
            _xlfn.XLOOKUP(
                G$1,
                TBL_Options_Add[Option],
                TBL_Options_Add[Influx2_Size],
                0,
                0
            )
        ),
        _xlfn.XLOOKUP(
            G$1,
            TBL_Options_Add[Option],
            TBL_Options_Add[Influx3_Month],
            0,
            0
        )=TBL_Formulas[[#This Row],[Month]],
        SUM(
            G17*
            SUM(
                _xlfn.XLOOKUP(
                    G$1,
                    TBL_Options[Option],
                    TBL_Options[ROG],
                    0,
                    0
                )/
                12
            )+
            G17+
            _xlfn.XLOOKUP(
                G$1,
                TBL_Options_Add[Option],
                TBL_Options_Add[Influx3_Size],
                0,
                0
            )
        )
    ),
    SUM(
        G17*
        SUM(
            _xlfn.XLOOKUP(
                G$1,
                TBL_Options[Option],
                TBL_Options[ROG],
                0,
                0
            )/
            12
        )+
        G17
    )
)</f>
        <v>56.628084099229518</v>
      </c>
      <c r="H18" cm="1">
        <f t="array" ref="H18">_xlfn.IFNA(
    _xlfn.IFS(
        _xlfn.XLOOKUP(
            H$1,
            TBL_Options_Add[Option],
            TBL_Options_Add[Influx1_Month],
            0,
            0
        )=TBL_Formulas[[#This Row],[Month]],
        SUM(
            H17*
            SUM(
                _xlfn.XLOOKUP(
                    H$1,
                    TBL_Options[Option],
                    TBL_Options[ROG],
                    0,
                    0
                )/
                12
            )+
            H17+
            _xlfn.XLOOKUP(
                H$1,
                TBL_Options_Add[Option],
                TBL_Options_Add[Influx1_Size],
                0,
                0
            )
        ),
        _xlfn.XLOOKUP(
            H$1,
            TBL_Options_Add[Option],
            TBL_Options_Add[Influx2_Month],
            0,
            0
        )=TBL_Formulas[[#This Row],[Month]],
        SUM(
            H17*
            SUM(
                _xlfn.XLOOKUP(
                    H$1,
                    TBL_Options[Option],
                    TBL_Options[ROG],
                    0,
                    0
                )/
                12
            )+
            H17+
            _xlfn.XLOOKUP(
                H$1,
                TBL_Options_Add[Option],
                TBL_Options_Add[Influx2_Size],
                0,
                0
            )
        ),
        _xlfn.XLOOKUP(
            H$1,
            TBL_Options_Add[Option],
            TBL_Options_Add[Influx3_Month],
            0,
            0
        )=TBL_Formulas[[#This Row],[Month]],
        SUM(
            H17*
            SUM(
                _xlfn.XLOOKUP(
                    H$1,
                    TBL_Options[Option],
                    TBL_Options[ROG],
                    0,
                    0
                )/
                12
            )+
            H17+
            _xlfn.XLOOKUP(
                H$1,
                TBL_Options_Add[Option],
                TBL_Options_Add[Influx3_Size],
                0,
                0
            )
        )
    ),
    SUM(
        H17*
        SUM(
            _xlfn.XLOOKUP(
                H$1,
                TBL_Options[Option],
                TBL_Options[ROG],
                0,
                0
            )/
            12
        )+
        H17
    )
)</f>
        <v>56.628084099229518</v>
      </c>
      <c r="I18" cm="1">
        <f t="array" ref="I18">_xlfn.IFNA(
    _xlfn.IFS(
        _xlfn.XLOOKUP(
            I$1,
            TBL_Options_Add[Option],
            TBL_Options_Add[Influx1_Month],
            0,
            0
        )=TBL_Formulas[[#This Row],[Month]],
        SUM(
            I17*
            SUM(
                _xlfn.XLOOKUP(
                    I$1,
                    TBL_Options[Option],
                    TBL_Options[ROG],
                    0,
                    0
                )/
                12
            )+
            I17+
            _xlfn.XLOOKUP(
                I$1,
                TBL_Options_Add[Option],
                TBL_Options_Add[Influx1_Size],
                0,
                0
            )
        ),
        _xlfn.XLOOKUP(
            I$1,
            TBL_Options_Add[Option],
            TBL_Options_Add[Influx2_Month],
            0,
            0
        )=TBL_Formulas[[#This Row],[Month]],
        SUM(
            I17*
            SUM(
                _xlfn.XLOOKUP(
                    I$1,
                    TBL_Options[Option],
                    TBL_Options[ROG],
                    0,
                    0
                )/
                12
            )+
            I17+
            _xlfn.XLOOKUP(
                I$1,
                TBL_Options_Add[Option],
                TBL_Options_Add[Influx2_Size],
                0,
                0
            )
        ),
        _xlfn.XLOOKUP(
            I$1,
            TBL_Options_Add[Option],
            TBL_Options_Add[Influx3_Month],
            0,
            0
        )=TBL_Formulas[[#This Row],[Month]],
        SUM(
            I17*
            SUM(
                _xlfn.XLOOKUP(
                    I$1,
                    TBL_Options[Option],
                    TBL_Options[ROG],
                    0,
                    0
                )/
                12
            )+
            I17+
            _xlfn.XLOOKUP(
                I$1,
                TBL_Options_Add[Option],
                TBL_Options_Add[Influx3_Size],
                0,
                0
            )
        )
    ),
    SUM(
        I17*
        SUM(
            _xlfn.XLOOKUP(
                I$1,
                TBL_Options[Option],
                TBL_Options[ROG],
                0,
                0
            )/
            12
        )+
        I17
    )
)</f>
        <v>56.628084099229518</v>
      </c>
      <c r="J18" cm="1">
        <f t="array" ref="J18">_xlfn.IFNA(
    _xlfn.IFS(
        _xlfn.XLOOKUP(
            J$1,
            TBL_Options_Add[Option],
            TBL_Options_Add[Influx1_Month],
            0,
            0
        )=TBL_Formulas[[#This Row],[Month]],
        SUM(
            J17*
            SUM(
                _xlfn.XLOOKUP(
                    J$1,
                    TBL_Options[Option],
                    TBL_Options[ROG],
                    0,
                    0
                )/
                12
            )+
            J17+
            _xlfn.XLOOKUP(
                J$1,
                TBL_Options_Add[Option],
                TBL_Options_Add[Influx1_Size],
                0,
                0
            )
        ),
        _xlfn.XLOOKUP(
            J$1,
            TBL_Options_Add[Option],
            TBL_Options_Add[Influx2_Month],
            0,
            0
        )=TBL_Formulas[[#This Row],[Month]],
        SUM(
            J17*
            SUM(
                _xlfn.XLOOKUP(
                    J$1,
                    TBL_Options[Option],
                    TBL_Options[ROG],
                    0,
                    0
                )/
                12
            )+
            J17+
            _xlfn.XLOOKUP(
                J$1,
                TBL_Options_Add[Option],
                TBL_Options_Add[Influx2_Size],
                0,
                0
            )
        ),
        _xlfn.XLOOKUP(
            J$1,
            TBL_Options_Add[Option],
            TBL_Options_Add[Influx3_Month],
            0,
            0
        )=TBL_Formulas[[#This Row],[Month]],
        SUM(
            J17*
            SUM(
                _xlfn.XLOOKUP(
                    J$1,
                    TBL_Options[Option],
                    TBL_Options[ROG],
                    0,
                    0
                )/
                12
            )+
            J17+
            _xlfn.XLOOKUP(
                J$1,
                TBL_Options_Add[Option],
                TBL_Options_Add[Influx3_Size],
                0,
                0
            )
        )
    ),
    SUM(
        J17*
        SUM(
            _xlfn.XLOOKUP(
                J$1,
                TBL_Options[Option],
                TBL_Options[ROG],
                0,
                0
            )/
            12
        )+
        J17
    )
)</f>
        <v>56.628084099229518</v>
      </c>
      <c r="K18" cm="1">
        <f t="array" ref="K18">_xlfn.IFNA(
    _xlfn.IFS(
        _xlfn.XLOOKUP(
            K$1,
            TBL_Options_Add[Option],
            TBL_Options_Add[Influx1_Month],
            0,
            0
        )=TBL_Formulas[[#This Row],[Month]],
        SUM(
            K17*
            SUM(
                _xlfn.XLOOKUP(
                    K$1,
                    TBL_Options[Option],
                    TBL_Options[ROG],
                    0,
                    0
                )/
                12
            )+
            K17+
            _xlfn.XLOOKUP(
                K$1,
                TBL_Options_Add[Option],
                TBL_Options_Add[Influx1_Size],
                0,
                0
            )
        ),
        _xlfn.XLOOKUP(
            K$1,
            TBL_Options_Add[Option],
            TBL_Options_Add[Influx2_Month],
            0,
            0
        )=TBL_Formulas[[#This Row],[Month]],
        SUM(
            K17*
            SUM(
                _xlfn.XLOOKUP(
                    K$1,
                    TBL_Options[Option],
                    TBL_Options[ROG],
                    0,
                    0
                )/
                12
            )+
            K17+
            _xlfn.XLOOKUP(
                K$1,
                TBL_Options_Add[Option],
                TBL_Options_Add[Influx2_Size],
                0,
                0
            )
        ),
        _xlfn.XLOOKUP(
            K$1,
            TBL_Options_Add[Option],
            TBL_Options_Add[Influx3_Month],
            0,
            0
        )=TBL_Formulas[[#This Row],[Month]],
        SUM(
            K17*
            SUM(
                _xlfn.XLOOKUP(
                    K$1,
                    TBL_Options[Option],
                    TBL_Options[ROG],
                    0,
                    0
                )/
                12
            )+
            K17+
            _xlfn.XLOOKUP(
                K$1,
                TBL_Options_Add[Option],
                TBL_Options_Add[Influx3_Size],
                0,
                0
            )
        )
    ),
    SUM(
        K17*
        SUM(
            _xlfn.XLOOKUP(
                K$1,
                TBL_Options[Option],
                TBL_Options[ROG],
                0,
                0
            )/
            12
        )+
        K17
    )
)</f>
        <v>56.628084099229518</v>
      </c>
      <c r="L18">
        <f>IFERROR(
    SUM(
       TBL_Formulas[[#This Row],[Growth Pattern 01]]*
        _xlfn.XLOOKUP(
            L$1,
            TBL_Options[Option],
            TBL_Options[Primary_Mix],
            1,
            0
        )
    ),
    ""
)</f>
        <v>223.71977135898763</v>
      </c>
      <c r="M18">
        <f>IFERROR(
    SUM(
       TBL_Formulas[[#This Row],[Growth Pattern 01]]*
        _xlfn.XLOOKUP(
            M$1,
            TBL_Options[Option],
            TBL_Options[Secondary_Mix],
            1,
            0
        )
    ),
    ""
)</f>
        <v>44.743954271797527</v>
      </c>
      <c r="N18">
        <f>IFERROR(
    SUM(
       TBL_Formulas[[#This Row],[Growth Pattern 01]]*
        _xlfn.XLOOKUP(
            N$1,
            TBL_Options[Option],
            TBL_Options[Archive_Mix],
            1,
            0
        )
    ),
    ""
)</f>
        <v>0</v>
      </c>
      <c r="O18">
        <f>IFERROR(
    SUM(
       TBL_Formulas[[#This Row],[Growth Pattern 02]]*
        _xlfn.XLOOKUP(
            O$1,
            TBL_Options[Option],
            TBL_Options[Primary_Mix],
            1,
            0
        )
    ),
    ""
)</f>
        <v>11.325616819845905</v>
      </c>
      <c r="P18">
        <f>IFERROR(
    SUM(
       TBL_Formulas[[#This Row],[Growth Pattern 02]]*
        _xlfn.XLOOKUP(
            P$1,
            TBL_Options[Option],
            TBL_Options[Secondary_Mix],
            1,
            0
        )
    ),
    ""
)</f>
        <v>11.325616819845905</v>
      </c>
      <c r="Q18">
        <f>IFERROR(
    SUM(
       TBL_Formulas[[#This Row],[Growth Pattern 02]]*
        _xlfn.XLOOKUP(
            Q$1,
            TBL_Options[Option],
            TBL_Options[Archive_Mix],
            1,
            0
        )
    ),
    ""
)</f>
        <v>33.976850459537708</v>
      </c>
      <c r="R18">
        <f>IFERROR(
    SUM(
       TBL_Formulas[[#This Row],[Growth Pattern 03]]*
        _xlfn.XLOOKUP(
            R$1,
            TBL_Options[Option],
            TBL_Options[Primary_Mix],
            1,
            0
        )
    ),
    ""
)</f>
        <v>56.628084099229518</v>
      </c>
      <c r="S18">
        <f>IFERROR(
    SUM(
       TBL_Formulas[[#This Row],[Growth Pattern 03]]*
        _xlfn.XLOOKUP(
            R$1,
            TBL_Options[Option],
            TBL_Options[Secondary_Mix],
            1,
            0
        )
    ),
    ""
)</f>
        <v>0</v>
      </c>
      <c r="T18">
        <f>IFERROR(
    SUM(
       TBL_Formulas[[#This Row],[Growth Pattern 03]]*
        _xlfn.XLOOKUP(
            T$1,
            TBL_Options[Option],
            TBL_Options[Archive_Mix],
            1,
            0
        )
    ),
    ""
)</f>
        <v>0</v>
      </c>
      <c r="U18">
        <f>IFERROR(
    SUM(
       TBL_Formulas[[#This Row],[Growth Pattern 04]]*
        _xlfn.XLOOKUP(
            U$1,
            TBL_Options[Option],
            TBL_Options[Primary_Mix],
            1,
            0
        )
    ),
    ""
)</f>
        <v>56.628084099229518</v>
      </c>
      <c r="V18">
        <f>IFERROR(
    SUM(
       TBL_Formulas[[#This Row],[Growth Pattern 04]]*
        _xlfn.XLOOKUP(
           V$1,
            TBL_Options[Option],
            TBL_Options[Secondary_Mix],
            1,
            0
        )
    ),
    ""
)</f>
        <v>0</v>
      </c>
      <c r="W18">
        <f>IFERROR(
    SUM(
       TBL_Formulas[[#This Row],[Growth Pattern 04]]*
        _xlfn.XLOOKUP(
            W$1,
            TBL_Options[Option],
            TBL_Options[Archive_Mix],
            1,
            0
        )
    ),
    ""
)</f>
        <v>0</v>
      </c>
      <c r="X18">
        <f>IFERROR(
    SUM(
       TBL_Formulas[[#This Row],[Growth Pattern 05]]*
        _xlfn.XLOOKUP(
            X$1,
            TBL_Options[Option],
            TBL_Options[Primary_Mix],
            1,
            0
        )
    ),
    ""
)</f>
        <v>56.628084099229518</v>
      </c>
      <c r="Y18">
        <f>IFERROR(
    SUM(
       TBL_Formulas[[#This Row],[Growth Pattern 05]]*
        _xlfn.XLOOKUP(
            Y$1,
            TBL_Options[Option],
            TBL_Options[Secondary_Mix],
            1,
            0
        )
    ),
    ""
)</f>
        <v>0</v>
      </c>
      <c r="Z18">
        <f>IFERROR(
    SUM(
       TBL_Formulas[[#This Row],[Growth Pattern 05]]*
        _xlfn.XLOOKUP(
            Z$1,
            TBL_Options[Option],
            TBL_Options[Archive_Mix],
            1,
            0
        )
    ),
    ""
)</f>
        <v>0</v>
      </c>
      <c r="AA18">
        <f>IFERROR(
    SUM(
       TBL_Formulas[[#This Row],[Growth Pattern 06]]*
        _xlfn.XLOOKUP(
            AA$1,
            TBL_Options[Option],
            TBL_Options[Primary_Mix],
            1,
            0
        )
    ),
    ""
)</f>
        <v>56.628084099229518</v>
      </c>
      <c r="AB18">
        <f>IFERROR(
    SUM(
       TBL_Formulas[[#This Row],[Growth Pattern 06]]*
        _xlfn.XLOOKUP(
            AB$1,
            TBL_Options[Option],
            TBL_Options[Secondary_Mix],
            1,
            0
        )
    ),
    ""
)</f>
        <v>0</v>
      </c>
      <c r="AC18">
        <f>IFERROR(
    SUM(
       TBL_Formulas[[#This Row],[Growth Pattern 06]]*
        _xlfn.XLOOKUP(
            AC$1,
            TBL_Options[Option],
            TBL_Options[Archive_Mix],
            1,
            0
        )
    ),
    ""
)</f>
        <v>0</v>
      </c>
      <c r="AD18">
        <f>IFERROR(
    SUM(
       TBL_Formulas[[#This Row],[Growth Pattern 07]]*
        _xlfn.XLOOKUP(
            AD$1,
            TBL_Options[Option],
            TBL_Options[Primary_Mix],
            1,
            0
        )
    ),
    ""
)</f>
        <v>56.628084099229518</v>
      </c>
      <c r="AE18">
        <f>IFERROR(
    SUM(
       TBL_Formulas[[#This Row],[Growth Pattern 07]]*
        _xlfn.XLOOKUP(
            AE$1,
            TBL_Options[Option],
            TBL_Options[Secondary_Mix],
            1,
            0
        )
    ),
    ""
)</f>
        <v>0</v>
      </c>
      <c r="AF18">
        <f>IFERROR(
    SUM(
       TBL_Formulas[[#This Row],[Growth Pattern 07]]*
        _xlfn.XLOOKUP(
            AF$1,
            TBL_Options[Option],
            TBL_Options[Archive_Mix],
            1,
            0
        )
    ),
    ""
)</f>
        <v>0</v>
      </c>
      <c r="AG18">
        <f>IFERROR(
    SUM(
       TBL_Formulas[[#This Row],[Growth Pattern 08]]*
        _xlfn.XLOOKUP(
            AG$1,
            TBL_Options[Option],
            TBL_Options[Primary_Mix],
            1,
            0
        )
    ),
    ""
)</f>
        <v>56.628084099229518</v>
      </c>
      <c r="AH18">
        <f>IFERROR(
    SUM(
       TBL_Formulas[[#This Row],[Growth Pattern 08]]*
        _xlfn.XLOOKUP(
            AH$1,
            TBL_Options[Option],
            TBL_Options[Secondary_Mix],
            1,
            0
        )
    ),
    ""
)</f>
        <v>0</v>
      </c>
      <c r="AI18">
        <f>IFERROR(
    SUM(
       TBL_Formulas[[#This Row],[Growth Pattern 08]]*
        _xlfn.XLOOKUP(
            AI$1,
            TBL_Options[Option],
            TBL_Options[Archive_Mix],
            1,
            0
        )
    ),
    ""
)</f>
        <v>0</v>
      </c>
      <c r="AJ18">
        <f>IFERROR(
    SUM(
       TBL_Formulas[[#This Row],[Growth Pattern 09]]*
        _xlfn.XLOOKUP(
            AJ$1,
            TBL_Options[Option],
            TBL_Options[Primary_Mix],
            1,
            0
        )
    ),
    ""
)</f>
        <v>56.628084099229518</v>
      </c>
      <c r="AK18">
        <f>IFERROR(
    SUM(
       TBL_Formulas[[#This Row],[Growth Pattern 09]]*
        _xlfn.XLOOKUP(
            AK$1,
            TBL_Options[Option],
            TBL_Options[Secondary_Mix],
            1,
            0
        )
    ),
    ""
)</f>
        <v>0</v>
      </c>
      <c r="AL18">
        <f>IFERROR(
    SUM(
       TBL_Formulas[[#This Row],[Growth Pattern 09]]*
        _xlfn.XLOOKUP(
            AL$1,
            TBL_Options[Option],
            TBL_Options[Archive_Mix],
            1,
            0
        )
    ),
    ""
)</f>
        <v>0</v>
      </c>
      <c r="AM18">
        <f>IFERROR(
    SUM(
       TBL_Formulas[[#This Row],[Growth Pattern 10]]*
        _xlfn.XLOOKUP(
            AM$1,
            TBL_Options[Option],
            TBL_Options[Primary_Mix],
            1,
            0
        )
    ),
    ""
)</f>
        <v>56.628084099229518</v>
      </c>
      <c r="AN18">
        <f>IFERROR(
    SUM(
       TBL_Formulas[[#This Row],[Growth Pattern 10]]*
        _xlfn.XLOOKUP(
            AN$1,
            TBL_Options[Option],
            TBL_Options[Secondary_Mix],
            1,
            0
        )
    ),
    ""
)</f>
        <v>0</v>
      </c>
      <c r="AO18">
        <f>IFERROR(
    SUM(
       TBL_Formulas[[#This Row],[Growth Pattern 10]]*
        _xlfn.XLOOKUP(
            AO$1,
            TBL_Options[Option],
            TBL_Options[Archive_Mix],
            1,
            0
        )
    ),
    ""
)</f>
        <v>0</v>
      </c>
      <c r="AP18" s="3" cm="1">
        <f t="array" ref="AP18">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5091.1590091752732</v>
      </c>
      <c r="AQ18" s="3" t="str" cm="1">
        <f t="array" ref="AQ18">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8" s="3" t="str" cm="1">
        <f t="array" ref="AR18">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8" s="3" cm="1">
        <f t="array" ref="AS18">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266.74092734101077</v>
      </c>
      <c r="AT18" s="3" cm="1">
        <f t="array" ref="AT18">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144.96789529402758</v>
      </c>
      <c r="AU18" s="3" cm="1">
        <f t="array" ref="AU18">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139.16917948226646</v>
      </c>
      <c r="AV18" s="3" cm="1">
        <f t="array" ref="AV18">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724.83947647013781</v>
      </c>
      <c r="AW18" s="3" t="str" cm="1">
        <f t="array" ref="AW18">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8" s="3" t="str" cm="1">
        <f t="array" ref="AX18">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8" s="3" cm="1">
        <f t="array" ref="AY18">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579.87158117611023</v>
      </c>
      <c r="AZ18" s="3" t="str" cm="1">
        <f t="array" ref="AZ18">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8" s="3" t="str" cm="1">
        <f t="array" ref="BA18">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8" s="3" cm="1">
        <f t="array" ref="BB18">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1039.0178354346706</v>
      </c>
      <c r="BC18" s="3" t="str" cm="1">
        <f t="array" ref="BC18">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8" s="3" t="str" cm="1">
        <f t="array" ref="BD18">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8" s="3" cm="1">
        <f t="array" ref="BE18">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579.87158117611023</v>
      </c>
      <c r="BF18" s="3" t="str" cm="1">
        <f t="array" ref="BF18">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8" s="3" t="str" cm="1">
        <f t="array" ref="BG18">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8" s="3" cm="1">
        <f t="array" ref="BH18">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115.97431623522206</v>
      </c>
      <c r="BI18" s="3" t="str" cm="1">
        <f t="array" ref="BI18">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8" s="3" t="str" cm="1">
        <f t="array" ref="BJ18">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8" s="3" cm="1">
        <f t="array" ref="BK18">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2261.4991665868301</v>
      </c>
      <c r="BL18" s="3" t="str" cm="1">
        <f t="array" ref="BL18">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8" s="3" t="str" cm="1">
        <f t="array" ref="BM18">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8" s="3" cm="1">
        <f t="array" ref="BN18">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579.87158117611023</v>
      </c>
      <c r="BO18" s="3" t="str" cm="1">
        <f t="array" ref="BO18">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8" s="3" t="str" cm="1">
        <f t="array" ref="BP18">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8" s="3" cm="1">
        <f t="array" ref="BQ18">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231.94863247044412</v>
      </c>
      <c r="BR18" s="3" t="str" cm="1">
        <f t="array" ref="BR18">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8" s="3" t="str" cm="1">
        <f t="array" ref="BS18">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8"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8">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8">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57.987158117611038</v>
      </c>
      <c r="BW18">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57.987158117611038</v>
      </c>
      <c r="BX18">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8">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57.987158117611038</v>
      </c>
      <c r="BZ18">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115.97431623522208</v>
      </c>
      <c r="CA18">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8">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57.987158117611038</v>
      </c>
      <c r="CC18">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115.97431623522208</v>
      </c>
      <c r="CD18" s="3" t="str" cm="1">
        <f t="array" ref="CD18">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8" s="3" cm="1">
        <f t="array" ref="CE18">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1998.4568899086285</v>
      </c>
      <c r="CF18" s="3" t="str" cm="1">
        <f t="array" ref="CF18">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8" s="3" t="str" cm="1">
        <f t="array" ref="CG18">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8" s="3" cm="1">
        <f t="array" ref="CH18">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104.37688461169985</v>
      </c>
      <c r="CI18" s="3" t="str" cm="1">
        <f t="array" ref="CI18">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8" s="3" t="str" cm="1">
        <f t="array" ref="CJ18">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8" s="3" cm="1">
        <f t="array" ref="CK18">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521.88442305849924</v>
      </c>
      <c r="CL18" s="3" t="str" cm="1">
        <f t="array" ref="CL18">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8" s="3" t="str" cm="1">
        <f t="array" ref="CM18">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8" s="3" cm="1">
        <f t="array" ref="CN18">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521.88442305849924</v>
      </c>
      <c r="CO18" s="3" t="str" cm="1">
        <f t="array" ref="CO18">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8" s="3" cm="1">
        <f t="array" ref="CP18">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498.42763352909657</v>
      </c>
      <c r="CQ18" s="3" t="str" cm="1">
        <f t="array" ref="CQ18">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8" s="3" t="str" cm="1">
        <f t="array" ref="CR18">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8" s="3" cm="1">
        <f t="array" ref="CS18">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498.42763352909657</v>
      </c>
      <c r="CT18" s="3" t="str" cm="1">
        <f t="array" ref="CT18">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8" s="3" t="str" cm="1">
        <f t="array" ref="CU18">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8" s="3" cm="1">
        <f t="array" ref="CV18">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498.42763352909657</v>
      </c>
      <c r="CW18" s="3" t="str" cm="1">
        <f t="array" ref="CW18">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8" s="3" t="str" cm="1">
        <f t="array" ref="CX18">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8" s="3" cm="1">
        <f t="array" ref="CY18">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498.42763352909657</v>
      </c>
      <c r="CZ18" s="3" t="str" cm="1">
        <f t="array" ref="CZ18">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8" s="3" t="str" cm="1">
        <f t="array" ref="DA18">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8" s="3" t="str" cm="1">
        <f t="array" ref="DB18">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8" s="3" t="str" cm="1">
        <f t="array" ref="DC18">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8" s="3" cm="1">
        <f t="array" ref="DD18">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648.09873929372134</v>
      </c>
      <c r="DE18" s="3" t="str" cm="1">
        <f t="array" ref="DE18">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8" s="3" t="str" cm="1">
        <f t="array" ref="DF18">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8" s="3" cm="1">
        <f t="array" ref="DG18">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648.09873929372134</v>
      </c>
      <c r="DH18" s="3">
        <f>SUM(TBL_Formulas[[#This Row],[Primary Storage 01]:[Archive Storage 01]],TBL_Formulas[[#This Row],[Data Retrieval 01]])</f>
        <v>5091.1590091752732</v>
      </c>
      <c r="DI18" s="3">
        <f>SUM(TBL_Formulas[[#This Row],[Primary Storage 01]:[Archive Storage 01]],TBL_Formulas[[#This Row],[Data Retrieval 01]],TBL_Formulas[[#This Row],[Egress Fees 01 - Azure]:[Egress Fees 01 - GCP]])</f>
        <v>7089.6158990839012</v>
      </c>
      <c r="DJ18" s="3">
        <f>SUM(TBL_Formulas[[#This Row],[Primary Storage 02]:[Archive Storage 02]],TBL_Formulas[[#This Row],[Data Retrieval 02]])</f>
        <v>550.87800211730485</v>
      </c>
      <c r="DK18" s="3">
        <f>SUM(TBL_Formulas[[#This Row],[Primary Storage 02]:[Archive Storage 02]],TBL_Formulas[[#This Row],[Data Retrieval 02]],TBL_Formulas[[#This Row],[Egress Fees 02 - Azure]:[Egress Fees 02 - GCP]])</f>
        <v>655.25488672900474</v>
      </c>
      <c r="DL18" s="3">
        <f>SUM(TBL_Formulas[[#This Row],[Primary Storage 03]:[Archive Storage 03]],TBL_Formulas[[#This Row],[Data Retrieval 03]])</f>
        <v>782.8266345877488</v>
      </c>
      <c r="DM18" s="3">
        <f>SUM(TBL_Formulas[[#This Row],[Primary Storage 03]:[Archive Storage 03]],TBL_Formulas[[#This Row],[Data Retrieval 03]],TBL_Formulas[[#This Row],[Egress Fees 03 - Azure]:[Egress Fees 03 - GCP]])</f>
        <v>1304.711057646248</v>
      </c>
      <c r="DN18" s="3">
        <f>SUM(TBL_Formulas[[#This Row],[Primary Storage 04]:[Archive Storage 04]],TBL_Formulas[[#This Row],[Data Retrieval 04]])</f>
        <v>637.85873929372121</v>
      </c>
      <c r="DO18" s="3">
        <f>SUM(TBL_Formulas[[#This Row],[Primary Storage 04]:[Archive Storage 04]],TBL_Formulas[[#This Row],[Data Retrieval 04]],TBL_Formulas[[#This Row],[Egress Fees 04 - Azure]:[Egress Fees 04 - GCP]])</f>
        <v>1159.7431623522205</v>
      </c>
      <c r="DP18" s="3">
        <f>SUM(TBL_Formulas[[#This Row],[Primary Storage 05]:[Archive Storage 05]],TBL_Formulas[[#This Row],[Data Retrieval 05]])</f>
        <v>1039.0178354346706</v>
      </c>
      <c r="DQ18" s="3">
        <f>SUM(TBL_Formulas[[#This Row],[Primary Storage 05]:[Archive Storage 05]],TBL_Formulas[[#This Row],[Data Retrieval 05]],TBL_Formulas[[#This Row],[Egress Fees 05 - Azure]:[Egress Fees 05 - GCP]])</f>
        <v>1537.4454689637671</v>
      </c>
      <c r="DR18" s="3">
        <f>SUM(TBL_Formulas[[#This Row],[Primary Storage 06]:[Archive Storage 06]],TBL_Formulas[[#This Row],[Data Retrieval 06]])</f>
        <v>637.85873929372121</v>
      </c>
      <c r="DS18" s="3">
        <f>SUM(TBL_Formulas[[#This Row],[Primary Storage 06]:[Archive Storage 06]],TBL_Formulas[[#This Row],[Data Retrieval 06]],TBL_Formulas[[#This Row],[Egress Fees 06 - Azure]:[Egress Fees 06 - GCP]])</f>
        <v>1136.2863728228178</v>
      </c>
      <c r="DT18" s="3">
        <f>SUM(TBL_Formulas[[#This Row],[Primary Storage 07]:[Archive Storage 07]],TBL_Formulas[[#This Row],[Data Retrieval 07]])</f>
        <v>231.94863247044412</v>
      </c>
      <c r="DU18" s="3">
        <f>SUM(TBL_Formulas[[#This Row],[Primary Storage 07]:[Archive Storage 07]],TBL_Formulas[[#This Row],[Data Retrieval 07]],TBL_Formulas[[#This Row],[Egress Fees 07 - Azure]:[Egress Fees 07 - GCP]])</f>
        <v>730.37626599954069</v>
      </c>
      <c r="DV18" s="3">
        <f>SUM(TBL_Formulas[[#This Row],[Primary Storage 08]:[Archive Storage 08]],TBL_Formulas[[#This Row],[Data Retrieval 08]])</f>
        <v>2261.4991665868301</v>
      </c>
      <c r="DW18" s="3">
        <f>SUM(TBL_Formulas[[#This Row],[Primary Storage 08]:[Archive Storage 08]],TBL_Formulas[[#This Row],[Data Retrieval 08]],TBL_Formulas[[#This Row],[Egress Fees 08 - Azure]:[Egress Fees 08 - GCP]])</f>
        <v>2759.9268001159267</v>
      </c>
      <c r="DX18" s="3">
        <f>SUM(TBL_Formulas[[#This Row],[Primary Storage 09]:[Archive Storage 09]],TBL_Formulas[[#This Row],[Data Retrieval 09]])</f>
        <v>637.85873929372121</v>
      </c>
      <c r="DY18" s="3">
        <f>SUM(TBL_Formulas[[#This Row],[Primary Storage 09]:[Archive Storage 09]],TBL_Formulas[[#This Row],[Data Retrieval 09]],TBL_Formulas[[#This Row],[Egress Fees 09 - Azure]:[Egress Fees 09 - GCP]])</f>
        <v>1285.9574785874424</v>
      </c>
      <c r="DZ18" s="3">
        <f>SUM(TBL_Formulas[[#This Row],[Primary Storage 10]:[Archive Storage 10]],TBL_Formulas[[#This Row],[Data Retrieval 10]])</f>
        <v>347.92294870566622</v>
      </c>
      <c r="EA18" s="3">
        <f>SUM(TBL_Formulas[[#This Row],[Primary Storage 10]:[Archive Storage 10]],TBL_Formulas[[#This Row],[Data Retrieval 10]],TBL_Formulas[[#This Row],[Egress Fees 10 - Azure]:[Egress Fees 10 - GCP]])</f>
        <v>996.0216879993875</v>
      </c>
      <c r="EB18" s="14"/>
    </row>
    <row r="19" spans="1:132" x14ac:dyDescent="0.2">
      <c r="A19" s="2">
        <v>17</v>
      </c>
      <c r="B19" cm="1">
        <f t="array" ref="B19">_xlfn.IFNA(
    _xlfn.IFS(
        _xlfn.XLOOKUP(
            B$1,
            TBL_Options_Add[Option],
            TBL_Options_Add[Influx1_Month],
            0,
            0
        )=TBL_Formulas[[#This Row],[Month]],
        SUM(
            B18*
            SUM(
                _xlfn.XLOOKUP(
                    B$1,
                    TBL_Options[Option],
                    TBL_Options[ROG],
                    0,
                    0
                )/
                12
            )+
            B18+
            _xlfn.XLOOKUP(
                B$1,
                TBL_Options_Add[Option],
                TBL_Options_Add[Influx1_Size],
                0,
                0
            )
        ),
        _xlfn.XLOOKUP(
            B$1,
            TBL_Options_Add[Option],
            TBL_Options_Add[Influx2_Month],
            0,
            0
        )=TBL_Formulas[[#This Row],[Month]],
        SUM(
            B18*
            SUM(
                _xlfn.XLOOKUP(
                    B$1,
                    TBL_Options[Option],
                    TBL_Options[ROG],
                    0,
                    0
                )/
                12
            )+
            B18+
            _xlfn.XLOOKUP(
                B$1,
                TBL_Options_Add[Option],
                TBL_Options_Add[Influx2_Size],
                0,
                0
            )
        ),
        _xlfn.XLOOKUP(
            B$1,
            TBL_Options_Add[Option],
            TBL_Options_Add[Influx3_Month],
            0,
            0
        )=TBL_Formulas[[#This Row],[Month]],
        SUM(
            B18*
            SUM(
                _xlfn.XLOOKUP(
                    B$1,
                    TBL_Options[Option],
                    TBL_Options[ROG],
                    0,
                    0
                )/
                12
            )+
            B18+
            _xlfn.XLOOKUP(
                B$1,
                TBL_Options_Add[Option],
                TBL_Options_Add[Influx3_Size],
                0,
                0
            )
        )
    ),
    SUM(
        B18*
        SUM(
            _xlfn.XLOOKUP(
                B$1,
                TBL_Options[Option],
                TBL_Options[ROG],
                0,
                0
            )/
            12
        )+
        B18
    )
)</f>
        <v>225.5841027869792</v>
      </c>
      <c r="C19" cm="1">
        <f t="array" ref="C19">_xlfn.IFNA(
    _xlfn.IFS(
        _xlfn.XLOOKUP(
            C$1,
            TBL_Options_Add[Option],
            TBL_Options_Add[Influx1_Month],
            0,
            0
        )=TBL_Formulas[[#This Row],[Month]],
        SUM(
            C18*
            SUM(
                _xlfn.XLOOKUP(
                    C$1,
                    TBL_Options[Option],
                    TBL_Options[ROG],
                    0,
                    0
                )/
                12
            )+
            C18+
            _xlfn.XLOOKUP(
                C$1,
                TBL_Options_Add[Option],
                TBL_Options_Add[Influx1_Size],
                0,
                0
            )
        ),
        _xlfn.XLOOKUP(
            C$1,
            TBL_Options_Add[Option],
            TBL_Options_Add[Influx2_Month],
            0,
            0
        )=TBL_Formulas[[#This Row],[Month]],
        SUM(
            C18*
            SUM(
                _xlfn.XLOOKUP(
                    C$1,
                    TBL_Options[Option],
                    TBL_Options[ROG],
                    0,
                    0
                )/
                12
            )+
            C18+
            _xlfn.XLOOKUP(
                C$1,
                TBL_Options_Add[Option],
                TBL_Options_Add[Influx2_Size],
                0,
                0
            )
        ),
        _xlfn.XLOOKUP(
            C$1,
            TBL_Options_Add[Option],
            TBL_Options_Add[Influx3_Month],
            0,
            0
        )=TBL_Formulas[[#This Row],[Month]],
        SUM(
            C18*
            SUM(
                _xlfn.XLOOKUP(
                    C$1,
                    TBL_Options[Option],
                    TBL_Options[ROG],
                    0,
                    0
                )/
                12
            )+
            C18+
            _xlfn.XLOOKUP(
                C$1,
                TBL_Options_Add[Option],
                TBL_Options_Add[Influx3_Size],
                0,
                0
            )
        )
    ),
    SUM(
        C18*
        SUM(
            _xlfn.XLOOKUP(
                C$1,
                TBL_Options[Option],
                TBL_Options[ROG],
                0,
                0
            )/
            12
        )+
        C18
    )
)</f>
        <v>57.099984800056433</v>
      </c>
      <c r="D19" cm="1">
        <f t="array" ref="D19">_xlfn.IFNA(
    _xlfn.IFS(
        _xlfn.XLOOKUP(
            D$1,
            TBL_Options_Add[Option],
            TBL_Options_Add[Influx1_Month],
            0,
            0
        )=TBL_Formulas[[#This Row],[Month]],
        SUM(
            D18*
            SUM(
                _xlfn.XLOOKUP(
                    D$1,
                    TBL_Options[Option],
                    TBL_Options[ROG],
                    0,
                    0
                )/
                12
            )+
            D18+
            _xlfn.XLOOKUP(
                D$1,
                TBL_Options_Add[Option],
                TBL_Options_Add[Influx1_Size],
                0,
                0
            )
        ),
        _xlfn.XLOOKUP(
            D$1,
            TBL_Options_Add[Option],
            TBL_Options_Add[Influx2_Month],
            0,
            0
        )=TBL_Formulas[[#This Row],[Month]],
        SUM(
            D18*
            SUM(
                _xlfn.XLOOKUP(
                    D$1,
                    TBL_Options[Option],
                    TBL_Options[ROG],
                    0,
                    0
                )/
                12
            )+
            D18+
            _xlfn.XLOOKUP(
                D$1,
                TBL_Options_Add[Option],
                TBL_Options_Add[Influx2_Size],
                0,
                0
            )
        ),
        _xlfn.XLOOKUP(
            D$1,
            TBL_Options_Add[Option],
            TBL_Options_Add[Influx3_Month],
            0,
            0
        )=TBL_Formulas[[#This Row],[Month]],
        SUM(
            D18*
            SUM(
                _xlfn.XLOOKUP(
                    D$1,
                    TBL_Options[Option],
                    TBL_Options[ROG],
                    0,
                    0
                )/
                12
            )+
            D18+
            _xlfn.XLOOKUP(
                D$1,
                TBL_Options_Add[Option],
                TBL_Options_Add[Influx3_Size],
                0,
                0
            )
        )
    ),
    SUM(
        D18*
        SUM(
            _xlfn.XLOOKUP(
                D$1,
                TBL_Options[Option],
                TBL_Options[ROG],
                0,
                0
            )/
            12
        )+
        D18
    )
)</f>
        <v>57.099984800056433</v>
      </c>
      <c r="E19" cm="1">
        <f t="array" ref="E19">_xlfn.IFNA(
    _xlfn.IFS(
        _xlfn.XLOOKUP(
            E$1,
            TBL_Options_Add[Option],
            TBL_Options_Add[Influx1_Month],
            0,
            0
        )=TBL_Formulas[[#This Row],[Month]],
        SUM(
            E18*
            SUM(
                _xlfn.XLOOKUP(
                    E$1,
                    TBL_Options[Option],
                    TBL_Options[ROG],
                    0,
                    0
                )/
                12
            )+
            E18+
            _xlfn.XLOOKUP(
                E$1,
                TBL_Options_Add[Option],
                TBL_Options_Add[Influx1_Size],
                0,
                0
            )
        ),
        _xlfn.XLOOKUP(
            E$1,
            TBL_Options_Add[Option],
            TBL_Options_Add[Influx2_Month],
            0,
            0
        )=TBL_Formulas[[#This Row],[Month]],
        SUM(
            E18*
            SUM(
                _xlfn.XLOOKUP(
                    E$1,
                    TBL_Options[Option],
                    TBL_Options[ROG],
                    0,
                    0
                )/
                12
            )+
            E18+
            _xlfn.XLOOKUP(
                E$1,
                TBL_Options_Add[Option],
                TBL_Options_Add[Influx2_Size],
                0,
                0
            )
        ),
        _xlfn.XLOOKUP(
            E$1,
            TBL_Options_Add[Option],
            TBL_Options_Add[Influx3_Month],
            0,
            0
        )=TBL_Formulas[[#This Row],[Month]],
        SUM(
            E18*
            SUM(
                _xlfn.XLOOKUP(
                    E$1,
                    TBL_Options[Option],
                    TBL_Options[ROG],
                    0,
                    0
                )/
                12
            )+
            E18+
            _xlfn.XLOOKUP(
                E$1,
                TBL_Options_Add[Option],
                TBL_Options_Add[Influx3_Size],
                0,
                0
            )
        )
    ),
    SUM(
        E18*
        SUM(
            _xlfn.XLOOKUP(
                E$1,
                TBL_Options[Option],
                TBL_Options[ROG],
                0,
                0
            )/
            12
        )+
        E18
    )
)</f>
        <v>57.099984800056433</v>
      </c>
      <c r="F19" cm="1">
        <f t="array" ref="F19">_xlfn.IFNA(
    _xlfn.IFS(
        _xlfn.XLOOKUP(
            F$1,
            TBL_Options_Add[Option],
            TBL_Options_Add[Influx1_Month],
            0,
            0
        )=TBL_Formulas[[#This Row],[Month]],
        SUM(
            F18*
            SUM(
                _xlfn.XLOOKUP(
                    F$1,
                    TBL_Options[Option],
                    TBL_Options[ROG],
                    0,
                    0
                )/
                12
            )+
            F18+
            _xlfn.XLOOKUP(
                F$1,
                TBL_Options_Add[Option],
                TBL_Options_Add[Influx1_Size],
                0,
                0
            )
        ),
        _xlfn.XLOOKUP(
            F$1,
            TBL_Options_Add[Option],
            TBL_Options_Add[Influx2_Month],
            0,
            0
        )=TBL_Formulas[[#This Row],[Month]],
        SUM(
            F18*
            SUM(
                _xlfn.XLOOKUP(
                    F$1,
                    TBL_Options[Option],
                    TBL_Options[ROG],
                    0,
                    0
                )/
                12
            )+
            F18+
            _xlfn.XLOOKUP(
                F$1,
                TBL_Options_Add[Option],
                TBL_Options_Add[Influx2_Size],
                0,
                0
            )
        ),
        _xlfn.XLOOKUP(
            F$1,
            TBL_Options_Add[Option],
            TBL_Options_Add[Influx3_Month],
            0,
            0
        )=TBL_Formulas[[#This Row],[Month]],
        SUM(
            F18*
            SUM(
                _xlfn.XLOOKUP(
                    F$1,
                    TBL_Options[Option],
                    TBL_Options[ROG],
                    0,
                    0
                )/
                12
            )+
            F18+
            _xlfn.XLOOKUP(
                F$1,
                TBL_Options_Add[Option],
                TBL_Options_Add[Influx3_Size],
                0,
                0
            )
        )
    ),
    SUM(
        F18*
        SUM(
            _xlfn.XLOOKUP(
                F$1,
                TBL_Options[Option],
                TBL_Options[ROG],
                0,
                0
            )/
            12
        )+
        F18
    )
)</f>
        <v>57.099984800056433</v>
      </c>
      <c r="G19" cm="1">
        <f t="array" ref="G19">_xlfn.IFNA(
    _xlfn.IFS(
        _xlfn.XLOOKUP(
            G$1,
            TBL_Options_Add[Option],
            TBL_Options_Add[Influx1_Month],
            0,
            0
        )=TBL_Formulas[[#This Row],[Month]],
        SUM(
            G18*
            SUM(
                _xlfn.XLOOKUP(
                    G$1,
                    TBL_Options[Option],
                    TBL_Options[ROG],
                    0,
                    0
                )/
                12
            )+
            G18+
            _xlfn.XLOOKUP(
                G$1,
                TBL_Options_Add[Option],
                TBL_Options_Add[Influx1_Size],
                0,
                0
            )
        ),
        _xlfn.XLOOKUP(
            G$1,
            TBL_Options_Add[Option],
            TBL_Options_Add[Influx2_Month],
            0,
            0
        )=TBL_Formulas[[#This Row],[Month]],
        SUM(
            G18*
            SUM(
                _xlfn.XLOOKUP(
                    G$1,
                    TBL_Options[Option],
                    TBL_Options[ROG],
                    0,
                    0
                )/
                12
            )+
            G18+
            _xlfn.XLOOKUP(
                G$1,
                TBL_Options_Add[Option],
                TBL_Options_Add[Influx2_Size],
                0,
                0
            )
        ),
        _xlfn.XLOOKUP(
            G$1,
            TBL_Options_Add[Option],
            TBL_Options_Add[Influx3_Month],
            0,
            0
        )=TBL_Formulas[[#This Row],[Month]],
        SUM(
            G18*
            SUM(
                _xlfn.XLOOKUP(
                    G$1,
                    TBL_Options[Option],
                    TBL_Options[ROG],
                    0,
                    0
                )/
                12
            )+
            G18+
            _xlfn.XLOOKUP(
                G$1,
                TBL_Options_Add[Option],
                TBL_Options_Add[Influx3_Size],
                0,
                0
            )
        )
    ),
    SUM(
        G18*
        SUM(
            _xlfn.XLOOKUP(
                G$1,
                TBL_Options[Option],
                TBL_Options[ROG],
                0,
                0
            )/
            12
        )+
        G18
    )
)</f>
        <v>57.099984800056433</v>
      </c>
      <c r="H19" cm="1">
        <f t="array" ref="H19">_xlfn.IFNA(
    _xlfn.IFS(
        _xlfn.XLOOKUP(
            H$1,
            TBL_Options_Add[Option],
            TBL_Options_Add[Influx1_Month],
            0,
            0
        )=TBL_Formulas[[#This Row],[Month]],
        SUM(
            H18*
            SUM(
                _xlfn.XLOOKUP(
                    H$1,
                    TBL_Options[Option],
                    TBL_Options[ROG],
                    0,
                    0
                )/
                12
            )+
            H18+
            _xlfn.XLOOKUP(
                H$1,
                TBL_Options_Add[Option],
                TBL_Options_Add[Influx1_Size],
                0,
                0
            )
        ),
        _xlfn.XLOOKUP(
            H$1,
            TBL_Options_Add[Option],
            TBL_Options_Add[Influx2_Month],
            0,
            0
        )=TBL_Formulas[[#This Row],[Month]],
        SUM(
            H18*
            SUM(
                _xlfn.XLOOKUP(
                    H$1,
                    TBL_Options[Option],
                    TBL_Options[ROG],
                    0,
                    0
                )/
                12
            )+
            H18+
            _xlfn.XLOOKUP(
                H$1,
                TBL_Options_Add[Option],
                TBL_Options_Add[Influx2_Size],
                0,
                0
            )
        ),
        _xlfn.XLOOKUP(
            H$1,
            TBL_Options_Add[Option],
            TBL_Options_Add[Influx3_Month],
            0,
            0
        )=TBL_Formulas[[#This Row],[Month]],
        SUM(
            H18*
            SUM(
                _xlfn.XLOOKUP(
                    H$1,
                    TBL_Options[Option],
                    TBL_Options[ROG],
                    0,
                    0
                )/
                12
            )+
            H18+
            _xlfn.XLOOKUP(
                H$1,
                TBL_Options_Add[Option],
                TBL_Options_Add[Influx3_Size],
                0,
                0
            )
        )
    ),
    SUM(
        H18*
        SUM(
            _xlfn.XLOOKUP(
                H$1,
                TBL_Options[Option],
                TBL_Options[ROG],
                0,
                0
            )/
            12
        )+
        H18
    )
)</f>
        <v>57.099984800056433</v>
      </c>
      <c r="I19" cm="1">
        <f t="array" ref="I19">_xlfn.IFNA(
    _xlfn.IFS(
        _xlfn.XLOOKUP(
            I$1,
            TBL_Options_Add[Option],
            TBL_Options_Add[Influx1_Month],
            0,
            0
        )=TBL_Formulas[[#This Row],[Month]],
        SUM(
            I18*
            SUM(
                _xlfn.XLOOKUP(
                    I$1,
                    TBL_Options[Option],
                    TBL_Options[ROG],
                    0,
                    0
                )/
                12
            )+
            I18+
            _xlfn.XLOOKUP(
                I$1,
                TBL_Options_Add[Option],
                TBL_Options_Add[Influx1_Size],
                0,
                0
            )
        ),
        _xlfn.XLOOKUP(
            I$1,
            TBL_Options_Add[Option],
            TBL_Options_Add[Influx2_Month],
            0,
            0
        )=TBL_Formulas[[#This Row],[Month]],
        SUM(
            I18*
            SUM(
                _xlfn.XLOOKUP(
                    I$1,
                    TBL_Options[Option],
                    TBL_Options[ROG],
                    0,
                    0
                )/
                12
            )+
            I18+
            _xlfn.XLOOKUP(
                I$1,
                TBL_Options_Add[Option],
                TBL_Options_Add[Influx2_Size],
                0,
                0
            )
        ),
        _xlfn.XLOOKUP(
            I$1,
            TBL_Options_Add[Option],
            TBL_Options_Add[Influx3_Month],
            0,
            0
        )=TBL_Formulas[[#This Row],[Month]],
        SUM(
            I18*
            SUM(
                _xlfn.XLOOKUP(
                    I$1,
                    TBL_Options[Option],
                    TBL_Options[ROG],
                    0,
                    0
                )/
                12
            )+
            I18+
            _xlfn.XLOOKUP(
                I$1,
                TBL_Options_Add[Option],
                TBL_Options_Add[Influx3_Size],
                0,
                0
            )
        )
    ),
    SUM(
        I18*
        SUM(
            _xlfn.XLOOKUP(
                I$1,
                TBL_Options[Option],
                TBL_Options[ROG],
                0,
                0
            )/
            12
        )+
        I18
    )
)</f>
        <v>57.099984800056433</v>
      </c>
      <c r="J19" cm="1">
        <f t="array" ref="J19">_xlfn.IFNA(
    _xlfn.IFS(
        _xlfn.XLOOKUP(
            J$1,
            TBL_Options_Add[Option],
            TBL_Options_Add[Influx1_Month],
            0,
            0
        )=TBL_Formulas[[#This Row],[Month]],
        SUM(
            J18*
            SUM(
                _xlfn.XLOOKUP(
                    J$1,
                    TBL_Options[Option],
                    TBL_Options[ROG],
                    0,
                    0
                )/
                12
            )+
            J18+
            _xlfn.XLOOKUP(
                J$1,
                TBL_Options_Add[Option],
                TBL_Options_Add[Influx1_Size],
                0,
                0
            )
        ),
        _xlfn.XLOOKUP(
            J$1,
            TBL_Options_Add[Option],
            TBL_Options_Add[Influx2_Month],
            0,
            0
        )=TBL_Formulas[[#This Row],[Month]],
        SUM(
            J18*
            SUM(
                _xlfn.XLOOKUP(
                    J$1,
                    TBL_Options[Option],
                    TBL_Options[ROG],
                    0,
                    0
                )/
                12
            )+
            J18+
            _xlfn.XLOOKUP(
                J$1,
                TBL_Options_Add[Option],
                TBL_Options_Add[Influx2_Size],
                0,
                0
            )
        ),
        _xlfn.XLOOKUP(
            J$1,
            TBL_Options_Add[Option],
            TBL_Options_Add[Influx3_Month],
            0,
            0
        )=TBL_Formulas[[#This Row],[Month]],
        SUM(
            J18*
            SUM(
                _xlfn.XLOOKUP(
                    J$1,
                    TBL_Options[Option],
                    TBL_Options[ROG],
                    0,
                    0
                )/
                12
            )+
            J18+
            _xlfn.XLOOKUP(
                J$1,
                TBL_Options_Add[Option],
                TBL_Options_Add[Influx3_Size],
                0,
                0
            )
        )
    ),
    SUM(
        J18*
        SUM(
            _xlfn.XLOOKUP(
                J$1,
                TBL_Options[Option],
                TBL_Options[ROG],
                0,
                0
            )/
            12
        )+
        J18
    )
)</f>
        <v>57.099984800056433</v>
      </c>
      <c r="K19" cm="1">
        <f t="array" ref="K19">_xlfn.IFNA(
    _xlfn.IFS(
        _xlfn.XLOOKUP(
            K$1,
            TBL_Options_Add[Option],
            TBL_Options_Add[Influx1_Month],
            0,
            0
        )=TBL_Formulas[[#This Row],[Month]],
        SUM(
            K18*
            SUM(
                _xlfn.XLOOKUP(
                    K$1,
                    TBL_Options[Option],
                    TBL_Options[ROG],
                    0,
                    0
                )/
                12
            )+
            K18+
            _xlfn.XLOOKUP(
                K$1,
                TBL_Options_Add[Option],
                TBL_Options_Add[Influx1_Size],
                0,
                0
            )
        ),
        _xlfn.XLOOKUP(
            K$1,
            TBL_Options_Add[Option],
            TBL_Options_Add[Influx2_Month],
            0,
            0
        )=TBL_Formulas[[#This Row],[Month]],
        SUM(
            K18*
            SUM(
                _xlfn.XLOOKUP(
                    K$1,
                    TBL_Options[Option],
                    TBL_Options[ROG],
                    0,
                    0
                )/
                12
            )+
            K18+
            _xlfn.XLOOKUP(
                K$1,
                TBL_Options_Add[Option],
                TBL_Options_Add[Influx2_Size],
                0,
                0
            )
        ),
        _xlfn.XLOOKUP(
            K$1,
            TBL_Options_Add[Option],
            TBL_Options_Add[Influx3_Month],
            0,
            0
        )=TBL_Formulas[[#This Row],[Month]],
        SUM(
            K18*
            SUM(
                _xlfn.XLOOKUP(
                    K$1,
                    TBL_Options[Option],
                    TBL_Options[ROG],
                    0,
                    0
                )/
                12
            )+
            K18+
            _xlfn.XLOOKUP(
                K$1,
                TBL_Options_Add[Option],
                TBL_Options_Add[Influx3_Size],
                0,
                0
            )
        )
    ),
    SUM(
        K18*
        SUM(
            _xlfn.XLOOKUP(
                K$1,
                TBL_Options[Option],
                TBL_Options[ROG],
                0,
                0
            )/
            12
        )+
        K18
    )
)</f>
        <v>57.099984800056433</v>
      </c>
      <c r="L19">
        <f>IFERROR(
    SUM(
       TBL_Formulas[[#This Row],[Growth Pattern 01]]*
        _xlfn.XLOOKUP(
            L$1,
            TBL_Options[Option],
            TBL_Options[Primary_Mix],
            1,
            0
        )
    ),
    ""
)</f>
        <v>225.5841027869792</v>
      </c>
      <c r="M19">
        <f>IFERROR(
    SUM(
       TBL_Formulas[[#This Row],[Growth Pattern 01]]*
        _xlfn.XLOOKUP(
            M$1,
            TBL_Options[Option],
            TBL_Options[Secondary_Mix],
            1,
            0
        )
    ),
    ""
)</f>
        <v>45.11682055739584</v>
      </c>
      <c r="N19">
        <f>IFERROR(
    SUM(
       TBL_Formulas[[#This Row],[Growth Pattern 01]]*
        _xlfn.XLOOKUP(
            N$1,
            TBL_Options[Option],
            TBL_Options[Archive_Mix],
            1,
            0
        )
    ),
    ""
)</f>
        <v>0</v>
      </c>
      <c r="O19">
        <f>IFERROR(
    SUM(
       TBL_Formulas[[#This Row],[Growth Pattern 02]]*
        _xlfn.XLOOKUP(
            O$1,
            TBL_Options[Option],
            TBL_Options[Primary_Mix],
            1,
            0
        )
    ),
    ""
)</f>
        <v>11.419996960011288</v>
      </c>
      <c r="P19">
        <f>IFERROR(
    SUM(
       TBL_Formulas[[#This Row],[Growth Pattern 02]]*
        _xlfn.XLOOKUP(
            P$1,
            TBL_Options[Option],
            TBL_Options[Secondary_Mix],
            1,
            0
        )
    ),
    ""
)</f>
        <v>11.419996960011288</v>
      </c>
      <c r="Q19">
        <f>IFERROR(
    SUM(
       TBL_Formulas[[#This Row],[Growth Pattern 02]]*
        _xlfn.XLOOKUP(
            Q$1,
            TBL_Options[Option],
            TBL_Options[Archive_Mix],
            1,
            0
        )
    ),
    ""
)</f>
        <v>34.259990880033861</v>
      </c>
      <c r="R19">
        <f>IFERROR(
    SUM(
       TBL_Formulas[[#This Row],[Growth Pattern 03]]*
        _xlfn.XLOOKUP(
            R$1,
            TBL_Options[Option],
            TBL_Options[Primary_Mix],
            1,
            0
        )
    ),
    ""
)</f>
        <v>57.099984800056433</v>
      </c>
      <c r="S19">
        <f>IFERROR(
    SUM(
       TBL_Formulas[[#This Row],[Growth Pattern 03]]*
        _xlfn.XLOOKUP(
            R$1,
            TBL_Options[Option],
            TBL_Options[Secondary_Mix],
            1,
            0
        )
    ),
    ""
)</f>
        <v>0</v>
      </c>
      <c r="T19">
        <f>IFERROR(
    SUM(
       TBL_Formulas[[#This Row],[Growth Pattern 03]]*
        _xlfn.XLOOKUP(
            T$1,
            TBL_Options[Option],
            TBL_Options[Archive_Mix],
            1,
            0
        )
    ),
    ""
)</f>
        <v>0</v>
      </c>
      <c r="U19">
        <f>IFERROR(
    SUM(
       TBL_Formulas[[#This Row],[Growth Pattern 04]]*
        _xlfn.XLOOKUP(
            U$1,
            TBL_Options[Option],
            TBL_Options[Primary_Mix],
            1,
            0
        )
    ),
    ""
)</f>
        <v>57.099984800056433</v>
      </c>
      <c r="V19">
        <f>IFERROR(
    SUM(
       TBL_Formulas[[#This Row],[Growth Pattern 04]]*
        _xlfn.XLOOKUP(
           V$1,
            TBL_Options[Option],
            TBL_Options[Secondary_Mix],
            1,
            0
        )
    ),
    ""
)</f>
        <v>0</v>
      </c>
      <c r="W19">
        <f>IFERROR(
    SUM(
       TBL_Formulas[[#This Row],[Growth Pattern 04]]*
        _xlfn.XLOOKUP(
            W$1,
            TBL_Options[Option],
            TBL_Options[Archive_Mix],
            1,
            0
        )
    ),
    ""
)</f>
        <v>0</v>
      </c>
      <c r="X19">
        <f>IFERROR(
    SUM(
       TBL_Formulas[[#This Row],[Growth Pattern 05]]*
        _xlfn.XLOOKUP(
            X$1,
            TBL_Options[Option],
            TBL_Options[Primary_Mix],
            1,
            0
        )
    ),
    ""
)</f>
        <v>57.099984800056433</v>
      </c>
      <c r="Y19">
        <f>IFERROR(
    SUM(
       TBL_Formulas[[#This Row],[Growth Pattern 05]]*
        _xlfn.XLOOKUP(
            Y$1,
            TBL_Options[Option],
            TBL_Options[Secondary_Mix],
            1,
            0
        )
    ),
    ""
)</f>
        <v>0</v>
      </c>
      <c r="Z19">
        <f>IFERROR(
    SUM(
       TBL_Formulas[[#This Row],[Growth Pattern 05]]*
        _xlfn.XLOOKUP(
            Z$1,
            TBL_Options[Option],
            TBL_Options[Archive_Mix],
            1,
            0
        )
    ),
    ""
)</f>
        <v>0</v>
      </c>
      <c r="AA19">
        <f>IFERROR(
    SUM(
       TBL_Formulas[[#This Row],[Growth Pattern 06]]*
        _xlfn.XLOOKUP(
            AA$1,
            TBL_Options[Option],
            TBL_Options[Primary_Mix],
            1,
            0
        )
    ),
    ""
)</f>
        <v>57.099984800056433</v>
      </c>
      <c r="AB19">
        <f>IFERROR(
    SUM(
       TBL_Formulas[[#This Row],[Growth Pattern 06]]*
        _xlfn.XLOOKUP(
            AB$1,
            TBL_Options[Option],
            TBL_Options[Secondary_Mix],
            1,
            0
        )
    ),
    ""
)</f>
        <v>0</v>
      </c>
      <c r="AC19">
        <f>IFERROR(
    SUM(
       TBL_Formulas[[#This Row],[Growth Pattern 06]]*
        _xlfn.XLOOKUP(
            AC$1,
            TBL_Options[Option],
            TBL_Options[Archive_Mix],
            1,
            0
        )
    ),
    ""
)</f>
        <v>0</v>
      </c>
      <c r="AD19">
        <f>IFERROR(
    SUM(
       TBL_Formulas[[#This Row],[Growth Pattern 07]]*
        _xlfn.XLOOKUP(
            AD$1,
            TBL_Options[Option],
            TBL_Options[Primary_Mix],
            1,
            0
        )
    ),
    ""
)</f>
        <v>57.099984800056433</v>
      </c>
      <c r="AE19">
        <f>IFERROR(
    SUM(
       TBL_Formulas[[#This Row],[Growth Pattern 07]]*
        _xlfn.XLOOKUP(
            AE$1,
            TBL_Options[Option],
            TBL_Options[Secondary_Mix],
            1,
            0
        )
    ),
    ""
)</f>
        <v>0</v>
      </c>
      <c r="AF19">
        <f>IFERROR(
    SUM(
       TBL_Formulas[[#This Row],[Growth Pattern 07]]*
        _xlfn.XLOOKUP(
            AF$1,
            TBL_Options[Option],
            TBL_Options[Archive_Mix],
            1,
            0
        )
    ),
    ""
)</f>
        <v>0</v>
      </c>
      <c r="AG19">
        <f>IFERROR(
    SUM(
       TBL_Formulas[[#This Row],[Growth Pattern 08]]*
        _xlfn.XLOOKUP(
            AG$1,
            TBL_Options[Option],
            TBL_Options[Primary_Mix],
            1,
            0
        )
    ),
    ""
)</f>
        <v>57.099984800056433</v>
      </c>
      <c r="AH19">
        <f>IFERROR(
    SUM(
       TBL_Formulas[[#This Row],[Growth Pattern 08]]*
        _xlfn.XLOOKUP(
            AH$1,
            TBL_Options[Option],
            TBL_Options[Secondary_Mix],
            1,
            0
        )
    ),
    ""
)</f>
        <v>0</v>
      </c>
      <c r="AI19">
        <f>IFERROR(
    SUM(
       TBL_Formulas[[#This Row],[Growth Pattern 08]]*
        _xlfn.XLOOKUP(
            AI$1,
            TBL_Options[Option],
            TBL_Options[Archive_Mix],
            1,
            0
        )
    ),
    ""
)</f>
        <v>0</v>
      </c>
      <c r="AJ19">
        <f>IFERROR(
    SUM(
       TBL_Formulas[[#This Row],[Growth Pattern 09]]*
        _xlfn.XLOOKUP(
            AJ$1,
            TBL_Options[Option],
            TBL_Options[Primary_Mix],
            1,
            0
        )
    ),
    ""
)</f>
        <v>57.099984800056433</v>
      </c>
      <c r="AK19">
        <f>IFERROR(
    SUM(
       TBL_Formulas[[#This Row],[Growth Pattern 09]]*
        _xlfn.XLOOKUP(
            AK$1,
            TBL_Options[Option],
            TBL_Options[Secondary_Mix],
            1,
            0
        )
    ),
    ""
)</f>
        <v>0</v>
      </c>
      <c r="AL19">
        <f>IFERROR(
    SUM(
       TBL_Formulas[[#This Row],[Growth Pattern 09]]*
        _xlfn.XLOOKUP(
            AL$1,
            TBL_Options[Option],
            TBL_Options[Archive_Mix],
            1,
            0
        )
    ),
    ""
)</f>
        <v>0</v>
      </c>
      <c r="AM19">
        <f>IFERROR(
    SUM(
       TBL_Formulas[[#This Row],[Growth Pattern 10]]*
        _xlfn.XLOOKUP(
            AM$1,
            TBL_Options[Option],
            TBL_Options[Primary_Mix],
            1,
            0
        )
    ),
    ""
)</f>
        <v>57.099984800056433</v>
      </c>
      <c r="AN19">
        <f>IFERROR(
    SUM(
       TBL_Formulas[[#This Row],[Growth Pattern 10]]*
        _xlfn.XLOOKUP(
            AN$1,
            TBL_Options[Option],
            TBL_Options[Secondary_Mix],
            1,
            0
        )
    ),
    ""
)</f>
        <v>0</v>
      </c>
      <c r="AO19">
        <f>IFERROR(
    SUM(
       TBL_Formulas[[#This Row],[Growth Pattern 10]]*
        _xlfn.XLOOKUP(
            AO$1,
            TBL_Options[Option],
            TBL_Options[Archive_Mix],
            1,
            0
        )
    ),
    ""
)</f>
        <v>0</v>
      </c>
      <c r="AP19" s="3" cm="1">
        <f t="array" ref="AP19">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5133.1586675850667</v>
      </c>
      <c r="AQ19" s="3" t="str" cm="1">
        <f t="array" ref="AQ19">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19" s="3" t="str" cm="1">
        <f t="array" ref="AR19">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19" s="3" cm="1">
        <f t="array" ref="AS19">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268.96376840218585</v>
      </c>
      <c r="AT19" s="3" cm="1">
        <f t="array" ref="AT19">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146.17596108814448</v>
      </c>
      <c r="AU19" s="3" cm="1">
        <f t="array" ref="AU19">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140.3289226446187</v>
      </c>
      <c r="AV19" s="3" cm="1">
        <f t="array" ref="AV19">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730.87980544072229</v>
      </c>
      <c r="AW19" s="3" t="str" cm="1">
        <f t="array" ref="AW19">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19" s="3" t="str" cm="1">
        <f t="array" ref="AX19">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19" s="3" cm="1">
        <f t="array" ref="AY19">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584.7038443525779</v>
      </c>
      <c r="AZ19" s="3" t="str" cm="1">
        <f t="array" ref="AZ19">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19" s="3" t="str" cm="1">
        <f t="array" ref="BA19">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19" s="3" cm="1">
        <f t="array" ref="BB19">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1047.3776507299597</v>
      </c>
      <c r="BC19" s="3" t="str" cm="1">
        <f t="array" ref="BC19">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19" s="3" t="str" cm="1">
        <f t="array" ref="BD19">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19" s="3" cm="1">
        <f t="array" ref="BE19">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584.7038443525779</v>
      </c>
      <c r="BF19" s="3" t="str" cm="1">
        <f t="array" ref="BF19">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19" s="3" t="str" cm="1">
        <f t="array" ref="BG19">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19" s="3" cm="1">
        <f t="array" ref="BH19">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116.94076887051558</v>
      </c>
      <c r="BI19" s="3" t="str" cm="1">
        <f t="array" ref="BI19">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19" s="3" t="str" cm="1">
        <f t="array" ref="BJ19">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19" s="3" cm="1">
        <f t="array" ref="BK19">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2280.3449929750536</v>
      </c>
      <c r="BL19" s="3" t="str" cm="1">
        <f t="array" ref="BL19">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19" s="3" t="str" cm="1">
        <f t="array" ref="BM19">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19" s="3" cm="1">
        <f t="array" ref="BN19">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584.7038443525779</v>
      </c>
      <c r="BO19" s="3" t="str" cm="1">
        <f t="array" ref="BO19">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19" s="3" t="str" cm="1">
        <f t="array" ref="BP19">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19" s="3" cm="1">
        <f t="array" ref="BQ19">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233.88153774103117</v>
      </c>
      <c r="BR19" s="3" t="str" cm="1">
        <f t="array" ref="BR19">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19" s="3" t="str" cm="1">
        <f t="array" ref="BS19">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19"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19">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19">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58.470384435257792</v>
      </c>
      <c r="BW19">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58.470384435257792</v>
      </c>
      <c r="BX19">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19">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58.470384435257792</v>
      </c>
      <c r="BZ19">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116.94076887051558</v>
      </c>
      <c r="CA19">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19">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58.470384435257792</v>
      </c>
      <c r="CC19">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116.94076887051558</v>
      </c>
      <c r="CD19" s="3" t="str" cm="1">
        <f t="array" ref="CD19">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19" s="3" cm="1">
        <f t="array" ref="CE19">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2014.684030657867</v>
      </c>
      <c r="CF19" s="3" t="str" cm="1">
        <f t="array" ref="CF19">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19" s="3" t="str" cm="1">
        <f t="array" ref="CG19">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19" s="3" cm="1">
        <f t="array" ref="CH19">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105.24669198346402</v>
      </c>
      <c r="CI19" s="3" t="str" cm="1">
        <f t="array" ref="CI19">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19" s="3" t="str" cm="1">
        <f t="array" ref="CJ19">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19" s="3" cm="1">
        <f t="array" ref="CK19">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526.23345991732015</v>
      </c>
      <c r="CL19" s="3" t="str" cm="1">
        <f t="array" ref="CL19">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19" s="3" t="str" cm="1">
        <f t="array" ref="CM19">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19" s="3" cm="1">
        <f t="array" ref="CN19">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526.23345991732015</v>
      </c>
      <c r="CO19" s="3" t="str" cm="1">
        <f t="array" ref="CO19">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19" s="3" cm="1">
        <f t="array" ref="CP19">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502.65586380850567</v>
      </c>
      <c r="CQ19" s="3" t="str" cm="1">
        <f t="array" ref="CQ19">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19" s="3" t="str" cm="1">
        <f t="array" ref="CR19">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19" s="3" cm="1">
        <f t="array" ref="CS19">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502.65586380850567</v>
      </c>
      <c r="CT19" s="3" t="str" cm="1">
        <f t="array" ref="CT19">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19" s="3" t="str" cm="1">
        <f t="array" ref="CU19">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19" s="3" cm="1">
        <f t="array" ref="CV19">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502.65586380850567</v>
      </c>
      <c r="CW19" s="3" t="str" cm="1">
        <f t="array" ref="CW19">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19" s="3" t="str" cm="1">
        <f t="array" ref="CX19">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19" s="3" cm="1">
        <f t="array" ref="CY19">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502.65586380850567</v>
      </c>
      <c r="CZ19" s="3" t="str" cm="1">
        <f t="array" ref="CZ19">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19" s="3" t="str" cm="1">
        <f t="array" ref="DA19">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19" s="3" t="str" cm="1">
        <f t="array" ref="DB19">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19" s="3" t="str" cm="1">
        <f t="array" ref="DC19">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19" s="3" cm="1">
        <f t="array" ref="DD19">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653.41422878783567</v>
      </c>
      <c r="DE19" s="3" t="str" cm="1">
        <f t="array" ref="DE19">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19" s="3" t="str" cm="1">
        <f t="array" ref="DF19">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19" s="3" cm="1">
        <f t="array" ref="DG19">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653.41422878783567</v>
      </c>
      <c r="DH19" s="3">
        <f>SUM(TBL_Formulas[[#This Row],[Primary Storage 01]:[Archive Storage 01]],TBL_Formulas[[#This Row],[Data Retrieval 01]])</f>
        <v>5133.1586675850667</v>
      </c>
      <c r="DI19" s="3">
        <f>SUM(TBL_Formulas[[#This Row],[Primary Storage 01]:[Archive Storage 01]],TBL_Formulas[[#This Row],[Data Retrieval 01]],TBL_Formulas[[#This Row],[Egress Fees 01 - Azure]:[Egress Fees 01 - GCP]])</f>
        <v>7147.8426982429337</v>
      </c>
      <c r="DJ19" s="3">
        <f>SUM(TBL_Formulas[[#This Row],[Primary Storage 02]:[Archive Storage 02]],TBL_Formulas[[#This Row],[Data Retrieval 02]])</f>
        <v>555.46865213494902</v>
      </c>
      <c r="DK19" s="3">
        <f>SUM(TBL_Formulas[[#This Row],[Primary Storage 02]:[Archive Storage 02]],TBL_Formulas[[#This Row],[Data Retrieval 02]],TBL_Formulas[[#This Row],[Egress Fees 02 - Azure]:[Egress Fees 02 - GCP]])</f>
        <v>660.71534411841299</v>
      </c>
      <c r="DL19" s="3">
        <f>SUM(TBL_Formulas[[#This Row],[Primary Storage 03]:[Archive Storage 03]],TBL_Formulas[[#This Row],[Data Retrieval 03]])</f>
        <v>789.35018987598005</v>
      </c>
      <c r="DM19" s="3">
        <f>SUM(TBL_Formulas[[#This Row],[Primary Storage 03]:[Archive Storage 03]],TBL_Formulas[[#This Row],[Data Retrieval 03]],TBL_Formulas[[#This Row],[Egress Fees 03 - Azure]:[Egress Fees 03 - GCP]])</f>
        <v>1315.5836497933001</v>
      </c>
      <c r="DN19" s="3">
        <f>SUM(TBL_Formulas[[#This Row],[Primary Storage 04]:[Archive Storage 04]],TBL_Formulas[[#This Row],[Data Retrieval 04]])</f>
        <v>643.17422878783566</v>
      </c>
      <c r="DO19" s="3">
        <f>SUM(TBL_Formulas[[#This Row],[Primary Storage 04]:[Archive Storage 04]],TBL_Formulas[[#This Row],[Data Retrieval 04]],TBL_Formulas[[#This Row],[Egress Fees 04 - Azure]:[Egress Fees 04 - GCP]])</f>
        <v>1169.4076887051558</v>
      </c>
      <c r="DP19" s="3">
        <f>SUM(TBL_Formulas[[#This Row],[Primary Storage 05]:[Archive Storage 05]],TBL_Formulas[[#This Row],[Data Retrieval 05]])</f>
        <v>1047.3776507299597</v>
      </c>
      <c r="DQ19" s="3">
        <f>SUM(TBL_Formulas[[#This Row],[Primary Storage 05]:[Archive Storage 05]],TBL_Formulas[[#This Row],[Data Retrieval 05]],TBL_Formulas[[#This Row],[Egress Fees 05 - Azure]:[Egress Fees 05 - GCP]])</f>
        <v>1550.0335145384654</v>
      </c>
      <c r="DR19" s="3">
        <f>SUM(TBL_Formulas[[#This Row],[Primary Storage 06]:[Archive Storage 06]],TBL_Formulas[[#This Row],[Data Retrieval 06]])</f>
        <v>643.17422878783566</v>
      </c>
      <c r="DS19" s="3">
        <f>SUM(TBL_Formulas[[#This Row],[Primary Storage 06]:[Archive Storage 06]],TBL_Formulas[[#This Row],[Data Retrieval 06]],TBL_Formulas[[#This Row],[Egress Fees 06 - Azure]:[Egress Fees 06 - GCP]])</f>
        <v>1145.8300925963413</v>
      </c>
      <c r="DT19" s="3">
        <f>SUM(TBL_Formulas[[#This Row],[Primary Storage 07]:[Archive Storage 07]],TBL_Formulas[[#This Row],[Data Retrieval 07]])</f>
        <v>233.88153774103117</v>
      </c>
      <c r="DU19" s="3">
        <f>SUM(TBL_Formulas[[#This Row],[Primary Storage 07]:[Archive Storage 07]],TBL_Formulas[[#This Row],[Data Retrieval 07]],TBL_Formulas[[#This Row],[Egress Fees 07 - Azure]:[Egress Fees 07 - GCP]])</f>
        <v>736.53740154953687</v>
      </c>
      <c r="DV19" s="3">
        <f>SUM(TBL_Formulas[[#This Row],[Primary Storage 08]:[Archive Storage 08]],TBL_Formulas[[#This Row],[Data Retrieval 08]])</f>
        <v>2280.3449929750536</v>
      </c>
      <c r="DW19" s="3">
        <f>SUM(TBL_Formulas[[#This Row],[Primary Storage 08]:[Archive Storage 08]],TBL_Formulas[[#This Row],[Data Retrieval 08]],TBL_Formulas[[#This Row],[Egress Fees 08 - Azure]:[Egress Fees 08 - GCP]])</f>
        <v>2783.0008567835594</v>
      </c>
      <c r="DX19" s="3">
        <f>SUM(TBL_Formulas[[#This Row],[Primary Storage 09]:[Archive Storage 09]],TBL_Formulas[[#This Row],[Data Retrieval 09]])</f>
        <v>643.17422878783566</v>
      </c>
      <c r="DY19" s="3">
        <f>SUM(TBL_Formulas[[#This Row],[Primary Storage 09]:[Archive Storage 09]],TBL_Formulas[[#This Row],[Data Retrieval 09]],TBL_Formulas[[#This Row],[Egress Fees 09 - Azure]:[Egress Fees 09 - GCP]])</f>
        <v>1296.5884575756713</v>
      </c>
      <c r="DZ19" s="3">
        <f>SUM(TBL_Formulas[[#This Row],[Primary Storage 10]:[Archive Storage 10]],TBL_Formulas[[#This Row],[Data Retrieval 10]])</f>
        <v>350.82230661154676</v>
      </c>
      <c r="EA19" s="3">
        <f>SUM(TBL_Formulas[[#This Row],[Primary Storage 10]:[Archive Storage 10]],TBL_Formulas[[#This Row],[Data Retrieval 10]],TBL_Formulas[[#This Row],[Egress Fees 10 - Azure]:[Egress Fees 10 - GCP]])</f>
        <v>1004.2365353993824</v>
      </c>
      <c r="EB19" s="14"/>
    </row>
    <row r="20" spans="1:132" x14ac:dyDescent="0.2">
      <c r="A20" s="2">
        <v>18</v>
      </c>
      <c r="B20" cm="1">
        <f t="array" ref="B20">_xlfn.IFNA(
    _xlfn.IFS(
        _xlfn.XLOOKUP(
            B$1,
            TBL_Options_Add[Option],
            TBL_Options_Add[Influx1_Month],
            0,
            0
        )=TBL_Formulas[[#This Row],[Month]],
        SUM(
            B19*
            SUM(
                _xlfn.XLOOKUP(
                    B$1,
                    TBL_Options[Option],
                    TBL_Options[ROG],
                    0,
                    0
                )/
                12
            )+
            B19+
            _xlfn.XLOOKUP(
                B$1,
                TBL_Options_Add[Option],
                TBL_Options_Add[Influx1_Size],
                0,
                0
            )
        ),
        _xlfn.XLOOKUP(
            B$1,
            TBL_Options_Add[Option],
            TBL_Options_Add[Influx2_Month],
            0,
            0
        )=TBL_Formulas[[#This Row],[Month]],
        SUM(
            B19*
            SUM(
                _xlfn.XLOOKUP(
                    B$1,
                    TBL_Options[Option],
                    TBL_Options[ROG],
                    0,
                    0
                )/
                12
            )+
            B19+
            _xlfn.XLOOKUP(
                B$1,
                TBL_Options_Add[Option],
                TBL_Options_Add[Influx2_Size],
                0,
                0
            )
        ),
        _xlfn.XLOOKUP(
            B$1,
            TBL_Options_Add[Option],
            TBL_Options_Add[Influx3_Month],
            0,
            0
        )=TBL_Formulas[[#This Row],[Month]],
        SUM(
            B19*
            SUM(
                _xlfn.XLOOKUP(
                    B$1,
                    TBL_Options[Option],
                    TBL_Options[ROG],
                    0,
                    0
                )/
                12
            )+
            B19+
            _xlfn.XLOOKUP(
                B$1,
                TBL_Options_Add[Option],
                TBL_Options_Add[Influx3_Size],
                0,
                0
            )
        )
    ),
    SUM(
        B19*
        SUM(
            _xlfn.XLOOKUP(
                B$1,
                TBL_Options[Option],
                TBL_Options[ROG],
                0,
                0
            )/
            12
        )+
        B19
    )
)</f>
        <v>227.46397031020402</v>
      </c>
      <c r="C20" cm="1">
        <f t="array" ref="C20">_xlfn.IFNA(
    _xlfn.IFS(
        _xlfn.XLOOKUP(
            C$1,
            TBL_Options_Add[Option],
            TBL_Options_Add[Influx1_Month],
            0,
            0
        )=TBL_Formulas[[#This Row],[Month]],
        SUM(
            C19*
            SUM(
                _xlfn.XLOOKUP(
                    C$1,
                    TBL_Options[Option],
                    TBL_Options[ROG],
                    0,
                    0
                )/
                12
            )+
            C19+
            _xlfn.XLOOKUP(
                C$1,
                TBL_Options_Add[Option],
                TBL_Options_Add[Influx1_Size],
                0,
                0
            )
        ),
        _xlfn.XLOOKUP(
            C$1,
            TBL_Options_Add[Option],
            TBL_Options_Add[Influx2_Month],
            0,
            0
        )=TBL_Formulas[[#This Row],[Month]],
        SUM(
            C19*
            SUM(
                _xlfn.XLOOKUP(
                    C$1,
                    TBL_Options[Option],
                    TBL_Options[ROG],
                    0,
                    0
                )/
                12
            )+
            C19+
            _xlfn.XLOOKUP(
                C$1,
                TBL_Options_Add[Option],
                TBL_Options_Add[Influx2_Size],
                0,
                0
            )
        ),
        _xlfn.XLOOKUP(
            C$1,
            TBL_Options_Add[Option],
            TBL_Options_Add[Influx3_Month],
            0,
            0
        )=TBL_Formulas[[#This Row],[Month]],
        SUM(
            C19*
            SUM(
                _xlfn.XLOOKUP(
                    C$1,
                    TBL_Options[Option],
                    TBL_Options[ROG],
                    0,
                    0
                )/
                12
            )+
            C19+
            _xlfn.XLOOKUP(
                C$1,
                TBL_Options_Add[Option],
                TBL_Options_Add[Influx3_Size],
                0,
                0
            )
        )
    ),
    SUM(
        C19*
        SUM(
            _xlfn.XLOOKUP(
                C$1,
                TBL_Options[Option],
                TBL_Options[ROG],
                0,
                0
            )/
            12
        )+
        C19
    )
)</f>
        <v>57.575818006723573</v>
      </c>
      <c r="D20" cm="1">
        <f t="array" ref="D20">_xlfn.IFNA(
    _xlfn.IFS(
        _xlfn.XLOOKUP(
            D$1,
            TBL_Options_Add[Option],
            TBL_Options_Add[Influx1_Month],
            0,
            0
        )=TBL_Formulas[[#This Row],[Month]],
        SUM(
            D19*
            SUM(
                _xlfn.XLOOKUP(
                    D$1,
                    TBL_Options[Option],
                    TBL_Options[ROG],
                    0,
                    0
                )/
                12
            )+
            D19+
            _xlfn.XLOOKUP(
                D$1,
                TBL_Options_Add[Option],
                TBL_Options_Add[Influx1_Size],
                0,
                0
            )
        ),
        _xlfn.XLOOKUP(
            D$1,
            TBL_Options_Add[Option],
            TBL_Options_Add[Influx2_Month],
            0,
            0
        )=TBL_Formulas[[#This Row],[Month]],
        SUM(
            D19*
            SUM(
                _xlfn.XLOOKUP(
                    D$1,
                    TBL_Options[Option],
                    TBL_Options[ROG],
                    0,
                    0
                )/
                12
            )+
            D19+
            _xlfn.XLOOKUP(
                D$1,
                TBL_Options_Add[Option],
                TBL_Options_Add[Influx2_Size],
                0,
                0
            )
        ),
        _xlfn.XLOOKUP(
            D$1,
            TBL_Options_Add[Option],
            TBL_Options_Add[Influx3_Month],
            0,
            0
        )=TBL_Formulas[[#This Row],[Month]],
        SUM(
            D19*
            SUM(
                _xlfn.XLOOKUP(
                    D$1,
                    TBL_Options[Option],
                    TBL_Options[ROG],
                    0,
                    0
                )/
                12
            )+
            D19+
            _xlfn.XLOOKUP(
                D$1,
                TBL_Options_Add[Option],
                TBL_Options_Add[Influx3_Size],
                0,
                0
            )
        )
    ),
    SUM(
        D19*
        SUM(
            _xlfn.XLOOKUP(
                D$1,
                TBL_Options[Option],
                TBL_Options[ROG],
                0,
                0
            )/
            12
        )+
        D19
    )
)</f>
        <v>57.575818006723573</v>
      </c>
      <c r="E20" cm="1">
        <f t="array" ref="E20">_xlfn.IFNA(
    _xlfn.IFS(
        _xlfn.XLOOKUP(
            E$1,
            TBL_Options_Add[Option],
            TBL_Options_Add[Influx1_Month],
            0,
            0
        )=TBL_Formulas[[#This Row],[Month]],
        SUM(
            E19*
            SUM(
                _xlfn.XLOOKUP(
                    E$1,
                    TBL_Options[Option],
                    TBL_Options[ROG],
                    0,
                    0
                )/
                12
            )+
            E19+
            _xlfn.XLOOKUP(
                E$1,
                TBL_Options_Add[Option],
                TBL_Options_Add[Influx1_Size],
                0,
                0
            )
        ),
        _xlfn.XLOOKUP(
            E$1,
            TBL_Options_Add[Option],
            TBL_Options_Add[Influx2_Month],
            0,
            0
        )=TBL_Formulas[[#This Row],[Month]],
        SUM(
            E19*
            SUM(
                _xlfn.XLOOKUP(
                    E$1,
                    TBL_Options[Option],
                    TBL_Options[ROG],
                    0,
                    0
                )/
                12
            )+
            E19+
            _xlfn.XLOOKUP(
                E$1,
                TBL_Options_Add[Option],
                TBL_Options_Add[Influx2_Size],
                0,
                0
            )
        ),
        _xlfn.XLOOKUP(
            E$1,
            TBL_Options_Add[Option],
            TBL_Options_Add[Influx3_Month],
            0,
            0
        )=TBL_Formulas[[#This Row],[Month]],
        SUM(
            E19*
            SUM(
                _xlfn.XLOOKUP(
                    E$1,
                    TBL_Options[Option],
                    TBL_Options[ROG],
                    0,
                    0
                )/
                12
            )+
            E19+
            _xlfn.XLOOKUP(
                E$1,
                TBL_Options_Add[Option],
                TBL_Options_Add[Influx3_Size],
                0,
                0
            )
        )
    ),
    SUM(
        E19*
        SUM(
            _xlfn.XLOOKUP(
                E$1,
                TBL_Options[Option],
                TBL_Options[ROG],
                0,
                0
            )/
            12
        )+
        E19
    )
)</f>
        <v>57.575818006723573</v>
      </c>
      <c r="F20" cm="1">
        <f t="array" ref="F20">_xlfn.IFNA(
    _xlfn.IFS(
        _xlfn.XLOOKUP(
            F$1,
            TBL_Options_Add[Option],
            TBL_Options_Add[Influx1_Month],
            0,
            0
        )=TBL_Formulas[[#This Row],[Month]],
        SUM(
            F19*
            SUM(
                _xlfn.XLOOKUP(
                    F$1,
                    TBL_Options[Option],
                    TBL_Options[ROG],
                    0,
                    0
                )/
                12
            )+
            F19+
            _xlfn.XLOOKUP(
                F$1,
                TBL_Options_Add[Option],
                TBL_Options_Add[Influx1_Size],
                0,
                0
            )
        ),
        _xlfn.XLOOKUP(
            F$1,
            TBL_Options_Add[Option],
            TBL_Options_Add[Influx2_Month],
            0,
            0
        )=TBL_Formulas[[#This Row],[Month]],
        SUM(
            F19*
            SUM(
                _xlfn.XLOOKUP(
                    F$1,
                    TBL_Options[Option],
                    TBL_Options[ROG],
                    0,
                    0
                )/
                12
            )+
            F19+
            _xlfn.XLOOKUP(
                F$1,
                TBL_Options_Add[Option],
                TBL_Options_Add[Influx2_Size],
                0,
                0
            )
        ),
        _xlfn.XLOOKUP(
            F$1,
            TBL_Options_Add[Option],
            TBL_Options_Add[Influx3_Month],
            0,
            0
        )=TBL_Formulas[[#This Row],[Month]],
        SUM(
            F19*
            SUM(
                _xlfn.XLOOKUP(
                    F$1,
                    TBL_Options[Option],
                    TBL_Options[ROG],
                    0,
                    0
                )/
                12
            )+
            F19+
            _xlfn.XLOOKUP(
                F$1,
                TBL_Options_Add[Option],
                TBL_Options_Add[Influx3_Size],
                0,
                0
            )
        )
    ),
    SUM(
        F19*
        SUM(
            _xlfn.XLOOKUP(
                F$1,
                TBL_Options[Option],
                TBL_Options[ROG],
                0,
                0
            )/
            12
        )+
        F19
    )
)</f>
        <v>57.575818006723573</v>
      </c>
      <c r="G20" cm="1">
        <f t="array" ref="G20">_xlfn.IFNA(
    _xlfn.IFS(
        _xlfn.XLOOKUP(
            G$1,
            TBL_Options_Add[Option],
            TBL_Options_Add[Influx1_Month],
            0,
            0
        )=TBL_Formulas[[#This Row],[Month]],
        SUM(
            G19*
            SUM(
                _xlfn.XLOOKUP(
                    G$1,
                    TBL_Options[Option],
                    TBL_Options[ROG],
                    0,
                    0
                )/
                12
            )+
            G19+
            _xlfn.XLOOKUP(
                G$1,
                TBL_Options_Add[Option],
                TBL_Options_Add[Influx1_Size],
                0,
                0
            )
        ),
        _xlfn.XLOOKUP(
            G$1,
            TBL_Options_Add[Option],
            TBL_Options_Add[Influx2_Month],
            0,
            0
        )=TBL_Formulas[[#This Row],[Month]],
        SUM(
            G19*
            SUM(
                _xlfn.XLOOKUP(
                    G$1,
                    TBL_Options[Option],
                    TBL_Options[ROG],
                    0,
                    0
                )/
                12
            )+
            G19+
            _xlfn.XLOOKUP(
                G$1,
                TBL_Options_Add[Option],
                TBL_Options_Add[Influx2_Size],
                0,
                0
            )
        ),
        _xlfn.XLOOKUP(
            G$1,
            TBL_Options_Add[Option],
            TBL_Options_Add[Influx3_Month],
            0,
            0
        )=TBL_Formulas[[#This Row],[Month]],
        SUM(
            G19*
            SUM(
                _xlfn.XLOOKUP(
                    G$1,
                    TBL_Options[Option],
                    TBL_Options[ROG],
                    0,
                    0
                )/
                12
            )+
            G19+
            _xlfn.XLOOKUP(
                G$1,
                TBL_Options_Add[Option],
                TBL_Options_Add[Influx3_Size],
                0,
                0
            )
        )
    ),
    SUM(
        G19*
        SUM(
            _xlfn.XLOOKUP(
                G$1,
                TBL_Options[Option],
                TBL_Options[ROG],
                0,
                0
            )/
            12
        )+
        G19
    )
)</f>
        <v>57.575818006723573</v>
      </c>
      <c r="H20" cm="1">
        <f t="array" ref="H20">_xlfn.IFNA(
    _xlfn.IFS(
        _xlfn.XLOOKUP(
            H$1,
            TBL_Options_Add[Option],
            TBL_Options_Add[Influx1_Month],
            0,
            0
        )=TBL_Formulas[[#This Row],[Month]],
        SUM(
            H19*
            SUM(
                _xlfn.XLOOKUP(
                    H$1,
                    TBL_Options[Option],
                    TBL_Options[ROG],
                    0,
                    0
                )/
                12
            )+
            H19+
            _xlfn.XLOOKUP(
                H$1,
                TBL_Options_Add[Option],
                TBL_Options_Add[Influx1_Size],
                0,
                0
            )
        ),
        _xlfn.XLOOKUP(
            H$1,
            TBL_Options_Add[Option],
            TBL_Options_Add[Influx2_Month],
            0,
            0
        )=TBL_Formulas[[#This Row],[Month]],
        SUM(
            H19*
            SUM(
                _xlfn.XLOOKUP(
                    H$1,
                    TBL_Options[Option],
                    TBL_Options[ROG],
                    0,
                    0
                )/
                12
            )+
            H19+
            _xlfn.XLOOKUP(
                H$1,
                TBL_Options_Add[Option],
                TBL_Options_Add[Influx2_Size],
                0,
                0
            )
        ),
        _xlfn.XLOOKUP(
            H$1,
            TBL_Options_Add[Option],
            TBL_Options_Add[Influx3_Month],
            0,
            0
        )=TBL_Formulas[[#This Row],[Month]],
        SUM(
            H19*
            SUM(
                _xlfn.XLOOKUP(
                    H$1,
                    TBL_Options[Option],
                    TBL_Options[ROG],
                    0,
                    0
                )/
                12
            )+
            H19+
            _xlfn.XLOOKUP(
                H$1,
                TBL_Options_Add[Option],
                TBL_Options_Add[Influx3_Size],
                0,
                0
            )
        )
    ),
    SUM(
        H19*
        SUM(
            _xlfn.XLOOKUP(
                H$1,
                TBL_Options[Option],
                TBL_Options[ROG],
                0,
                0
            )/
            12
        )+
        H19
    )
)</f>
        <v>57.575818006723573</v>
      </c>
      <c r="I20" cm="1">
        <f t="array" ref="I20">_xlfn.IFNA(
    _xlfn.IFS(
        _xlfn.XLOOKUP(
            I$1,
            TBL_Options_Add[Option],
            TBL_Options_Add[Influx1_Month],
            0,
            0
        )=TBL_Formulas[[#This Row],[Month]],
        SUM(
            I19*
            SUM(
                _xlfn.XLOOKUP(
                    I$1,
                    TBL_Options[Option],
                    TBL_Options[ROG],
                    0,
                    0
                )/
                12
            )+
            I19+
            _xlfn.XLOOKUP(
                I$1,
                TBL_Options_Add[Option],
                TBL_Options_Add[Influx1_Size],
                0,
                0
            )
        ),
        _xlfn.XLOOKUP(
            I$1,
            TBL_Options_Add[Option],
            TBL_Options_Add[Influx2_Month],
            0,
            0
        )=TBL_Formulas[[#This Row],[Month]],
        SUM(
            I19*
            SUM(
                _xlfn.XLOOKUP(
                    I$1,
                    TBL_Options[Option],
                    TBL_Options[ROG],
                    0,
                    0
                )/
                12
            )+
            I19+
            _xlfn.XLOOKUP(
                I$1,
                TBL_Options_Add[Option],
                TBL_Options_Add[Influx2_Size],
                0,
                0
            )
        ),
        _xlfn.XLOOKUP(
            I$1,
            TBL_Options_Add[Option],
            TBL_Options_Add[Influx3_Month],
            0,
            0
        )=TBL_Formulas[[#This Row],[Month]],
        SUM(
            I19*
            SUM(
                _xlfn.XLOOKUP(
                    I$1,
                    TBL_Options[Option],
                    TBL_Options[ROG],
                    0,
                    0
                )/
                12
            )+
            I19+
            _xlfn.XLOOKUP(
                I$1,
                TBL_Options_Add[Option],
                TBL_Options_Add[Influx3_Size],
                0,
                0
            )
        )
    ),
    SUM(
        I19*
        SUM(
            _xlfn.XLOOKUP(
                I$1,
                TBL_Options[Option],
                TBL_Options[ROG],
                0,
                0
            )/
            12
        )+
        I19
    )
)</f>
        <v>57.575818006723573</v>
      </c>
      <c r="J20" cm="1">
        <f t="array" ref="J20">_xlfn.IFNA(
    _xlfn.IFS(
        _xlfn.XLOOKUP(
            J$1,
            TBL_Options_Add[Option],
            TBL_Options_Add[Influx1_Month],
            0,
            0
        )=TBL_Formulas[[#This Row],[Month]],
        SUM(
            J19*
            SUM(
                _xlfn.XLOOKUP(
                    J$1,
                    TBL_Options[Option],
                    TBL_Options[ROG],
                    0,
                    0
                )/
                12
            )+
            J19+
            _xlfn.XLOOKUP(
                J$1,
                TBL_Options_Add[Option],
                TBL_Options_Add[Influx1_Size],
                0,
                0
            )
        ),
        _xlfn.XLOOKUP(
            J$1,
            TBL_Options_Add[Option],
            TBL_Options_Add[Influx2_Month],
            0,
            0
        )=TBL_Formulas[[#This Row],[Month]],
        SUM(
            J19*
            SUM(
                _xlfn.XLOOKUP(
                    J$1,
                    TBL_Options[Option],
                    TBL_Options[ROG],
                    0,
                    0
                )/
                12
            )+
            J19+
            _xlfn.XLOOKUP(
                J$1,
                TBL_Options_Add[Option],
                TBL_Options_Add[Influx2_Size],
                0,
                0
            )
        ),
        _xlfn.XLOOKUP(
            J$1,
            TBL_Options_Add[Option],
            TBL_Options_Add[Influx3_Month],
            0,
            0
        )=TBL_Formulas[[#This Row],[Month]],
        SUM(
            J19*
            SUM(
                _xlfn.XLOOKUP(
                    J$1,
                    TBL_Options[Option],
                    TBL_Options[ROG],
                    0,
                    0
                )/
                12
            )+
            J19+
            _xlfn.XLOOKUP(
                J$1,
                TBL_Options_Add[Option],
                TBL_Options_Add[Influx3_Size],
                0,
                0
            )
        )
    ),
    SUM(
        J19*
        SUM(
            _xlfn.XLOOKUP(
                J$1,
                TBL_Options[Option],
                TBL_Options[ROG],
                0,
                0
            )/
            12
        )+
        J19
    )
)</f>
        <v>57.575818006723573</v>
      </c>
      <c r="K20" cm="1">
        <f t="array" ref="K20">_xlfn.IFNA(
    _xlfn.IFS(
        _xlfn.XLOOKUP(
            K$1,
            TBL_Options_Add[Option],
            TBL_Options_Add[Influx1_Month],
            0,
            0
        )=TBL_Formulas[[#This Row],[Month]],
        SUM(
            K19*
            SUM(
                _xlfn.XLOOKUP(
                    K$1,
                    TBL_Options[Option],
                    TBL_Options[ROG],
                    0,
                    0
                )/
                12
            )+
            K19+
            _xlfn.XLOOKUP(
                K$1,
                TBL_Options_Add[Option],
                TBL_Options_Add[Influx1_Size],
                0,
                0
            )
        ),
        _xlfn.XLOOKUP(
            K$1,
            TBL_Options_Add[Option],
            TBL_Options_Add[Influx2_Month],
            0,
            0
        )=TBL_Formulas[[#This Row],[Month]],
        SUM(
            K19*
            SUM(
                _xlfn.XLOOKUP(
                    K$1,
                    TBL_Options[Option],
                    TBL_Options[ROG],
                    0,
                    0
                )/
                12
            )+
            K19+
            _xlfn.XLOOKUP(
                K$1,
                TBL_Options_Add[Option],
                TBL_Options_Add[Influx2_Size],
                0,
                0
            )
        ),
        _xlfn.XLOOKUP(
            K$1,
            TBL_Options_Add[Option],
            TBL_Options_Add[Influx3_Month],
            0,
            0
        )=TBL_Formulas[[#This Row],[Month]],
        SUM(
            K19*
            SUM(
                _xlfn.XLOOKUP(
                    K$1,
                    TBL_Options[Option],
                    TBL_Options[ROG],
                    0,
                    0
                )/
                12
            )+
            K19+
            _xlfn.XLOOKUP(
                K$1,
                TBL_Options_Add[Option],
                TBL_Options_Add[Influx3_Size],
                0,
                0
            )
        )
    ),
    SUM(
        K19*
        SUM(
            _xlfn.XLOOKUP(
                K$1,
                TBL_Options[Option],
                TBL_Options[ROG],
                0,
                0
            )/
            12
        )+
        K19
    )
)</f>
        <v>57.575818006723573</v>
      </c>
      <c r="L20">
        <f>IFERROR(
    SUM(
       TBL_Formulas[[#This Row],[Growth Pattern 01]]*
        _xlfn.XLOOKUP(
            L$1,
            TBL_Options[Option],
            TBL_Options[Primary_Mix],
            1,
            0
        )
    ),
    ""
)</f>
        <v>227.46397031020402</v>
      </c>
      <c r="M20">
        <f>IFERROR(
    SUM(
       TBL_Formulas[[#This Row],[Growth Pattern 01]]*
        _xlfn.XLOOKUP(
            M$1,
            TBL_Options[Option],
            TBL_Options[Secondary_Mix],
            1,
            0
        )
    ),
    ""
)</f>
        <v>45.492794062040808</v>
      </c>
      <c r="N20">
        <f>IFERROR(
    SUM(
       TBL_Formulas[[#This Row],[Growth Pattern 01]]*
        _xlfn.XLOOKUP(
            N$1,
            TBL_Options[Option],
            TBL_Options[Archive_Mix],
            1,
            0
        )
    ),
    ""
)</f>
        <v>0</v>
      </c>
      <c r="O20">
        <f>IFERROR(
    SUM(
       TBL_Formulas[[#This Row],[Growth Pattern 02]]*
        _xlfn.XLOOKUP(
            O$1,
            TBL_Options[Option],
            TBL_Options[Primary_Mix],
            1,
            0
        )
    ),
    ""
)</f>
        <v>11.515163601344716</v>
      </c>
      <c r="P20">
        <f>IFERROR(
    SUM(
       TBL_Formulas[[#This Row],[Growth Pattern 02]]*
        _xlfn.XLOOKUP(
            P$1,
            TBL_Options[Option],
            TBL_Options[Secondary_Mix],
            1,
            0
        )
    ),
    ""
)</f>
        <v>11.515163601344716</v>
      </c>
      <c r="Q20">
        <f>IFERROR(
    SUM(
       TBL_Formulas[[#This Row],[Growth Pattern 02]]*
        _xlfn.XLOOKUP(
            Q$1,
            TBL_Options[Option],
            TBL_Options[Archive_Mix],
            1,
            0
        )
    ),
    ""
)</f>
        <v>34.545490804034145</v>
      </c>
      <c r="R20">
        <f>IFERROR(
    SUM(
       TBL_Formulas[[#This Row],[Growth Pattern 03]]*
        _xlfn.XLOOKUP(
            R$1,
            TBL_Options[Option],
            TBL_Options[Primary_Mix],
            1,
            0
        )
    ),
    ""
)</f>
        <v>57.575818006723573</v>
      </c>
      <c r="S20">
        <f>IFERROR(
    SUM(
       TBL_Formulas[[#This Row],[Growth Pattern 03]]*
        _xlfn.XLOOKUP(
            R$1,
            TBL_Options[Option],
            TBL_Options[Secondary_Mix],
            1,
            0
        )
    ),
    ""
)</f>
        <v>0</v>
      </c>
      <c r="T20">
        <f>IFERROR(
    SUM(
       TBL_Formulas[[#This Row],[Growth Pattern 03]]*
        _xlfn.XLOOKUP(
            T$1,
            TBL_Options[Option],
            TBL_Options[Archive_Mix],
            1,
            0
        )
    ),
    ""
)</f>
        <v>0</v>
      </c>
      <c r="U20">
        <f>IFERROR(
    SUM(
       TBL_Formulas[[#This Row],[Growth Pattern 04]]*
        _xlfn.XLOOKUP(
            U$1,
            TBL_Options[Option],
            TBL_Options[Primary_Mix],
            1,
            0
        )
    ),
    ""
)</f>
        <v>57.575818006723573</v>
      </c>
      <c r="V20">
        <f>IFERROR(
    SUM(
       TBL_Formulas[[#This Row],[Growth Pattern 04]]*
        _xlfn.XLOOKUP(
           V$1,
            TBL_Options[Option],
            TBL_Options[Secondary_Mix],
            1,
            0
        )
    ),
    ""
)</f>
        <v>0</v>
      </c>
      <c r="W20">
        <f>IFERROR(
    SUM(
       TBL_Formulas[[#This Row],[Growth Pattern 04]]*
        _xlfn.XLOOKUP(
            W$1,
            TBL_Options[Option],
            TBL_Options[Archive_Mix],
            1,
            0
        )
    ),
    ""
)</f>
        <v>0</v>
      </c>
      <c r="X20">
        <f>IFERROR(
    SUM(
       TBL_Formulas[[#This Row],[Growth Pattern 05]]*
        _xlfn.XLOOKUP(
            X$1,
            TBL_Options[Option],
            TBL_Options[Primary_Mix],
            1,
            0
        )
    ),
    ""
)</f>
        <v>57.575818006723573</v>
      </c>
      <c r="Y20">
        <f>IFERROR(
    SUM(
       TBL_Formulas[[#This Row],[Growth Pattern 05]]*
        _xlfn.XLOOKUP(
            Y$1,
            TBL_Options[Option],
            TBL_Options[Secondary_Mix],
            1,
            0
        )
    ),
    ""
)</f>
        <v>0</v>
      </c>
      <c r="Z20">
        <f>IFERROR(
    SUM(
       TBL_Formulas[[#This Row],[Growth Pattern 05]]*
        _xlfn.XLOOKUP(
            Z$1,
            TBL_Options[Option],
            TBL_Options[Archive_Mix],
            1,
            0
        )
    ),
    ""
)</f>
        <v>0</v>
      </c>
      <c r="AA20">
        <f>IFERROR(
    SUM(
       TBL_Formulas[[#This Row],[Growth Pattern 06]]*
        _xlfn.XLOOKUP(
            AA$1,
            TBL_Options[Option],
            TBL_Options[Primary_Mix],
            1,
            0
        )
    ),
    ""
)</f>
        <v>57.575818006723573</v>
      </c>
      <c r="AB20">
        <f>IFERROR(
    SUM(
       TBL_Formulas[[#This Row],[Growth Pattern 06]]*
        _xlfn.XLOOKUP(
            AB$1,
            TBL_Options[Option],
            TBL_Options[Secondary_Mix],
            1,
            0
        )
    ),
    ""
)</f>
        <v>0</v>
      </c>
      <c r="AC20">
        <f>IFERROR(
    SUM(
       TBL_Formulas[[#This Row],[Growth Pattern 06]]*
        _xlfn.XLOOKUP(
            AC$1,
            TBL_Options[Option],
            TBL_Options[Archive_Mix],
            1,
            0
        )
    ),
    ""
)</f>
        <v>0</v>
      </c>
      <c r="AD20">
        <f>IFERROR(
    SUM(
       TBL_Formulas[[#This Row],[Growth Pattern 07]]*
        _xlfn.XLOOKUP(
            AD$1,
            TBL_Options[Option],
            TBL_Options[Primary_Mix],
            1,
            0
        )
    ),
    ""
)</f>
        <v>57.575818006723573</v>
      </c>
      <c r="AE20">
        <f>IFERROR(
    SUM(
       TBL_Formulas[[#This Row],[Growth Pattern 07]]*
        _xlfn.XLOOKUP(
            AE$1,
            TBL_Options[Option],
            TBL_Options[Secondary_Mix],
            1,
            0
        )
    ),
    ""
)</f>
        <v>0</v>
      </c>
      <c r="AF20">
        <f>IFERROR(
    SUM(
       TBL_Formulas[[#This Row],[Growth Pattern 07]]*
        _xlfn.XLOOKUP(
            AF$1,
            TBL_Options[Option],
            TBL_Options[Archive_Mix],
            1,
            0
        )
    ),
    ""
)</f>
        <v>0</v>
      </c>
      <c r="AG20">
        <f>IFERROR(
    SUM(
       TBL_Formulas[[#This Row],[Growth Pattern 08]]*
        _xlfn.XLOOKUP(
            AG$1,
            TBL_Options[Option],
            TBL_Options[Primary_Mix],
            1,
            0
        )
    ),
    ""
)</f>
        <v>57.575818006723573</v>
      </c>
      <c r="AH20">
        <f>IFERROR(
    SUM(
       TBL_Formulas[[#This Row],[Growth Pattern 08]]*
        _xlfn.XLOOKUP(
            AH$1,
            TBL_Options[Option],
            TBL_Options[Secondary_Mix],
            1,
            0
        )
    ),
    ""
)</f>
        <v>0</v>
      </c>
      <c r="AI20">
        <f>IFERROR(
    SUM(
       TBL_Formulas[[#This Row],[Growth Pattern 08]]*
        _xlfn.XLOOKUP(
            AI$1,
            TBL_Options[Option],
            TBL_Options[Archive_Mix],
            1,
            0
        )
    ),
    ""
)</f>
        <v>0</v>
      </c>
      <c r="AJ20">
        <f>IFERROR(
    SUM(
       TBL_Formulas[[#This Row],[Growth Pattern 09]]*
        _xlfn.XLOOKUP(
            AJ$1,
            TBL_Options[Option],
            TBL_Options[Primary_Mix],
            1,
            0
        )
    ),
    ""
)</f>
        <v>57.575818006723573</v>
      </c>
      <c r="AK20">
        <f>IFERROR(
    SUM(
       TBL_Formulas[[#This Row],[Growth Pattern 09]]*
        _xlfn.XLOOKUP(
            AK$1,
            TBL_Options[Option],
            TBL_Options[Secondary_Mix],
            1,
            0
        )
    ),
    ""
)</f>
        <v>0</v>
      </c>
      <c r="AL20">
        <f>IFERROR(
    SUM(
       TBL_Formulas[[#This Row],[Growth Pattern 09]]*
        _xlfn.XLOOKUP(
            AL$1,
            TBL_Options[Option],
            TBL_Options[Archive_Mix],
            1,
            0
        )
    ),
    ""
)</f>
        <v>0</v>
      </c>
      <c r="AM20">
        <f>IFERROR(
    SUM(
       TBL_Formulas[[#This Row],[Growth Pattern 10]]*
        _xlfn.XLOOKUP(
            AM$1,
            TBL_Options[Option],
            TBL_Options[Primary_Mix],
            1,
            0
        )
    ),
    ""
)</f>
        <v>57.575818006723573</v>
      </c>
      <c r="AN20">
        <f>IFERROR(
    SUM(
       TBL_Formulas[[#This Row],[Growth Pattern 10]]*
        _xlfn.XLOOKUP(
            AN$1,
            TBL_Options[Option],
            TBL_Options[Secondary_Mix],
            1,
            0
        )
    ),
    ""
)</f>
        <v>0</v>
      </c>
      <c r="AO20">
        <f>IFERROR(
    SUM(
       TBL_Formulas[[#This Row],[Growth Pattern 10]]*
        _xlfn.XLOOKUP(
            AO$1,
            TBL_Options[Option],
            TBL_Options[Archive_Mix],
            1,
            0
        )
    ),
    ""
)</f>
        <v>0</v>
      </c>
      <c r="AP20" s="3" cm="1">
        <f t="array" ref="AP20">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5175.5083231482758</v>
      </c>
      <c r="AQ20" s="3" t="str" cm="1">
        <f t="array" ref="AQ20">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0" s="3" t="str" cm="1">
        <f t="array" ref="AR20">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0" s="3" cm="1">
        <f t="array" ref="AS20">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271.20513313887074</v>
      </c>
      <c r="AT20" s="3" cm="1">
        <f t="array" ref="AT20">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147.39409409721236</v>
      </c>
      <c r="AU20" s="3" cm="1">
        <f t="array" ref="AU20">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141.49833033332385</v>
      </c>
      <c r="AV20" s="3" cm="1">
        <f t="array" ref="AV20">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736.97047048606169</v>
      </c>
      <c r="AW20" s="3" t="str" cm="1">
        <f t="array" ref="AW20">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0" s="3" t="str" cm="1">
        <f t="array" ref="AX20">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0" s="3" cm="1">
        <f t="array" ref="AY20">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589.57637638884944</v>
      </c>
      <c r="AZ20" s="3" t="str" cm="1">
        <f t="array" ref="AZ20">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0" s="3" t="str" cm="1">
        <f t="array" ref="BA20">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0" s="3" cm="1">
        <f t="array" ref="BB20">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1055.8071311527094</v>
      </c>
      <c r="BC20" s="3" t="str" cm="1">
        <f t="array" ref="BC20">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0" s="3" t="str" cm="1">
        <f t="array" ref="BD20">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0" s="3" cm="1">
        <f t="array" ref="BE20">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589.57637638884944</v>
      </c>
      <c r="BF20" s="3" t="str" cm="1">
        <f t="array" ref="BF20">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0" s="3" t="str" cm="1">
        <f t="array" ref="BG20">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0" s="3" cm="1">
        <f t="array" ref="BH20">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117.91527527776988</v>
      </c>
      <c r="BI20" s="3" t="str" cm="1">
        <f t="array" ref="BI20">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0" s="3" t="str" cm="1">
        <f t="array" ref="BJ20">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0" s="3" cm="1">
        <f t="array" ref="BK20">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2299.3478679165128</v>
      </c>
      <c r="BL20" s="3" t="str" cm="1">
        <f t="array" ref="BL20">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0" s="3" t="str" cm="1">
        <f t="array" ref="BM20">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0" s="3" cm="1">
        <f t="array" ref="BN20">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589.57637638884944</v>
      </c>
      <c r="BO20" s="3" t="str" cm="1">
        <f t="array" ref="BO20">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0" s="3" t="str" cm="1">
        <f t="array" ref="BP20">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0" s="3" cm="1">
        <f t="array" ref="BQ20">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235.83055055553976</v>
      </c>
      <c r="BR20" s="3" t="str" cm="1">
        <f t="array" ref="BR20">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0" s="3" t="str" cm="1">
        <f t="array" ref="BS20">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0"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0">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0">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58.957637638884947</v>
      </c>
      <c r="BW20">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58.957637638884947</v>
      </c>
      <c r="BX20">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0">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58.957637638884947</v>
      </c>
      <c r="BZ20">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117.91527527776989</v>
      </c>
      <c r="CA20">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0">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58.957637638884947</v>
      </c>
      <c r="CC20">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117.91527527776989</v>
      </c>
      <c r="CD20" s="3" t="str" cm="1">
        <f t="array" ref="CD20">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0" s="3" cm="1">
        <f t="array" ref="CE20">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2031.046397580016</v>
      </c>
      <c r="CF20" s="3" t="str" cm="1">
        <f t="array" ref="CF20">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0" s="3" t="str" cm="1">
        <f t="array" ref="CG20">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0" s="3" cm="1">
        <f t="array" ref="CH20">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106.1237477499929</v>
      </c>
      <c r="CI20" s="3" t="str" cm="1">
        <f t="array" ref="CI20">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0" s="3" t="str" cm="1">
        <f t="array" ref="CJ20">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0" s="3" cm="1">
        <f t="array" ref="CK20">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530.61873874996445</v>
      </c>
      <c r="CL20" s="3" t="str" cm="1">
        <f t="array" ref="CL20">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0" s="3" t="str" cm="1">
        <f t="array" ref="CM20">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0" s="3" cm="1">
        <f t="array" ref="CN20">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530.61873874996445</v>
      </c>
      <c r="CO20" s="3" t="str" cm="1">
        <f t="array" ref="CO20">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0" s="3" cm="1">
        <f t="array" ref="CP20">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506.91932934024328</v>
      </c>
      <c r="CQ20" s="3" t="str" cm="1">
        <f t="array" ref="CQ20">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0" s="3" t="str" cm="1">
        <f t="array" ref="CR20">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0" s="3" cm="1">
        <f t="array" ref="CS20">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506.91932934024328</v>
      </c>
      <c r="CT20" s="3" t="str" cm="1">
        <f t="array" ref="CT20">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0" s="3" t="str" cm="1">
        <f t="array" ref="CU20">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0" s="3" cm="1">
        <f t="array" ref="CV20">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506.91932934024328</v>
      </c>
      <c r="CW20" s="3" t="str" cm="1">
        <f t="array" ref="CW20">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0" s="3" t="str" cm="1">
        <f t="array" ref="CX20">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0" s="3" cm="1">
        <f t="array" ref="CY20">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506.91932934024328</v>
      </c>
      <c r="CZ20" s="3" t="str" cm="1">
        <f t="array" ref="CZ20">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0" s="3" t="str" cm="1">
        <f t="array" ref="DA20">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0" s="3" t="str" cm="1">
        <f t="array" ref="DB20">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0" s="3" t="str" cm="1">
        <f t="array" ref="DC20">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0" s="3" cm="1">
        <f t="array" ref="DD20">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658.77401402773444</v>
      </c>
      <c r="DE20" s="3" t="str" cm="1">
        <f t="array" ref="DE20">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0" s="3" t="str" cm="1">
        <f t="array" ref="DF20">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0" s="3" cm="1">
        <f t="array" ref="DG20">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658.77401402773444</v>
      </c>
      <c r="DH20" s="3">
        <f>SUM(TBL_Formulas[[#This Row],[Primary Storage 01]:[Archive Storage 01]],TBL_Formulas[[#This Row],[Data Retrieval 01]])</f>
        <v>5175.5083231482758</v>
      </c>
      <c r="DI20" s="3">
        <f>SUM(TBL_Formulas[[#This Row],[Primary Storage 01]:[Archive Storage 01]],TBL_Formulas[[#This Row],[Data Retrieval 01]],TBL_Formulas[[#This Row],[Egress Fees 01 - Azure]:[Egress Fees 01 - GCP]])</f>
        <v>7206.5547207282916</v>
      </c>
      <c r="DJ20" s="3">
        <f>SUM(TBL_Formulas[[#This Row],[Primary Storage 02]:[Archive Storage 02]],TBL_Formulas[[#This Row],[Data Retrieval 02]])</f>
        <v>560.09755756940694</v>
      </c>
      <c r="DK20" s="3">
        <f>SUM(TBL_Formulas[[#This Row],[Primary Storage 02]:[Archive Storage 02]],TBL_Formulas[[#This Row],[Data Retrieval 02]],TBL_Formulas[[#This Row],[Egress Fees 02 - Azure]:[Egress Fees 02 - GCP]])</f>
        <v>666.22130531939979</v>
      </c>
      <c r="DL20" s="3">
        <f>SUM(TBL_Formulas[[#This Row],[Primary Storage 03]:[Archive Storage 03]],TBL_Formulas[[#This Row],[Data Retrieval 03]])</f>
        <v>795.92810812494668</v>
      </c>
      <c r="DM20" s="3">
        <f>SUM(TBL_Formulas[[#This Row],[Primary Storage 03]:[Archive Storage 03]],TBL_Formulas[[#This Row],[Data Retrieval 03]],TBL_Formulas[[#This Row],[Egress Fees 03 - Azure]:[Egress Fees 03 - GCP]])</f>
        <v>1326.5468468749111</v>
      </c>
      <c r="DN20" s="3">
        <f>SUM(TBL_Formulas[[#This Row],[Primary Storage 04]:[Archive Storage 04]],TBL_Formulas[[#This Row],[Data Retrieval 04]])</f>
        <v>648.53401402773443</v>
      </c>
      <c r="DO20" s="3">
        <f>SUM(TBL_Formulas[[#This Row],[Primary Storage 04]:[Archive Storage 04]],TBL_Formulas[[#This Row],[Data Retrieval 04]],TBL_Formulas[[#This Row],[Egress Fees 04 - Azure]:[Egress Fees 04 - GCP]])</f>
        <v>1179.1527527776989</v>
      </c>
      <c r="DP20" s="3">
        <f>SUM(TBL_Formulas[[#This Row],[Primary Storage 05]:[Archive Storage 05]],TBL_Formulas[[#This Row],[Data Retrieval 05]])</f>
        <v>1055.8071311527094</v>
      </c>
      <c r="DQ20" s="3">
        <f>SUM(TBL_Formulas[[#This Row],[Primary Storage 05]:[Archive Storage 05]],TBL_Formulas[[#This Row],[Data Retrieval 05]],TBL_Formulas[[#This Row],[Egress Fees 05 - Azure]:[Egress Fees 05 - GCP]])</f>
        <v>1562.7264604929528</v>
      </c>
      <c r="DR20" s="3">
        <f>SUM(TBL_Formulas[[#This Row],[Primary Storage 06]:[Archive Storage 06]],TBL_Formulas[[#This Row],[Data Retrieval 06]])</f>
        <v>648.53401402773443</v>
      </c>
      <c r="DS20" s="3">
        <f>SUM(TBL_Formulas[[#This Row],[Primary Storage 06]:[Archive Storage 06]],TBL_Formulas[[#This Row],[Data Retrieval 06]],TBL_Formulas[[#This Row],[Egress Fees 06 - Azure]:[Egress Fees 06 - GCP]])</f>
        <v>1155.4533433679776</v>
      </c>
      <c r="DT20" s="3">
        <f>SUM(TBL_Formulas[[#This Row],[Primary Storage 07]:[Archive Storage 07]],TBL_Formulas[[#This Row],[Data Retrieval 07]])</f>
        <v>235.83055055553979</v>
      </c>
      <c r="DU20" s="3">
        <f>SUM(TBL_Formulas[[#This Row],[Primary Storage 07]:[Archive Storage 07]],TBL_Formulas[[#This Row],[Data Retrieval 07]],TBL_Formulas[[#This Row],[Egress Fees 07 - Azure]:[Egress Fees 07 - GCP]])</f>
        <v>742.74987989578312</v>
      </c>
      <c r="DV20" s="3">
        <f>SUM(TBL_Formulas[[#This Row],[Primary Storage 08]:[Archive Storage 08]],TBL_Formulas[[#This Row],[Data Retrieval 08]])</f>
        <v>2299.3478679165128</v>
      </c>
      <c r="DW20" s="3">
        <f>SUM(TBL_Formulas[[#This Row],[Primary Storage 08]:[Archive Storage 08]],TBL_Formulas[[#This Row],[Data Retrieval 08]],TBL_Formulas[[#This Row],[Egress Fees 08 - Azure]:[Egress Fees 08 - GCP]])</f>
        <v>2806.2671972567559</v>
      </c>
      <c r="DX20" s="3">
        <f>SUM(TBL_Formulas[[#This Row],[Primary Storage 09]:[Archive Storage 09]],TBL_Formulas[[#This Row],[Data Retrieval 09]])</f>
        <v>648.53401402773443</v>
      </c>
      <c r="DY20" s="3">
        <f>SUM(TBL_Formulas[[#This Row],[Primary Storage 09]:[Archive Storage 09]],TBL_Formulas[[#This Row],[Data Retrieval 09]],TBL_Formulas[[#This Row],[Egress Fees 09 - Azure]:[Egress Fees 09 - GCP]])</f>
        <v>1307.3080280554689</v>
      </c>
      <c r="DZ20" s="3">
        <f>SUM(TBL_Formulas[[#This Row],[Primary Storage 10]:[Archive Storage 10]],TBL_Formulas[[#This Row],[Data Retrieval 10]])</f>
        <v>353.74582583330965</v>
      </c>
      <c r="EA20" s="3">
        <f>SUM(TBL_Formulas[[#This Row],[Primary Storage 10]:[Archive Storage 10]],TBL_Formulas[[#This Row],[Data Retrieval 10]],TBL_Formulas[[#This Row],[Egress Fees 10 - Azure]:[Egress Fees 10 - GCP]])</f>
        <v>1012.5198398610441</v>
      </c>
      <c r="EB20" s="14"/>
    </row>
    <row r="21" spans="1:132" x14ac:dyDescent="0.2">
      <c r="A21" s="2">
        <v>19</v>
      </c>
      <c r="B21" cm="1">
        <f t="array" ref="B21">_xlfn.IFNA(
    _xlfn.IFS(
        _xlfn.XLOOKUP(
            B$1,
            TBL_Options_Add[Option],
            TBL_Options_Add[Influx1_Month],
            0,
            0
        )=TBL_Formulas[[#This Row],[Month]],
        SUM(
            B20*
            SUM(
                _xlfn.XLOOKUP(
                    B$1,
                    TBL_Options[Option],
                    TBL_Options[ROG],
                    0,
                    0
                )/
                12
            )+
            B20+
            _xlfn.XLOOKUP(
                B$1,
                TBL_Options_Add[Option],
                TBL_Options_Add[Influx1_Size],
                0,
                0
            )
        ),
        _xlfn.XLOOKUP(
            B$1,
            TBL_Options_Add[Option],
            TBL_Options_Add[Influx2_Month],
            0,
            0
        )=TBL_Formulas[[#This Row],[Month]],
        SUM(
            B20*
            SUM(
                _xlfn.XLOOKUP(
                    B$1,
                    TBL_Options[Option],
                    TBL_Options[ROG],
                    0,
                    0
                )/
                12
            )+
            B20+
            _xlfn.XLOOKUP(
                B$1,
                TBL_Options_Add[Option],
                TBL_Options_Add[Influx2_Size],
                0,
                0
            )
        ),
        _xlfn.XLOOKUP(
            B$1,
            TBL_Options_Add[Option],
            TBL_Options_Add[Influx3_Month],
            0,
            0
        )=TBL_Formulas[[#This Row],[Month]],
        SUM(
            B20*
            SUM(
                _xlfn.XLOOKUP(
                    B$1,
                    TBL_Options[Option],
                    TBL_Options[ROG],
                    0,
                    0
                )/
                12
            )+
            B20+
            _xlfn.XLOOKUP(
                B$1,
                TBL_Options_Add[Option],
                TBL_Options_Add[Influx3_Size],
                0,
                0
            )
        )
    ),
    SUM(
        B20*
        SUM(
            _xlfn.XLOOKUP(
                B$1,
                TBL_Options[Option],
                TBL_Options[ROG],
                0,
                0
            )/
            12
        )+
        B20
    )
)</f>
        <v>229.35950339612239</v>
      </c>
      <c r="C21" cm="1">
        <f t="array" ref="C21">_xlfn.IFNA(
    _xlfn.IFS(
        _xlfn.XLOOKUP(
            C$1,
            TBL_Options_Add[Option],
            TBL_Options_Add[Influx1_Month],
            0,
            0
        )=TBL_Formulas[[#This Row],[Month]],
        SUM(
            C20*
            SUM(
                _xlfn.XLOOKUP(
                    C$1,
                    TBL_Options[Option],
                    TBL_Options[ROG],
                    0,
                    0
                )/
                12
            )+
            C20+
            _xlfn.XLOOKUP(
                C$1,
                TBL_Options_Add[Option],
                TBL_Options_Add[Influx1_Size],
                0,
                0
            )
        ),
        _xlfn.XLOOKUP(
            C$1,
            TBL_Options_Add[Option],
            TBL_Options_Add[Influx2_Month],
            0,
            0
        )=TBL_Formulas[[#This Row],[Month]],
        SUM(
            C20*
            SUM(
                _xlfn.XLOOKUP(
                    C$1,
                    TBL_Options[Option],
                    TBL_Options[ROG],
                    0,
                    0
                )/
                12
            )+
            C20+
            _xlfn.XLOOKUP(
                C$1,
                TBL_Options_Add[Option],
                TBL_Options_Add[Influx2_Size],
                0,
                0
            )
        ),
        _xlfn.XLOOKUP(
            C$1,
            TBL_Options_Add[Option],
            TBL_Options_Add[Influx3_Month],
            0,
            0
        )=TBL_Formulas[[#This Row],[Month]],
        SUM(
            C20*
            SUM(
                _xlfn.XLOOKUP(
                    C$1,
                    TBL_Options[Option],
                    TBL_Options[ROG],
                    0,
                    0
                )/
                12
            )+
            C20+
            _xlfn.XLOOKUP(
                C$1,
                TBL_Options_Add[Option],
                TBL_Options_Add[Influx3_Size],
                0,
                0
            )
        )
    ),
    SUM(
        C20*
        SUM(
            _xlfn.XLOOKUP(
                C$1,
                TBL_Options[Option],
                TBL_Options[ROG],
                0,
                0
            )/
            12
        )+
        C20
    )
)</f>
        <v>58.055616490112939</v>
      </c>
      <c r="D21" cm="1">
        <f t="array" ref="D21">_xlfn.IFNA(
    _xlfn.IFS(
        _xlfn.XLOOKUP(
            D$1,
            TBL_Options_Add[Option],
            TBL_Options_Add[Influx1_Month],
            0,
            0
        )=TBL_Formulas[[#This Row],[Month]],
        SUM(
            D20*
            SUM(
                _xlfn.XLOOKUP(
                    D$1,
                    TBL_Options[Option],
                    TBL_Options[ROG],
                    0,
                    0
                )/
                12
            )+
            D20+
            _xlfn.XLOOKUP(
                D$1,
                TBL_Options_Add[Option],
                TBL_Options_Add[Influx1_Size],
                0,
                0
            )
        ),
        _xlfn.XLOOKUP(
            D$1,
            TBL_Options_Add[Option],
            TBL_Options_Add[Influx2_Month],
            0,
            0
        )=TBL_Formulas[[#This Row],[Month]],
        SUM(
            D20*
            SUM(
                _xlfn.XLOOKUP(
                    D$1,
                    TBL_Options[Option],
                    TBL_Options[ROG],
                    0,
                    0
                )/
                12
            )+
            D20+
            _xlfn.XLOOKUP(
                D$1,
                TBL_Options_Add[Option],
                TBL_Options_Add[Influx2_Size],
                0,
                0
            )
        ),
        _xlfn.XLOOKUP(
            D$1,
            TBL_Options_Add[Option],
            TBL_Options_Add[Influx3_Month],
            0,
            0
        )=TBL_Formulas[[#This Row],[Month]],
        SUM(
            D20*
            SUM(
                _xlfn.XLOOKUP(
                    D$1,
                    TBL_Options[Option],
                    TBL_Options[ROG],
                    0,
                    0
                )/
                12
            )+
            D20+
            _xlfn.XLOOKUP(
                D$1,
                TBL_Options_Add[Option],
                TBL_Options_Add[Influx3_Size],
                0,
                0
            )
        )
    ),
    SUM(
        D20*
        SUM(
            _xlfn.XLOOKUP(
                D$1,
                TBL_Options[Option],
                TBL_Options[ROG],
                0,
                0
            )/
            12
        )+
        D20
    )
)</f>
        <v>58.055616490112939</v>
      </c>
      <c r="E21" cm="1">
        <f t="array" ref="E21">_xlfn.IFNA(
    _xlfn.IFS(
        _xlfn.XLOOKUP(
            E$1,
            TBL_Options_Add[Option],
            TBL_Options_Add[Influx1_Month],
            0,
            0
        )=TBL_Formulas[[#This Row],[Month]],
        SUM(
            E20*
            SUM(
                _xlfn.XLOOKUP(
                    E$1,
                    TBL_Options[Option],
                    TBL_Options[ROG],
                    0,
                    0
                )/
                12
            )+
            E20+
            _xlfn.XLOOKUP(
                E$1,
                TBL_Options_Add[Option],
                TBL_Options_Add[Influx1_Size],
                0,
                0
            )
        ),
        _xlfn.XLOOKUP(
            E$1,
            TBL_Options_Add[Option],
            TBL_Options_Add[Influx2_Month],
            0,
            0
        )=TBL_Formulas[[#This Row],[Month]],
        SUM(
            E20*
            SUM(
                _xlfn.XLOOKUP(
                    E$1,
                    TBL_Options[Option],
                    TBL_Options[ROG],
                    0,
                    0
                )/
                12
            )+
            E20+
            _xlfn.XLOOKUP(
                E$1,
                TBL_Options_Add[Option],
                TBL_Options_Add[Influx2_Size],
                0,
                0
            )
        ),
        _xlfn.XLOOKUP(
            E$1,
            TBL_Options_Add[Option],
            TBL_Options_Add[Influx3_Month],
            0,
            0
        )=TBL_Formulas[[#This Row],[Month]],
        SUM(
            E20*
            SUM(
                _xlfn.XLOOKUP(
                    E$1,
                    TBL_Options[Option],
                    TBL_Options[ROG],
                    0,
                    0
                )/
                12
            )+
            E20+
            _xlfn.XLOOKUP(
                E$1,
                TBL_Options_Add[Option],
                TBL_Options_Add[Influx3_Size],
                0,
                0
            )
        )
    ),
    SUM(
        E20*
        SUM(
            _xlfn.XLOOKUP(
                E$1,
                TBL_Options[Option],
                TBL_Options[ROG],
                0,
                0
            )/
            12
        )+
        E20
    )
)</f>
        <v>58.055616490112939</v>
      </c>
      <c r="F21" cm="1">
        <f t="array" ref="F21">_xlfn.IFNA(
    _xlfn.IFS(
        _xlfn.XLOOKUP(
            F$1,
            TBL_Options_Add[Option],
            TBL_Options_Add[Influx1_Month],
            0,
            0
        )=TBL_Formulas[[#This Row],[Month]],
        SUM(
            F20*
            SUM(
                _xlfn.XLOOKUP(
                    F$1,
                    TBL_Options[Option],
                    TBL_Options[ROG],
                    0,
                    0
                )/
                12
            )+
            F20+
            _xlfn.XLOOKUP(
                F$1,
                TBL_Options_Add[Option],
                TBL_Options_Add[Influx1_Size],
                0,
                0
            )
        ),
        _xlfn.XLOOKUP(
            F$1,
            TBL_Options_Add[Option],
            TBL_Options_Add[Influx2_Month],
            0,
            0
        )=TBL_Formulas[[#This Row],[Month]],
        SUM(
            F20*
            SUM(
                _xlfn.XLOOKUP(
                    F$1,
                    TBL_Options[Option],
                    TBL_Options[ROG],
                    0,
                    0
                )/
                12
            )+
            F20+
            _xlfn.XLOOKUP(
                F$1,
                TBL_Options_Add[Option],
                TBL_Options_Add[Influx2_Size],
                0,
                0
            )
        ),
        _xlfn.XLOOKUP(
            F$1,
            TBL_Options_Add[Option],
            TBL_Options_Add[Influx3_Month],
            0,
            0
        )=TBL_Formulas[[#This Row],[Month]],
        SUM(
            F20*
            SUM(
                _xlfn.XLOOKUP(
                    F$1,
                    TBL_Options[Option],
                    TBL_Options[ROG],
                    0,
                    0
                )/
                12
            )+
            F20+
            _xlfn.XLOOKUP(
                F$1,
                TBL_Options_Add[Option],
                TBL_Options_Add[Influx3_Size],
                0,
                0
            )
        )
    ),
    SUM(
        F20*
        SUM(
            _xlfn.XLOOKUP(
                F$1,
                TBL_Options[Option],
                TBL_Options[ROG],
                0,
                0
            )/
            12
        )+
        F20
    )
)</f>
        <v>58.055616490112939</v>
      </c>
      <c r="G21" cm="1">
        <f t="array" ref="G21">_xlfn.IFNA(
    _xlfn.IFS(
        _xlfn.XLOOKUP(
            G$1,
            TBL_Options_Add[Option],
            TBL_Options_Add[Influx1_Month],
            0,
            0
        )=TBL_Formulas[[#This Row],[Month]],
        SUM(
            G20*
            SUM(
                _xlfn.XLOOKUP(
                    G$1,
                    TBL_Options[Option],
                    TBL_Options[ROG],
                    0,
                    0
                )/
                12
            )+
            G20+
            _xlfn.XLOOKUP(
                G$1,
                TBL_Options_Add[Option],
                TBL_Options_Add[Influx1_Size],
                0,
                0
            )
        ),
        _xlfn.XLOOKUP(
            G$1,
            TBL_Options_Add[Option],
            TBL_Options_Add[Influx2_Month],
            0,
            0
        )=TBL_Formulas[[#This Row],[Month]],
        SUM(
            G20*
            SUM(
                _xlfn.XLOOKUP(
                    G$1,
                    TBL_Options[Option],
                    TBL_Options[ROG],
                    0,
                    0
                )/
                12
            )+
            G20+
            _xlfn.XLOOKUP(
                G$1,
                TBL_Options_Add[Option],
                TBL_Options_Add[Influx2_Size],
                0,
                0
            )
        ),
        _xlfn.XLOOKUP(
            G$1,
            TBL_Options_Add[Option],
            TBL_Options_Add[Influx3_Month],
            0,
            0
        )=TBL_Formulas[[#This Row],[Month]],
        SUM(
            G20*
            SUM(
                _xlfn.XLOOKUP(
                    G$1,
                    TBL_Options[Option],
                    TBL_Options[ROG],
                    0,
                    0
                )/
                12
            )+
            G20+
            _xlfn.XLOOKUP(
                G$1,
                TBL_Options_Add[Option],
                TBL_Options_Add[Influx3_Size],
                0,
                0
            )
        )
    ),
    SUM(
        G20*
        SUM(
            _xlfn.XLOOKUP(
                G$1,
                TBL_Options[Option],
                TBL_Options[ROG],
                0,
                0
            )/
            12
        )+
        G20
    )
)</f>
        <v>58.055616490112939</v>
      </c>
      <c r="H21" cm="1">
        <f t="array" ref="H21">_xlfn.IFNA(
    _xlfn.IFS(
        _xlfn.XLOOKUP(
            H$1,
            TBL_Options_Add[Option],
            TBL_Options_Add[Influx1_Month],
            0,
            0
        )=TBL_Formulas[[#This Row],[Month]],
        SUM(
            H20*
            SUM(
                _xlfn.XLOOKUP(
                    H$1,
                    TBL_Options[Option],
                    TBL_Options[ROG],
                    0,
                    0
                )/
                12
            )+
            H20+
            _xlfn.XLOOKUP(
                H$1,
                TBL_Options_Add[Option],
                TBL_Options_Add[Influx1_Size],
                0,
                0
            )
        ),
        _xlfn.XLOOKUP(
            H$1,
            TBL_Options_Add[Option],
            TBL_Options_Add[Influx2_Month],
            0,
            0
        )=TBL_Formulas[[#This Row],[Month]],
        SUM(
            H20*
            SUM(
                _xlfn.XLOOKUP(
                    H$1,
                    TBL_Options[Option],
                    TBL_Options[ROG],
                    0,
                    0
                )/
                12
            )+
            H20+
            _xlfn.XLOOKUP(
                H$1,
                TBL_Options_Add[Option],
                TBL_Options_Add[Influx2_Size],
                0,
                0
            )
        ),
        _xlfn.XLOOKUP(
            H$1,
            TBL_Options_Add[Option],
            TBL_Options_Add[Influx3_Month],
            0,
            0
        )=TBL_Formulas[[#This Row],[Month]],
        SUM(
            H20*
            SUM(
                _xlfn.XLOOKUP(
                    H$1,
                    TBL_Options[Option],
                    TBL_Options[ROG],
                    0,
                    0
                )/
                12
            )+
            H20+
            _xlfn.XLOOKUP(
                H$1,
                TBL_Options_Add[Option],
                TBL_Options_Add[Influx3_Size],
                0,
                0
            )
        )
    ),
    SUM(
        H20*
        SUM(
            _xlfn.XLOOKUP(
                H$1,
                TBL_Options[Option],
                TBL_Options[ROG],
                0,
                0
            )/
            12
        )+
        H20
    )
)</f>
        <v>58.055616490112939</v>
      </c>
      <c r="I21" cm="1">
        <f t="array" ref="I21">_xlfn.IFNA(
    _xlfn.IFS(
        _xlfn.XLOOKUP(
            I$1,
            TBL_Options_Add[Option],
            TBL_Options_Add[Influx1_Month],
            0,
            0
        )=TBL_Formulas[[#This Row],[Month]],
        SUM(
            I20*
            SUM(
                _xlfn.XLOOKUP(
                    I$1,
                    TBL_Options[Option],
                    TBL_Options[ROG],
                    0,
                    0
                )/
                12
            )+
            I20+
            _xlfn.XLOOKUP(
                I$1,
                TBL_Options_Add[Option],
                TBL_Options_Add[Influx1_Size],
                0,
                0
            )
        ),
        _xlfn.XLOOKUP(
            I$1,
            TBL_Options_Add[Option],
            TBL_Options_Add[Influx2_Month],
            0,
            0
        )=TBL_Formulas[[#This Row],[Month]],
        SUM(
            I20*
            SUM(
                _xlfn.XLOOKUP(
                    I$1,
                    TBL_Options[Option],
                    TBL_Options[ROG],
                    0,
                    0
                )/
                12
            )+
            I20+
            _xlfn.XLOOKUP(
                I$1,
                TBL_Options_Add[Option],
                TBL_Options_Add[Influx2_Size],
                0,
                0
            )
        ),
        _xlfn.XLOOKUP(
            I$1,
            TBL_Options_Add[Option],
            TBL_Options_Add[Influx3_Month],
            0,
            0
        )=TBL_Formulas[[#This Row],[Month]],
        SUM(
            I20*
            SUM(
                _xlfn.XLOOKUP(
                    I$1,
                    TBL_Options[Option],
                    TBL_Options[ROG],
                    0,
                    0
                )/
                12
            )+
            I20+
            _xlfn.XLOOKUP(
                I$1,
                TBL_Options_Add[Option],
                TBL_Options_Add[Influx3_Size],
                0,
                0
            )
        )
    ),
    SUM(
        I20*
        SUM(
            _xlfn.XLOOKUP(
                I$1,
                TBL_Options[Option],
                TBL_Options[ROG],
                0,
                0
            )/
            12
        )+
        I20
    )
)</f>
        <v>58.055616490112939</v>
      </c>
      <c r="J21" cm="1">
        <f t="array" ref="J21">_xlfn.IFNA(
    _xlfn.IFS(
        _xlfn.XLOOKUP(
            J$1,
            TBL_Options_Add[Option],
            TBL_Options_Add[Influx1_Month],
            0,
            0
        )=TBL_Formulas[[#This Row],[Month]],
        SUM(
            J20*
            SUM(
                _xlfn.XLOOKUP(
                    J$1,
                    TBL_Options[Option],
                    TBL_Options[ROG],
                    0,
                    0
                )/
                12
            )+
            J20+
            _xlfn.XLOOKUP(
                J$1,
                TBL_Options_Add[Option],
                TBL_Options_Add[Influx1_Size],
                0,
                0
            )
        ),
        _xlfn.XLOOKUP(
            J$1,
            TBL_Options_Add[Option],
            TBL_Options_Add[Influx2_Month],
            0,
            0
        )=TBL_Formulas[[#This Row],[Month]],
        SUM(
            J20*
            SUM(
                _xlfn.XLOOKUP(
                    J$1,
                    TBL_Options[Option],
                    TBL_Options[ROG],
                    0,
                    0
                )/
                12
            )+
            J20+
            _xlfn.XLOOKUP(
                J$1,
                TBL_Options_Add[Option],
                TBL_Options_Add[Influx2_Size],
                0,
                0
            )
        ),
        _xlfn.XLOOKUP(
            J$1,
            TBL_Options_Add[Option],
            TBL_Options_Add[Influx3_Month],
            0,
            0
        )=TBL_Formulas[[#This Row],[Month]],
        SUM(
            J20*
            SUM(
                _xlfn.XLOOKUP(
                    J$1,
                    TBL_Options[Option],
                    TBL_Options[ROG],
                    0,
                    0
                )/
                12
            )+
            J20+
            _xlfn.XLOOKUP(
                J$1,
                TBL_Options_Add[Option],
                TBL_Options_Add[Influx3_Size],
                0,
                0
            )
        )
    ),
    SUM(
        J20*
        SUM(
            _xlfn.XLOOKUP(
                J$1,
                TBL_Options[Option],
                TBL_Options[ROG],
                0,
                0
            )/
            12
        )+
        J20
    )
)</f>
        <v>58.055616490112939</v>
      </c>
      <c r="K21" cm="1">
        <f t="array" ref="K21">_xlfn.IFNA(
    _xlfn.IFS(
        _xlfn.XLOOKUP(
            K$1,
            TBL_Options_Add[Option],
            TBL_Options_Add[Influx1_Month],
            0,
            0
        )=TBL_Formulas[[#This Row],[Month]],
        SUM(
            K20*
            SUM(
                _xlfn.XLOOKUP(
                    K$1,
                    TBL_Options[Option],
                    TBL_Options[ROG],
                    0,
                    0
                )/
                12
            )+
            K20+
            _xlfn.XLOOKUP(
                K$1,
                TBL_Options_Add[Option],
                TBL_Options_Add[Influx1_Size],
                0,
                0
            )
        ),
        _xlfn.XLOOKUP(
            K$1,
            TBL_Options_Add[Option],
            TBL_Options_Add[Influx2_Month],
            0,
            0
        )=TBL_Formulas[[#This Row],[Month]],
        SUM(
            K20*
            SUM(
                _xlfn.XLOOKUP(
                    K$1,
                    TBL_Options[Option],
                    TBL_Options[ROG],
                    0,
                    0
                )/
                12
            )+
            K20+
            _xlfn.XLOOKUP(
                K$1,
                TBL_Options_Add[Option],
                TBL_Options_Add[Influx2_Size],
                0,
                0
            )
        ),
        _xlfn.XLOOKUP(
            K$1,
            TBL_Options_Add[Option],
            TBL_Options_Add[Influx3_Month],
            0,
            0
        )=TBL_Formulas[[#This Row],[Month]],
        SUM(
            K20*
            SUM(
                _xlfn.XLOOKUP(
                    K$1,
                    TBL_Options[Option],
                    TBL_Options[ROG],
                    0,
                    0
                )/
                12
            )+
            K20+
            _xlfn.XLOOKUP(
                K$1,
                TBL_Options_Add[Option],
                TBL_Options_Add[Influx3_Size],
                0,
                0
            )
        )
    ),
    SUM(
        K20*
        SUM(
            _xlfn.XLOOKUP(
                K$1,
                TBL_Options[Option],
                TBL_Options[ROG],
                0,
                0
            )/
            12
        )+
        K20
    )
)</f>
        <v>58.055616490112939</v>
      </c>
      <c r="L21">
        <f>IFERROR(
    SUM(
       TBL_Formulas[[#This Row],[Growth Pattern 01]]*
        _xlfn.XLOOKUP(
            L$1,
            TBL_Options[Option],
            TBL_Options[Primary_Mix],
            1,
            0
        )
    ),
    ""
)</f>
        <v>229.35950339612239</v>
      </c>
      <c r="M21">
        <f>IFERROR(
    SUM(
       TBL_Formulas[[#This Row],[Growth Pattern 01]]*
        _xlfn.XLOOKUP(
            M$1,
            TBL_Options[Option],
            TBL_Options[Secondary_Mix],
            1,
            0
        )
    ),
    ""
)</f>
        <v>45.871900679224481</v>
      </c>
      <c r="N21">
        <f>IFERROR(
    SUM(
       TBL_Formulas[[#This Row],[Growth Pattern 01]]*
        _xlfn.XLOOKUP(
            N$1,
            TBL_Options[Option],
            TBL_Options[Archive_Mix],
            1,
            0
        )
    ),
    ""
)</f>
        <v>0</v>
      </c>
      <c r="O21">
        <f>IFERROR(
    SUM(
       TBL_Formulas[[#This Row],[Growth Pattern 02]]*
        _xlfn.XLOOKUP(
            O$1,
            TBL_Options[Option],
            TBL_Options[Primary_Mix],
            1,
            0
        )
    ),
    ""
)</f>
        <v>11.611123298022589</v>
      </c>
      <c r="P21">
        <f>IFERROR(
    SUM(
       TBL_Formulas[[#This Row],[Growth Pattern 02]]*
        _xlfn.XLOOKUP(
            P$1,
            TBL_Options[Option],
            TBL_Options[Secondary_Mix],
            1,
            0
        )
    ),
    ""
)</f>
        <v>11.611123298022589</v>
      </c>
      <c r="Q21">
        <f>IFERROR(
    SUM(
       TBL_Formulas[[#This Row],[Growth Pattern 02]]*
        _xlfn.XLOOKUP(
            Q$1,
            TBL_Options[Option],
            TBL_Options[Archive_Mix],
            1,
            0
        )
    ),
    ""
)</f>
        <v>34.833369894067765</v>
      </c>
      <c r="R21">
        <f>IFERROR(
    SUM(
       TBL_Formulas[[#This Row],[Growth Pattern 03]]*
        _xlfn.XLOOKUP(
            R$1,
            TBL_Options[Option],
            TBL_Options[Primary_Mix],
            1,
            0
        )
    ),
    ""
)</f>
        <v>58.055616490112939</v>
      </c>
      <c r="S21">
        <f>IFERROR(
    SUM(
       TBL_Formulas[[#This Row],[Growth Pattern 03]]*
        _xlfn.XLOOKUP(
            R$1,
            TBL_Options[Option],
            TBL_Options[Secondary_Mix],
            1,
            0
        )
    ),
    ""
)</f>
        <v>0</v>
      </c>
      <c r="T21">
        <f>IFERROR(
    SUM(
       TBL_Formulas[[#This Row],[Growth Pattern 03]]*
        _xlfn.XLOOKUP(
            T$1,
            TBL_Options[Option],
            TBL_Options[Archive_Mix],
            1,
            0
        )
    ),
    ""
)</f>
        <v>0</v>
      </c>
      <c r="U21">
        <f>IFERROR(
    SUM(
       TBL_Formulas[[#This Row],[Growth Pattern 04]]*
        _xlfn.XLOOKUP(
            U$1,
            TBL_Options[Option],
            TBL_Options[Primary_Mix],
            1,
            0
        )
    ),
    ""
)</f>
        <v>58.055616490112939</v>
      </c>
      <c r="V21">
        <f>IFERROR(
    SUM(
       TBL_Formulas[[#This Row],[Growth Pattern 04]]*
        _xlfn.XLOOKUP(
           V$1,
            TBL_Options[Option],
            TBL_Options[Secondary_Mix],
            1,
            0
        )
    ),
    ""
)</f>
        <v>0</v>
      </c>
      <c r="W21">
        <f>IFERROR(
    SUM(
       TBL_Formulas[[#This Row],[Growth Pattern 04]]*
        _xlfn.XLOOKUP(
            W$1,
            TBL_Options[Option],
            TBL_Options[Archive_Mix],
            1,
            0
        )
    ),
    ""
)</f>
        <v>0</v>
      </c>
      <c r="X21">
        <f>IFERROR(
    SUM(
       TBL_Formulas[[#This Row],[Growth Pattern 05]]*
        _xlfn.XLOOKUP(
            X$1,
            TBL_Options[Option],
            TBL_Options[Primary_Mix],
            1,
            0
        )
    ),
    ""
)</f>
        <v>58.055616490112939</v>
      </c>
      <c r="Y21">
        <f>IFERROR(
    SUM(
       TBL_Formulas[[#This Row],[Growth Pattern 05]]*
        _xlfn.XLOOKUP(
            Y$1,
            TBL_Options[Option],
            TBL_Options[Secondary_Mix],
            1,
            0
        )
    ),
    ""
)</f>
        <v>0</v>
      </c>
      <c r="Z21">
        <f>IFERROR(
    SUM(
       TBL_Formulas[[#This Row],[Growth Pattern 05]]*
        _xlfn.XLOOKUP(
            Z$1,
            TBL_Options[Option],
            TBL_Options[Archive_Mix],
            1,
            0
        )
    ),
    ""
)</f>
        <v>0</v>
      </c>
      <c r="AA21">
        <f>IFERROR(
    SUM(
       TBL_Formulas[[#This Row],[Growth Pattern 06]]*
        _xlfn.XLOOKUP(
            AA$1,
            TBL_Options[Option],
            TBL_Options[Primary_Mix],
            1,
            0
        )
    ),
    ""
)</f>
        <v>58.055616490112939</v>
      </c>
      <c r="AB21">
        <f>IFERROR(
    SUM(
       TBL_Formulas[[#This Row],[Growth Pattern 06]]*
        _xlfn.XLOOKUP(
            AB$1,
            TBL_Options[Option],
            TBL_Options[Secondary_Mix],
            1,
            0
        )
    ),
    ""
)</f>
        <v>0</v>
      </c>
      <c r="AC21">
        <f>IFERROR(
    SUM(
       TBL_Formulas[[#This Row],[Growth Pattern 06]]*
        _xlfn.XLOOKUP(
            AC$1,
            TBL_Options[Option],
            TBL_Options[Archive_Mix],
            1,
            0
        )
    ),
    ""
)</f>
        <v>0</v>
      </c>
      <c r="AD21">
        <f>IFERROR(
    SUM(
       TBL_Formulas[[#This Row],[Growth Pattern 07]]*
        _xlfn.XLOOKUP(
            AD$1,
            TBL_Options[Option],
            TBL_Options[Primary_Mix],
            1,
            0
        )
    ),
    ""
)</f>
        <v>58.055616490112939</v>
      </c>
      <c r="AE21">
        <f>IFERROR(
    SUM(
       TBL_Formulas[[#This Row],[Growth Pattern 07]]*
        _xlfn.XLOOKUP(
            AE$1,
            TBL_Options[Option],
            TBL_Options[Secondary_Mix],
            1,
            0
        )
    ),
    ""
)</f>
        <v>0</v>
      </c>
      <c r="AF21">
        <f>IFERROR(
    SUM(
       TBL_Formulas[[#This Row],[Growth Pattern 07]]*
        _xlfn.XLOOKUP(
            AF$1,
            TBL_Options[Option],
            TBL_Options[Archive_Mix],
            1,
            0
        )
    ),
    ""
)</f>
        <v>0</v>
      </c>
      <c r="AG21">
        <f>IFERROR(
    SUM(
       TBL_Formulas[[#This Row],[Growth Pattern 08]]*
        _xlfn.XLOOKUP(
            AG$1,
            TBL_Options[Option],
            TBL_Options[Primary_Mix],
            1,
            0
        )
    ),
    ""
)</f>
        <v>58.055616490112939</v>
      </c>
      <c r="AH21">
        <f>IFERROR(
    SUM(
       TBL_Formulas[[#This Row],[Growth Pattern 08]]*
        _xlfn.XLOOKUP(
            AH$1,
            TBL_Options[Option],
            TBL_Options[Secondary_Mix],
            1,
            0
        )
    ),
    ""
)</f>
        <v>0</v>
      </c>
      <c r="AI21">
        <f>IFERROR(
    SUM(
       TBL_Formulas[[#This Row],[Growth Pattern 08]]*
        _xlfn.XLOOKUP(
            AI$1,
            TBL_Options[Option],
            TBL_Options[Archive_Mix],
            1,
            0
        )
    ),
    ""
)</f>
        <v>0</v>
      </c>
      <c r="AJ21">
        <f>IFERROR(
    SUM(
       TBL_Formulas[[#This Row],[Growth Pattern 09]]*
        _xlfn.XLOOKUP(
            AJ$1,
            TBL_Options[Option],
            TBL_Options[Primary_Mix],
            1,
            0
        )
    ),
    ""
)</f>
        <v>58.055616490112939</v>
      </c>
      <c r="AK21">
        <f>IFERROR(
    SUM(
       TBL_Formulas[[#This Row],[Growth Pattern 09]]*
        _xlfn.XLOOKUP(
            AK$1,
            TBL_Options[Option],
            TBL_Options[Secondary_Mix],
            1,
            0
        )
    ),
    ""
)</f>
        <v>0</v>
      </c>
      <c r="AL21">
        <f>IFERROR(
    SUM(
       TBL_Formulas[[#This Row],[Growth Pattern 09]]*
        _xlfn.XLOOKUP(
            AL$1,
            TBL_Options[Option],
            TBL_Options[Archive_Mix],
            1,
            0
        )
    ),
    ""
)</f>
        <v>0</v>
      </c>
      <c r="AM21">
        <f>IFERROR(
    SUM(
       TBL_Formulas[[#This Row],[Growth Pattern 10]]*
        _xlfn.XLOOKUP(
            AM$1,
            TBL_Options[Option],
            TBL_Options[Primary_Mix],
            1,
            0
        )
    ),
    ""
)</f>
        <v>58.055616490112939</v>
      </c>
      <c r="AN21">
        <f>IFERROR(
    SUM(
       TBL_Formulas[[#This Row],[Growth Pattern 10]]*
        _xlfn.XLOOKUP(
            AN$1,
            TBL_Options[Option],
            TBL_Options[Secondary_Mix],
            1,
            0
        )
    ),
    ""
)</f>
        <v>0</v>
      </c>
      <c r="AO21">
        <f>IFERROR(
    SUM(
       TBL_Formulas[[#This Row],[Growth Pattern 10]]*
        _xlfn.XLOOKUP(
            AO$1,
            TBL_Options[Option],
            TBL_Options[Archive_Mix],
            1,
            0
        )
    ),
    ""
)</f>
        <v>0</v>
      </c>
      <c r="AP21" s="3" cm="1">
        <f t="array" ref="AP21">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5218.2108925078446</v>
      </c>
      <c r="AQ21" s="3" t="str" cm="1">
        <f t="array" ref="AQ21">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1" s="3" t="str" cm="1">
        <f t="array" ref="AR21">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1" s="3" cm="1">
        <f t="array" ref="AS21">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273.465175915028</v>
      </c>
      <c r="AT21" s="3" cm="1">
        <f t="array" ref="AT21">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148.62237821468915</v>
      </c>
      <c r="AU21" s="3" cm="1">
        <f t="array" ref="AU21">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142.67748308610157</v>
      </c>
      <c r="AV21" s="3" cm="1">
        <f t="array" ref="AV21">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743.11189107344558</v>
      </c>
      <c r="AW21" s="3" t="str" cm="1">
        <f t="array" ref="AW21">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1" s="3" t="str" cm="1">
        <f t="array" ref="AX21">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1" s="3" cm="1">
        <f t="array" ref="AY21">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594.48951285875648</v>
      </c>
      <c r="AZ21" s="3" t="str" cm="1">
        <f t="array" ref="AZ21">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1" s="3" t="str" cm="1">
        <f t="array" ref="BA21">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1" s="3" cm="1">
        <f t="array" ref="BB21">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1064.3068572456486</v>
      </c>
      <c r="BC21" s="3" t="str" cm="1">
        <f t="array" ref="BC21">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1" s="3" t="str" cm="1">
        <f t="array" ref="BD21">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1" s="3" cm="1">
        <f t="array" ref="BE21">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594.48951285875648</v>
      </c>
      <c r="BF21" s="3" t="str" cm="1">
        <f t="array" ref="BF21">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1" s="3" t="str" cm="1">
        <f t="array" ref="BG21">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1" s="3" cm="1">
        <f t="array" ref="BH21">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118.8979025717513</v>
      </c>
      <c r="BI21" s="3" t="str" cm="1">
        <f t="array" ref="BI21">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1" s="3" t="str" cm="1">
        <f t="array" ref="BJ21">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1" s="3" cm="1">
        <f t="array" ref="BK21">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2318.5091001491501</v>
      </c>
      <c r="BL21" s="3" t="str" cm="1">
        <f t="array" ref="BL21">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1" s="3" t="str" cm="1">
        <f t="array" ref="BM21">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1" s="3" cm="1">
        <f t="array" ref="BN21">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594.48951285875648</v>
      </c>
      <c r="BO21" s="3" t="str" cm="1">
        <f t="array" ref="BO21">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1" s="3" t="str" cm="1">
        <f t="array" ref="BP21">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1" s="3" cm="1">
        <f t="array" ref="BQ21">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237.79580514350261</v>
      </c>
      <c r="BR21" s="3" t="str" cm="1">
        <f t="array" ref="BR21">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1" s="3" t="str" cm="1">
        <f t="array" ref="BS21">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1"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1">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1">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59.448951285875658</v>
      </c>
      <c r="BW21">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59.448951285875658</v>
      </c>
      <c r="BX21">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1">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59.448951285875658</v>
      </c>
      <c r="BZ21">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118.89790257175132</v>
      </c>
      <c r="CA21">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1">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59.448951285875658</v>
      </c>
      <c r="CC21">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118.89790257175132</v>
      </c>
      <c r="CD21" s="3" t="str" cm="1">
        <f t="array" ref="CD21">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1" s="3" cm="1">
        <f t="array" ref="CE21">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2047.5451175598494</v>
      </c>
      <c r="CF21" s="3" t="str" cm="1">
        <f t="array" ref="CF21">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1" s="3" t="str" cm="1">
        <f t="array" ref="CG21">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1" s="3" cm="1">
        <f t="array" ref="CH21">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107.00811231457618</v>
      </c>
      <c r="CI21" s="3" t="str" cm="1">
        <f t="array" ref="CI21">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1" s="3" t="str" cm="1">
        <f t="array" ref="CJ21">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1" s="3" cm="1">
        <f t="array" ref="CK21">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535.04056157288085</v>
      </c>
      <c r="CL21" s="3" t="str" cm="1">
        <f t="array" ref="CL21">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1" s="3" t="str" cm="1">
        <f t="array" ref="CM21">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1" s="3" cm="1">
        <f t="array" ref="CN21">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535.04056157288085</v>
      </c>
      <c r="CO21" s="3" t="str" cm="1">
        <f t="array" ref="CO21">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1" s="3" cm="1">
        <f t="array" ref="CP21">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511.21832375141196</v>
      </c>
      <c r="CQ21" s="3" t="str" cm="1">
        <f t="array" ref="CQ21">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1" s="3" t="str" cm="1">
        <f t="array" ref="CR21">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1" s="3" cm="1">
        <f t="array" ref="CS21">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511.21832375141196</v>
      </c>
      <c r="CT21" s="3" t="str" cm="1">
        <f t="array" ref="CT21">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1" s="3" t="str" cm="1">
        <f t="array" ref="CU21">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1" s="3" cm="1">
        <f t="array" ref="CV21">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511.21832375141196</v>
      </c>
      <c r="CW21" s="3" t="str" cm="1">
        <f t="array" ref="CW21">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1" s="3" t="str" cm="1">
        <f t="array" ref="CX21">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1" s="3" cm="1">
        <f t="array" ref="CY21">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511.21832375141196</v>
      </c>
      <c r="CZ21" s="3" t="str" cm="1">
        <f t="array" ref="CZ21">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1" s="3" t="str" cm="1">
        <f t="array" ref="DA21">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1" s="3" t="str" cm="1">
        <f t="array" ref="DB21">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1" s="3" t="str" cm="1">
        <f t="array" ref="DC21">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1" s="3" cm="1">
        <f t="array" ref="DD21">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664.17846414463224</v>
      </c>
      <c r="DE21" s="3" t="str" cm="1">
        <f t="array" ref="DE21">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1" s="3" t="str" cm="1">
        <f t="array" ref="DF21">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1" s="3" cm="1">
        <f t="array" ref="DG21">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664.17846414463224</v>
      </c>
      <c r="DH21" s="3">
        <f>SUM(TBL_Formulas[[#This Row],[Primary Storage 01]:[Archive Storage 01]],TBL_Formulas[[#This Row],[Data Retrieval 01]])</f>
        <v>5218.2108925078446</v>
      </c>
      <c r="DI21" s="3">
        <f>SUM(TBL_Formulas[[#This Row],[Primary Storage 01]:[Archive Storage 01]],TBL_Formulas[[#This Row],[Data Retrieval 01]],TBL_Formulas[[#This Row],[Egress Fees 01 - Azure]:[Egress Fees 01 - GCP]])</f>
        <v>7265.7560100676938</v>
      </c>
      <c r="DJ21" s="3">
        <f>SUM(TBL_Formulas[[#This Row],[Primary Storage 02]:[Archive Storage 02]],TBL_Formulas[[#This Row],[Data Retrieval 02]])</f>
        <v>564.76503721581867</v>
      </c>
      <c r="DK21" s="3">
        <f>SUM(TBL_Formulas[[#This Row],[Primary Storage 02]:[Archive Storage 02]],TBL_Formulas[[#This Row],[Data Retrieval 02]],TBL_Formulas[[#This Row],[Egress Fees 02 - Azure]:[Egress Fees 02 - GCP]])</f>
        <v>671.7731495303949</v>
      </c>
      <c r="DL21" s="3">
        <f>SUM(TBL_Formulas[[#This Row],[Primary Storage 03]:[Archive Storage 03]],TBL_Formulas[[#This Row],[Data Retrieval 03]])</f>
        <v>802.56084235932121</v>
      </c>
      <c r="DM21" s="3">
        <f>SUM(TBL_Formulas[[#This Row],[Primary Storage 03]:[Archive Storage 03]],TBL_Formulas[[#This Row],[Data Retrieval 03]],TBL_Formulas[[#This Row],[Egress Fees 03 - Azure]:[Egress Fees 03 - GCP]])</f>
        <v>1337.6014039322022</v>
      </c>
      <c r="DN21" s="3">
        <f>SUM(TBL_Formulas[[#This Row],[Primary Storage 04]:[Archive Storage 04]],TBL_Formulas[[#This Row],[Data Retrieval 04]])</f>
        <v>653.93846414463212</v>
      </c>
      <c r="DO21" s="3">
        <f>SUM(TBL_Formulas[[#This Row],[Primary Storage 04]:[Archive Storage 04]],TBL_Formulas[[#This Row],[Data Retrieval 04]],TBL_Formulas[[#This Row],[Egress Fees 04 - Azure]:[Egress Fees 04 - GCP]])</f>
        <v>1188.979025717513</v>
      </c>
      <c r="DP21" s="3">
        <f>SUM(TBL_Formulas[[#This Row],[Primary Storage 05]:[Archive Storage 05]],TBL_Formulas[[#This Row],[Data Retrieval 05]])</f>
        <v>1064.3068572456486</v>
      </c>
      <c r="DQ21" s="3">
        <f>SUM(TBL_Formulas[[#This Row],[Primary Storage 05]:[Archive Storage 05]],TBL_Formulas[[#This Row],[Data Retrieval 05]],TBL_Formulas[[#This Row],[Egress Fees 05 - Azure]:[Egress Fees 05 - GCP]])</f>
        <v>1575.5251809970605</v>
      </c>
      <c r="DR21" s="3">
        <f>SUM(TBL_Formulas[[#This Row],[Primary Storage 06]:[Archive Storage 06]],TBL_Formulas[[#This Row],[Data Retrieval 06]])</f>
        <v>653.93846414463212</v>
      </c>
      <c r="DS21" s="3">
        <f>SUM(TBL_Formulas[[#This Row],[Primary Storage 06]:[Archive Storage 06]],TBL_Formulas[[#This Row],[Data Retrieval 06]],TBL_Formulas[[#This Row],[Egress Fees 06 - Azure]:[Egress Fees 06 - GCP]])</f>
        <v>1165.1567878960441</v>
      </c>
      <c r="DT21" s="3">
        <f>SUM(TBL_Formulas[[#This Row],[Primary Storage 07]:[Archive Storage 07]],TBL_Formulas[[#This Row],[Data Retrieval 07]])</f>
        <v>237.79580514350261</v>
      </c>
      <c r="DU21" s="3">
        <f>SUM(TBL_Formulas[[#This Row],[Primary Storage 07]:[Archive Storage 07]],TBL_Formulas[[#This Row],[Data Retrieval 07]],TBL_Formulas[[#This Row],[Egress Fees 07 - Azure]:[Egress Fees 07 - GCP]])</f>
        <v>749.01412889491462</v>
      </c>
      <c r="DV21" s="3">
        <f>SUM(TBL_Formulas[[#This Row],[Primary Storage 08]:[Archive Storage 08]],TBL_Formulas[[#This Row],[Data Retrieval 08]])</f>
        <v>2318.5091001491501</v>
      </c>
      <c r="DW21" s="3">
        <f>SUM(TBL_Formulas[[#This Row],[Primary Storage 08]:[Archive Storage 08]],TBL_Formulas[[#This Row],[Data Retrieval 08]],TBL_Formulas[[#This Row],[Egress Fees 08 - Azure]:[Egress Fees 08 - GCP]])</f>
        <v>2829.7274239005619</v>
      </c>
      <c r="DX21" s="3">
        <f>SUM(TBL_Formulas[[#This Row],[Primary Storage 09]:[Archive Storage 09]],TBL_Formulas[[#This Row],[Data Retrieval 09]])</f>
        <v>653.93846414463212</v>
      </c>
      <c r="DY21" s="3">
        <f>SUM(TBL_Formulas[[#This Row],[Primary Storage 09]:[Archive Storage 09]],TBL_Formulas[[#This Row],[Data Retrieval 09]],TBL_Formulas[[#This Row],[Egress Fees 09 - Azure]:[Egress Fees 09 - GCP]])</f>
        <v>1318.1169282892643</v>
      </c>
      <c r="DZ21" s="3">
        <f>SUM(TBL_Formulas[[#This Row],[Primary Storage 10]:[Archive Storage 10]],TBL_Formulas[[#This Row],[Data Retrieval 10]])</f>
        <v>356.69370771525394</v>
      </c>
      <c r="EA21" s="3">
        <f>SUM(TBL_Formulas[[#This Row],[Primary Storage 10]:[Archive Storage 10]],TBL_Formulas[[#This Row],[Data Retrieval 10]],TBL_Formulas[[#This Row],[Egress Fees 10 - Azure]:[Egress Fees 10 - GCP]])</f>
        <v>1020.8721718598862</v>
      </c>
      <c r="EB21" s="14"/>
    </row>
    <row r="22" spans="1:132" x14ac:dyDescent="0.2">
      <c r="A22" s="2">
        <v>20</v>
      </c>
      <c r="B22" cm="1">
        <f t="array" ref="B22">_xlfn.IFNA(
    _xlfn.IFS(
        _xlfn.XLOOKUP(
            B$1,
            TBL_Options_Add[Option],
            TBL_Options_Add[Influx1_Month],
            0,
            0
        )=TBL_Formulas[[#This Row],[Month]],
        SUM(
            B21*
            SUM(
                _xlfn.XLOOKUP(
                    B$1,
                    TBL_Options[Option],
                    TBL_Options[ROG],
                    0,
                    0
                )/
                12
            )+
            B21+
            _xlfn.XLOOKUP(
                B$1,
                TBL_Options_Add[Option],
                TBL_Options_Add[Influx1_Size],
                0,
                0
            )
        ),
        _xlfn.XLOOKUP(
            B$1,
            TBL_Options_Add[Option],
            TBL_Options_Add[Influx2_Month],
            0,
            0
        )=TBL_Formulas[[#This Row],[Month]],
        SUM(
            B21*
            SUM(
                _xlfn.XLOOKUP(
                    B$1,
                    TBL_Options[Option],
                    TBL_Options[ROG],
                    0,
                    0
                )/
                12
            )+
            B21+
            _xlfn.XLOOKUP(
                B$1,
                TBL_Options_Add[Option],
                TBL_Options_Add[Influx2_Size],
                0,
                0
            )
        ),
        _xlfn.XLOOKUP(
            B$1,
            TBL_Options_Add[Option],
            TBL_Options_Add[Influx3_Month],
            0,
            0
        )=TBL_Formulas[[#This Row],[Month]],
        SUM(
            B21*
            SUM(
                _xlfn.XLOOKUP(
                    B$1,
                    TBL_Options[Option],
                    TBL_Options[ROG],
                    0,
                    0
                )/
                12
            )+
            B21+
            _xlfn.XLOOKUP(
                B$1,
                TBL_Options_Add[Option],
                TBL_Options_Add[Influx3_Size],
                0,
                0
            )
        )
    ),
    SUM(
        B21*
        SUM(
            _xlfn.XLOOKUP(
                B$1,
                TBL_Options[Option],
                TBL_Options[ROG],
                0,
                0
            )/
            12
        )+
        B21
    )
)</f>
        <v>231.27083259109008</v>
      </c>
      <c r="C22" cm="1">
        <f t="array" ref="C22">_xlfn.IFNA(
    _xlfn.IFS(
        _xlfn.XLOOKUP(
            C$1,
            TBL_Options_Add[Option],
            TBL_Options_Add[Influx1_Month],
            0,
            0
        )=TBL_Formulas[[#This Row],[Month]],
        SUM(
            C21*
            SUM(
                _xlfn.XLOOKUP(
                    C$1,
                    TBL_Options[Option],
                    TBL_Options[ROG],
                    0,
                    0
                )/
                12
            )+
            C21+
            _xlfn.XLOOKUP(
                C$1,
                TBL_Options_Add[Option],
                TBL_Options_Add[Influx1_Size],
                0,
                0
            )
        ),
        _xlfn.XLOOKUP(
            C$1,
            TBL_Options_Add[Option],
            TBL_Options_Add[Influx2_Month],
            0,
            0
        )=TBL_Formulas[[#This Row],[Month]],
        SUM(
            C21*
            SUM(
                _xlfn.XLOOKUP(
                    C$1,
                    TBL_Options[Option],
                    TBL_Options[ROG],
                    0,
                    0
                )/
                12
            )+
            C21+
            _xlfn.XLOOKUP(
                C$1,
                TBL_Options_Add[Option],
                TBL_Options_Add[Influx2_Size],
                0,
                0
            )
        ),
        _xlfn.XLOOKUP(
            C$1,
            TBL_Options_Add[Option],
            TBL_Options_Add[Influx3_Month],
            0,
            0
        )=TBL_Formulas[[#This Row],[Month]],
        SUM(
            C21*
            SUM(
                _xlfn.XLOOKUP(
                    C$1,
                    TBL_Options[Option],
                    TBL_Options[ROG],
                    0,
                    0
                )/
                12
            )+
            C21+
            _xlfn.XLOOKUP(
                C$1,
                TBL_Options_Add[Option],
                TBL_Options_Add[Influx3_Size],
                0,
                0
            )
        )
    ),
    SUM(
        C21*
        SUM(
            _xlfn.XLOOKUP(
                C$1,
                TBL_Options[Option],
                TBL_Options[ROG],
                0,
                0
            )/
            12
        )+
        C21
    )
)</f>
        <v>58.53941329419721</v>
      </c>
      <c r="D22" cm="1">
        <f t="array" ref="D22">_xlfn.IFNA(
    _xlfn.IFS(
        _xlfn.XLOOKUP(
            D$1,
            TBL_Options_Add[Option],
            TBL_Options_Add[Influx1_Month],
            0,
            0
        )=TBL_Formulas[[#This Row],[Month]],
        SUM(
            D21*
            SUM(
                _xlfn.XLOOKUP(
                    D$1,
                    TBL_Options[Option],
                    TBL_Options[ROG],
                    0,
                    0
                )/
                12
            )+
            D21+
            _xlfn.XLOOKUP(
                D$1,
                TBL_Options_Add[Option],
                TBL_Options_Add[Influx1_Size],
                0,
                0
            )
        ),
        _xlfn.XLOOKUP(
            D$1,
            TBL_Options_Add[Option],
            TBL_Options_Add[Influx2_Month],
            0,
            0
        )=TBL_Formulas[[#This Row],[Month]],
        SUM(
            D21*
            SUM(
                _xlfn.XLOOKUP(
                    D$1,
                    TBL_Options[Option],
                    TBL_Options[ROG],
                    0,
                    0
                )/
                12
            )+
            D21+
            _xlfn.XLOOKUP(
                D$1,
                TBL_Options_Add[Option],
                TBL_Options_Add[Influx2_Size],
                0,
                0
            )
        ),
        _xlfn.XLOOKUP(
            D$1,
            TBL_Options_Add[Option],
            TBL_Options_Add[Influx3_Month],
            0,
            0
        )=TBL_Formulas[[#This Row],[Month]],
        SUM(
            D21*
            SUM(
                _xlfn.XLOOKUP(
                    D$1,
                    TBL_Options[Option],
                    TBL_Options[ROG],
                    0,
                    0
                )/
                12
            )+
            D21+
            _xlfn.XLOOKUP(
                D$1,
                TBL_Options_Add[Option],
                TBL_Options_Add[Influx3_Size],
                0,
                0
            )
        )
    ),
    SUM(
        D21*
        SUM(
            _xlfn.XLOOKUP(
                D$1,
                TBL_Options[Option],
                TBL_Options[ROG],
                0,
                0
            )/
            12
        )+
        D21
    )
)</f>
        <v>58.53941329419721</v>
      </c>
      <c r="E22" cm="1">
        <f t="array" ref="E22">_xlfn.IFNA(
    _xlfn.IFS(
        _xlfn.XLOOKUP(
            E$1,
            TBL_Options_Add[Option],
            TBL_Options_Add[Influx1_Month],
            0,
            0
        )=TBL_Formulas[[#This Row],[Month]],
        SUM(
            E21*
            SUM(
                _xlfn.XLOOKUP(
                    E$1,
                    TBL_Options[Option],
                    TBL_Options[ROG],
                    0,
                    0
                )/
                12
            )+
            E21+
            _xlfn.XLOOKUP(
                E$1,
                TBL_Options_Add[Option],
                TBL_Options_Add[Influx1_Size],
                0,
                0
            )
        ),
        _xlfn.XLOOKUP(
            E$1,
            TBL_Options_Add[Option],
            TBL_Options_Add[Influx2_Month],
            0,
            0
        )=TBL_Formulas[[#This Row],[Month]],
        SUM(
            E21*
            SUM(
                _xlfn.XLOOKUP(
                    E$1,
                    TBL_Options[Option],
                    TBL_Options[ROG],
                    0,
                    0
                )/
                12
            )+
            E21+
            _xlfn.XLOOKUP(
                E$1,
                TBL_Options_Add[Option],
                TBL_Options_Add[Influx2_Size],
                0,
                0
            )
        ),
        _xlfn.XLOOKUP(
            E$1,
            TBL_Options_Add[Option],
            TBL_Options_Add[Influx3_Month],
            0,
            0
        )=TBL_Formulas[[#This Row],[Month]],
        SUM(
            E21*
            SUM(
                _xlfn.XLOOKUP(
                    E$1,
                    TBL_Options[Option],
                    TBL_Options[ROG],
                    0,
                    0
                )/
                12
            )+
            E21+
            _xlfn.XLOOKUP(
                E$1,
                TBL_Options_Add[Option],
                TBL_Options_Add[Influx3_Size],
                0,
                0
            )
        )
    ),
    SUM(
        E21*
        SUM(
            _xlfn.XLOOKUP(
                E$1,
                TBL_Options[Option],
                TBL_Options[ROG],
                0,
                0
            )/
            12
        )+
        E21
    )
)</f>
        <v>58.53941329419721</v>
      </c>
      <c r="F22" cm="1">
        <f t="array" ref="F22">_xlfn.IFNA(
    _xlfn.IFS(
        _xlfn.XLOOKUP(
            F$1,
            TBL_Options_Add[Option],
            TBL_Options_Add[Influx1_Month],
            0,
            0
        )=TBL_Formulas[[#This Row],[Month]],
        SUM(
            F21*
            SUM(
                _xlfn.XLOOKUP(
                    F$1,
                    TBL_Options[Option],
                    TBL_Options[ROG],
                    0,
                    0
                )/
                12
            )+
            F21+
            _xlfn.XLOOKUP(
                F$1,
                TBL_Options_Add[Option],
                TBL_Options_Add[Influx1_Size],
                0,
                0
            )
        ),
        _xlfn.XLOOKUP(
            F$1,
            TBL_Options_Add[Option],
            TBL_Options_Add[Influx2_Month],
            0,
            0
        )=TBL_Formulas[[#This Row],[Month]],
        SUM(
            F21*
            SUM(
                _xlfn.XLOOKUP(
                    F$1,
                    TBL_Options[Option],
                    TBL_Options[ROG],
                    0,
                    0
                )/
                12
            )+
            F21+
            _xlfn.XLOOKUP(
                F$1,
                TBL_Options_Add[Option],
                TBL_Options_Add[Influx2_Size],
                0,
                0
            )
        ),
        _xlfn.XLOOKUP(
            F$1,
            TBL_Options_Add[Option],
            TBL_Options_Add[Influx3_Month],
            0,
            0
        )=TBL_Formulas[[#This Row],[Month]],
        SUM(
            F21*
            SUM(
                _xlfn.XLOOKUP(
                    F$1,
                    TBL_Options[Option],
                    TBL_Options[ROG],
                    0,
                    0
                )/
                12
            )+
            F21+
            _xlfn.XLOOKUP(
                F$1,
                TBL_Options_Add[Option],
                TBL_Options_Add[Influx3_Size],
                0,
                0
            )
        )
    ),
    SUM(
        F21*
        SUM(
            _xlfn.XLOOKUP(
                F$1,
                TBL_Options[Option],
                TBL_Options[ROG],
                0,
                0
            )/
            12
        )+
        F21
    )
)</f>
        <v>58.53941329419721</v>
      </c>
      <c r="G22" cm="1">
        <f t="array" ref="G22">_xlfn.IFNA(
    _xlfn.IFS(
        _xlfn.XLOOKUP(
            G$1,
            TBL_Options_Add[Option],
            TBL_Options_Add[Influx1_Month],
            0,
            0
        )=TBL_Formulas[[#This Row],[Month]],
        SUM(
            G21*
            SUM(
                _xlfn.XLOOKUP(
                    G$1,
                    TBL_Options[Option],
                    TBL_Options[ROG],
                    0,
                    0
                )/
                12
            )+
            G21+
            _xlfn.XLOOKUP(
                G$1,
                TBL_Options_Add[Option],
                TBL_Options_Add[Influx1_Size],
                0,
                0
            )
        ),
        _xlfn.XLOOKUP(
            G$1,
            TBL_Options_Add[Option],
            TBL_Options_Add[Influx2_Month],
            0,
            0
        )=TBL_Formulas[[#This Row],[Month]],
        SUM(
            G21*
            SUM(
                _xlfn.XLOOKUP(
                    G$1,
                    TBL_Options[Option],
                    TBL_Options[ROG],
                    0,
                    0
                )/
                12
            )+
            G21+
            _xlfn.XLOOKUP(
                G$1,
                TBL_Options_Add[Option],
                TBL_Options_Add[Influx2_Size],
                0,
                0
            )
        ),
        _xlfn.XLOOKUP(
            G$1,
            TBL_Options_Add[Option],
            TBL_Options_Add[Influx3_Month],
            0,
            0
        )=TBL_Formulas[[#This Row],[Month]],
        SUM(
            G21*
            SUM(
                _xlfn.XLOOKUP(
                    G$1,
                    TBL_Options[Option],
                    TBL_Options[ROG],
                    0,
                    0
                )/
                12
            )+
            G21+
            _xlfn.XLOOKUP(
                G$1,
                TBL_Options_Add[Option],
                TBL_Options_Add[Influx3_Size],
                0,
                0
            )
        )
    ),
    SUM(
        G21*
        SUM(
            _xlfn.XLOOKUP(
                G$1,
                TBL_Options[Option],
                TBL_Options[ROG],
                0,
                0
            )/
            12
        )+
        G21
    )
)</f>
        <v>58.53941329419721</v>
      </c>
      <c r="H22" cm="1">
        <f t="array" ref="H22">_xlfn.IFNA(
    _xlfn.IFS(
        _xlfn.XLOOKUP(
            H$1,
            TBL_Options_Add[Option],
            TBL_Options_Add[Influx1_Month],
            0,
            0
        )=TBL_Formulas[[#This Row],[Month]],
        SUM(
            H21*
            SUM(
                _xlfn.XLOOKUP(
                    H$1,
                    TBL_Options[Option],
                    TBL_Options[ROG],
                    0,
                    0
                )/
                12
            )+
            H21+
            _xlfn.XLOOKUP(
                H$1,
                TBL_Options_Add[Option],
                TBL_Options_Add[Influx1_Size],
                0,
                0
            )
        ),
        _xlfn.XLOOKUP(
            H$1,
            TBL_Options_Add[Option],
            TBL_Options_Add[Influx2_Month],
            0,
            0
        )=TBL_Formulas[[#This Row],[Month]],
        SUM(
            H21*
            SUM(
                _xlfn.XLOOKUP(
                    H$1,
                    TBL_Options[Option],
                    TBL_Options[ROG],
                    0,
                    0
                )/
                12
            )+
            H21+
            _xlfn.XLOOKUP(
                H$1,
                TBL_Options_Add[Option],
                TBL_Options_Add[Influx2_Size],
                0,
                0
            )
        ),
        _xlfn.XLOOKUP(
            H$1,
            TBL_Options_Add[Option],
            TBL_Options_Add[Influx3_Month],
            0,
            0
        )=TBL_Formulas[[#This Row],[Month]],
        SUM(
            H21*
            SUM(
                _xlfn.XLOOKUP(
                    H$1,
                    TBL_Options[Option],
                    TBL_Options[ROG],
                    0,
                    0
                )/
                12
            )+
            H21+
            _xlfn.XLOOKUP(
                H$1,
                TBL_Options_Add[Option],
                TBL_Options_Add[Influx3_Size],
                0,
                0
            )
        )
    ),
    SUM(
        H21*
        SUM(
            _xlfn.XLOOKUP(
                H$1,
                TBL_Options[Option],
                TBL_Options[ROG],
                0,
                0
            )/
            12
        )+
        H21
    )
)</f>
        <v>58.53941329419721</v>
      </c>
      <c r="I22" cm="1">
        <f t="array" ref="I22">_xlfn.IFNA(
    _xlfn.IFS(
        _xlfn.XLOOKUP(
            I$1,
            TBL_Options_Add[Option],
            TBL_Options_Add[Influx1_Month],
            0,
            0
        )=TBL_Formulas[[#This Row],[Month]],
        SUM(
            I21*
            SUM(
                _xlfn.XLOOKUP(
                    I$1,
                    TBL_Options[Option],
                    TBL_Options[ROG],
                    0,
                    0
                )/
                12
            )+
            I21+
            _xlfn.XLOOKUP(
                I$1,
                TBL_Options_Add[Option],
                TBL_Options_Add[Influx1_Size],
                0,
                0
            )
        ),
        _xlfn.XLOOKUP(
            I$1,
            TBL_Options_Add[Option],
            TBL_Options_Add[Influx2_Month],
            0,
            0
        )=TBL_Formulas[[#This Row],[Month]],
        SUM(
            I21*
            SUM(
                _xlfn.XLOOKUP(
                    I$1,
                    TBL_Options[Option],
                    TBL_Options[ROG],
                    0,
                    0
                )/
                12
            )+
            I21+
            _xlfn.XLOOKUP(
                I$1,
                TBL_Options_Add[Option],
                TBL_Options_Add[Influx2_Size],
                0,
                0
            )
        ),
        _xlfn.XLOOKUP(
            I$1,
            TBL_Options_Add[Option],
            TBL_Options_Add[Influx3_Month],
            0,
            0
        )=TBL_Formulas[[#This Row],[Month]],
        SUM(
            I21*
            SUM(
                _xlfn.XLOOKUP(
                    I$1,
                    TBL_Options[Option],
                    TBL_Options[ROG],
                    0,
                    0
                )/
                12
            )+
            I21+
            _xlfn.XLOOKUP(
                I$1,
                TBL_Options_Add[Option],
                TBL_Options_Add[Influx3_Size],
                0,
                0
            )
        )
    ),
    SUM(
        I21*
        SUM(
            _xlfn.XLOOKUP(
                I$1,
                TBL_Options[Option],
                TBL_Options[ROG],
                0,
                0
            )/
            12
        )+
        I21
    )
)</f>
        <v>58.53941329419721</v>
      </c>
      <c r="J22" cm="1">
        <f t="array" ref="J22">_xlfn.IFNA(
    _xlfn.IFS(
        _xlfn.XLOOKUP(
            J$1,
            TBL_Options_Add[Option],
            TBL_Options_Add[Influx1_Month],
            0,
            0
        )=TBL_Formulas[[#This Row],[Month]],
        SUM(
            J21*
            SUM(
                _xlfn.XLOOKUP(
                    J$1,
                    TBL_Options[Option],
                    TBL_Options[ROG],
                    0,
                    0
                )/
                12
            )+
            J21+
            _xlfn.XLOOKUP(
                J$1,
                TBL_Options_Add[Option],
                TBL_Options_Add[Influx1_Size],
                0,
                0
            )
        ),
        _xlfn.XLOOKUP(
            J$1,
            TBL_Options_Add[Option],
            TBL_Options_Add[Influx2_Month],
            0,
            0
        )=TBL_Formulas[[#This Row],[Month]],
        SUM(
            J21*
            SUM(
                _xlfn.XLOOKUP(
                    J$1,
                    TBL_Options[Option],
                    TBL_Options[ROG],
                    0,
                    0
                )/
                12
            )+
            J21+
            _xlfn.XLOOKUP(
                J$1,
                TBL_Options_Add[Option],
                TBL_Options_Add[Influx2_Size],
                0,
                0
            )
        ),
        _xlfn.XLOOKUP(
            J$1,
            TBL_Options_Add[Option],
            TBL_Options_Add[Influx3_Month],
            0,
            0
        )=TBL_Formulas[[#This Row],[Month]],
        SUM(
            J21*
            SUM(
                _xlfn.XLOOKUP(
                    J$1,
                    TBL_Options[Option],
                    TBL_Options[ROG],
                    0,
                    0
                )/
                12
            )+
            J21+
            _xlfn.XLOOKUP(
                J$1,
                TBL_Options_Add[Option],
                TBL_Options_Add[Influx3_Size],
                0,
                0
            )
        )
    ),
    SUM(
        J21*
        SUM(
            _xlfn.XLOOKUP(
                J$1,
                TBL_Options[Option],
                TBL_Options[ROG],
                0,
                0
            )/
            12
        )+
        J21
    )
)</f>
        <v>58.53941329419721</v>
      </c>
      <c r="K22" cm="1">
        <f t="array" ref="K22">_xlfn.IFNA(
    _xlfn.IFS(
        _xlfn.XLOOKUP(
            K$1,
            TBL_Options_Add[Option],
            TBL_Options_Add[Influx1_Month],
            0,
            0
        )=TBL_Formulas[[#This Row],[Month]],
        SUM(
            K21*
            SUM(
                _xlfn.XLOOKUP(
                    K$1,
                    TBL_Options[Option],
                    TBL_Options[ROG],
                    0,
                    0
                )/
                12
            )+
            K21+
            _xlfn.XLOOKUP(
                K$1,
                TBL_Options_Add[Option],
                TBL_Options_Add[Influx1_Size],
                0,
                0
            )
        ),
        _xlfn.XLOOKUP(
            K$1,
            TBL_Options_Add[Option],
            TBL_Options_Add[Influx2_Month],
            0,
            0
        )=TBL_Formulas[[#This Row],[Month]],
        SUM(
            K21*
            SUM(
                _xlfn.XLOOKUP(
                    K$1,
                    TBL_Options[Option],
                    TBL_Options[ROG],
                    0,
                    0
                )/
                12
            )+
            K21+
            _xlfn.XLOOKUP(
                K$1,
                TBL_Options_Add[Option],
                TBL_Options_Add[Influx2_Size],
                0,
                0
            )
        ),
        _xlfn.XLOOKUP(
            K$1,
            TBL_Options_Add[Option],
            TBL_Options_Add[Influx3_Month],
            0,
            0
        )=TBL_Formulas[[#This Row],[Month]],
        SUM(
            K21*
            SUM(
                _xlfn.XLOOKUP(
                    K$1,
                    TBL_Options[Option],
                    TBL_Options[ROG],
                    0,
                    0
                )/
                12
            )+
            K21+
            _xlfn.XLOOKUP(
                K$1,
                TBL_Options_Add[Option],
                TBL_Options_Add[Influx3_Size],
                0,
                0
            )
        )
    ),
    SUM(
        K21*
        SUM(
            _xlfn.XLOOKUP(
                K$1,
                TBL_Options[Option],
                TBL_Options[ROG],
                0,
                0
            )/
            12
        )+
        K21
    )
)</f>
        <v>58.53941329419721</v>
      </c>
      <c r="L22">
        <f>IFERROR(
    SUM(
       TBL_Formulas[[#This Row],[Growth Pattern 01]]*
        _xlfn.XLOOKUP(
            L$1,
            TBL_Options[Option],
            TBL_Options[Primary_Mix],
            1,
            0
        )
    ),
    ""
)</f>
        <v>231.27083259109008</v>
      </c>
      <c r="M22">
        <f>IFERROR(
    SUM(
       TBL_Formulas[[#This Row],[Growth Pattern 01]]*
        _xlfn.XLOOKUP(
            M$1,
            TBL_Options[Option],
            TBL_Options[Secondary_Mix],
            1,
            0
        )
    ),
    ""
)</f>
        <v>46.254166518218021</v>
      </c>
      <c r="N22">
        <f>IFERROR(
    SUM(
       TBL_Formulas[[#This Row],[Growth Pattern 01]]*
        _xlfn.XLOOKUP(
            N$1,
            TBL_Options[Option],
            TBL_Options[Archive_Mix],
            1,
            0
        )
    ),
    ""
)</f>
        <v>0</v>
      </c>
      <c r="O22">
        <f>IFERROR(
    SUM(
       TBL_Formulas[[#This Row],[Growth Pattern 02]]*
        _xlfn.XLOOKUP(
            O$1,
            TBL_Options[Option],
            TBL_Options[Primary_Mix],
            1,
            0
        )
    ),
    ""
)</f>
        <v>11.707882658839443</v>
      </c>
      <c r="P22">
        <f>IFERROR(
    SUM(
       TBL_Formulas[[#This Row],[Growth Pattern 02]]*
        _xlfn.XLOOKUP(
            P$1,
            TBL_Options[Option],
            TBL_Options[Secondary_Mix],
            1,
            0
        )
    ),
    ""
)</f>
        <v>11.707882658839443</v>
      </c>
      <c r="Q22">
        <f>IFERROR(
    SUM(
       TBL_Formulas[[#This Row],[Growth Pattern 02]]*
        _xlfn.XLOOKUP(
            Q$1,
            TBL_Options[Option],
            TBL_Options[Archive_Mix],
            1,
            0
        )
    ),
    ""
)</f>
        <v>35.123647976518328</v>
      </c>
      <c r="R22">
        <f>IFERROR(
    SUM(
       TBL_Formulas[[#This Row],[Growth Pattern 03]]*
        _xlfn.XLOOKUP(
            R$1,
            TBL_Options[Option],
            TBL_Options[Primary_Mix],
            1,
            0
        )
    ),
    ""
)</f>
        <v>58.53941329419721</v>
      </c>
      <c r="S22">
        <f>IFERROR(
    SUM(
       TBL_Formulas[[#This Row],[Growth Pattern 03]]*
        _xlfn.XLOOKUP(
            R$1,
            TBL_Options[Option],
            TBL_Options[Secondary_Mix],
            1,
            0
        )
    ),
    ""
)</f>
        <v>0</v>
      </c>
      <c r="T22">
        <f>IFERROR(
    SUM(
       TBL_Formulas[[#This Row],[Growth Pattern 03]]*
        _xlfn.XLOOKUP(
            T$1,
            TBL_Options[Option],
            TBL_Options[Archive_Mix],
            1,
            0
        )
    ),
    ""
)</f>
        <v>0</v>
      </c>
      <c r="U22">
        <f>IFERROR(
    SUM(
       TBL_Formulas[[#This Row],[Growth Pattern 04]]*
        _xlfn.XLOOKUP(
            U$1,
            TBL_Options[Option],
            TBL_Options[Primary_Mix],
            1,
            0
        )
    ),
    ""
)</f>
        <v>58.53941329419721</v>
      </c>
      <c r="V22">
        <f>IFERROR(
    SUM(
       TBL_Formulas[[#This Row],[Growth Pattern 04]]*
        _xlfn.XLOOKUP(
           V$1,
            TBL_Options[Option],
            TBL_Options[Secondary_Mix],
            1,
            0
        )
    ),
    ""
)</f>
        <v>0</v>
      </c>
      <c r="W22">
        <f>IFERROR(
    SUM(
       TBL_Formulas[[#This Row],[Growth Pattern 04]]*
        _xlfn.XLOOKUP(
            W$1,
            TBL_Options[Option],
            TBL_Options[Archive_Mix],
            1,
            0
        )
    ),
    ""
)</f>
        <v>0</v>
      </c>
      <c r="X22">
        <f>IFERROR(
    SUM(
       TBL_Formulas[[#This Row],[Growth Pattern 05]]*
        _xlfn.XLOOKUP(
            X$1,
            TBL_Options[Option],
            TBL_Options[Primary_Mix],
            1,
            0
        )
    ),
    ""
)</f>
        <v>58.53941329419721</v>
      </c>
      <c r="Y22">
        <f>IFERROR(
    SUM(
       TBL_Formulas[[#This Row],[Growth Pattern 05]]*
        _xlfn.XLOOKUP(
            Y$1,
            TBL_Options[Option],
            TBL_Options[Secondary_Mix],
            1,
            0
        )
    ),
    ""
)</f>
        <v>0</v>
      </c>
      <c r="Z22">
        <f>IFERROR(
    SUM(
       TBL_Formulas[[#This Row],[Growth Pattern 05]]*
        _xlfn.XLOOKUP(
            Z$1,
            TBL_Options[Option],
            TBL_Options[Archive_Mix],
            1,
            0
        )
    ),
    ""
)</f>
        <v>0</v>
      </c>
      <c r="AA22">
        <f>IFERROR(
    SUM(
       TBL_Formulas[[#This Row],[Growth Pattern 06]]*
        _xlfn.XLOOKUP(
            AA$1,
            TBL_Options[Option],
            TBL_Options[Primary_Mix],
            1,
            0
        )
    ),
    ""
)</f>
        <v>58.53941329419721</v>
      </c>
      <c r="AB22">
        <f>IFERROR(
    SUM(
       TBL_Formulas[[#This Row],[Growth Pattern 06]]*
        _xlfn.XLOOKUP(
            AB$1,
            TBL_Options[Option],
            TBL_Options[Secondary_Mix],
            1,
            0
        )
    ),
    ""
)</f>
        <v>0</v>
      </c>
      <c r="AC22">
        <f>IFERROR(
    SUM(
       TBL_Formulas[[#This Row],[Growth Pattern 06]]*
        _xlfn.XLOOKUP(
            AC$1,
            TBL_Options[Option],
            TBL_Options[Archive_Mix],
            1,
            0
        )
    ),
    ""
)</f>
        <v>0</v>
      </c>
      <c r="AD22">
        <f>IFERROR(
    SUM(
       TBL_Formulas[[#This Row],[Growth Pattern 07]]*
        _xlfn.XLOOKUP(
            AD$1,
            TBL_Options[Option],
            TBL_Options[Primary_Mix],
            1,
            0
        )
    ),
    ""
)</f>
        <v>58.53941329419721</v>
      </c>
      <c r="AE22">
        <f>IFERROR(
    SUM(
       TBL_Formulas[[#This Row],[Growth Pattern 07]]*
        _xlfn.XLOOKUP(
            AE$1,
            TBL_Options[Option],
            TBL_Options[Secondary_Mix],
            1,
            0
        )
    ),
    ""
)</f>
        <v>0</v>
      </c>
      <c r="AF22">
        <f>IFERROR(
    SUM(
       TBL_Formulas[[#This Row],[Growth Pattern 07]]*
        _xlfn.XLOOKUP(
            AF$1,
            TBL_Options[Option],
            TBL_Options[Archive_Mix],
            1,
            0
        )
    ),
    ""
)</f>
        <v>0</v>
      </c>
      <c r="AG22">
        <f>IFERROR(
    SUM(
       TBL_Formulas[[#This Row],[Growth Pattern 08]]*
        _xlfn.XLOOKUP(
            AG$1,
            TBL_Options[Option],
            TBL_Options[Primary_Mix],
            1,
            0
        )
    ),
    ""
)</f>
        <v>58.53941329419721</v>
      </c>
      <c r="AH22">
        <f>IFERROR(
    SUM(
       TBL_Formulas[[#This Row],[Growth Pattern 08]]*
        _xlfn.XLOOKUP(
            AH$1,
            TBL_Options[Option],
            TBL_Options[Secondary_Mix],
            1,
            0
        )
    ),
    ""
)</f>
        <v>0</v>
      </c>
      <c r="AI22">
        <f>IFERROR(
    SUM(
       TBL_Formulas[[#This Row],[Growth Pattern 08]]*
        _xlfn.XLOOKUP(
            AI$1,
            TBL_Options[Option],
            TBL_Options[Archive_Mix],
            1,
            0
        )
    ),
    ""
)</f>
        <v>0</v>
      </c>
      <c r="AJ22">
        <f>IFERROR(
    SUM(
       TBL_Formulas[[#This Row],[Growth Pattern 09]]*
        _xlfn.XLOOKUP(
            AJ$1,
            TBL_Options[Option],
            TBL_Options[Primary_Mix],
            1,
            0
        )
    ),
    ""
)</f>
        <v>58.53941329419721</v>
      </c>
      <c r="AK22">
        <f>IFERROR(
    SUM(
       TBL_Formulas[[#This Row],[Growth Pattern 09]]*
        _xlfn.XLOOKUP(
            AK$1,
            TBL_Options[Option],
            TBL_Options[Secondary_Mix],
            1,
            0
        )
    ),
    ""
)</f>
        <v>0</v>
      </c>
      <c r="AL22">
        <f>IFERROR(
    SUM(
       TBL_Formulas[[#This Row],[Growth Pattern 09]]*
        _xlfn.XLOOKUP(
            AL$1,
            TBL_Options[Option],
            TBL_Options[Archive_Mix],
            1,
            0
        )
    ),
    ""
)</f>
        <v>0</v>
      </c>
      <c r="AM22">
        <f>IFERROR(
    SUM(
       TBL_Formulas[[#This Row],[Growth Pattern 10]]*
        _xlfn.XLOOKUP(
            AM$1,
            TBL_Options[Option],
            TBL_Options[Primary_Mix],
            1,
            0
        )
    ),
    ""
)</f>
        <v>58.53941329419721</v>
      </c>
      <c r="AN22">
        <f>IFERROR(
    SUM(
       TBL_Formulas[[#This Row],[Growth Pattern 10]]*
        _xlfn.XLOOKUP(
            AN$1,
            TBL_Options[Option],
            TBL_Options[Secondary_Mix],
            1,
            0
        )
    ),
    ""
)</f>
        <v>0</v>
      </c>
      <c r="AO22">
        <f>IFERROR(
    SUM(
       TBL_Formulas[[#This Row],[Growth Pattern 10]]*
        _xlfn.XLOOKUP(
            AO$1,
            TBL_Options[Option],
            TBL_Options[Archive_Mix],
            1,
            0
        )
    ),
    ""
)</f>
        <v>0</v>
      </c>
      <c r="AP22" s="3" cm="1">
        <f t="array" ref="AP22">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5261.2693166120771</v>
      </c>
      <c r="AQ22" s="3" t="str" cm="1">
        <f t="array" ref="AQ22">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2" s="3" t="str" cm="1">
        <f t="array" ref="AR22">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2" s="3" cm="1">
        <f t="array" ref="AS22">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275.74405238098655</v>
      </c>
      <c r="AT22" s="3" cm="1">
        <f t="array" ref="AT22">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149.86089803314488</v>
      </c>
      <c r="AU22" s="3" cm="1">
        <f t="array" ref="AU22">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143.86646211181906</v>
      </c>
      <c r="AV22" s="3" cm="1">
        <f t="array" ref="AV22">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749.30449016572425</v>
      </c>
      <c r="AW22" s="3" t="str" cm="1">
        <f t="array" ref="AW22">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2" s="3" t="str" cm="1">
        <f t="array" ref="AX22">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2" s="3" cm="1">
        <f t="array" ref="AY22">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599.4435921325794</v>
      </c>
      <c r="AZ22" s="3" t="str" cm="1">
        <f t="array" ref="AZ22">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2" s="3" t="str" cm="1">
        <f t="array" ref="BA22">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2" s="3" cm="1">
        <f t="array" ref="BB22">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1072.8774143893622</v>
      </c>
      <c r="BC22" s="3" t="str" cm="1">
        <f t="array" ref="BC22">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2" s="3" t="str" cm="1">
        <f t="array" ref="BD22">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2" s="3" cm="1">
        <f t="array" ref="BE22">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599.4435921325794</v>
      </c>
      <c r="BF22" s="3" t="str" cm="1">
        <f t="array" ref="BF22">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2" s="3" t="str" cm="1">
        <f t="array" ref="BG22">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2" s="3" cm="1">
        <f t="array" ref="BH22">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119.88871842651589</v>
      </c>
      <c r="BI22" s="3" t="str" cm="1">
        <f t="array" ref="BI22">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2" s="3" t="str" cm="1">
        <f t="array" ref="BJ22">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2" s="3" cm="1">
        <f t="array" ref="BK22">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2337.8300093170596</v>
      </c>
      <c r="BL22" s="3" t="str" cm="1">
        <f t="array" ref="BL22">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2" s="3" t="str" cm="1">
        <f t="array" ref="BM22">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2" s="3" cm="1">
        <f t="array" ref="BN22">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599.4435921325794</v>
      </c>
      <c r="BO22" s="3" t="str" cm="1">
        <f t="array" ref="BO22">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2" s="3" t="str" cm="1">
        <f t="array" ref="BP22">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2" s="3" cm="1">
        <f t="array" ref="BQ22">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239.77743685303179</v>
      </c>
      <c r="BR22" s="3" t="str" cm="1">
        <f t="array" ref="BR22">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2" s="3" t="str" cm="1">
        <f t="array" ref="BS22">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2"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2">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2">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59.944359213257947</v>
      </c>
      <c r="BW22">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59.944359213257947</v>
      </c>
      <c r="BX22">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2">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59.944359213257947</v>
      </c>
      <c r="BZ22">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119.88871842651589</v>
      </c>
      <c r="CA22">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2">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59.944359213257947</v>
      </c>
      <c r="CC22">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119.88871842651589</v>
      </c>
      <c r="CD22" s="3" t="str" cm="1">
        <f t="array" ref="CD22">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2" s="3" cm="1">
        <f t="array" ref="CE22">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2064.1813268728483</v>
      </c>
      <c r="CF22" s="3" t="str" cm="1">
        <f t="array" ref="CF22">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2" s="3" t="str" cm="1">
        <f t="array" ref="CG22">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2" s="3" cm="1">
        <f t="array" ref="CH22">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107.8998465838643</v>
      </c>
      <c r="CI22" s="3" t="str" cm="1">
        <f t="array" ref="CI22">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2" s="3" t="str" cm="1">
        <f t="array" ref="CJ22">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2" s="3" cm="1">
        <f t="array" ref="CK22">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539.49923291932157</v>
      </c>
      <c r="CL22" s="3" t="str" cm="1">
        <f t="array" ref="CL22">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2" s="3" t="str" cm="1">
        <f t="array" ref="CM22">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2" s="3" cm="1">
        <f t="array" ref="CN22">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539.49923291932157</v>
      </c>
      <c r="CO22" s="3" t="str" cm="1">
        <f t="array" ref="CO22">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2" s="3" cm="1">
        <f t="array" ref="CP22">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515.55314311600705</v>
      </c>
      <c r="CQ22" s="3" t="str" cm="1">
        <f t="array" ref="CQ22">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2" s="3" t="str" cm="1">
        <f t="array" ref="CR22">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2" s="3" cm="1">
        <f t="array" ref="CS22">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515.55314311600705</v>
      </c>
      <c r="CT22" s="3" t="str" cm="1">
        <f t="array" ref="CT22">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2" s="3" t="str" cm="1">
        <f t="array" ref="CU22">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2" s="3" cm="1">
        <f t="array" ref="CV22">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515.55314311600705</v>
      </c>
      <c r="CW22" s="3" t="str" cm="1">
        <f t="array" ref="CW22">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2" s="3" t="str" cm="1">
        <f t="array" ref="CX22">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2" s="3" cm="1">
        <f t="array" ref="CY22">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515.55314311600705</v>
      </c>
      <c r="CZ22" s="3" t="str" cm="1">
        <f t="array" ref="CZ22">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2" s="3" t="str" cm="1">
        <f t="array" ref="DA22">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2" s="3" t="str" cm="1">
        <f t="array" ref="DB22">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2" s="3" t="str" cm="1">
        <f t="array" ref="DC22">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2" s="3" cm="1">
        <f t="array" ref="DD22">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669.62795134583746</v>
      </c>
      <c r="DE22" s="3" t="str" cm="1">
        <f t="array" ref="DE22">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2" s="3" t="str" cm="1">
        <f t="array" ref="DF22">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2" s="3" cm="1">
        <f t="array" ref="DG22">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669.62795134583746</v>
      </c>
      <c r="DH22" s="3">
        <f>SUM(TBL_Formulas[[#This Row],[Primary Storage 01]:[Archive Storage 01]],TBL_Formulas[[#This Row],[Data Retrieval 01]])</f>
        <v>5261.2693166120771</v>
      </c>
      <c r="DI22" s="3">
        <f>SUM(TBL_Formulas[[#This Row],[Primary Storage 01]:[Archive Storage 01]],TBL_Formulas[[#This Row],[Data Retrieval 01]],TBL_Formulas[[#This Row],[Egress Fees 01 - Azure]:[Egress Fees 01 - GCP]])</f>
        <v>7325.4506434849254</v>
      </c>
      <c r="DJ22" s="3">
        <f>SUM(TBL_Formulas[[#This Row],[Primary Storage 02]:[Archive Storage 02]],TBL_Formulas[[#This Row],[Data Retrieval 02]])</f>
        <v>569.47141252595043</v>
      </c>
      <c r="DK22" s="3">
        <f>SUM(TBL_Formulas[[#This Row],[Primary Storage 02]:[Archive Storage 02]],TBL_Formulas[[#This Row],[Data Retrieval 02]],TBL_Formulas[[#This Row],[Egress Fees 02 - Azure]:[Egress Fees 02 - GCP]])</f>
        <v>677.37125910981467</v>
      </c>
      <c r="DL22" s="3">
        <f>SUM(TBL_Formulas[[#This Row],[Primary Storage 03]:[Archive Storage 03]],TBL_Formulas[[#This Row],[Data Retrieval 03]])</f>
        <v>809.24884937898219</v>
      </c>
      <c r="DM22" s="3">
        <f>SUM(TBL_Formulas[[#This Row],[Primary Storage 03]:[Archive Storage 03]],TBL_Formulas[[#This Row],[Data Retrieval 03]],TBL_Formulas[[#This Row],[Egress Fees 03 - Azure]:[Egress Fees 03 - GCP]])</f>
        <v>1348.7480822983039</v>
      </c>
      <c r="DN22" s="3">
        <f>SUM(TBL_Formulas[[#This Row],[Primary Storage 04]:[Archive Storage 04]],TBL_Formulas[[#This Row],[Data Retrieval 04]])</f>
        <v>659.38795134583734</v>
      </c>
      <c r="DO22" s="3">
        <f>SUM(TBL_Formulas[[#This Row],[Primary Storage 04]:[Archive Storage 04]],TBL_Formulas[[#This Row],[Data Retrieval 04]],TBL_Formulas[[#This Row],[Egress Fees 04 - Azure]:[Egress Fees 04 - GCP]])</f>
        <v>1198.8871842651588</v>
      </c>
      <c r="DP22" s="3">
        <f>SUM(TBL_Formulas[[#This Row],[Primary Storage 05]:[Archive Storage 05]],TBL_Formulas[[#This Row],[Data Retrieval 05]])</f>
        <v>1072.8774143893622</v>
      </c>
      <c r="DQ22" s="3">
        <f>SUM(TBL_Formulas[[#This Row],[Primary Storage 05]:[Archive Storage 05]],TBL_Formulas[[#This Row],[Data Retrieval 05]],TBL_Formulas[[#This Row],[Egress Fees 05 - Azure]:[Egress Fees 05 - GCP]])</f>
        <v>1588.4305575053693</v>
      </c>
      <c r="DR22" s="3">
        <f>SUM(TBL_Formulas[[#This Row],[Primary Storage 06]:[Archive Storage 06]],TBL_Formulas[[#This Row],[Data Retrieval 06]])</f>
        <v>659.38795134583734</v>
      </c>
      <c r="DS22" s="3">
        <f>SUM(TBL_Formulas[[#This Row],[Primary Storage 06]:[Archive Storage 06]],TBL_Formulas[[#This Row],[Data Retrieval 06]],TBL_Formulas[[#This Row],[Egress Fees 06 - Azure]:[Egress Fees 06 - GCP]])</f>
        <v>1174.9410944618444</v>
      </c>
      <c r="DT22" s="3">
        <f>SUM(TBL_Formulas[[#This Row],[Primary Storage 07]:[Archive Storage 07]],TBL_Formulas[[#This Row],[Data Retrieval 07]])</f>
        <v>239.77743685303179</v>
      </c>
      <c r="DU22" s="3">
        <f>SUM(TBL_Formulas[[#This Row],[Primary Storage 07]:[Archive Storage 07]],TBL_Formulas[[#This Row],[Data Retrieval 07]],TBL_Formulas[[#This Row],[Egress Fees 07 - Azure]:[Egress Fees 07 - GCP]])</f>
        <v>755.33057996903881</v>
      </c>
      <c r="DV22" s="3">
        <f>SUM(TBL_Formulas[[#This Row],[Primary Storage 08]:[Archive Storage 08]],TBL_Formulas[[#This Row],[Data Retrieval 08]])</f>
        <v>2337.8300093170596</v>
      </c>
      <c r="DW22" s="3">
        <f>SUM(TBL_Formulas[[#This Row],[Primary Storage 08]:[Archive Storage 08]],TBL_Formulas[[#This Row],[Data Retrieval 08]],TBL_Formulas[[#This Row],[Egress Fees 08 - Azure]:[Egress Fees 08 - GCP]])</f>
        <v>2853.3831524330667</v>
      </c>
      <c r="DX22" s="3">
        <f>SUM(TBL_Formulas[[#This Row],[Primary Storage 09]:[Archive Storage 09]],TBL_Formulas[[#This Row],[Data Retrieval 09]])</f>
        <v>659.38795134583734</v>
      </c>
      <c r="DY22" s="3">
        <f>SUM(TBL_Formulas[[#This Row],[Primary Storage 09]:[Archive Storage 09]],TBL_Formulas[[#This Row],[Data Retrieval 09]],TBL_Formulas[[#This Row],[Egress Fees 09 - Azure]:[Egress Fees 09 - GCP]])</f>
        <v>1329.0159026916749</v>
      </c>
      <c r="DZ22" s="3">
        <f>SUM(TBL_Formulas[[#This Row],[Primary Storage 10]:[Archive Storage 10]],TBL_Formulas[[#This Row],[Data Retrieval 10]])</f>
        <v>359.6661552795477</v>
      </c>
      <c r="EA22" s="3">
        <f>SUM(TBL_Formulas[[#This Row],[Primary Storage 10]:[Archive Storage 10]],TBL_Formulas[[#This Row],[Data Retrieval 10]],TBL_Formulas[[#This Row],[Egress Fees 10 - Azure]:[Egress Fees 10 - GCP]])</f>
        <v>1029.2941066253852</v>
      </c>
      <c r="EB22" s="14"/>
    </row>
    <row r="23" spans="1:132" x14ac:dyDescent="0.2">
      <c r="A23" s="2">
        <v>21</v>
      </c>
      <c r="B23" cm="1">
        <f t="array" ref="B23">_xlfn.IFNA(
    _xlfn.IFS(
        _xlfn.XLOOKUP(
            B$1,
            TBL_Options_Add[Option],
            TBL_Options_Add[Influx1_Month],
            0,
            0
        )=TBL_Formulas[[#This Row],[Month]],
        SUM(
            B22*
            SUM(
                _xlfn.XLOOKUP(
                    B$1,
                    TBL_Options[Option],
                    TBL_Options[ROG],
                    0,
                    0
                )/
                12
            )+
            B22+
            _xlfn.XLOOKUP(
                B$1,
                TBL_Options_Add[Option],
                TBL_Options_Add[Influx1_Size],
                0,
                0
            )
        ),
        _xlfn.XLOOKUP(
            B$1,
            TBL_Options_Add[Option],
            TBL_Options_Add[Influx2_Month],
            0,
            0
        )=TBL_Formulas[[#This Row],[Month]],
        SUM(
            B22*
            SUM(
                _xlfn.XLOOKUP(
                    B$1,
                    TBL_Options[Option],
                    TBL_Options[ROG],
                    0,
                    0
                )/
                12
            )+
            B22+
            _xlfn.XLOOKUP(
                B$1,
                TBL_Options_Add[Option],
                TBL_Options_Add[Influx2_Size],
                0,
                0
            )
        ),
        _xlfn.XLOOKUP(
            B$1,
            TBL_Options_Add[Option],
            TBL_Options_Add[Influx3_Month],
            0,
            0
        )=TBL_Formulas[[#This Row],[Month]],
        SUM(
            B22*
            SUM(
                _xlfn.XLOOKUP(
                    B$1,
                    TBL_Options[Option],
                    TBL_Options[ROG],
                    0,
                    0
                )/
                12
            )+
            B22+
            _xlfn.XLOOKUP(
                B$1,
                TBL_Options_Add[Option],
                TBL_Options_Add[Influx3_Size],
                0,
                0
            )
        )
    ),
    SUM(
        B22*
        SUM(
            _xlfn.XLOOKUP(
                B$1,
                TBL_Options[Option],
                TBL_Options[ROG],
                0,
                0
            )/
            12
        )+
        B22
    )
)</f>
        <v>233.19808952934918</v>
      </c>
      <c r="C23" cm="1">
        <f t="array" ref="C23">_xlfn.IFNA(
    _xlfn.IFS(
        _xlfn.XLOOKUP(
            C$1,
            TBL_Options_Add[Option],
            TBL_Options_Add[Influx1_Month],
            0,
            0
        )=TBL_Formulas[[#This Row],[Month]],
        SUM(
            C22*
            SUM(
                _xlfn.XLOOKUP(
                    C$1,
                    TBL_Options[Option],
                    TBL_Options[ROG],
                    0,
                    0
                )/
                12
            )+
            C22+
            _xlfn.XLOOKUP(
                C$1,
                TBL_Options_Add[Option],
                TBL_Options_Add[Influx1_Size],
                0,
                0
            )
        ),
        _xlfn.XLOOKUP(
            C$1,
            TBL_Options_Add[Option],
            TBL_Options_Add[Influx2_Month],
            0,
            0
        )=TBL_Formulas[[#This Row],[Month]],
        SUM(
            C22*
            SUM(
                _xlfn.XLOOKUP(
                    C$1,
                    TBL_Options[Option],
                    TBL_Options[ROG],
                    0,
                    0
                )/
                12
            )+
            C22+
            _xlfn.XLOOKUP(
                C$1,
                TBL_Options_Add[Option],
                TBL_Options_Add[Influx2_Size],
                0,
                0
            )
        ),
        _xlfn.XLOOKUP(
            C$1,
            TBL_Options_Add[Option],
            TBL_Options_Add[Influx3_Month],
            0,
            0
        )=TBL_Formulas[[#This Row],[Month]],
        SUM(
            C22*
            SUM(
                _xlfn.XLOOKUP(
                    C$1,
                    TBL_Options[Option],
                    TBL_Options[ROG],
                    0,
                    0
                )/
                12
            )+
            C22+
            _xlfn.XLOOKUP(
                C$1,
                TBL_Options_Add[Option],
                TBL_Options_Add[Influx3_Size],
                0,
                0
            )
        )
    ),
    SUM(
        C22*
        SUM(
            _xlfn.XLOOKUP(
                C$1,
                TBL_Options[Option],
                TBL_Options[ROG],
                0,
                0
            )/
            12
        )+
        C22
    )
)</f>
        <v>59.027241738315517</v>
      </c>
      <c r="D23" cm="1">
        <f t="array" ref="D23">_xlfn.IFNA(
    _xlfn.IFS(
        _xlfn.XLOOKUP(
            D$1,
            TBL_Options_Add[Option],
            TBL_Options_Add[Influx1_Month],
            0,
            0
        )=TBL_Formulas[[#This Row],[Month]],
        SUM(
            D22*
            SUM(
                _xlfn.XLOOKUP(
                    D$1,
                    TBL_Options[Option],
                    TBL_Options[ROG],
                    0,
                    0
                )/
                12
            )+
            D22+
            _xlfn.XLOOKUP(
                D$1,
                TBL_Options_Add[Option],
                TBL_Options_Add[Influx1_Size],
                0,
                0
            )
        ),
        _xlfn.XLOOKUP(
            D$1,
            TBL_Options_Add[Option],
            TBL_Options_Add[Influx2_Month],
            0,
            0
        )=TBL_Formulas[[#This Row],[Month]],
        SUM(
            D22*
            SUM(
                _xlfn.XLOOKUP(
                    D$1,
                    TBL_Options[Option],
                    TBL_Options[ROG],
                    0,
                    0
                )/
                12
            )+
            D22+
            _xlfn.XLOOKUP(
                D$1,
                TBL_Options_Add[Option],
                TBL_Options_Add[Influx2_Size],
                0,
                0
            )
        ),
        _xlfn.XLOOKUP(
            D$1,
            TBL_Options_Add[Option],
            TBL_Options_Add[Influx3_Month],
            0,
            0
        )=TBL_Formulas[[#This Row],[Month]],
        SUM(
            D22*
            SUM(
                _xlfn.XLOOKUP(
                    D$1,
                    TBL_Options[Option],
                    TBL_Options[ROG],
                    0,
                    0
                )/
                12
            )+
            D22+
            _xlfn.XLOOKUP(
                D$1,
                TBL_Options_Add[Option],
                TBL_Options_Add[Influx3_Size],
                0,
                0
            )
        )
    ),
    SUM(
        D22*
        SUM(
            _xlfn.XLOOKUP(
                D$1,
                TBL_Options[Option],
                TBL_Options[ROG],
                0,
                0
            )/
            12
        )+
        D22
    )
)</f>
        <v>59.027241738315517</v>
      </c>
      <c r="E23" cm="1">
        <f t="array" ref="E23">_xlfn.IFNA(
    _xlfn.IFS(
        _xlfn.XLOOKUP(
            E$1,
            TBL_Options_Add[Option],
            TBL_Options_Add[Influx1_Month],
            0,
            0
        )=TBL_Formulas[[#This Row],[Month]],
        SUM(
            E22*
            SUM(
                _xlfn.XLOOKUP(
                    E$1,
                    TBL_Options[Option],
                    TBL_Options[ROG],
                    0,
                    0
                )/
                12
            )+
            E22+
            _xlfn.XLOOKUP(
                E$1,
                TBL_Options_Add[Option],
                TBL_Options_Add[Influx1_Size],
                0,
                0
            )
        ),
        _xlfn.XLOOKUP(
            E$1,
            TBL_Options_Add[Option],
            TBL_Options_Add[Influx2_Month],
            0,
            0
        )=TBL_Formulas[[#This Row],[Month]],
        SUM(
            E22*
            SUM(
                _xlfn.XLOOKUP(
                    E$1,
                    TBL_Options[Option],
                    TBL_Options[ROG],
                    0,
                    0
                )/
                12
            )+
            E22+
            _xlfn.XLOOKUP(
                E$1,
                TBL_Options_Add[Option],
                TBL_Options_Add[Influx2_Size],
                0,
                0
            )
        ),
        _xlfn.XLOOKUP(
            E$1,
            TBL_Options_Add[Option],
            TBL_Options_Add[Influx3_Month],
            0,
            0
        )=TBL_Formulas[[#This Row],[Month]],
        SUM(
            E22*
            SUM(
                _xlfn.XLOOKUP(
                    E$1,
                    TBL_Options[Option],
                    TBL_Options[ROG],
                    0,
                    0
                )/
                12
            )+
            E22+
            _xlfn.XLOOKUP(
                E$1,
                TBL_Options_Add[Option],
                TBL_Options_Add[Influx3_Size],
                0,
                0
            )
        )
    ),
    SUM(
        E22*
        SUM(
            _xlfn.XLOOKUP(
                E$1,
                TBL_Options[Option],
                TBL_Options[ROG],
                0,
                0
            )/
            12
        )+
        E22
    )
)</f>
        <v>59.027241738315517</v>
      </c>
      <c r="F23" cm="1">
        <f t="array" ref="F23">_xlfn.IFNA(
    _xlfn.IFS(
        _xlfn.XLOOKUP(
            F$1,
            TBL_Options_Add[Option],
            TBL_Options_Add[Influx1_Month],
            0,
            0
        )=TBL_Formulas[[#This Row],[Month]],
        SUM(
            F22*
            SUM(
                _xlfn.XLOOKUP(
                    F$1,
                    TBL_Options[Option],
                    TBL_Options[ROG],
                    0,
                    0
                )/
                12
            )+
            F22+
            _xlfn.XLOOKUP(
                F$1,
                TBL_Options_Add[Option],
                TBL_Options_Add[Influx1_Size],
                0,
                0
            )
        ),
        _xlfn.XLOOKUP(
            F$1,
            TBL_Options_Add[Option],
            TBL_Options_Add[Influx2_Month],
            0,
            0
        )=TBL_Formulas[[#This Row],[Month]],
        SUM(
            F22*
            SUM(
                _xlfn.XLOOKUP(
                    F$1,
                    TBL_Options[Option],
                    TBL_Options[ROG],
                    0,
                    0
                )/
                12
            )+
            F22+
            _xlfn.XLOOKUP(
                F$1,
                TBL_Options_Add[Option],
                TBL_Options_Add[Influx2_Size],
                0,
                0
            )
        ),
        _xlfn.XLOOKUP(
            F$1,
            TBL_Options_Add[Option],
            TBL_Options_Add[Influx3_Month],
            0,
            0
        )=TBL_Formulas[[#This Row],[Month]],
        SUM(
            F22*
            SUM(
                _xlfn.XLOOKUP(
                    F$1,
                    TBL_Options[Option],
                    TBL_Options[ROG],
                    0,
                    0
                )/
                12
            )+
            F22+
            _xlfn.XLOOKUP(
                F$1,
                TBL_Options_Add[Option],
                TBL_Options_Add[Influx3_Size],
                0,
                0
            )
        )
    ),
    SUM(
        F22*
        SUM(
            _xlfn.XLOOKUP(
                F$1,
                TBL_Options[Option],
                TBL_Options[ROG],
                0,
                0
            )/
            12
        )+
        F22
    )
)</f>
        <v>59.027241738315517</v>
      </c>
      <c r="G23" cm="1">
        <f t="array" ref="G23">_xlfn.IFNA(
    _xlfn.IFS(
        _xlfn.XLOOKUP(
            G$1,
            TBL_Options_Add[Option],
            TBL_Options_Add[Influx1_Month],
            0,
            0
        )=TBL_Formulas[[#This Row],[Month]],
        SUM(
            G22*
            SUM(
                _xlfn.XLOOKUP(
                    G$1,
                    TBL_Options[Option],
                    TBL_Options[ROG],
                    0,
                    0
                )/
                12
            )+
            G22+
            _xlfn.XLOOKUP(
                G$1,
                TBL_Options_Add[Option],
                TBL_Options_Add[Influx1_Size],
                0,
                0
            )
        ),
        _xlfn.XLOOKUP(
            G$1,
            TBL_Options_Add[Option],
            TBL_Options_Add[Influx2_Month],
            0,
            0
        )=TBL_Formulas[[#This Row],[Month]],
        SUM(
            G22*
            SUM(
                _xlfn.XLOOKUP(
                    G$1,
                    TBL_Options[Option],
                    TBL_Options[ROG],
                    0,
                    0
                )/
                12
            )+
            G22+
            _xlfn.XLOOKUP(
                G$1,
                TBL_Options_Add[Option],
                TBL_Options_Add[Influx2_Size],
                0,
                0
            )
        ),
        _xlfn.XLOOKUP(
            G$1,
            TBL_Options_Add[Option],
            TBL_Options_Add[Influx3_Month],
            0,
            0
        )=TBL_Formulas[[#This Row],[Month]],
        SUM(
            G22*
            SUM(
                _xlfn.XLOOKUP(
                    G$1,
                    TBL_Options[Option],
                    TBL_Options[ROG],
                    0,
                    0
                )/
                12
            )+
            G22+
            _xlfn.XLOOKUP(
                G$1,
                TBL_Options_Add[Option],
                TBL_Options_Add[Influx3_Size],
                0,
                0
            )
        )
    ),
    SUM(
        G22*
        SUM(
            _xlfn.XLOOKUP(
                G$1,
                TBL_Options[Option],
                TBL_Options[ROG],
                0,
                0
            )/
            12
        )+
        G22
    )
)</f>
        <v>59.027241738315517</v>
      </c>
      <c r="H23" cm="1">
        <f t="array" ref="H23">_xlfn.IFNA(
    _xlfn.IFS(
        _xlfn.XLOOKUP(
            H$1,
            TBL_Options_Add[Option],
            TBL_Options_Add[Influx1_Month],
            0,
            0
        )=TBL_Formulas[[#This Row],[Month]],
        SUM(
            H22*
            SUM(
                _xlfn.XLOOKUP(
                    H$1,
                    TBL_Options[Option],
                    TBL_Options[ROG],
                    0,
                    0
                )/
                12
            )+
            H22+
            _xlfn.XLOOKUP(
                H$1,
                TBL_Options_Add[Option],
                TBL_Options_Add[Influx1_Size],
                0,
                0
            )
        ),
        _xlfn.XLOOKUP(
            H$1,
            TBL_Options_Add[Option],
            TBL_Options_Add[Influx2_Month],
            0,
            0
        )=TBL_Formulas[[#This Row],[Month]],
        SUM(
            H22*
            SUM(
                _xlfn.XLOOKUP(
                    H$1,
                    TBL_Options[Option],
                    TBL_Options[ROG],
                    0,
                    0
                )/
                12
            )+
            H22+
            _xlfn.XLOOKUP(
                H$1,
                TBL_Options_Add[Option],
                TBL_Options_Add[Influx2_Size],
                0,
                0
            )
        ),
        _xlfn.XLOOKUP(
            H$1,
            TBL_Options_Add[Option],
            TBL_Options_Add[Influx3_Month],
            0,
            0
        )=TBL_Formulas[[#This Row],[Month]],
        SUM(
            H22*
            SUM(
                _xlfn.XLOOKUP(
                    H$1,
                    TBL_Options[Option],
                    TBL_Options[ROG],
                    0,
                    0
                )/
                12
            )+
            H22+
            _xlfn.XLOOKUP(
                H$1,
                TBL_Options_Add[Option],
                TBL_Options_Add[Influx3_Size],
                0,
                0
            )
        )
    ),
    SUM(
        H22*
        SUM(
            _xlfn.XLOOKUP(
                H$1,
                TBL_Options[Option],
                TBL_Options[ROG],
                0,
                0
            )/
            12
        )+
        H22
    )
)</f>
        <v>59.027241738315517</v>
      </c>
      <c r="I23" cm="1">
        <f t="array" ref="I23">_xlfn.IFNA(
    _xlfn.IFS(
        _xlfn.XLOOKUP(
            I$1,
            TBL_Options_Add[Option],
            TBL_Options_Add[Influx1_Month],
            0,
            0
        )=TBL_Formulas[[#This Row],[Month]],
        SUM(
            I22*
            SUM(
                _xlfn.XLOOKUP(
                    I$1,
                    TBL_Options[Option],
                    TBL_Options[ROG],
                    0,
                    0
                )/
                12
            )+
            I22+
            _xlfn.XLOOKUP(
                I$1,
                TBL_Options_Add[Option],
                TBL_Options_Add[Influx1_Size],
                0,
                0
            )
        ),
        _xlfn.XLOOKUP(
            I$1,
            TBL_Options_Add[Option],
            TBL_Options_Add[Influx2_Month],
            0,
            0
        )=TBL_Formulas[[#This Row],[Month]],
        SUM(
            I22*
            SUM(
                _xlfn.XLOOKUP(
                    I$1,
                    TBL_Options[Option],
                    TBL_Options[ROG],
                    0,
                    0
                )/
                12
            )+
            I22+
            _xlfn.XLOOKUP(
                I$1,
                TBL_Options_Add[Option],
                TBL_Options_Add[Influx2_Size],
                0,
                0
            )
        ),
        _xlfn.XLOOKUP(
            I$1,
            TBL_Options_Add[Option],
            TBL_Options_Add[Influx3_Month],
            0,
            0
        )=TBL_Formulas[[#This Row],[Month]],
        SUM(
            I22*
            SUM(
                _xlfn.XLOOKUP(
                    I$1,
                    TBL_Options[Option],
                    TBL_Options[ROG],
                    0,
                    0
                )/
                12
            )+
            I22+
            _xlfn.XLOOKUP(
                I$1,
                TBL_Options_Add[Option],
                TBL_Options_Add[Influx3_Size],
                0,
                0
            )
        )
    ),
    SUM(
        I22*
        SUM(
            _xlfn.XLOOKUP(
                I$1,
                TBL_Options[Option],
                TBL_Options[ROG],
                0,
                0
            )/
            12
        )+
        I22
    )
)</f>
        <v>59.027241738315517</v>
      </c>
      <c r="J23" cm="1">
        <f t="array" ref="J23">_xlfn.IFNA(
    _xlfn.IFS(
        _xlfn.XLOOKUP(
            J$1,
            TBL_Options_Add[Option],
            TBL_Options_Add[Influx1_Month],
            0,
            0
        )=TBL_Formulas[[#This Row],[Month]],
        SUM(
            J22*
            SUM(
                _xlfn.XLOOKUP(
                    J$1,
                    TBL_Options[Option],
                    TBL_Options[ROG],
                    0,
                    0
                )/
                12
            )+
            J22+
            _xlfn.XLOOKUP(
                J$1,
                TBL_Options_Add[Option],
                TBL_Options_Add[Influx1_Size],
                0,
                0
            )
        ),
        _xlfn.XLOOKUP(
            J$1,
            TBL_Options_Add[Option],
            TBL_Options_Add[Influx2_Month],
            0,
            0
        )=TBL_Formulas[[#This Row],[Month]],
        SUM(
            J22*
            SUM(
                _xlfn.XLOOKUP(
                    J$1,
                    TBL_Options[Option],
                    TBL_Options[ROG],
                    0,
                    0
                )/
                12
            )+
            J22+
            _xlfn.XLOOKUP(
                J$1,
                TBL_Options_Add[Option],
                TBL_Options_Add[Influx2_Size],
                0,
                0
            )
        ),
        _xlfn.XLOOKUP(
            J$1,
            TBL_Options_Add[Option],
            TBL_Options_Add[Influx3_Month],
            0,
            0
        )=TBL_Formulas[[#This Row],[Month]],
        SUM(
            J22*
            SUM(
                _xlfn.XLOOKUP(
                    J$1,
                    TBL_Options[Option],
                    TBL_Options[ROG],
                    0,
                    0
                )/
                12
            )+
            J22+
            _xlfn.XLOOKUP(
                J$1,
                TBL_Options_Add[Option],
                TBL_Options_Add[Influx3_Size],
                0,
                0
            )
        )
    ),
    SUM(
        J22*
        SUM(
            _xlfn.XLOOKUP(
                J$1,
                TBL_Options[Option],
                TBL_Options[ROG],
                0,
                0
            )/
            12
        )+
        J22
    )
)</f>
        <v>59.027241738315517</v>
      </c>
      <c r="K23" cm="1">
        <f t="array" ref="K23">_xlfn.IFNA(
    _xlfn.IFS(
        _xlfn.XLOOKUP(
            K$1,
            TBL_Options_Add[Option],
            TBL_Options_Add[Influx1_Month],
            0,
            0
        )=TBL_Formulas[[#This Row],[Month]],
        SUM(
            K22*
            SUM(
                _xlfn.XLOOKUP(
                    K$1,
                    TBL_Options[Option],
                    TBL_Options[ROG],
                    0,
                    0
                )/
                12
            )+
            K22+
            _xlfn.XLOOKUP(
                K$1,
                TBL_Options_Add[Option],
                TBL_Options_Add[Influx1_Size],
                0,
                0
            )
        ),
        _xlfn.XLOOKUP(
            K$1,
            TBL_Options_Add[Option],
            TBL_Options_Add[Influx2_Month],
            0,
            0
        )=TBL_Formulas[[#This Row],[Month]],
        SUM(
            K22*
            SUM(
                _xlfn.XLOOKUP(
                    K$1,
                    TBL_Options[Option],
                    TBL_Options[ROG],
                    0,
                    0
                )/
                12
            )+
            K22+
            _xlfn.XLOOKUP(
                K$1,
                TBL_Options_Add[Option],
                TBL_Options_Add[Influx2_Size],
                0,
                0
            )
        ),
        _xlfn.XLOOKUP(
            K$1,
            TBL_Options_Add[Option],
            TBL_Options_Add[Influx3_Month],
            0,
            0
        )=TBL_Formulas[[#This Row],[Month]],
        SUM(
            K22*
            SUM(
                _xlfn.XLOOKUP(
                    K$1,
                    TBL_Options[Option],
                    TBL_Options[ROG],
                    0,
                    0
                )/
                12
            )+
            K22+
            _xlfn.XLOOKUP(
                K$1,
                TBL_Options_Add[Option],
                TBL_Options_Add[Influx3_Size],
                0,
                0
            )
        )
    ),
    SUM(
        K22*
        SUM(
            _xlfn.XLOOKUP(
                K$1,
                TBL_Options[Option],
                TBL_Options[ROG],
                0,
                0
            )/
            12
        )+
        K22
    )
)</f>
        <v>59.027241738315517</v>
      </c>
      <c r="L23">
        <f>IFERROR(
    SUM(
       TBL_Formulas[[#This Row],[Growth Pattern 01]]*
        _xlfn.XLOOKUP(
            L$1,
            TBL_Options[Option],
            TBL_Options[Primary_Mix],
            1,
            0
        )
    ),
    ""
)</f>
        <v>233.19808952934918</v>
      </c>
      <c r="M23">
        <f>IFERROR(
    SUM(
       TBL_Formulas[[#This Row],[Growth Pattern 01]]*
        _xlfn.XLOOKUP(
            M$1,
            TBL_Options[Option],
            TBL_Options[Secondary_Mix],
            1,
            0
        )
    ),
    ""
)</f>
        <v>46.639617905869841</v>
      </c>
      <c r="N23">
        <f>IFERROR(
    SUM(
       TBL_Formulas[[#This Row],[Growth Pattern 01]]*
        _xlfn.XLOOKUP(
            N$1,
            TBL_Options[Option],
            TBL_Options[Archive_Mix],
            1,
            0
        )
    ),
    ""
)</f>
        <v>0</v>
      </c>
      <c r="O23">
        <f>IFERROR(
    SUM(
       TBL_Formulas[[#This Row],[Growth Pattern 02]]*
        _xlfn.XLOOKUP(
            O$1,
            TBL_Options[Option],
            TBL_Options[Primary_Mix],
            1,
            0
        )
    ),
    ""
)</f>
        <v>11.805448347663104</v>
      </c>
      <c r="P23">
        <f>IFERROR(
    SUM(
       TBL_Formulas[[#This Row],[Growth Pattern 02]]*
        _xlfn.XLOOKUP(
            P$1,
            TBL_Options[Option],
            TBL_Options[Secondary_Mix],
            1,
            0
        )
    ),
    ""
)</f>
        <v>11.805448347663104</v>
      </c>
      <c r="Q23">
        <f>IFERROR(
    SUM(
       TBL_Formulas[[#This Row],[Growth Pattern 02]]*
        _xlfn.XLOOKUP(
            Q$1,
            TBL_Options[Option],
            TBL_Options[Archive_Mix],
            1,
            0
        )
    ),
    ""
)</f>
        <v>35.416345042989306</v>
      </c>
      <c r="R23">
        <f>IFERROR(
    SUM(
       TBL_Formulas[[#This Row],[Growth Pattern 03]]*
        _xlfn.XLOOKUP(
            R$1,
            TBL_Options[Option],
            TBL_Options[Primary_Mix],
            1,
            0
        )
    ),
    ""
)</f>
        <v>59.027241738315517</v>
      </c>
      <c r="S23">
        <f>IFERROR(
    SUM(
       TBL_Formulas[[#This Row],[Growth Pattern 03]]*
        _xlfn.XLOOKUP(
            R$1,
            TBL_Options[Option],
            TBL_Options[Secondary_Mix],
            1,
            0
        )
    ),
    ""
)</f>
        <v>0</v>
      </c>
      <c r="T23">
        <f>IFERROR(
    SUM(
       TBL_Formulas[[#This Row],[Growth Pattern 03]]*
        _xlfn.XLOOKUP(
            T$1,
            TBL_Options[Option],
            TBL_Options[Archive_Mix],
            1,
            0
        )
    ),
    ""
)</f>
        <v>0</v>
      </c>
      <c r="U23">
        <f>IFERROR(
    SUM(
       TBL_Formulas[[#This Row],[Growth Pattern 04]]*
        _xlfn.XLOOKUP(
            U$1,
            TBL_Options[Option],
            TBL_Options[Primary_Mix],
            1,
            0
        )
    ),
    ""
)</f>
        <v>59.027241738315517</v>
      </c>
      <c r="V23">
        <f>IFERROR(
    SUM(
       TBL_Formulas[[#This Row],[Growth Pattern 04]]*
        _xlfn.XLOOKUP(
           V$1,
            TBL_Options[Option],
            TBL_Options[Secondary_Mix],
            1,
            0
        )
    ),
    ""
)</f>
        <v>0</v>
      </c>
      <c r="W23">
        <f>IFERROR(
    SUM(
       TBL_Formulas[[#This Row],[Growth Pattern 04]]*
        _xlfn.XLOOKUP(
            W$1,
            TBL_Options[Option],
            TBL_Options[Archive_Mix],
            1,
            0
        )
    ),
    ""
)</f>
        <v>0</v>
      </c>
      <c r="X23">
        <f>IFERROR(
    SUM(
       TBL_Formulas[[#This Row],[Growth Pattern 05]]*
        _xlfn.XLOOKUP(
            X$1,
            TBL_Options[Option],
            TBL_Options[Primary_Mix],
            1,
            0
        )
    ),
    ""
)</f>
        <v>59.027241738315517</v>
      </c>
      <c r="Y23">
        <f>IFERROR(
    SUM(
       TBL_Formulas[[#This Row],[Growth Pattern 05]]*
        _xlfn.XLOOKUP(
            Y$1,
            TBL_Options[Option],
            TBL_Options[Secondary_Mix],
            1,
            0
        )
    ),
    ""
)</f>
        <v>0</v>
      </c>
      <c r="Z23">
        <f>IFERROR(
    SUM(
       TBL_Formulas[[#This Row],[Growth Pattern 05]]*
        _xlfn.XLOOKUP(
            Z$1,
            TBL_Options[Option],
            TBL_Options[Archive_Mix],
            1,
            0
        )
    ),
    ""
)</f>
        <v>0</v>
      </c>
      <c r="AA23">
        <f>IFERROR(
    SUM(
       TBL_Formulas[[#This Row],[Growth Pattern 06]]*
        _xlfn.XLOOKUP(
            AA$1,
            TBL_Options[Option],
            TBL_Options[Primary_Mix],
            1,
            0
        )
    ),
    ""
)</f>
        <v>59.027241738315517</v>
      </c>
      <c r="AB23">
        <f>IFERROR(
    SUM(
       TBL_Formulas[[#This Row],[Growth Pattern 06]]*
        _xlfn.XLOOKUP(
            AB$1,
            TBL_Options[Option],
            TBL_Options[Secondary_Mix],
            1,
            0
        )
    ),
    ""
)</f>
        <v>0</v>
      </c>
      <c r="AC23">
        <f>IFERROR(
    SUM(
       TBL_Formulas[[#This Row],[Growth Pattern 06]]*
        _xlfn.XLOOKUP(
            AC$1,
            TBL_Options[Option],
            TBL_Options[Archive_Mix],
            1,
            0
        )
    ),
    ""
)</f>
        <v>0</v>
      </c>
      <c r="AD23">
        <f>IFERROR(
    SUM(
       TBL_Formulas[[#This Row],[Growth Pattern 07]]*
        _xlfn.XLOOKUP(
            AD$1,
            TBL_Options[Option],
            TBL_Options[Primary_Mix],
            1,
            0
        )
    ),
    ""
)</f>
        <v>59.027241738315517</v>
      </c>
      <c r="AE23">
        <f>IFERROR(
    SUM(
       TBL_Formulas[[#This Row],[Growth Pattern 07]]*
        _xlfn.XLOOKUP(
            AE$1,
            TBL_Options[Option],
            TBL_Options[Secondary_Mix],
            1,
            0
        )
    ),
    ""
)</f>
        <v>0</v>
      </c>
      <c r="AF23">
        <f>IFERROR(
    SUM(
       TBL_Formulas[[#This Row],[Growth Pattern 07]]*
        _xlfn.XLOOKUP(
            AF$1,
            TBL_Options[Option],
            TBL_Options[Archive_Mix],
            1,
            0
        )
    ),
    ""
)</f>
        <v>0</v>
      </c>
      <c r="AG23">
        <f>IFERROR(
    SUM(
       TBL_Formulas[[#This Row],[Growth Pattern 08]]*
        _xlfn.XLOOKUP(
            AG$1,
            TBL_Options[Option],
            TBL_Options[Primary_Mix],
            1,
            0
        )
    ),
    ""
)</f>
        <v>59.027241738315517</v>
      </c>
      <c r="AH23">
        <f>IFERROR(
    SUM(
       TBL_Formulas[[#This Row],[Growth Pattern 08]]*
        _xlfn.XLOOKUP(
            AH$1,
            TBL_Options[Option],
            TBL_Options[Secondary_Mix],
            1,
            0
        )
    ),
    ""
)</f>
        <v>0</v>
      </c>
      <c r="AI23">
        <f>IFERROR(
    SUM(
       TBL_Formulas[[#This Row],[Growth Pattern 08]]*
        _xlfn.XLOOKUP(
            AI$1,
            TBL_Options[Option],
            TBL_Options[Archive_Mix],
            1,
            0
        )
    ),
    ""
)</f>
        <v>0</v>
      </c>
      <c r="AJ23">
        <f>IFERROR(
    SUM(
       TBL_Formulas[[#This Row],[Growth Pattern 09]]*
        _xlfn.XLOOKUP(
            AJ$1,
            TBL_Options[Option],
            TBL_Options[Primary_Mix],
            1,
            0
        )
    ),
    ""
)</f>
        <v>59.027241738315517</v>
      </c>
      <c r="AK23">
        <f>IFERROR(
    SUM(
       TBL_Formulas[[#This Row],[Growth Pattern 09]]*
        _xlfn.XLOOKUP(
            AK$1,
            TBL_Options[Option],
            TBL_Options[Secondary_Mix],
            1,
            0
        )
    ),
    ""
)</f>
        <v>0</v>
      </c>
      <c r="AL23">
        <f>IFERROR(
    SUM(
       TBL_Formulas[[#This Row],[Growth Pattern 09]]*
        _xlfn.XLOOKUP(
            AL$1,
            TBL_Options[Option],
            TBL_Options[Archive_Mix],
            1,
            0
        )
    ),
    ""
)</f>
        <v>0</v>
      </c>
      <c r="AM23">
        <f>IFERROR(
    SUM(
       TBL_Formulas[[#This Row],[Growth Pattern 10]]*
        _xlfn.XLOOKUP(
            AM$1,
            TBL_Options[Option],
            TBL_Options[Primary_Mix],
            1,
            0
        )
    ),
    ""
)</f>
        <v>59.027241738315517</v>
      </c>
      <c r="AN23">
        <f>IFERROR(
    SUM(
       TBL_Formulas[[#This Row],[Growth Pattern 10]]*
        _xlfn.XLOOKUP(
            AN$1,
            TBL_Options[Option],
            TBL_Options[Secondary_Mix],
            1,
            0
        )
    ),
    ""
)</f>
        <v>0</v>
      </c>
      <c r="AO23">
        <f>IFERROR(
    SUM(
       TBL_Formulas[[#This Row],[Growth Pattern 10]]*
        _xlfn.XLOOKUP(
            AO$1,
            TBL_Options[Option],
            TBL_Options[Archive_Mix],
            1,
            0
        )
    ),
    ""
)</f>
        <v>0</v>
      </c>
      <c r="AP23" s="3" cm="1">
        <f t="array" ref="AP23">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5304.6865609171782</v>
      </c>
      <c r="AQ23" s="3" t="str" cm="1">
        <f t="array" ref="AQ23">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3" s="3" t="str" cm="1">
        <f t="array" ref="AR23">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3" s="3" cm="1">
        <f t="array" ref="AS23">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278.04191948416144</v>
      </c>
      <c r="AT23" s="3" cm="1">
        <f t="array" ref="AT23">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151.10973885008772</v>
      </c>
      <c r="AU23" s="3" cm="1">
        <f t="array" ref="AU23">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145.06534929608421</v>
      </c>
      <c r="AV23" s="3" cm="1">
        <f t="array" ref="AV23">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755.54869425043864</v>
      </c>
      <c r="AW23" s="3" t="str" cm="1">
        <f t="array" ref="AW23">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3" s="3" t="str" cm="1">
        <f t="array" ref="AX23">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3" s="3" cm="1">
        <f t="array" ref="AY23">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604.43895540035089</v>
      </c>
      <c r="AZ23" s="3" t="str" cm="1">
        <f t="array" ref="AZ23">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3" s="3" t="str" cm="1">
        <f t="array" ref="BA23">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3" s="3" cm="1">
        <f t="array" ref="BB23">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1081.519392842607</v>
      </c>
      <c r="BC23" s="3" t="str" cm="1">
        <f t="array" ref="BC23">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3" s="3" t="str" cm="1">
        <f t="array" ref="BD23">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3" s="3" cm="1">
        <f t="array" ref="BE23">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604.43895540035089</v>
      </c>
      <c r="BF23" s="3" t="str" cm="1">
        <f t="array" ref="BF23">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3" s="3" t="str" cm="1">
        <f t="array" ref="BG23">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3" s="3" cm="1">
        <f t="array" ref="BH23">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120.88779108007019</v>
      </c>
      <c r="BI23" s="3" t="str" cm="1">
        <f t="array" ref="BI23">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3" s="3" t="str" cm="1">
        <f t="array" ref="BJ23">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3" s="3" cm="1">
        <f t="array" ref="BK23">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2357.3119260613685</v>
      </c>
      <c r="BL23" s="3" t="str" cm="1">
        <f t="array" ref="BL23">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3" s="3" t="str" cm="1">
        <f t="array" ref="BM23">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3" s="3" cm="1">
        <f t="array" ref="BN23">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604.43895540035089</v>
      </c>
      <c r="BO23" s="3" t="str" cm="1">
        <f t="array" ref="BO23">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3" s="3" t="str" cm="1">
        <f t="array" ref="BP23">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3" s="3" cm="1">
        <f t="array" ref="BQ23">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241.77558216014037</v>
      </c>
      <c r="BR23" s="3" t="str" cm="1">
        <f t="array" ref="BR23">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3" s="3" t="str" cm="1">
        <f t="array" ref="BS23">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3"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3">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3">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60.443895540035093</v>
      </c>
      <c r="BW23">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60.443895540035093</v>
      </c>
      <c r="BX23">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3">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60.443895540035093</v>
      </c>
      <c r="BZ23">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120.88779108007019</v>
      </c>
      <c r="CA23">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3">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60.443895540035093</v>
      </c>
      <c r="CC23">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120.88779108007019</v>
      </c>
      <c r="CD23" s="3" t="str" cm="1">
        <f t="array" ref="CD23">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3" s="3" cm="1">
        <f t="array" ref="CE23">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2080.9561712634554</v>
      </c>
      <c r="CF23" s="3" t="str" cm="1">
        <f t="array" ref="CF23">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3" s="3" t="str" cm="1">
        <f t="array" ref="CG23">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3" s="3" cm="1">
        <f t="array" ref="CH23">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108.79901197206316</v>
      </c>
      <c r="CI23" s="3" t="str" cm="1">
        <f t="array" ref="CI23">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3" s="3" t="str" cm="1">
        <f t="array" ref="CJ23">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3" s="3" cm="1">
        <f t="array" ref="CK23">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543.99505986031579</v>
      </c>
      <c r="CL23" s="3" t="str" cm="1">
        <f t="array" ref="CL23">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3" s="3" t="str" cm="1">
        <f t="array" ref="CM23">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3" s="3" cm="1">
        <f t="array" ref="CN23">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543.99505986031579</v>
      </c>
      <c r="CO23" s="3" t="str" cm="1">
        <f t="array" ref="CO23">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3" s="3" cm="1">
        <f t="array" ref="CP23">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519.92408597530709</v>
      </c>
      <c r="CQ23" s="3" t="str" cm="1">
        <f t="array" ref="CQ23">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3" s="3" t="str" cm="1">
        <f t="array" ref="CR23">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3" s="3" cm="1">
        <f t="array" ref="CS23">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519.92408597530709</v>
      </c>
      <c r="CT23" s="3" t="str" cm="1">
        <f t="array" ref="CT23">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3" s="3" t="str" cm="1">
        <f t="array" ref="CU23">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3" s="3" cm="1">
        <f t="array" ref="CV23">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519.92408597530709</v>
      </c>
      <c r="CW23" s="3" t="str" cm="1">
        <f t="array" ref="CW23">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3" s="3" t="str" cm="1">
        <f t="array" ref="CX23">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3" s="3" cm="1">
        <f t="array" ref="CY23">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519.92408597530709</v>
      </c>
      <c r="CZ23" s="3" t="str" cm="1">
        <f t="array" ref="CZ23">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3" s="3" t="str" cm="1">
        <f t="array" ref="DA23">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3" s="3" t="str" cm="1">
        <f t="array" ref="DB23">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3" s="3" t="str" cm="1">
        <f t="array" ref="DC23">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3" s="3" cm="1">
        <f t="array" ref="DD23">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675.122850940386</v>
      </c>
      <c r="DE23" s="3" t="str" cm="1">
        <f t="array" ref="DE23">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3" s="3" t="str" cm="1">
        <f t="array" ref="DF23">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3" s="3" cm="1">
        <f t="array" ref="DG23">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675.122850940386</v>
      </c>
      <c r="DH23" s="3">
        <f>SUM(TBL_Formulas[[#This Row],[Primary Storage 01]:[Archive Storage 01]],TBL_Formulas[[#This Row],[Data Retrieval 01]])</f>
        <v>5304.6865609171782</v>
      </c>
      <c r="DI23" s="3">
        <f>SUM(TBL_Formulas[[#This Row],[Primary Storage 01]:[Archive Storage 01]],TBL_Formulas[[#This Row],[Data Retrieval 01]],TBL_Formulas[[#This Row],[Egress Fees 01 - Azure]:[Egress Fees 01 - GCP]])</f>
        <v>7385.6427321806332</v>
      </c>
      <c r="DJ23" s="3">
        <f>SUM(TBL_Formulas[[#This Row],[Primary Storage 02]:[Archive Storage 02]],TBL_Formulas[[#This Row],[Data Retrieval 02]])</f>
        <v>574.21700763033346</v>
      </c>
      <c r="DK23" s="3">
        <f>SUM(TBL_Formulas[[#This Row],[Primary Storage 02]:[Archive Storage 02]],TBL_Formulas[[#This Row],[Data Retrieval 02]],TBL_Formulas[[#This Row],[Egress Fees 02 - Azure]:[Egress Fees 02 - GCP]])</f>
        <v>683.01601960239657</v>
      </c>
      <c r="DL23" s="3">
        <f>SUM(TBL_Formulas[[#This Row],[Primary Storage 03]:[Archive Storage 03]],TBL_Formulas[[#This Row],[Data Retrieval 03]])</f>
        <v>815.99258979047374</v>
      </c>
      <c r="DM23" s="3">
        <f>SUM(TBL_Formulas[[#This Row],[Primary Storage 03]:[Archive Storage 03]],TBL_Formulas[[#This Row],[Data Retrieval 03]],TBL_Formulas[[#This Row],[Egress Fees 03 - Azure]:[Egress Fees 03 - GCP]])</f>
        <v>1359.9876496507895</v>
      </c>
      <c r="DN23" s="3">
        <f>SUM(TBL_Formulas[[#This Row],[Primary Storage 04]:[Archive Storage 04]],TBL_Formulas[[#This Row],[Data Retrieval 04]])</f>
        <v>664.88285094038599</v>
      </c>
      <c r="DO23" s="3">
        <f>SUM(TBL_Formulas[[#This Row],[Primary Storage 04]:[Archive Storage 04]],TBL_Formulas[[#This Row],[Data Retrieval 04]],TBL_Formulas[[#This Row],[Egress Fees 04 - Azure]:[Egress Fees 04 - GCP]])</f>
        <v>1208.8779108007018</v>
      </c>
      <c r="DP23" s="3">
        <f>SUM(TBL_Formulas[[#This Row],[Primary Storage 05]:[Archive Storage 05]],TBL_Formulas[[#This Row],[Data Retrieval 05]])</f>
        <v>1081.519392842607</v>
      </c>
      <c r="DQ23" s="3">
        <f>SUM(TBL_Formulas[[#This Row],[Primary Storage 05]:[Archive Storage 05]],TBL_Formulas[[#This Row],[Data Retrieval 05]],TBL_Formulas[[#This Row],[Egress Fees 05 - Azure]:[Egress Fees 05 - GCP]])</f>
        <v>1601.4434788179142</v>
      </c>
      <c r="DR23" s="3">
        <f>SUM(TBL_Formulas[[#This Row],[Primary Storage 06]:[Archive Storage 06]],TBL_Formulas[[#This Row],[Data Retrieval 06]])</f>
        <v>664.88285094038599</v>
      </c>
      <c r="DS23" s="3">
        <f>SUM(TBL_Formulas[[#This Row],[Primary Storage 06]:[Archive Storage 06]],TBL_Formulas[[#This Row],[Data Retrieval 06]],TBL_Formulas[[#This Row],[Egress Fees 06 - Azure]:[Egress Fees 06 - GCP]])</f>
        <v>1184.8069369156931</v>
      </c>
      <c r="DT23" s="3">
        <f>SUM(TBL_Formulas[[#This Row],[Primary Storage 07]:[Archive Storage 07]],TBL_Formulas[[#This Row],[Data Retrieval 07]])</f>
        <v>241.77558216014037</v>
      </c>
      <c r="DU23" s="3">
        <f>SUM(TBL_Formulas[[#This Row],[Primary Storage 07]:[Archive Storage 07]],TBL_Formulas[[#This Row],[Data Retrieval 07]],TBL_Formulas[[#This Row],[Egress Fees 07 - Azure]:[Egress Fees 07 - GCP]])</f>
        <v>761.6996681354475</v>
      </c>
      <c r="DV23" s="3">
        <f>SUM(TBL_Formulas[[#This Row],[Primary Storage 08]:[Archive Storage 08]],TBL_Formulas[[#This Row],[Data Retrieval 08]])</f>
        <v>2357.3119260613685</v>
      </c>
      <c r="DW23" s="3">
        <f>SUM(TBL_Formulas[[#This Row],[Primary Storage 08]:[Archive Storage 08]],TBL_Formulas[[#This Row],[Data Retrieval 08]],TBL_Formulas[[#This Row],[Egress Fees 08 - Azure]:[Egress Fees 08 - GCP]])</f>
        <v>2877.2360120366757</v>
      </c>
      <c r="DX23" s="3">
        <f>SUM(TBL_Formulas[[#This Row],[Primary Storage 09]:[Archive Storage 09]],TBL_Formulas[[#This Row],[Data Retrieval 09]])</f>
        <v>664.88285094038599</v>
      </c>
      <c r="DY23" s="3">
        <f>SUM(TBL_Formulas[[#This Row],[Primary Storage 09]:[Archive Storage 09]],TBL_Formulas[[#This Row],[Data Retrieval 09]],TBL_Formulas[[#This Row],[Egress Fees 09 - Azure]:[Egress Fees 09 - GCP]])</f>
        <v>1340.005701880772</v>
      </c>
      <c r="DZ23" s="3">
        <f>SUM(TBL_Formulas[[#This Row],[Primary Storage 10]:[Archive Storage 10]],TBL_Formulas[[#This Row],[Data Retrieval 10]])</f>
        <v>362.66337324021055</v>
      </c>
      <c r="EA23" s="3">
        <f>SUM(TBL_Formulas[[#This Row],[Primary Storage 10]:[Archive Storage 10]],TBL_Formulas[[#This Row],[Data Retrieval 10]],TBL_Formulas[[#This Row],[Egress Fees 10 - Azure]:[Egress Fees 10 - GCP]])</f>
        <v>1037.7862241805965</v>
      </c>
      <c r="EB23" s="14"/>
    </row>
    <row r="24" spans="1:132" x14ac:dyDescent="0.2">
      <c r="A24" s="2">
        <v>22</v>
      </c>
      <c r="B24" cm="1">
        <f t="array" ref="B24">_xlfn.IFNA(
    _xlfn.IFS(
        _xlfn.XLOOKUP(
            B$1,
            TBL_Options_Add[Option],
            TBL_Options_Add[Influx1_Month],
            0,
            0
        )=TBL_Formulas[[#This Row],[Month]],
        SUM(
            B23*
            SUM(
                _xlfn.XLOOKUP(
                    B$1,
                    TBL_Options[Option],
                    TBL_Options[ROG],
                    0,
                    0
                )/
                12
            )+
            B23+
            _xlfn.XLOOKUP(
                B$1,
                TBL_Options_Add[Option],
                TBL_Options_Add[Influx1_Size],
                0,
                0
            )
        ),
        _xlfn.XLOOKUP(
            B$1,
            TBL_Options_Add[Option],
            TBL_Options_Add[Influx2_Month],
            0,
            0
        )=TBL_Formulas[[#This Row],[Month]],
        SUM(
            B23*
            SUM(
                _xlfn.XLOOKUP(
                    B$1,
                    TBL_Options[Option],
                    TBL_Options[ROG],
                    0,
                    0
                )/
                12
            )+
            B23+
            _xlfn.XLOOKUP(
                B$1,
                TBL_Options_Add[Option],
                TBL_Options_Add[Influx2_Size],
                0,
                0
            )
        ),
        _xlfn.XLOOKUP(
            B$1,
            TBL_Options_Add[Option],
            TBL_Options_Add[Influx3_Month],
            0,
            0
        )=TBL_Formulas[[#This Row],[Month]],
        SUM(
            B23*
            SUM(
                _xlfn.XLOOKUP(
                    B$1,
                    TBL_Options[Option],
                    TBL_Options[ROG],
                    0,
                    0
                )/
                12
            )+
            B23+
            _xlfn.XLOOKUP(
                B$1,
                TBL_Options_Add[Option],
                TBL_Options_Add[Influx3_Size],
                0,
                0
            )
        )
    ),
    SUM(
        B23*
        SUM(
            _xlfn.XLOOKUP(
                B$1,
                TBL_Options[Option],
                TBL_Options[ROG],
                0,
                0
            )/
            12
        )+
        B23
    )
)</f>
        <v>235.14140694209374</v>
      </c>
      <c r="C24" cm="1">
        <f t="array" ref="C24">_xlfn.IFNA(
    _xlfn.IFS(
        _xlfn.XLOOKUP(
            C$1,
            TBL_Options_Add[Option],
            TBL_Options_Add[Influx1_Month],
            0,
            0
        )=TBL_Formulas[[#This Row],[Month]],
        SUM(
            C23*
            SUM(
                _xlfn.XLOOKUP(
                    C$1,
                    TBL_Options[Option],
                    TBL_Options[ROG],
                    0,
                    0
                )/
                12
            )+
            C23+
            _xlfn.XLOOKUP(
                C$1,
                TBL_Options_Add[Option],
                TBL_Options_Add[Influx1_Size],
                0,
                0
            )
        ),
        _xlfn.XLOOKUP(
            C$1,
            TBL_Options_Add[Option],
            TBL_Options_Add[Influx2_Month],
            0,
            0
        )=TBL_Formulas[[#This Row],[Month]],
        SUM(
            C23*
            SUM(
                _xlfn.XLOOKUP(
                    C$1,
                    TBL_Options[Option],
                    TBL_Options[ROG],
                    0,
                    0
                )/
                12
            )+
            C23+
            _xlfn.XLOOKUP(
                C$1,
                TBL_Options_Add[Option],
                TBL_Options_Add[Influx2_Size],
                0,
                0
            )
        ),
        _xlfn.XLOOKUP(
            C$1,
            TBL_Options_Add[Option],
            TBL_Options_Add[Influx3_Month],
            0,
            0
        )=TBL_Formulas[[#This Row],[Month]],
        SUM(
            C23*
            SUM(
                _xlfn.XLOOKUP(
                    C$1,
                    TBL_Options[Option],
                    TBL_Options[ROG],
                    0,
                    0
                )/
                12
            )+
            C23+
            _xlfn.XLOOKUP(
                C$1,
                TBL_Options_Add[Option],
                TBL_Options_Add[Influx3_Size],
                0,
                0
            )
        )
    ),
    SUM(
        C23*
        SUM(
            _xlfn.XLOOKUP(
                C$1,
                TBL_Options[Option],
                TBL_Options[ROG],
                0,
                0
            )/
            12
        )+
        C23
    )
)</f>
        <v>59.519135419468149</v>
      </c>
      <c r="D24" cm="1">
        <f t="array" ref="D24">_xlfn.IFNA(
    _xlfn.IFS(
        _xlfn.XLOOKUP(
            D$1,
            TBL_Options_Add[Option],
            TBL_Options_Add[Influx1_Month],
            0,
            0
        )=TBL_Formulas[[#This Row],[Month]],
        SUM(
            D23*
            SUM(
                _xlfn.XLOOKUP(
                    D$1,
                    TBL_Options[Option],
                    TBL_Options[ROG],
                    0,
                    0
                )/
                12
            )+
            D23+
            _xlfn.XLOOKUP(
                D$1,
                TBL_Options_Add[Option],
                TBL_Options_Add[Influx1_Size],
                0,
                0
            )
        ),
        _xlfn.XLOOKUP(
            D$1,
            TBL_Options_Add[Option],
            TBL_Options_Add[Influx2_Month],
            0,
            0
        )=TBL_Formulas[[#This Row],[Month]],
        SUM(
            D23*
            SUM(
                _xlfn.XLOOKUP(
                    D$1,
                    TBL_Options[Option],
                    TBL_Options[ROG],
                    0,
                    0
                )/
                12
            )+
            D23+
            _xlfn.XLOOKUP(
                D$1,
                TBL_Options_Add[Option],
                TBL_Options_Add[Influx2_Size],
                0,
                0
            )
        ),
        _xlfn.XLOOKUP(
            D$1,
            TBL_Options_Add[Option],
            TBL_Options_Add[Influx3_Month],
            0,
            0
        )=TBL_Formulas[[#This Row],[Month]],
        SUM(
            D23*
            SUM(
                _xlfn.XLOOKUP(
                    D$1,
                    TBL_Options[Option],
                    TBL_Options[ROG],
                    0,
                    0
                )/
                12
            )+
            D23+
            _xlfn.XLOOKUP(
                D$1,
                TBL_Options_Add[Option],
                TBL_Options_Add[Influx3_Size],
                0,
                0
            )
        )
    ),
    SUM(
        D23*
        SUM(
            _xlfn.XLOOKUP(
                D$1,
                TBL_Options[Option],
                TBL_Options[ROG],
                0,
                0
            )/
            12
        )+
        D23
    )
)</f>
        <v>59.519135419468149</v>
      </c>
      <c r="E24" cm="1">
        <f t="array" ref="E24">_xlfn.IFNA(
    _xlfn.IFS(
        _xlfn.XLOOKUP(
            E$1,
            TBL_Options_Add[Option],
            TBL_Options_Add[Influx1_Month],
            0,
            0
        )=TBL_Formulas[[#This Row],[Month]],
        SUM(
            E23*
            SUM(
                _xlfn.XLOOKUP(
                    E$1,
                    TBL_Options[Option],
                    TBL_Options[ROG],
                    0,
                    0
                )/
                12
            )+
            E23+
            _xlfn.XLOOKUP(
                E$1,
                TBL_Options_Add[Option],
                TBL_Options_Add[Influx1_Size],
                0,
                0
            )
        ),
        _xlfn.XLOOKUP(
            E$1,
            TBL_Options_Add[Option],
            TBL_Options_Add[Influx2_Month],
            0,
            0
        )=TBL_Formulas[[#This Row],[Month]],
        SUM(
            E23*
            SUM(
                _xlfn.XLOOKUP(
                    E$1,
                    TBL_Options[Option],
                    TBL_Options[ROG],
                    0,
                    0
                )/
                12
            )+
            E23+
            _xlfn.XLOOKUP(
                E$1,
                TBL_Options_Add[Option],
                TBL_Options_Add[Influx2_Size],
                0,
                0
            )
        ),
        _xlfn.XLOOKUP(
            E$1,
            TBL_Options_Add[Option],
            TBL_Options_Add[Influx3_Month],
            0,
            0
        )=TBL_Formulas[[#This Row],[Month]],
        SUM(
            E23*
            SUM(
                _xlfn.XLOOKUP(
                    E$1,
                    TBL_Options[Option],
                    TBL_Options[ROG],
                    0,
                    0
                )/
                12
            )+
            E23+
            _xlfn.XLOOKUP(
                E$1,
                TBL_Options_Add[Option],
                TBL_Options_Add[Influx3_Size],
                0,
                0
            )
        )
    ),
    SUM(
        E23*
        SUM(
            _xlfn.XLOOKUP(
                E$1,
                TBL_Options[Option],
                TBL_Options[ROG],
                0,
                0
            )/
            12
        )+
        E23
    )
)</f>
        <v>59.519135419468149</v>
      </c>
      <c r="F24" cm="1">
        <f t="array" ref="F24">_xlfn.IFNA(
    _xlfn.IFS(
        _xlfn.XLOOKUP(
            F$1,
            TBL_Options_Add[Option],
            TBL_Options_Add[Influx1_Month],
            0,
            0
        )=TBL_Formulas[[#This Row],[Month]],
        SUM(
            F23*
            SUM(
                _xlfn.XLOOKUP(
                    F$1,
                    TBL_Options[Option],
                    TBL_Options[ROG],
                    0,
                    0
                )/
                12
            )+
            F23+
            _xlfn.XLOOKUP(
                F$1,
                TBL_Options_Add[Option],
                TBL_Options_Add[Influx1_Size],
                0,
                0
            )
        ),
        _xlfn.XLOOKUP(
            F$1,
            TBL_Options_Add[Option],
            TBL_Options_Add[Influx2_Month],
            0,
            0
        )=TBL_Formulas[[#This Row],[Month]],
        SUM(
            F23*
            SUM(
                _xlfn.XLOOKUP(
                    F$1,
                    TBL_Options[Option],
                    TBL_Options[ROG],
                    0,
                    0
                )/
                12
            )+
            F23+
            _xlfn.XLOOKUP(
                F$1,
                TBL_Options_Add[Option],
                TBL_Options_Add[Influx2_Size],
                0,
                0
            )
        ),
        _xlfn.XLOOKUP(
            F$1,
            TBL_Options_Add[Option],
            TBL_Options_Add[Influx3_Month],
            0,
            0
        )=TBL_Formulas[[#This Row],[Month]],
        SUM(
            F23*
            SUM(
                _xlfn.XLOOKUP(
                    F$1,
                    TBL_Options[Option],
                    TBL_Options[ROG],
                    0,
                    0
                )/
                12
            )+
            F23+
            _xlfn.XLOOKUP(
                F$1,
                TBL_Options_Add[Option],
                TBL_Options_Add[Influx3_Size],
                0,
                0
            )
        )
    ),
    SUM(
        F23*
        SUM(
            _xlfn.XLOOKUP(
                F$1,
                TBL_Options[Option],
                TBL_Options[ROG],
                0,
                0
            )/
            12
        )+
        F23
    )
)</f>
        <v>59.519135419468149</v>
      </c>
      <c r="G24" cm="1">
        <f t="array" ref="G24">_xlfn.IFNA(
    _xlfn.IFS(
        _xlfn.XLOOKUP(
            G$1,
            TBL_Options_Add[Option],
            TBL_Options_Add[Influx1_Month],
            0,
            0
        )=TBL_Formulas[[#This Row],[Month]],
        SUM(
            G23*
            SUM(
                _xlfn.XLOOKUP(
                    G$1,
                    TBL_Options[Option],
                    TBL_Options[ROG],
                    0,
                    0
                )/
                12
            )+
            G23+
            _xlfn.XLOOKUP(
                G$1,
                TBL_Options_Add[Option],
                TBL_Options_Add[Influx1_Size],
                0,
                0
            )
        ),
        _xlfn.XLOOKUP(
            G$1,
            TBL_Options_Add[Option],
            TBL_Options_Add[Influx2_Month],
            0,
            0
        )=TBL_Formulas[[#This Row],[Month]],
        SUM(
            G23*
            SUM(
                _xlfn.XLOOKUP(
                    G$1,
                    TBL_Options[Option],
                    TBL_Options[ROG],
                    0,
                    0
                )/
                12
            )+
            G23+
            _xlfn.XLOOKUP(
                G$1,
                TBL_Options_Add[Option],
                TBL_Options_Add[Influx2_Size],
                0,
                0
            )
        ),
        _xlfn.XLOOKUP(
            G$1,
            TBL_Options_Add[Option],
            TBL_Options_Add[Influx3_Month],
            0,
            0
        )=TBL_Formulas[[#This Row],[Month]],
        SUM(
            G23*
            SUM(
                _xlfn.XLOOKUP(
                    G$1,
                    TBL_Options[Option],
                    TBL_Options[ROG],
                    0,
                    0
                )/
                12
            )+
            G23+
            _xlfn.XLOOKUP(
                G$1,
                TBL_Options_Add[Option],
                TBL_Options_Add[Influx3_Size],
                0,
                0
            )
        )
    ),
    SUM(
        G23*
        SUM(
            _xlfn.XLOOKUP(
                G$1,
                TBL_Options[Option],
                TBL_Options[ROG],
                0,
                0
            )/
            12
        )+
        G23
    )
)</f>
        <v>59.519135419468149</v>
      </c>
      <c r="H24" cm="1">
        <f t="array" ref="H24">_xlfn.IFNA(
    _xlfn.IFS(
        _xlfn.XLOOKUP(
            H$1,
            TBL_Options_Add[Option],
            TBL_Options_Add[Influx1_Month],
            0,
            0
        )=TBL_Formulas[[#This Row],[Month]],
        SUM(
            H23*
            SUM(
                _xlfn.XLOOKUP(
                    H$1,
                    TBL_Options[Option],
                    TBL_Options[ROG],
                    0,
                    0
                )/
                12
            )+
            H23+
            _xlfn.XLOOKUP(
                H$1,
                TBL_Options_Add[Option],
                TBL_Options_Add[Influx1_Size],
                0,
                0
            )
        ),
        _xlfn.XLOOKUP(
            H$1,
            TBL_Options_Add[Option],
            TBL_Options_Add[Influx2_Month],
            0,
            0
        )=TBL_Formulas[[#This Row],[Month]],
        SUM(
            H23*
            SUM(
                _xlfn.XLOOKUP(
                    H$1,
                    TBL_Options[Option],
                    TBL_Options[ROG],
                    0,
                    0
                )/
                12
            )+
            H23+
            _xlfn.XLOOKUP(
                H$1,
                TBL_Options_Add[Option],
                TBL_Options_Add[Influx2_Size],
                0,
                0
            )
        ),
        _xlfn.XLOOKUP(
            H$1,
            TBL_Options_Add[Option],
            TBL_Options_Add[Influx3_Month],
            0,
            0
        )=TBL_Formulas[[#This Row],[Month]],
        SUM(
            H23*
            SUM(
                _xlfn.XLOOKUP(
                    H$1,
                    TBL_Options[Option],
                    TBL_Options[ROG],
                    0,
                    0
                )/
                12
            )+
            H23+
            _xlfn.XLOOKUP(
                H$1,
                TBL_Options_Add[Option],
                TBL_Options_Add[Influx3_Size],
                0,
                0
            )
        )
    ),
    SUM(
        H23*
        SUM(
            _xlfn.XLOOKUP(
                H$1,
                TBL_Options[Option],
                TBL_Options[ROG],
                0,
                0
            )/
            12
        )+
        H23
    )
)</f>
        <v>59.519135419468149</v>
      </c>
      <c r="I24" cm="1">
        <f t="array" ref="I24">_xlfn.IFNA(
    _xlfn.IFS(
        _xlfn.XLOOKUP(
            I$1,
            TBL_Options_Add[Option],
            TBL_Options_Add[Influx1_Month],
            0,
            0
        )=TBL_Formulas[[#This Row],[Month]],
        SUM(
            I23*
            SUM(
                _xlfn.XLOOKUP(
                    I$1,
                    TBL_Options[Option],
                    TBL_Options[ROG],
                    0,
                    0
                )/
                12
            )+
            I23+
            _xlfn.XLOOKUP(
                I$1,
                TBL_Options_Add[Option],
                TBL_Options_Add[Influx1_Size],
                0,
                0
            )
        ),
        _xlfn.XLOOKUP(
            I$1,
            TBL_Options_Add[Option],
            TBL_Options_Add[Influx2_Month],
            0,
            0
        )=TBL_Formulas[[#This Row],[Month]],
        SUM(
            I23*
            SUM(
                _xlfn.XLOOKUP(
                    I$1,
                    TBL_Options[Option],
                    TBL_Options[ROG],
                    0,
                    0
                )/
                12
            )+
            I23+
            _xlfn.XLOOKUP(
                I$1,
                TBL_Options_Add[Option],
                TBL_Options_Add[Influx2_Size],
                0,
                0
            )
        ),
        _xlfn.XLOOKUP(
            I$1,
            TBL_Options_Add[Option],
            TBL_Options_Add[Influx3_Month],
            0,
            0
        )=TBL_Formulas[[#This Row],[Month]],
        SUM(
            I23*
            SUM(
                _xlfn.XLOOKUP(
                    I$1,
                    TBL_Options[Option],
                    TBL_Options[ROG],
                    0,
                    0
                )/
                12
            )+
            I23+
            _xlfn.XLOOKUP(
                I$1,
                TBL_Options_Add[Option],
                TBL_Options_Add[Influx3_Size],
                0,
                0
            )
        )
    ),
    SUM(
        I23*
        SUM(
            _xlfn.XLOOKUP(
                I$1,
                TBL_Options[Option],
                TBL_Options[ROG],
                0,
                0
            )/
            12
        )+
        I23
    )
)</f>
        <v>59.519135419468149</v>
      </c>
      <c r="J24" cm="1">
        <f t="array" ref="J24">_xlfn.IFNA(
    _xlfn.IFS(
        _xlfn.XLOOKUP(
            J$1,
            TBL_Options_Add[Option],
            TBL_Options_Add[Influx1_Month],
            0,
            0
        )=TBL_Formulas[[#This Row],[Month]],
        SUM(
            J23*
            SUM(
                _xlfn.XLOOKUP(
                    J$1,
                    TBL_Options[Option],
                    TBL_Options[ROG],
                    0,
                    0
                )/
                12
            )+
            J23+
            _xlfn.XLOOKUP(
                J$1,
                TBL_Options_Add[Option],
                TBL_Options_Add[Influx1_Size],
                0,
                0
            )
        ),
        _xlfn.XLOOKUP(
            J$1,
            TBL_Options_Add[Option],
            TBL_Options_Add[Influx2_Month],
            0,
            0
        )=TBL_Formulas[[#This Row],[Month]],
        SUM(
            J23*
            SUM(
                _xlfn.XLOOKUP(
                    J$1,
                    TBL_Options[Option],
                    TBL_Options[ROG],
                    0,
                    0
                )/
                12
            )+
            J23+
            _xlfn.XLOOKUP(
                J$1,
                TBL_Options_Add[Option],
                TBL_Options_Add[Influx2_Size],
                0,
                0
            )
        ),
        _xlfn.XLOOKUP(
            J$1,
            TBL_Options_Add[Option],
            TBL_Options_Add[Influx3_Month],
            0,
            0
        )=TBL_Formulas[[#This Row],[Month]],
        SUM(
            J23*
            SUM(
                _xlfn.XLOOKUP(
                    J$1,
                    TBL_Options[Option],
                    TBL_Options[ROG],
                    0,
                    0
                )/
                12
            )+
            J23+
            _xlfn.XLOOKUP(
                J$1,
                TBL_Options_Add[Option],
                TBL_Options_Add[Influx3_Size],
                0,
                0
            )
        )
    ),
    SUM(
        J23*
        SUM(
            _xlfn.XLOOKUP(
                J$1,
                TBL_Options[Option],
                TBL_Options[ROG],
                0,
                0
            )/
            12
        )+
        J23
    )
)</f>
        <v>59.519135419468149</v>
      </c>
      <c r="K24" cm="1">
        <f t="array" ref="K24">_xlfn.IFNA(
    _xlfn.IFS(
        _xlfn.XLOOKUP(
            K$1,
            TBL_Options_Add[Option],
            TBL_Options_Add[Influx1_Month],
            0,
            0
        )=TBL_Formulas[[#This Row],[Month]],
        SUM(
            K23*
            SUM(
                _xlfn.XLOOKUP(
                    K$1,
                    TBL_Options[Option],
                    TBL_Options[ROG],
                    0,
                    0
                )/
                12
            )+
            K23+
            _xlfn.XLOOKUP(
                K$1,
                TBL_Options_Add[Option],
                TBL_Options_Add[Influx1_Size],
                0,
                0
            )
        ),
        _xlfn.XLOOKUP(
            K$1,
            TBL_Options_Add[Option],
            TBL_Options_Add[Influx2_Month],
            0,
            0
        )=TBL_Formulas[[#This Row],[Month]],
        SUM(
            K23*
            SUM(
                _xlfn.XLOOKUP(
                    K$1,
                    TBL_Options[Option],
                    TBL_Options[ROG],
                    0,
                    0
                )/
                12
            )+
            K23+
            _xlfn.XLOOKUP(
                K$1,
                TBL_Options_Add[Option],
                TBL_Options_Add[Influx2_Size],
                0,
                0
            )
        ),
        _xlfn.XLOOKUP(
            K$1,
            TBL_Options_Add[Option],
            TBL_Options_Add[Influx3_Month],
            0,
            0
        )=TBL_Formulas[[#This Row],[Month]],
        SUM(
            K23*
            SUM(
                _xlfn.XLOOKUP(
                    K$1,
                    TBL_Options[Option],
                    TBL_Options[ROG],
                    0,
                    0
                )/
                12
            )+
            K23+
            _xlfn.XLOOKUP(
                K$1,
                TBL_Options_Add[Option],
                TBL_Options_Add[Influx3_Size],
                0,
                0
            )
        )
    ),
    SUM(
        K23*
        SUM(
            _xlfn.XLOOKUP(
                K$1,
                TBL_Options[Option],
                TBL_Options[ROG],
                0,
                0
            )/
            12
        )+
        K23
    )
)</f>
        <v>59.519135419468149</v>
      </c>
      <c r="L24">
        <f>IFERROR(
    SUM(
       TBL_Formulas[[#This Row],[Growth Pattern 01]]*
        _xlfn.XLOOKUP(
            L$1,
            TBL_Options[Option],
            TBL_Options[Primary_Mix],
            1,
            0
        )
    ),
    ""
)</f>
        <v>235.14140694209374</v>
      </c>
      <c r="M24">
        <f>IFERROR(
    SUM(
       TBL_Formulas[[#This Row],[Growth Pattern 01]]*
        _xlfn.XLOOKUP(
            M$1,
            TBL_Options[Option],
            TBL_Options[Secondary_Mix],
            1,
            0
        )
    ),
    ""
)</f>
        <v>47.028281388418748</v>
      </c>
      <c r="N24">
        <f>IFERROR(
    SUM(
       TBL_Formulas[[#This Row],[Growth Pattern 01]]*
        _xlfn.XLOOKUP(
            N$1,
            TBL_Options[Option],
            TBL_Options[Archive_Mix],
            1,
            0
        )
    ),
    ""
)</f>
        <v>0</v>
      </c>
      <c r="O24">
        <f>IFERROR(
    SUM(
       TBL_Formulas[[#This Row],[Growth Pattern 02]]*
        _xlfn.XLOOKUP(
            O$1,
            TBL_Options[Option],
            TBL_Options[Primary_Mix],
            1,
            0
        )
    ),
    ""
)</f>
        <v>11.903827083893631</v>
      </c>
      <c r="P24">
        <f>IFERROR(
    SUM(
       TBL_Formulas[[#This Row],[Growth Pattern 02]]*
        _xlfn.XLOOKUP(
            P$1,
            TBL_Options[Option],
            TBL_Options[Secondary_Mix],
            1,
            0
        )
    ),
    ""
)</f>
        <v>11.903827083893631</v>
      </c>
      <c r="Q24">
        <f>IFERROR(
    SUM(
       TBL_Formulas[[#This Row],[Growth Pattern 02]]*
        _xlfn.XLOOKUP(
            Q$1,
            TBL_Options[Option],
            TBL_Options[Archive_Mix],
            1,
            0
        )
    ),
    ""
)</f>
        <v>35.711481251680887</v>
      </c>
      <c r="R24">
        <f>IFERROR(
    SUM(
       TBL_Formulas[[#This Row],[Growth Pattern 03]]*
        _xlfn.XLOOKUP(
            R$1,
            TBL_Options[Option],
            TBL_Options[Primary_Mix],
            1,
            0
        )
    ),
    ""
)</f>
        <v>59.519135419468149</v>
      </c>
      <c r="S24">
        <f>IFERROR(
    SUM(
       TBL_Formulas[[#This Row],[Growth Pattern 03]]*
        _xlfn.XLOOKUP(
            R$1,
            TBL_Options[Option],
            TBL_Options[Secondary_Mix],
            1,
            0
        )
    ),
    ""
)</f>
        <v>0</v>
      </c>
      <c r="T24">
        <f>IFERROR(
    SUM(
       TBL_Formulas[[#This Row],[Growth Pattern 03]]*
        _xlfn.XLOOKUP(
            T$1,
            TBL_Options[Option],
            TBL_Options[Archive_Mix],
            1,
            0
        )
    ),
    ""
)</f>
        <v>0</v>
      </c>
      <c r="U24">
        <f>IFERROR(
    SUM(
       TBL_Formulas[[#This Row],[Growth Pattern 04]]*
        _xlfn.XLOOKUP(
            U$1,
            TBL_Options[Option],
            TBL_Options[Primary_Mix],
            1,
            0
        )
    ),
    ""
)</f>
        <v>59.519135419468149</v>
      </c>
      <c r="V24">
        <f>IFERROR(
    SUM(
       TBL_Formulas[[#This Row],[Growth Pattern 04]]*
        _xlfn.XLOOKUP(
           V$1,
            TBL_Options[Option],
            TBL_Options[Secondary_Mix],
            1,
            0
        )
    ),
    ""
)</f>
        <v>0</v>
      </c>
      <c r="W24">
        <f>IFERROR(
    SUM(
       TBL_Formulas[[#This Row],[Growth Pattern 04]]*
        _xlfn.XLOOKUP(
            W$1,
            TBL_Options[Option],
            TBL_Options[Archive_Mix],
            1,
            0
        )
    ),
    ""
)</f>
        <v>0</v>
      </c>
      <c r="X24">
        <f>IFERROR(
    SUM(
       TBL_Formulas[[#This Row],[Growth Pattern 05]]*
        _xlfn.XLOOKUP(
            X$1,
            TBL_Options[Option],
            TBL_Options[Primary_Mix],
            1,
            0
        )
    ),
    ""
)</f>
        <v>59.519135419468149</v>
      </c>
      <c r="Y24">
        <f>IFERROR(
    SUM(
       TBL_Formulas[[#This Row],[Growth Pattern 05]]*
        _xlfn.XLOOKUP(
            Y$1,
            TBL_Options[Option],
            TBL_Options[Secondary_Mix],
            1,
            0
        )
    ),
    ""
)</f>
        <v>0</v>
      </c>
      <c r="Z24">
        <f>IFERROR(
    SUM(
       TBL_Formulas[[#This Row],[Growth Pattern 05]]*
        _xlfn.XLOOKUP(
            Z$1,
            TBL_Options[Option],
            TBL_Options[Archive_Mix],
            1,
            0
        )
    ),
    ""
)</f>
        <v>0</v>
      </c>
      <c r="AA24">
        <f>IFERROR(
    SUM(
       TBL_Formulas[[#This Row],[Growth Pattern 06]]*
        _xlfn.XLOOKUP(
            AA$1,
            TBL_Options[Option],
            TBL_Options[Primary_Mix],
            1,
            0
        )
    ),
    ""
)</f>
        <v>59.519135419468149</v>
      </c>
      <c r="AB24">
        <f>IFERROR(
    SUM(
       TBL_Formulas[[#This Row],[Growth Pattern 06]]*
        _xlfn.XLOOKUP(
            AB$1,
            TBL_Options[Option],
            TBL_Options[Secondary_Mix],
            1,
            0
        )
    ),
    ""
)</f>
        <v>0</v>
      </c>
      <c r="AC24">
        <f>IFERROR(
    SUM(
       TBL_Formulas[[#This Row],[Growth Pattern 06]]*
        _xlfn.XLOOKUP(
            AC$1,
            TBL_Options[Option],
            TBL_Options[Archive_Mix],
            1,
            0
        )
    ),
    ""
)</f>
        <v>0</v>
      </c>
      <c r="AD24">
        <f>IFERROR(
    SUM(
       TBL_Formulas[[#This Row],[Growth Pattern 07]]*
        _xlfn.XLOOKUP(
            AD$1,
            TBL_Options[Option],
            TBL_Options[Primary_Mix],
            1,
            0
        )
    ),
    ""
)</f>
        <v>59.519135419468149</v>
      </c>
      <c r="AE24">
        <f>IFERROR(
    SUM(
       TBL_Formulas[[#This Row],[Growth Pattern 07]]*
        _xlfn.XLOOKUP(
            AE$1,
            TBL_Options[Option],
            TBL_Options[Secondary_Mix],
            1,
            0
        )
    ),
    ""
)</f>
        <v>0</v>
      </c>
      <c r="AF24">
        <f>IFERROR(
    SUM(
       TBL_Formulas[[#This Row],[Growth Pattern 07]]*
        _xlfn.XLOOKUP(
            AF$1,
            TBL_Options[Option],
            TBL_Options[Archive_Mix],
            1,
            0
        )
    ),
    ""
)</f>
        <v>0</v>
      </c>
      <c r="AG24">
        <f>IFERROR(
    SUM(
       TBL_Formulas[[#This Row],[Growth Pattern 08]]*
        _xlfn.XLOOKUP(
            AG$1,
            TBL_Options[Option],
            TBL_Options[Primary_Mix],
            1,
            0
        )
    ),
    ""
)</f>
        <v>59.519135419468149</v>
      </c>
      <c r="AH24">
        <f>IFERROR(
    SUM(
       TBL_Formulas[[#This Row],[Growth Pattern 08]]*
        _xlfn.XLOOKUP(
            AH$1,
            TBL_Options[Option],
            TBL_Options[Secondary_Mix],
            1,
            0
        )
    ),
    ""
)</f>
        <v>0</v>
      </c>
      <c r="AI24">
        <f>IFERROR(
    SUM(
       TBL_Formulas[[#This Row],[Growth Pattern 08]]*
        _xlfn.XLOOKUP(
            AI$1,
            TBL_Options[Option],
            TBL_Options[Archive_Mix],
            1,
            0
        )
    ),
    ""
)</f>
        <v>0</v>
      </c>
      <c r="AJ24">
        <f>IFERROR(
    SUM(
       TBL_Formulas[[#This Row],[Growth Pattern 09]]*
        _xlfn.XLOOKUP(
            AJ$1,
            TBL_Options[Option],
            TBL_Options[Primary_Mix],
            1,
            0
        )
    ),
    ""
)</f>
        <v>59.519135419468149</v>
      </c>
      <c r="AK24">
        <f>IFERROR(
    SUM(
       TBL_Formulas[[#This Row],[Growth Pattern 09]]*
        _xlfn.XLOOKUP(
            AK$1,
            TBL_Options[Option],
            TBL_Options[Secondary_Mix],
            1,
            0
        )
    ),
    ""
)</f>
        <v>0</v>
      </c>
      <c r="AL24">
        <f>IFERROR(
    SUM(
       TBL_Formulas[[#This Row],[Growth Pattern 09]]*
        _xlfn.XLOOKUP(
            AL$1,
            TBL_Options[Option],
            TBL_Options[Archive_Mix],
            1,
            0
        )
    ),
    ""
)</f>
        <v>0</v>
      </c>
      <c r="AM24">
        <f>IFERROR(
    SUM(
       TBL_Formulas[[#This Row],[Growth Pattern 10]]*
        _xlfn.XLOOKUP(
            AM$1,
            TBL_Options[Option],
            TBL_Options[Primary_Mix],
            1,
            0
        )
    ),
    ""
)</f>
        <v>59.519135419468149</v>
      </c>
      <c r="AN24">
        <f>IFERROR(
    SUM(
       TBL_Formulas[[#This Row],[Growth Pattern 10]]*
        _xlfn.XLOOKUP(
            AN$1,
            TBL_Options[Option],
            TBL_Options[Secondary_Mix],
            1,
            0
        )
    ),
    ""
)</f>
        <v>0</v>
      </c>
      <c r="AO24">
        <f>IFERROR(
    SUM(
       TBL_Formulas[[#This Row],[Growth Pattern 10]]*
        _xlfn.XLOOKUP(
            AO$1,
            TBL_Options[Option],
            TBL_Options[Archive_Mix],
            1,
            0
        )
    ),
    ""
)</f>
        <v>0</v>
      </c>
      <c r="AP24" s="3" cm="1">
        <f t="array" ref="AP24">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5348.4656155914872</v>
      </c>
      <c r="AQ24" s="3" t="str" cm="1">
        <f t="array" ref="AQ24">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4" s="3" t="str" cm="1">
        <f t="array" ref="AR24">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4" s="3" cm="1">
        <f t="array" ref="AS24">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280.35893547986279</v>
      </c>
      <c r="AT24" s="3" cm="1">
        <f t="array" ref="AT24">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152.36898667383849</v>
      </c>
      <c r="AU24" s="3" cm="1">
        <f t="array" ref="AU24">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146.27422720688492</v>
      </c>
      <c r="AV24" s="3" cm="1">
        <f t="array" ref="AV24">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761.84493336919229</v>
      </c>
      <c r="AW24" s="3" t="str" cm="1">
        <f t="array" ref="AW24">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4" s="3" t="str" cm="1">
        <f t="array" ref="AX24">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4" s="3" cm="1">
        <f t="array" ref="AY24">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609.47594669535385</v>
      </c>
      <c r="AZ24" s="3" t="str" cm="1">
        <f t="array" ref="AZ24">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4" s="3" t="str" cm="1">
        <f t="array" ref="BA24">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4" s="3" cm="1">
        <f t="array" ref="BB24">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1090.2333877829622</v>
      </c>
      <c r="BC24" s="3" t="str" cm="1">
        <f t="array" ref="BC24">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4" s="3" t="str" cm="1">
        <f t="array" ref="BD24">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4" s="3" cm="1">
        <f t="array" ref="BE24">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609.47594669535385</v>
      </c>
      <c r="BF24" s="3" t="str" cm="1">
        <f t="array" ref="BF24">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4" s="3" t="str" cm="1">
        <f t="array" ref="BG24">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4" s="3" cm="1">
        <f t="array" ref="BH24">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121.89518933907078</v>
      </c>
      <c r="BI24" s="3" t="str" cm="1">
        <f t="array" ref="BI24">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4" s="3" t="str" cm="1">
        <f t="array" ref="BJ24">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4" s="3" cm="1">
        <f t="array" ref="BK24">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2376.9561921118798</v>
      </c>
      <c r="BL24" s="3" t="str" cm="1">
        <f t="array" ref="BL24">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4" s="3" t="str" cm="1">
        <f t="array" ref="BM24">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4" s="3" cm="1">
        <f t="array" ref="BN24">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609.47594669535385</v>
      </c>
      <c r="BO24" s="3" t="str" cm="1">
        <f t="array" ref="BO24">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4" s="3" t="str" cm="1">
        <f t="array" ref="BP24">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4" s="3" cm="1">
        <f t="array" ref="BQ24">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243.79037867814154</v>
      </c>
      <c r="BR24" s="3" t="str" cm="1">
        <f t="array" ref="BR24">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4" s="3" t="str" cm="1">
        <f t="array" ref="BS24">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4"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4">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4">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60.947594669535391</v>
      </c>
      <c r="BW24">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60.947594669535391</v>
      </c>
      <c r="BX24">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4">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60.947594669535391</v>
      </c>
      <c r="BZ24">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121.89518933907078</v>
      </c>
      <c r="CA24">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4">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60.947594669535391</v>
      </c>
      <c r="CC24">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121.89518933907078</v>
      </c>
      <c r="CD24" s="3" t="str" cm="1">
        <f t="array" ref="CD24">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4" s="3" cm="1">
        <f t="array" ref="CE24">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2097.8708060239842</v>
      </c>
      <c r="CF24" s="3" t="str" cm="1">
        <f t="array" ref="CF24">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4" s="3" t="str" cm="1">
        <f t="array" ref="CG24">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4" s="3" cm="1">
        <f t="array" ref="CH24">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109.70567040516372</v>
      </c>
      <c r="CI24" s="3" t="str" cm="1">
        <f t="array" ref="CI24">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4" s="3" t="str" cm="1">
        <f t="array" ref="CJ24">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4" s="3" cm="1">
        <f t="array" ref="CK24">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548.52835202581855</v>
      </c>
      <c r="CL24" s="3" t="str" cm="1">
        <f t="array" ref="CL24">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4" s="3" t="str" cm="1">
        <f t="array" ref="CM24">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4" s="3" cm="1">
        <f t="array" ref="CN24">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548.52835202581855</v>
      </c>
      <c r="CO24" s="3" t="str" cm="1">
        <f t="array" ref="CO24">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4" s="3" cm="1">
        <f t="array" ref="CP24">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524.33145335843471</v>
      </c>
      <c r="CQ24" s="3" t="str" cm="1">
        <f t="array" ref="CQ24">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4" s="3" t="str" cm="1">
        <f t="array" ref="CR24">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4" s="3" cm="1">
        <f t="array" ref="CS24">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524.33145335843471</v>
      </c>
      <c r="CT24" s="3" t="str" cm="1">
        <f t="array" ref="CT24">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4" s="3" t="str" cm="1">
        <f t="array" ref="CU24">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4" s="3" cm="1">
        <f t="array" ref="CV24">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524.33145335843471</v>
      </c>
      <c r="CW24" s="3" t="str" cm="1">
        <f t="array" ref="CW24">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4" s="3" t="str" cm="1">
        <f t="array" ref="CX24">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4" s="3" cm="1">
        <f t="array" ref="CY24">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524.33145335843471</v>
      </c>
      <c r="CZ24" s="3" t="str" cm="1">
        <f t="array" ref="CZ24">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4" s="3" t="str" cm="1">
        <f t="array" ref="DA24">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4" s="3" t="str" cm="1">
        <f t="array" ref="DB24">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4" s="3" t="str" cm="1">
        <f t="array" ref="DC24">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4" s="3" cm="1">
        <f t="array" ref="DD24">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680.66354136488928</v>
      </c>
      <c r="DE24" s="3" t="str" cm="1">
        <f t="array" ref="DE24">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4" s="3" t="str" cm="1">
        <f t="array" ref="DF24">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4" s="3" cm="1">
        <f t="array" ref="DG24">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680.66354136488928</v>
      </c>
      <c r="DH24" s="3">
        <f>SUM(TBL_Formulas[[#This Row],[Primary Storage 01]:[Archive Storage 01]],TBL_Formulas[[#This Row],[Data Retrieval 01]])</f>
        <v>5348.4656155914872</v>
      </c>
      <c r="DI24" s="3">
        <f>SUM(TBL_Formulas[[#This Row],[Primary Storage 01]:[Archive Storage 01]],TBL_Formulas[[#This Row],[Data Retrieval 01]],TBL_Formulas[[#This Row],[Egress Fees 01 - Azure]:[Egress Fees 01 - GCP]])</f>
        <v>7446.3364216154714</v>
      </c>
      <c r="DJ24" s="3">
        <f>SUM(TBL_Formulas[[#This Row],[Primary Storage 02]:[Archive Storage 02]],TBL_Formulas[[#This Row],[Data Retrieval 02]])</f>
        <v>579.00214936058615</v>
      </c>
      <c r="DK24" s="3">
        <f>SUM(TBL_Formulas[[#This Row],[Primary Storage 02]:[Archive Storage 02]],TBL_Formulas[[#This Row],[Data Retrieval 02]],TBL_Formulas[[#This Row],[Egress Fees 02 - Azure]:[Egress Fees 02 - GCP]])</f>
        <v>688.70781976574983</v>
      </c>
      <c r="DL24" s="3">
        <f>SUM(TBL_Formulas[[#This Row],[Primary Storage 03]:[Archive Storage 03]],TBL_Formulas[[#This Row],[Data Retrieval 03]])</f>
        <v>822.79252803872771</v>
      </c>
      <c r="DM24" s="3">
        <f>SUM(TBL_Formulas[[#This Row],[Primary Storage 03]:[Archive Storage 03]],TBL_Formulas[[#This Row],[Data Retrieval 03]],TBL_Formulas[[#This Row],[Egress Fees 03 - Azure]:[Egress Fees 03 - GCP]])</f>
        <v>1371.3208800645461</v>
      </c>
      <c r="DN24" s="3">
        <f>SUM(TBL_Formulas[[#This Row],[Primary Storage 04]:[Archive Storage 04]],TBL_Formulas[[#This Row],[Data Retrieval 04]])</f>
        <v>670.42354136488927</v>
      </c>
      <c r="DO24" s="3">
        <f>SUM(TBL_Formulas[[#This Row],[Primary Storage 04]:[Archive Storage 04]],TBL_Formulas[[#This Row],[Data Retrieval 04]],TBL_Formulas[[#This Row],[Egress Fees 04 - Azure]:[Egress Fees 04 - GCP]])</f>
        <v>1218.9518933907079</v>
      </c>
      <c r="DP24" s="3">
        <f>SUM(TBL_Formulas[[#This Row],[Primary Storage 05]:[Archive Storage 05]],TBL_Formulas[[#This Row],[Data Retrieval 05]])</f>
        <v>1090.2333877829622</v>
      </c>
      <c r="DQ24" s="3">
        <f>SUM(TBL_Formulas[[#This Row],[Primary Storage 05]:[Archive Storage 05]],TBL_Formulas[[#This Row],[Data Retrieval 05]],TBL_Formulas[[#This Row],[Egress Fees 05 - Azure]:[Egress Fees 05 - GCP]])</f>
        <v>1614.5648411413968</v>
      </c>
      <c r="DR24" s="3">
        <f>SUM(TBL_Formulas[[#This Row],[Primary Storage 06]:[Archive Storage 06]],TBL_Formulas[[#This Row],[Data Retrieval 06]])</f>
        <v>670.42354136488927</v>
      </c>
      <c r="DS24" s="3">
        <f>SUM(TBL_Formulas[[#This Row],[Primary Storage 06]:[Archive Storage 06]],TBL_Formulas[[#This Row],[Data Retrieval 06]],TBL_Formulas[[#This Row],[Egress Fees 06 - Azure]:[Egress Fees 06 - GCP]])</f>
        <v>1194.754994723324</v>
      </c>
      <c r="DT24" s="3">
        <f>SUM(TBL_Formulas[[#This Row],[Primary Storage 07]:[Archive Storage 07]],TBL_Formulas[[#This Row],[Data Retrieval 07]])</f>
        <v>243.79037867814156</v>
      </c>
      <c r="DU24" s="3">
        <f>SUM(TBL_Formulas[[#This Row],[Primary Storage 07]:[Archive Storage 07]],TBL_Formulas[[#This Row],[Data Retrieval 07]],TBL_Formulas[[#This Row],[Egress Fees 07 - Azure]:[Egress Fees 07 - GCP]])</f>
        <v>768.12183203657628</v>
      </c>
      <c r="DV24" s="3">
        <f>SUM(TBL_Formulas[[#This Row],[Primary Storage 08]:[Archive Storage 08]],TBL_Formulas[[#This Row],[Data Retrieval 08]])</f>
        <v>2376.9561921118798</v>
      </c>
      <c r="DW24" s="3">
        <f>SUM(TBL_Formulas[[#This Row],[Primary Storage 08]:[Archive Storage 08]],TBL_Formulas[[#This Row],[Data Retrieval 08]],TBL_Formulas[[#This Row],[Egress Fees 08 - Azure]:[Egress Fees 08 - GCP]])</f>
        <v>2901.2876454703146</v>
      </c>
      <c r="DX24" s="3">
        <f>SUM(TBL_Formulas[[#This Row],[Primary Storage 09]:[Archive Storage 09]],TBL_Formulas[[#This Row],[Data Retrieval 09]])</f>
        <v>670.42354136488927</v>
      </c>
      <c r="DY24" s="3">
        <f>SUM(TBL_Formulas[[#This Row],[Primary Storage 09]:[Archive Storage 09]],TBL_Formulas[[#This Row],[Data Retrieval 09]],TBL_Formulas[[#This Row],[Egress Fees 09 - Azure]:[Egress Fees 09 - GCP]])</f>
        <v>1351.0870827297786</v>
      </c>
      <c r="DZ24" s="3">
        <f>SUM(TBL_Formulas[[#This Row],[Primary Storage 10]:[Archive Storage 10]],TBL_Formulas[[#This Row],[Data Retrieval 10]])</f>
        <v>365.68556801721229</v>
      </c>
      <c r="EA24" s="3">
        <f>SUM(TBL_Formulas[[#This Row],[Primary Storage 10]:[Archive Storage 10]],TBL_Formulas[[#This Row],[Data Retrieval 10]],TBL_Formulas[[#This Row],[Egress Fees 10 - Azure]:[Egress Fees 10 - GCP]])</f>
        <v>1046.3491093821017</v>
      </c>
      <c r="EB24" s="14"/>
    </row>
    <row r="25" spans="1:132" x14ac:dyDescent="0.2">
      <c r="A25" s="2">
        <v>23</v>
      </c>
      <c r="B25" cm="1">
        <f t="array" ref="B25">_xlfn.IFNA(
    _xlfn.IFS(
        _xlfn.XLOOKUP(
            B$1,
            TBL_Options_Add[Option],
            TBL_Options_Add[Influx1_Month],
            0,
            0
        )=TBL_Formulas[[#This Row],[Month]],
        SUM(
            B24*
            SUM(
                _xlfn.XLOOKUP(
                    B$1,
                    TBL_Options[Option],
                    TBL_Options[ROG],
                    0,
                    0
                )/
                12
            )+
            B24+
            _xlfn.XLOOKUP(
                B$1,
                TBL_Options_Add[Option],
                TBL_Options_Add[Influx1_Size],
                0,
                0
            )
        ),
        _xlfn.XLOOKUP(
            B$1,
            TBL_Options_Add[Option],
            TBL_Options_Add[Influx2_Month],
            0,
            0
        )=TBL_Formulas[[#This Row],[Month]],
        SUM(
            B24*
            SUM(
                _xlfn.XLOOKUP(
                    B$1,
                    TBL_Options[Option],
                    TBL_Options[ROG],
                    0,
                    0
                )/
                12
            )+
            B24+
            _xlfn.XLOOKUP(
                B$1,
                TBL_Options_Add[Option],
                TBL_Options_Add[Influx2_Size],
                0,
                0
            )
        ),
        _xlfn.XLOOKUP(
            B$1,
            TBL_Options_Add[Option],
            TBL_Options_Add[Influx3_Month],
            0,
            0
        )=TBL_Formulas[[#This Row],[Month]],
        SUM(
            B24*
            SUM(
                _xlfn.XLOOKUP(
                    B$1,
                    TBL_Options[Option],
                    TBL_Options[ROG],
                    0,
                    0
                )/
                12
            )+
            B24+
            _xlfn.XLOOKUP(
                B$1,
                TBL_Options_Add[Option],
                TBL_Options_Add[Influx3_Size],
                0,
                0
            )
        )
    ),
    SUM(
        B24*
        SUM(
            _xlfn.XLOOKUP(
                B$1,
                TBL_Options[Option],
                TBL_Options[ROG],
                0,
                0
            )/
            12
        )+
        B24
    )
)</f>
        <v>237.10091866661119</v>
      </c>
      <c r="C25" cm="1">
        <f t="array" ref="C25">_xlfn.IFNA(
    _xlfn.IFS(
        _xlfn.XLOOKUP(
            C$1,
            TBL_Options_Add[Option],
            TBL_Options_Add[Influx1_Month],
            0,
            0
        )=TBL_Formulas[[#This Row],[Month]],
        SUM(
            C24*
            SUM(
                _xlfn.XLOOKUP(
                    C$1,
                    TBL_Options[Option],
                    TBL_Options[ROG],
                    0,
                    0
                )/
                12
            )+
            C24+
            _xlfn.XLOOKUP(
                C$1,
                TBL_Options_Add[Option],
                TBL_Options_Add[Influx1_Size],
                0,
                0
            )
        ),
        _xlfn.XLOOKUP(
            C$1,
            TBL_Options_Add[Option],
            TBL_Options_Add[Influx2_Month],
            0,
            0
        )=TBL_Formulas[[#This Row],[Month]],
        SUM(
            C24*
            SUM(
                _xlfn.XLOOKUP(
                    C$1,
                    TBL_Options[Option],
                    TBL_Options[ROG],
                    0,
                    0
                )/
                12
            )+
            C24+
            _xlfn.XLOOKUP(
                C$1,
                TBL_Options_Add[Option],
                TBL_Options_Add[Influx2_Size],
                0,
                0
            )
        ),
        _xlfn.XLOOKUP(
            C$1,
            TBL_Options_Add[Option],
            TBL_Options_Add[Influx3_Month],
            0,
            0
        )=TBL_Formulas[[#This Row],[Month]],
        SUM(
            C24*
            SUM(
                _xlfn.XLOOKUP(
                    C$1,
                    TBL_Options[Option],
                    TBL_Options[ROG],
                    0,
                    0
                )/
                12
            )+
            C24+
            _xlfn.XLOOKUP(
                C$1,
                TBL_Options_Add[Option],
                TBL_Options_Add[Influx3_Size],
                0,
                0
            )
        )
    ),
    SUM(
        C24*
        SUM(
            _xlfn.XLOOKUP(
                C$1,
                TBL_Options[Option],
                TBL_Options[ROG],
                0,
                0
            )/
            12
        )+
        C24
    )
)</f>
        <v>60.015128214630387</v>
      </c>
      <c r="D25" cm="1">
        <f t="array" ref="D25">_xlfn.IFNA(
    _xlfn.IFS(
        _xlfn.XLOOKUP(
            D$1,
            TBL_Options_Add[Option],
            TBL_Options_Add[Influx1_Month],
            0,
            0
        )=TBL_Formulas[[#This Row],[Month]],
        SUM(
            D24*
            SUM(
                _xlfn.XLOOKUP(
                    D$1,
                    TBL_Options[Option],
                    TBL_Options[ROG],
                    0,
                    0
                )/
                12
            )+
            D24+
            _xlfn.XLOOKUP(
                D$1,
                TBL_Options_Add[Option],
                TBL_Options_Add[Influx1_Size],
                0,
                0
            )
        ),
        _xlfn.XLOOKUP(
            D$1,
            TBL_Options_Add[Option],
            TBL_Options_Add[Influx2_Month],
            0,
            0
        )=TBL_Formulas[[#This Row],[Month]],
        SUM(
            D24*
            SUM(
                _xlfn.XLOOKUP(
                    D$1,
                    TBL_Options[Option],
                    TBL_Options[ROG],
                    0,
                    0
                )/
                12
            )+
            D24+
            _xlfn.XLOOKUP(
                D$1,
                TBL_Options_Add[Option],
                TBL_Options_Add[Influx2_Size],
                0,
                0
            )
        ),
        _xlfn.XLOOKUP(
            D$1,
            TBL_Options_Add[Option],
            TBL_Options_Add[Influx3_Month],
            0,
            0
        )=TBL_Formulas[[#This Row],[Month]],
        SUM(
            D24*
            SUM(
                _xlfn.XLOOKUP(
                    D$1,
                    TBL_Options[Option],
                    TBL_Options[ROG],
                    0,
                    0
                )/
                12
            )+
            D24+
            _xlfn.XLOOKUP(
                D$1,
                TBL_Options_Add[Option],
                TBL_Options_Add[Influx3_Size],
                0,
                0
            )
        )
    ),
    SUM(
        D24*
        SUM(
            _xlfn.XLOOKUP(
                D$1,
                TBL_Options[Option],
                TBL_Options[ROG],
                0,
                0
            )/
            12
        )+
        D24
    )
)</f>
        <v>60.015128214630387</v>
      </c>
      <c r="E25" cm="1">
        <f t="array" ref="E25">_xlfn.IFNA(
    _xlfn.IFS(
        _xlfn.XLOOKUP(
            E$1,
            TBL_Options_Add[Option],
            TBL_Options_Add[Influx1_Month],
            0,
            0
        )=TBL_Formulas[[#This Row],[Month]],
        SUM(
            E24*
            SUM(
                _xlfn.XLOOKUP(
                    E$1,
                    TBL_Options[Option],
                    TBL_Options[ROG],
                    0,
                    0
                )/
                12
            )+
            E24+
            _xlfn.XLOOKUP(
                E$1,
                TBL_Options_Add[Option],
                TBL_Options_Add[Influx1_Size],
                0,
                0
            )
        ),
        _xlfn.XLOOKUP(
            E$1,
            TBL_Options_Add[Option],
            TBL_Options_Add[Influx2_Month],
            0,
            0
        )=TBL_Formulas[[#This Row],[Month]],
        SUM(
            E24*
            SUM(
                _xlfn.XLOOKUP(
                    E$1,
                    TBL_Options[Option],
                    TBL_Options[ROG],
                    0,
                    0
                )/
                12
            )+
            E24+
            _xlfn.XLOOKUP(
                E$1,
                TBL_Options_Add[Option],
                TBL_Options_Add[Influx2_Size],
                0,
                0
            )
        ),
        _xlfn.XLOOKUP(
            E$1,
            TBL_Options_Add[Option],
            TBL_Options_Add[Influx3_Month],
            0,
            0
        )=TBL_Formulas[[#This Row],[Month]],
        SUM(
            E24*
            SUM(
                _xlfn.XLOOKUP(
                    E$1,
                    TBL_Options[Option],
                    TBL_Options[ROG],
                    0,
                    0
                )/
                12
            )+
            E24+
            _xlfn.XLOOKUP(
                E$1,
                TBL_Options_Add[Option],
                TBL_Options_Add[Influx3_Size],
                0,
                0
            )
        )
    ),
    SUM(
        E24*
        SUM(
            _xlfn.XLOOKUP(
                E$1,
                TBL_Options[Option],
                TBL_Options[ROG],
                0,
                0
            )/
            12
        )+
        E24
    )
)</f>
        <v>60.015128214630387</v>
      </c>
      <c r="F25" cm="1">
        <f t="array" ref="F25">_xlfn.IFNA(
    _xlfn.IFS(
        _xlfn.XLOOKUP(
            F$1,
            TBL_Options_Add[Option],
            TBL_Options_Add[Influx1_Month],
            0,
            0
        )=TBL_Formulas[[#This Row],[Month]],
        SUM(
            F24*
            SUM(
                _xlfn.XLOOKUP(
                    F$1,
                    TBL_Options[Option],
                    TBL_Options[ROG],
                    0,
                    0
                )/
                12
            )+
            F24+
            _xlfn.XLOOKUP(
                F$1,
                TBL_Options_Add[Option],
                TBL_Options_Add[Influx1_Size],
                0,
                0
            )
        ),
        _xlfn.XLOOKUP(
            F$1,
            TBL_Options_Add[Option],
            TBL_Options_Add[Influx2_Month],
            0,
            0
        )=TBL_Formulas[[#This Row],[Month]],
        SUM(
            F24*
            SUM(
                _xlfn.XLOOKUP(
                    F$1,
                    TBL_Options[Option],
                    TBL_Options[ROG],
                    0,
                    0
                )/
                12
            )+
            F24+
            _xlfn.XLOOKUP(
                F$1,
                TBL_Options_Add[Option],
                TBL_Options_Add[Influx2_Size],
                0,
                0
            )
        ),
        _xlfn.XLOOKUP(
            F$1,
            TBL_Options_Add[Option],
            TBL_Options_Add[Influx3_Month],
            0,
            0
        )=TBL_Formulas[[#This Row],[Month]],
        SUM(
            F24*
            SUM(
                _xlfn.XLOOKUP(
                    F$1,
                    TBL_Options[Option],
                    TBL_Options[ROG],
                    0,
                    0
                )/
                12
            )+
            F24+
            _xlfn.XLOOKUP(
                F$1,
                TBL_Options_Add[Option],
                TBL_Options_Add[Influx3_Size],
                0,
                0
            )
        )
    ),
    SUM(
        F24*
        SUM(
            _xlfn.XLOOKUP(
                F$1,
                TBL_Options[Option],
                TBL_Options[ROG],
                0,
                0
            )/
            12
        )+
        F24
    )
)</f>
        <v>60.015128214630387</v>
      </c>
      <c r="G25" cm="1">
        <f t="array" ref="G25">_xlfn.IFNA(
    _xlfn.IFS(
        _xlfn.XLOOKUP(
            G$1,
            TBL_Options_Add[Option],
            TBL_Options_Add[Influx1_Month],
            0,
            0
        )=TBL_Formulas[[#This Row],[Month]],
        SUM(
            G24*
            SUM(
                _xlfn.XLOOKUP(
                    G$1,
                    TBL_Options[Option],
                    TBL_Options[ROG],
                    0,
                    0
                )/
                12
            )+
            G24+
            _xlfn.XLOOKUP(
                G$1,
                TBL_Options_Add[Option],
                TBL_Options_Add[Influx1_Size],
                0,
                0
            )
        ),
        _xlfn.XLOOKUP(
            G$1,
            TBL_Options_Add[Option],
            TBL_Options_Add[Influx2_Month],
            0,
            0
        )=TBL_Formulas[[#This Row],[Month]],
        SUM(
            G24*
            SUM(
                _xlfn.XLOOKUP(
                    G$1,
                    TBL_Options[Option],
                    TBL_Options[ROG],
                    0,
                    0
                )/
                12
            )+
            G24+
            _xlfn.XLOOKUP(
                G$1,
                TBL_Options_Add[Option],
                TBL_Options_Add[Influx2_Size],
                0,
                0
            )
        ),
        _xlfn.XLOOKUP(
            G$1,
            TBL_Options_Add[Option],
            TBL_Options_Add[Influx3_Month],
            0,
            0
        )=TBL_Formulas[[#This Row],[Month]],
        SUM(
            G24*
            SUM(
                _xlfn.XLOOKUP(
                    G$1,
                    TBL_Options[Option],
                    TBL_Options[ROG],
                    0,
                    0
                )/
                12
            )+
            G24+
            _xlfn.XLOOKUP(
                G$1,
                TBL_Options_Add[Option],
                TBL_Options_Add[Influx3_Size],
                0,
                0
            )
        )
    ),
    SUM(
        G24*
        SUM(
            _xlfn.XLOOKUP(
                G$1,
                TBL_Options[Option],
                TBL_Options[ROG],
                0,
                0
            )/
            12
        )+
        G24
    )
)</f>
        <v>60.015128214630387</v>
      </c>
      <c r="H25" cm="1">
        <f t="array" ref="H25">_xlfn.IFNA(
    _xlfn.IFS(
        _xlfn.XLOOKUP(
            H$1,
            TBL_Options_Add[Option],
            TBL_Options_Add[Influx1_Month],
            0,
            0
        )=TBL_Formulas[[#This Row],[Month]],
        SUM(
            H24*
            SUM(
                _xlfn.XLOOKUP(
                    H$1,
                    TBL_Options[Option],
                    TBL_Options[ROG],
                    0,
                    0
                )/
                12
            )+
            H24+
            _xlfn.XLOOKUP(
                H$1,
                TBL_Options_Add[Option],
                TBL_Options_Add[Influx1_Size],
                0,
                0
            )
        ),
        _xlfn.XLOOKUP(
            H$1,
            TBL_Options_Add[Option],
            TBL_Options_Add[Influx2_Month],
            0,
            0
        )=TBL_Formulas[[#This Row],[Month]],
        SUM(
            H24*
            SUM(
                _xlfn.XLOOKUP(
                    H$1,
                    TBL_Options[Option],
                    TBL_Options[ROG],
                    0,
                    0
                )/
                12
            )+
            H24+
            _xlfn.XLOOKUP(
                H$1,
                TBL_Options_Add[Option],
                TBL_Options_Add[Influx2_Size],
                0,
                0
            )
        ),
        _xlfn.XLOOKUP(
            H$1,
            TBL_Options_Add[Option],
            TBL_Options_Add[Influx3_Month],
            0,
            0
        )=TBL_Formulas[[#This Row],[Month]],
        SUM(
            H24*
            SUM(
                _xlfn.XLOOKUP(
                    H$1,
                    TBL_Options[Option],
                    TBL_Options[ROG],
                    0,
                    0
                )/
                12
            )+
            H24+
            _xlfn.XLOOKUP(
                H$1,
                TBL_Options_Add[Option],
                TBL_Options_Add[Influx3_Size],
                0,
                0
            )
        )
    ),
    SUM(
        H24*
        SUM(
            _xlfn.XLOOKUP(
                H$1,
                TBL_Options[Option],
                TBL_Options[ROG],
                0,
                0
            )/
            12
        )+
        H24
    )
)</f>
        <v>60.015128214630387</v>
      </c>
      <c r="I25" cm="1">
        <f t="array" ref="I25">_xlfn.IFNA(
    _xlfn.IFS(
        _xlfn.XLOOKUP(
            I$1,
            TBL_Options_Add[Option],
            TBL_Options_Add[Influx1_Month],
            0,
            0
        )=TBL_Formulas[[#This Row],[Month]],
        SUM(
            I24*
            SUM(
                _xlfn.XLOOKUP(
                    I$1,
                    TBL_Options[Option],
                    TBL_Options[ROG],
                    0,
                    0
                )/
                12
            )+
            I24+
            _xlfn.XLOOKUP(
                I$1,
                TBL_Options_Add[Option],
                TBL_Options_Add[Influx1_Size],
                0,
                0
            )
        ),
        _xlfn.XLOOKUP(
            I$1,
            TBL_Options_Add[Option],
            TBL_Options_Add[Influx2_Month],
            0,
            0
        )=TBL_Formulas[[#This Row],[Month]],
        SUM(
            I24*
            SUM(
                _xlfn.XLOOKUP(
                    I$1,
                    TBL_Options[Option],
                    TBL_Options[ROG],
                    0,
                    0
                )/
                12
            )+
            I24+
            _xlfn.XLOOKUP(
                I$1,
                TBL_Options_Add[Option],
                TBL_Options_Add[Influx2_Size],
                0,
                0
            )
        ),
        _xlfn.XLOOKUP(
            I$1,
            TBL_Options_Add[Option],
            TBL_Options_Add[Influx3_Month],
            0,
            0
        )=TBL_Formulas[[#This Row],[Month]],
        SUM(
            I24*
            SUM(
                _xlfn.XLOOKUP(
                    I$1,
                    TBL_Options[Option],
                    TBL_Options[ROG],
                    0,
                    0
                )/
                12
            )+
            I24+
            _xlfn.XLOOKUP(
                I$1,
                TBL_Options_Add[Option],
                TBL_Options_Add[Influx3_Size],
                0,
                0
            )
        )
    ),
    SUM(
        I24*
        SUM(
            _xlfn.XLOOKUP(
                I$1,
                TBL_Options[Option],
                TBL_Options[ROG],
                0,
                0
            )/
            12
        )+
        I24
    )
)</f>
        <v>60.015128214630387</v>
      </c>
      <c r="J25" cm="1">
        <f t="array" ref="J25">_xlfn.IFNA(
    _xlfn.IFS(
        _xlfn.XLOOKUP(
            J$1,
            TBL_Options_Add[Option],
            TBL_Options_Add[Influx1_Month],
            0,
            0
        )=TBL_Formulas[[#This Row],[Month]],
        SUM(
            J24*
            SUM(
                _xlfn.XLOOKUP(
                    J$1,
                    TBL_Options[Option],
                    TBL_Options[ROG],
                    0,
                    0
                )/
                12
            )+
            J24+
            _xlfn.XLOOKUP(
                J$1,
                TBL_Options_Add[Option],
                TBL_Options_Add[Influx1_Size],
                0,
                0
            )
        ),
        _xlfn.XLOOKUP(
            J$1,
            TBL_Options_Add[Option],
            TBL_Options_Add[Influx2_Month],
            0,
            0
        )=TBL_Formulas[[#This Row],[Month]],
        SUM(
            J24*
            SUM(
                _xlfn.XLOOKUP(
                    J$1,
                    TBL_Options[Option],
                    TBL_Options[ROG],
                    0,
                    0
                )/
                12
            )+
            J24+
            _xlfn.XLOOKUP(
                J$1,
                TBL_Options_Add[Option],
                TBL_Options_Add[Influx2_Size],
                0,
                0
            )
        ),
        _xlfn.XLOOKUP(
            J$1,
            TBL_Options_Add[Option],
            TBL_Options_Add[Influx3_Month],
            0,
            0
        )=TBL_Formulas[[#This Row],[Month]],
        SUM(
            J24*
            SUM(
                _xlfn.XLOOKUP(
                    J$1,
                    TBL_Options[Option],
                    TBL_Options[ROG],
                    0,
                    0
                )/
                12
            )+
            J24+
            _xlfn.XLOOKUP(
                J$1,
                TBL_Options_Add[Option],
                TBL_Options_Add[Influx3_Size],
                0,
                0
            )
        )
    ),
    SUM(
        J24*
        SUM(
            _xlfn.XLOOKUP(
                J$1,
                TBL_Options[Option],
                TBL_Options[ROG],
                0,
                0
            )/
            12
        )+
        J24
    )
)</f>
        <v>60.015128214630387</v>
      </c>
      <c r="K25" cm="1">
        <f t="array" ref="K25">_xlfn.IFNA(
    _xlfn.IFS(
        _xlfn.XLOOKUP(
            K$1,
            TBL_Options_Add[Option],
            TBL_Options_Add[Influx1_Month],
            0,
            0
        )=TBL_Formulas[[#This Row],[Month]],
        SUM(
            K24*
            SUM(
                _xlfn.XLOOKUP(
                    K$1,
                    TBL_Options[Option],
                    TBL_Options[ROG],
                    0,
                    0
                )/
                12
            )+
            K24+
            _xlfn.XLOOKUP(
                K$1,
                TBL_Options_Add[Option],
                TBL_Options_Add[Influx1_Size],
                0,
                0
            )
        ),
        _xlfn.XLOOKUP(
            K$1,
            TBL_Options_Add[Option],
            TBL_Options_Add[Influx2_Month],
            0,
            0
        )=TBL_Formulas[[#This Row],[Month]],
        SUM(
            K24*
            SUM(
                _xlfn.XLOOKUP(
                    K$1,
                    TBL_Options[Option],
                    TBL_Options[ROG],
                    0,
                    0
                )/
                12
            )+
            K24+
            _xlfn.XLOOKUP(
                K$1,
                TBL_Options_Add[Option],
                TBL_Options_Add[Influx2_Size],
                0,
                0
            )
        ),
        _xlfn.XLOOKUP(
            K$1,
            TBL_Options_Add[Option],
            TBL_Options_Add[Influx3_Month],
            0,
            0
        )=TBL_Formulas[[#This Row],[Month]],
        SUM(
            K24*
            SUM(
                _xlfn.XLOOKUP(
                    K$1,
                    TBL_Options[Option],
                    TBL_Options[ROG],
                    0,
                    0
                )/
                12
            )+
            K24+
            _xlfn.XLOOKUP(
                K$1,
                TBL_Options_Add[Option],
                TBL_Options_Add[Influx3_Size],
                0,
                0
            )
        )
    ),
    SUM(
        K24*
        SUM(
            _xlfn.XLOOKUP(
                K$1,
                TBL_Options[Option],
                TBL_Options[ROG],
                0,
                0
            )/
            12
        )+
        K24
    )
)</f>
        <v>60.015128214630387</v>
      </c>
      <c r="L25">
        <f>IFERROR(
    SUM(
       TBL_Formulas[[#This Row],[Growth Pattern 01]]*
        _xlfn.XLOOKUP(
            L$1,
            TBL_Options[Option],
            TBL_Options[Primary_Mix],
            1,
            0
        )
    ),
    ""
)</f>
        <v>237.10091866661119</v>
      </c>
      <c r="M25">
        <f>IFERROR(
    SUM(
       TBL_Formulas[[#This Row],[Growth Pattern 01]]*
        _xlfn.XLOOKUP(
            M$1,
            TBL_Options[Option],
            TBL_Options[Secondary_Mix],
            1,
            0
        )
    ),
    ""
)</f>
        <v>47.42018373332224</v>
      </c>
      <c r="N25">
        <f>IFERROR(
    SUM(
       TBL_Formulas[[#This Row],[Growth Pattern 01]]*
        _xlfn.XLOOKUP(
            N$1,
            TBL_Options[Option],
            TBL_Options[Archive_Mix],
            1,
            0
        )
    ),
    ""
)</f>
        <v>0</v>
      </c>
      <c r="O25">
        <f>IFERROR(
    SUM(
       TBL_Formulas[[#This Row],[Growth Pattern 02]]*
        _xlfn.XLOOKUP(
            O$1,
            TBL_Options[Option],
            TBL_Options[Primary_Mix],
            1,
            0
        )
    ),
    ""
)</f>
        <v>12.003025642926078</v>
      </c>
      <c r="P25">
        <f>IFERROR(
    SUM(
       TBL_Formulas[[#This Row],[Growth Pattern 02]]*
        _xlfn.XLOOKUP(
            P$1,
            TBL_Options[Option],
            TBL_Options[Secondary_Mix],
            1,
            0
        )
    ),
    ""
)</f>
        <v>12.003025642926078</v>
      </c>
      <c r="Q25">
        <f>IFERROR(
    SUM(
       TBL_Formulas[[#This Row],[Growth Pattern 02]]*
        _xlfn.XLOOKUP(
            Q$1,
            TBL_Options[Option],
            TBL_Options[Archive_Mix],
            1,
            0
        )
    ),
    ""
)</f>
        <v>36.009076928778228</v>
      </c>
      <c r="R25">
        <f>IFERROR(
    SUM(
       TBL_Formulas[[#This Row],[Growth Pattern 03]]*
        _xlfn.XLOOKUP(
            R$1,
            TBL_Options[Option],
            TBL_Options[Primary_Mix],
            1,
            0
        )
    ),
    ""
)</f>
        <v>60.015128214630387</v>
      </c>
      <c r="S25">
        <f>IFERROR(
    SUM(
       TBL_Formulas[[#This Row],[Growth Pattern 03]]*
        _xlfn.XLOOKUP(
            R$1,
            TBL_Options[Option],
            TBL_Options[Secondary_Mix],
            1,
            0
        )
    ),
    ""
)</f>
        <v>0</v>
      </c>
      <c r="T25">
        <f>IFERROR(
    SUM(
       TBL_Formulas[[#This Row],[Growth Pattern 03]]*
        _xlfn.XLOOKUP(
            T$1,
            TBL_Options[Option],
            TBL_Options[Archive_Mix],
            1,
            0
        )
    ),
    ""
)</f>
        <v>0</v>
      </c>
      <c r="U25">
        <f>IFERROR(
    SUM(
       TBL_Formulas[[#This Row],[Growth Pattern 04]]*
        _xlfn.XLOOKUP(
            U$1,
            TBL_Options[Option],
            TBL_Options[Primary_Mix],
            1,
            0
        )
    ),
    ""
)</f>
        <v>60.015128214630387</v>
      </c>
      <c r="V25">
        <f>IFERROR(
    SUM(
       TBL_Formulas[[#This Row],[Growth Pattern 04]]*
        _xlfn.XLOOKUP(
           V$1,
            TBL_Options[Option],
            TBL_Options[Secondary_Mix],
            1,
            0
        )
    ),
    ""
)</f>
        <v>0</v>
      </c>
      <c r="W25">
        <f>IFERROR(
    SUM(
       TBL_Formulas[[#This Row],[Growth Pattern 04]]*
        _xlfn.XLOOKUP(
            W$1,
            TBL_Options[Option],
            TBL_Options[Archive_Mix],
            1,
            0
        )
    ),
    ""
)</f>
        <v>0</v>
      </c>
      <c r="X25">
        <f>IFERROR(
    SUM(
       TBL_Formulas[[#This Row],[Growth Pattern 05]]*
        _xlfn.XLOOKUP(
            X$1,
            TBL_Options[Option],
            TBL_Options[Primary_Mix],
            1,
            0
        )
    ),
    ""
)</f>
        <v>60.015128214630387</v>
      </c>
      <c r="Y25">
        <f>IFERROR(
    SUM(
       TBL_Formulas[[#This Row],[Growth Pattern 05]]*
        _xlfn.XLOOKUP(
            Y$1,
            TBL_Options[Option],
            TBL_Options[Secondary_Mix],
            1,
            0
        )
    ),
    ""
)</f>
        <v>0</v>
      </c>
      <c r="Z25">
        <f>IFERROR(
    SUM(
       TBL_Formulas[[#This Row],[Growth Pattern 05]]*
        _xlfn.XLOOKUP(
            Z$1,
            TBL_Options[Option],
            TBL_Options[Archive_Mix],
            1,
            0
        )
    ),
    ""
)</f>
        <v>0</v>
      </c>
      <c r="AA25">
        <f>IFERROR(
    SUM(
       TBL_Formulas[[#This Row],[Growth Pattern 06]]*
        _xlfn.XLOOKUP(
            AA$1,
            TBL_Options[Option],
            TBL_Options[Primary_Mix],
            1,
            0
        )
    ),
    ""
)</f>
        <v>60.015128214630387</v>
      </c>
      <c r="AB25">
        <f>IFERROR(
    SUM(
       TBL_Formulas[[#This Row],[Growth Pattern 06]]*
        _xlfn.XLOOKUP(
            AB$1,
            TBL_Options[Option],
            TBL_Options[Secondary_Mix],
            1,
            0
        )
    ),
    ""
)</f>
        <v>0</v>
      </c>
      <c r="AC25">
        <f>IFERROR(
    SUM(
       TBL_Formulas[[#This Row],[Growth Pattern 06]]*
        _xlfn.XLOOKUP(
            AC$1,
            TBL_Options[Option],
            TBL_Options[Archive_Mix],
            1,
            0
        )
    ),
    ""
)</f>
        <v>0</v>
      </c>
      <c r="AD25">
        <f>IFERROR(
    SUM(
       TBL_Formulas[[#This Row],[Growth Pattern 07]]*
        _xlfn.XLOOKUP(
            AD$1,
            TBL_Options[Option],
            TBL_Options[Primary_Mix],
            1,
            0
        )
    ),
    ""
)</f>
        <v>60.015128214630387</v>
      </c>
      <c r="AE25">
        <f>IFERROR(
    SUM(
       TBL_Formulas[[#This Row],[Growth Pattern 07]]*
        _xlfn.XLOOKUP(
            AE$1,
            TBL_Options[Option],
            TBL_Options[Secondary_Mix],
            1,
            0
        )
    ),
    ""
)</f>
        <v>0</v>
      </c>
      <c r="AF25">
        <f>IFERROR(
    SUM(
       TBL_Formulas[[#This Row],[Growth Pattern 07]]*
        _xlfn.XLOOKUP(
            AF$1,
            TBL_Options[Option],
            TBL_Options[Archive_Mix],
            1,
            0
        )
    ),
    ""
)</f>
        <v>0</v>
      </c>
      <c r="AG25">
        <f>IFERROR(
    SUM(
       TBL_Formulas[[#This Row],[Growth Pattern 08]]*
        _xlfn.XLOOKUP(
            AG$1,
            TBL_Options[Option],
            TBL_Options[Primary_Mix],
            1,
            0
        )
    ),
    ""
)</f>
        <v>60.015128214630387</v>
      </c>
      <c r="AH25">
        <f>IFERROR(
    SUM(
       TBL_Formulas[[#This Row],[Growth Pattern 08]]*
        _xlfn.XLOOKUP(
            AH$1,
            TBL_Options[Option],
            TBL_Options[Secondary_Mix],
            1,
            0
        )
    ),
    ""
)</f>
        <v>0</v>
      </c>
      <c r="AI25">
        <f>IFERROR(
    SUM(
       TBL_Formulas[[#This Row],[Growth Pattern 08]]*
        _xlfn.XLOOKUP(
            AI$1,
            TBL_Options[Option],
            TBL_Options[Archive_Mix],
            1,
            0
        )
    ),
    ""
)</f>
        <v>0</v>
      </c>
      <c r="AJ25">
        <f>IFERROR(
    SUM(
       TBL_Formulas[[#This Row],[Growth Pattern 09]]*
        _xlfn.XLOOKUP(
            AJ$1,
            TBL_Options[Option],
            TBL_Options[Primary_Mix],
            1,
            0
        )
    ),
    ""
)</f>
        <v>60.015128214630387</v>
      </c>
      <c r="AK25">
        <f>IFERROR(
    SUM(
       TBL_Formulas[[#This Row],[Growth Pattern 09]]*
        _xlfn.XLOOKUP(
            AK$1,
            TBL_Options[Option],
            TBL_Options[Secondary_Mix],
            1,
            0
        )
    ),
    ""
)</f>
        <v>0</v>
      </c>
      <c r="AL25">
        <f>IFERROR(
    SUM(
       TBL_Formulas[[#This Row],[Growth Pattern 09]]*
        _xlfn.XLOOKUP(
            AL$1,
            TBL_Options[Option],
            TBL_Options[Archive_Mix],
            1,
            0
        )
    ),
    ""
)</f>
        <v>0</v>
      </c>
      <c r="AM25">
        <f>IFERROR(
    SUM(
       TBL_Formulas[[#This Row],[Growth Pattern 10]]*
        _xlfn.XLOOKUP(
            AM$1,
            TBL_Options[Option],
            TBL_Options[Primary_Mix],
            1,
            0
        )
    ),
    ""
)</f>
        <v>60.015128214630387</v>
      </c>
      <c r="AN25">
        <f>IFERROR(
    SUM(
       TBL_Formulas[[#This Row],[Growth Pattern 10]]*
        _xlfn.XLOOKUP(
            AN$1,
            TBL_Options[Option],
            TBL_Options[Secondary_Mix],
            1,
            0
        )
    ),
    ""
)</f>
        <v>0</v>
      </c>
      <c r="AO25">
        <f>IFERROR(
    SUM(
       TBL_Formulas[[#This Row],[Growth Pattern 10]]*
        _xlfn.XLOOKUP(
            AO$1,
            TBL_Options[Option],
            TBL_Options[Archive_Mix],
            1,
            0
        )
    ),
    ""
)</f>
        <v>0</v>
      </c>
      <c r="AP25" s="3" cm="1">
        <f t="array" ref="AP25">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5392.6094957214173</v>
      </c>
      <c r="AQ25" s="3" t="str" cm="1">
        <f t="array" ref="AQ25">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5" s="3" t="str" cm="1">
        <f t="array" ref="AR25">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5" s="3" cm="1">
        <f t="array" ref="AS25">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282.69525994219498</v>
      </c>
      <c r="AT25" s="3" cm="1">
        <f t="array" ref="AT25">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153.63872822945382</v>
      </c>
      <c r="AU25" s="3" cm="1">
        <f t="array" ref="AU25">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147.49317910027563</v>
      </c>
      <c r="AV25" s="3" cm="1">
        <f t="array" ref="AV25">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768.19364114726898</v>
      </c>
      <c r="AW25" s="3" t="str" cm="1">
        <f t="array" ref="AW25">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5" s="3" t="str" cm="1">
        <f t="array" ref="AX25">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5" s="3" cm="1">
        <f t="array" ref="AY25">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614.55491291781516</v>
      </c>
      <c r="AZ25" s="3" t="str" cm="1">
        <f t="array" ref="AZ25">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5" s="3" t="str" cm="1">
        <f t="array" ref="BA25">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5" s="3" cm="1">
        <f t="array" ref="BB25">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1099.0199993478202</v>
      </c>
      <c r="BC25" s="3" t="str" cm="1">
        <f t="array" ref="BC25">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5" s="3" t="str" cm="1">
        <f t="array" ref="BD25">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5" s="3" cm="1">
        <f t="array" ref="BE25">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614.55491291781516</v>
      </c>
      <c r="BF25" s="3" t="str" cm="1">
        <f t="array" ref="BF25">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5" s="3" t="str" cm="1">
        <f t="array" ref="BG25">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5" s="3" cm="1">
        <f t="array" ref="BH25">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122.91098258356304</v>
      </c>
      <c r="BI25" s="3" t="str" cm="1">
        <f t="array" ref="BI25">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5" s="3" t="str" cm="1">
        <f t="array" ref="BJ25">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5" s="3" cm="1">
        <f t="array" ref="BK25">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2396.7641603794791</v>
      </c>
      <c r="BL25" s="3" t="str" cm="1">
        <f t="array" ref="BL25">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5" s="3" t="str" cm="1">
        <f t="array" ref="BM25">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5" s="3" cm="1">
        <f t="array" ref="BN25">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614.55491291781516</v>
      </c>
      <c r="BO25" s="3" t="str" cm="1">
        <f t="array" ref="BO25">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5" s="3" t="str" cm="1">
        <f t="array" ref="BP25">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5" s="3" cm="1">
        <f t="array" ref="BQ25">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245.82196516712608</v>
      </c>
      <c r="BR25" s="3" t="str" cm="1">
        <f t="array" ref="BR25">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5" s="3" t="str" cm="1">
        <f t="array" ref="BS25">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5"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5">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5">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61.45549129178152</v>
      </c>
      <c r="BW25">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61.45549129178152</v>
      </c>
      <c r="BX25">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5">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61.45549129178152</v>
      </c>
      <c r="BZ25">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122.91098258356304</v>
      </c>
      <c r="CA25">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5">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61.45549129178152</v>
      </c>
      <c r="CC25">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122.91098258356304</v>
      </c>
      <c r="CD25" s="3" t="str" cm="1">
        <f t="array" ref="CD25">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5" s="3" cm="1">
        <f t="array" ref="CE25">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2114.9263960741837</v>
      </c>
      <c r="CF25" s="3" t="str" cm="1">
        <f t="array" ref="CF25">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5" s="3" t="str" cm="1">
        <f t="array" ref="CG25">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5" s="3" cm="1">
        <f t="array" ref="CH25">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110.61988432520674</v>
      </c>
      <c r="CI25" s="3" t="str" cm="1">
        <f t="array" ref="CI25">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5" s="3" t="str" cm="1">
        <f t="array" ref="CJ25">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5" s="3" cm="1">
        <f t="array" ref="CK25">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553.09942162603363</v>
      </c>
      <c r="CL25" s="3" t="str" cm="1">
        <f t="array" ref="CL25">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5" s="3" t="str" cm="1">
        <f t="array" ref="CM25">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5" s="3" cm="1">
        <f t="array" ref="CN25">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553.09942162603363</v>
      </c>
      <c r="CO25" s="3" t="str" cm="1">
        <f t="array" ref="CO25">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5" s="3" cm="1">
        <f t="array" ref="CP25">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528.77554880308833</v>
      </c>
      <c r="CQ25" s="3" t="str" cm="1">
        <f t="array" ref="CQ25">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5" s="3" t="str" cm="1">
        <f t="array" ref="CR25">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5" s="3" cm="1">
        <f t="array" ref="CS25">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528.77554880308833</v>
      </c>
      <c r="CT25" s="3" t="str" cm="1">
        <f t="array" ref="CT25">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5" s="3" t="str" cm="1">
        <f t="array" ref="CU25">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5" s="3" cm="1">
        <f t="array" ref="CV25">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528.77554880308833</v>
      </c>
      <c r="CW25" s="3" t="str" cm="1">
        <f t="array" ref="CW25">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5" s="3" t="str" cm="1">
        <f t="array" ref="CX25">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5" s="3" cm="1">
        <f t="array" ref="CY25">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528.77554880308833</v>
      </c>
      <c r="CZ25" s="3" t="str" cm="1">
        <f t="array" ref="CZ25">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5" s="3" t="str" cm="1">
        <f t="array" ref="DA25">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5" s="3" t="str" cm="1">
        <f t="array" ref="DB25">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5" s="3" t="str" cm="1">
        <f t="array" ref="DC25">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5" s="3" cm="1">
        <f t="array" ref="DD25">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686.2504042095967</v>
      </c>
      <c r="DE25" s="3" t="str" cm="1">
        <f t="array" ref="DE25">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5" s="3" t="str" cm="1">
        <f t="array" ref="DF25">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5" s="3" cm="1">
        <f t="array" ref="DG25">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686.2504042095967</v>
      </c>
      <c r="DH25" s="3">
        <f>SUM(TBL_Formulas[[#This Row],[Primary Storage 01]:[Archive Storage 01]],TBL_Formulas[[#This Row],[Data Retrieval 01]])</f>
        <v>5392.6094957214173</v>
      </c>
      <c r="DI25" s="3">
        <f>SUM(TBL_Formulas[[#This Row],[Primary Storage 01]:[Archive Storage 01]],TBL_Formulas[[#This Row],[Data Retrieval 01]],TBL_Formulas[[#This Row],[Egress Fees 01 - Azure]:[Egress Fees 01 - GCP]])</f>
        <v>7507.5358917956009</v>
      </c>
      <c r="DJ25" s="3">
        <f>SUM(TBL_Formulas[[#This Row],[Primary Storage 02]:[Archive Storage 02]],TBL_Formulas[[#This Row],[Data Retrieval 02]])</f>
        <v>583.8271672719244</v>
      </c>
      <c r="DK25" s="3">
        <f>SUM(TBL_Formulas[[#This Row],[Primary Storage 02]:[Archive Storage 02]],TBL_Formulas[[#This Row],[Data Retrieval 02]],TBL_Formulas[[#This Row],[Egress Fees 02 - Azure]:[Egress Fees 02 - GCP]])</f>
        <v>694.44705159713112</v>
      </c>
      <c r="DL25" s="3">
        <f>SUM(TBL_Formulas[[#This Row],[Primary Storage 03]:[Archive Storage 03]],TBL_Formulas[[#This Row],[Data Retrieval 03]])</f>
        <v>829.6491324390505</v>
      </c>
      <c r="DM25" s="3">
        <f>SUM(TBL_Formulas[[#This Row],[Primary Storage 03]:[Archive Storage 03]],TBL_Formulas[[#This Row],[Data Retrieval 03]],TBL_Formulas[[#This Row],[Egress Fees 03 - Azure]:[Egress Fees 03 - GCP]])</f>
        <v>1382.7485540650841</v>
      </c>
      <c r="DN25" s="3">
        <f>SUM(TBL_Formulas[[#This Row],[Primary Storage 04]:[Archive Storage 04]],TBL_Formulas[[#This Row],[Data Retrieval 04]])</f>
        <v>676.01040420959669</v>
      </c>
      <c r="DO25" s="3">
        <f>SUM(TBL_Formulas[[#This Row],[Primary Storage 04]:[Archive Storage 04]],TBL_Formulas[[#This Row],[Data Retrieval 04]],TBL_Formulas[[#This Row],[Egress Fees 04 - Azure]:[Egress Fees 04 - GCP]])</f>
        <v>1229.1098258356303</v>
      </c>
      <c r="DP25" s="3">
        <f>SUM(TBL_Formulas[[#This Row],[Primary Storage 05]:[Archive Storage 05]],TBL_Formulas[[#This Row],[Data Retrieval 05]])</f>
        <v>1099.0199993478202</v>
      </c>
      <c r="DQ25" s="3">
        <f>SUM(TBL_Formulas[[#This Row],[Primary Storage 05]:[Archive Storage 05]],TBL_Formulas[[#This Row],[Data Retrieval 05]],TBL_Formulas[[#This Row],[Egress Fees 05 - Azure]:[Egress Fees 05 - GCP]])</f>
        <v>1627.7955481509084</v>
      </c>
      <c r="DR25" s="3">
        <f>SUM(TBL_Formulas[[#This Row],[Primary Storage 06]:[Archive Storage 06]],TBL_Formulas[[#This Row],[Data Retrieval 06]])</f>
        <v>676.01040420959669</v>
      </c>
      <c r="DS25" s="3">
        <f>SUM(TBL_Formulas[[#This Row],[Primary Storage 06]:[Archive Storage 06]],TBL_Formulas[[#This Row],[Data Retrieval 06]],TBL_Formulas[[#This Row],[Egress Fees 06 - Azure]:[Egress Fees 06 - GCP]])</f>
        <v>1204.785953012685</v>
      </c>
      <c r="DT25" s="3">
        <f>SUM(TBL_Formulas[[#This Row],[Primary Storage 07]:[Archive Storage 07]],TBL_Formulas[[#This Row],[Data Retrieval 07]])</f>
        <v>245.82196516712608</v>
      </c>
      <c r="DU25" s="3">
        <f>SUM(TBL_Formulas[[#This Row],[Primary Storage 07]:[Archive Storage 07]],TBL_Formulas[[#This Row],[Data Retrieval 07]],TBL_Formulas[[#This Row],[Egress Fees 07 - Azure]:[Egress Fees 07 - GCP]])</f>
        <v>774.59751397021444</v>
      </c>
      <c r="DV25" s="3">
        <f>SUM(TBL_Formulas[[#This Row],[Primary Storage 08]:[Archive Storage 08]],TBL_Formulas[[#This Row],[Data Retrieval 08]])</f>
        <v>2396.7641603794791</v>
      </c>
      <c r="DW25" s="3">
        <f>SUM(TBL_Formulas[[#This Row],[Primary Storage 08]:[Archive Storage 08]],TBL_Formulas[[#This Row],[Data Retrieval 08]],TBL_Formulas[[#This Row],[Egress Fees 08 - Azure]:[Egress Fees 08 - GCP]])</f>
        <v>2925.5397091825675</v>
      </c>
      <c r="DX25" s="3">
        <f>SUM(TBL_Formulas[[#This Row],[Primary Storage 09]:[Archive Storage 09]],TBL_Formulas[[#This Row],[Data Retrieval 09]])</f>
        <v>676.01040420959669</v>
      </c>
      <c r="DY25" s="3">
        <f>SUM(TBL_Formulas[[#This Row],[Primary Storage 09]:[Archive Storage 09]],TBL_Formulas[[#This Row],[Data Retrieval 09]],TBL_Formulas[[#This Row],[Egress Fees 09 - Azure]:[Egress Fees 09 - GCP]])</f>
        <v>1362.2608084191934</v>
      </c>
      <c r="DZ25" s="3">
        <f>SUM(TBL_Formulas[[#This Row],[Primary Storage 10]:[Archive Storage 10]],TBL_Formulas[[#This Row],[Data Retrieval 10]])</f>
        <v>368.73294775068911</v>
      </c>
      <c r="EA25" s="3">
        <f>SUM(TBL_Formulas[[#This Row],[Primary Storage 10]:[Archive Storage 10]],TBL_Formulas[[#This Row],[Data Retrieval 10]],TBL_Formulas[[#This Row],[Egress Fees 10 - Azure]:[Egress Fees 10 - GCP]])</f>
        <v>1054.9833519602857</v>
      </c>
      <c r="EB25" s="14"/>
    </row>
    <row r="26" spans="1:132" x14ac:dyDescent="0.2">
      <c r="A26" s="2">
        <v>24</v>
      </c>
      <c r="B26" cm="1">
        <f t="array" ref="B26">_xlfn.IFNA(
    _xlfn.IFS(
        _xlfn.XLOOKUP(
            B$1,
            TBL_Options_Add[Option],
            TBL_Options_Add[Influx1_Month],
            0,
            0
        )=TBL_Formulas[[#This Row],[Month]],
        SUM(
            B25*
            SUM(
                _xlfn.XLOOKUP(
                    B$1,
                    TBL_Options[Option],
                    TBL_Options[ROG],
                    0,
                    0
                )/
                12
            )+
            B25+
            _xlfn.XLOOKUP(
                B$1,
                TBL_Options_Add[Option],
                TBL_Options_Add[Influx1_Size],
                0,
                0
            )
        ),
        _xlfn.XLOOKUP(
            B$1,
            TBL_Options_Add[Option],
            TBL_Options_Add[Influx2_Month],
            0,
            0
        )=TBL_Formulas[[#This Row],[Month]],
        SUM(
            B25*
            SUM(
                _xlfn.XLOOKUP(
                    B$1,
                    TBL_Options[Option],
                    TBL_Options[ROG],
                    0,
                    0
                )/
                12
            )+
            B25+
            _xlfn.XLOOKUP(
                B$1,
                TBL_Options_Add[Option],
                TBL_Options_Add[Influx2_Size],
                0,
                0
            )
        ),
        _xlfn.XLOOKUP(
            B$1,
            TBL_Options_Add[Option],
            TBL_Options_Add[Influx3_Month],
            0,
            0
        )=TBL_Formulas[[#This Row],[Month]],
        SUM(
            B25*
            SUM(
                _xlfn.XLOOKUP(
                    B$1,
                    TBL_Options[Option],
                    TBL_Options[ROG],
                    0,
                    0
                )/
                12
            )+
            B25+
            _xlfn.XLOOKUP(
                B$1,
                TBL_Options_Add[Option],
                TBL_Options_Add[Influx3_Size],
                0,
                0
            )
        )
    ),
    SUM(
        B25*
        SUM(
            _xlfn.XLOOKUP(
                B$1,
                TBL_Options[Option],
                TBL_Options[ROG],
                0,
                0
            )/
            12
        )+
        B25
    )
)</f>
        <v>239.07675965549961</v>
      </c>
      <c r="C26" cm="1">
        <f t="array" ref="C26">_xlfn.IFNA(
    _xlfn.IFS(
        _xlfn.XLOOKUP(
            C$1,
            TBL_Options_Add[Option],
            TBL_Options_Add[Influx1_Month],
            0,
            0
        )=TBL_Formulas[[#This Row],[Month]],
        SUM(
            C25*
            SUM(
                _xlfn.XLOOKUP(
                    C$1,
                    TBL_Options[Option],
                    TBL_Options[ROG],
                    0,
                    0
                )/
                12
            )+
            C25+
            _xlfn.XLOOKUP(
                C$1,
                TBL_Options_Add[Option],
                TBL_Options_Add[Influx1_Size],
                0,
                0
            )
        ),
        _xlfn.XLOOKUP(
            C$1,
            TBL_Options_Add[Option],
            TBL_Options_Add[Influx2_Month],
            0,
            0
        )=TBL_Formulas[[#This Row],[Month]],
        SUM(
            C25*
            SUM(
                _xlfn.XLOOKUP(
                    C$1,
                    TBL_Options[Option],
                    TBL_Options[ROG],
                    0,
                    0
                )/
                12
            )+
            C25+
            _xlfn.XLOOKUP(
                C$1,
                TBL_Options_Add[Option],
                TBL_Options_Add[Influx2_Size],
                0,
                0
            )
        ),
        _xlfn.XLOOKUP(
            C$1,
            TBL_Options_Add[Option],
            TBL_Options_Add[Influx3_Month],
            0,
            0
        )=TBL_Formulas[[#This Row],[Month]],
        SUM(
            C25*
            SUM(
                _xlfn.XLOOKUP(
                    C$1,
                    TBL_Options[Option],
                    TBL_Options[ROG],
                    0,
                    0
                )/
                12
            )+
            C25+
            _xlfn.XLOOKUP(
                C$1,
                TBL_Options_Add[Option],
                TBL_Options_Add[Influx3_Size],
                0,
                0
            )
        )
    ),
    SUM(
        C25*
        SUM(
            _xlfn.XLOOKUP(
                C$1,
                TBL_Options[Option],
                TBL_Options[ROG],
                0,
                0
            )/
            12
        )+
        C25
    )
)</f>
        <v>60.515254283085639</v>
      </c>
      <c r="D26" cm="1">
        <f t="array" ref="D26">_xlfn.IFNA(
    _xlfn.IFS(
        _xlfn.XLOOKUP(
            D$1,
            TBL_Options_Add[Option],
            TBL_Options_Add[Influx1_Month],
            0,
            0
        )=TBL_Formulas[[#This Row],[Month]],
        SUM(
            D25*
            SUM(
                _xlfn.XLOOKUP(
                    D$1,
                    TBL_Options[Option],
                    TBL_Options[ROG],
                    0,
                    0
                )/
                12
            )+
            D25+
            _xlfn.XLOOKUP(
                D$1,
                TBL_Options_Add[Option],
                TBL_Options_Add[Influx1_Size],
                0,
                0
            )
        ),
        _xlfn.XLOOKUP(
            D$1,
            TBL_Options_Add[Option],
            TBL_Options_Add[Influx2_Month],
            0,
            0
        )=TBL_Formulas[[#This Row],[Month]],
        SUM(
            D25*
            SUM(
                _xlfn.XLOOKUP(
                    D$1,
                    TBL_Options[Option],
                    TBL_Options[ROG],
                    0,
                    0
                )/
                12
            )+
            D25+
            _xlfn.XLOOKUP(
                D$1,
                TBL_Options_Add[Option],
                TBL_Options_Add[Influx2_Size],
                0,
                0
            )
        ),
        _xlfn.XLOOKUP(
            D$1,
            TBL_Options_Add[Option],
            TBL_Options_Add[Influx3_Month],
            0,
            0
        )=TBL_Formulas[[#This Row],[Month]],
        SUM(
            D25*
            SUM(
                _xlfn.XLOOKUP(
                    D$1,
                    TBL_Options[Option],
                    TBL_Options[ROG],
                    0,
                    0
                )/
                12
            )+
            D25+
            _xlfn.XLOOKUP(
                D$1,
                TBL_Options_Add[Option],
                TBL_Options_Add[Influx3_Size],
                0,
                0
            )
        )
    ),
    SUM(
        D25*
        SUM(
            _xlfn.XLOOKUP(
                D$1,
                TBL_Options[Option],
                TBL_Options[ROG],
                0,
                0
            )/
            12
        )+
        D25
    )
)</f>
        <v>60.515254283085639</v>
      </c>
      <c r="E26" cm="1">
        <f t="array" ref="E26">_xlfn.IFNA(
    _xlfn.IFS(
        _xlfn.XLOOKUP(
            E$1,
            TBL_Options_Add[Option],
            TBL_Options_Add[Influx1_Month],
            0,
            0
        )=TBL_Formulas[[#This Row],[Month]],
        SUM(
            E25*
            SUM(
                _xlfn.XLOOKUP(
                    E$1,
                    TBL_Options[Option],
                    TBL_Options[ROG],
                    0,
                    0
                )/
                12
            )+
            E25+
            _xlfn.XLOOKUP(
                E$1,
                TBL_Options_Add[Option],
                TBL_Options_Add[Influx1_Size],
                0,
                0
            )
        ),
        _xlfn.XLOOKUP(
            E$1,
            TBL_Options_Add[Option],
            TBL_Options_Add[Influx2_Month],
            0,
            0
        )=TBL_Formulas[[#This Row],[Month]],
        SUM(
            E25*
            SUM(
                _xlfn.XLOOKUP(
                    E$1,
                    TBL_Options[Option],
                    TBL_Options[ROG],
                    0,
                    0
                )/
                12
            )+
            E25+
            _xlfn.XLOOKUP(
                E$1,
                TBL_Options_Add[Option],
                TBL_Options_Add[Influx2_Size],
                0,
                0
            )
        ),
        _xlfn.XLOOKUP(
            E$1,
            TBL_Options_Add[Option],
            TBL_Options_Add[Influx3_Month],
            0,
            0
        )=TBL_Formulas[[#This Row],[Month]],
        SUM(
            E25*
            SUM(
                _xlfn.XLOOKUP(
                    E$1,
                    TBL_Options[Option],
                    TBL_Options[ROG],
                    0,
                    0
                )/
                12
            )+
            E25+
            _xlfn.XLOOKUP(
                E$1,
                TBL_Options_Add[Option],
                TBL_Options_Add[Influx3_Size],
                0,
                0
            )
        )
    ),
    SUM(
        E25*
        SUM(
            _xlfn.XLOOKUP(
                E$1,
                TBL_Options[Option],
                TBL_Options[ROG],
                0,
                0
            )/
            12
        )+
        E25
    )
)</f>
        <v>60.515254283085639</v>
      </c>
      <c r="F26" cm="1">
        <f t="array" ref="F26">_xlfn.IFNA(
    _xlfn.IFS(
        _xlfn.XLOOKUP(
            F$1,
            TBL_Options_Add[Option],
            TBL_Options_Add[Influx1_Month],
            0,
            0
        )=TBL_Formulas[[#This Row],[Month]],
        SUM(
            F25*
            SUM(
                _xlfn.XLOOKUP(
                    F$1,
                    TBL_Options[Option],
                    TBL_Options[ROG],
                    0,
                    0
                )/
                12
            )+
            F25+
            _xlfn.XLOOKUP(
                F$1,
                TBL_Options_Add[Option],
                TBL_Options_Add[Influx1_Size],
                0,
                0
            )
        ),
        _xlfn.XLOOKUP(
            F$1,
            TBL_Options_Add[Option],
            TBL_Options_Add[Influx2_Month],
            0,
            0
        )=TBL_Formulas[[#This Row],[Month]],
        SUM(
            F25*
            SUM(
                _xlfn.XLOOKUP(
                    F$1,
                    TBL_Options[Option],
                    TBL_Options[ROG],
                    0,
                    0
                )/
                12
            )+
            F25+
            _xlfn.XLOOKUP(
                F$1,
                TBL_Options_Add[Option],
                TBL_Options_Add[Influx2_Size],
                0,
                0
            )
        ),
        _xlfn.XLOOKUP(
            F$1,
            TBL_Options_Add[Option],
            TBL_Options_Add[Influx3_Month],
            0,
            0
        )=TBL_Formulas[[#This Row],[Month]],
        SUM(
            F25*
            SUM(
                _xlfn.XLOOKUP(
                    F$1,
                    TBL_Options[Option],
                    TBL_Options[ROG],
                    0,
                    0
                )/
                12
            )+
            F25+
            _xlfn.XLOOKUP(
                F$1,
                TBL_Options_Add[Option],
                TBL_Options_Add[Influx3_Size],
                0,
                0
            )
        )
    ),
    SUM(
        F25*
        SUM(
            _xlfn.XLOOKUP(
                F$1,
                TBL_Options[Option],
                TBL_Options[ROG],
                0,
                0
            )/
            12
        )+
        F25
    )
)</f>
        <v>60.515254283085639</v>
      </c>
      <c r="G26" cm="1">
        <f t="array" ref="G26">_xlfn.IFNA(
    _xlfn.IFS(
        _xlfn.XLOOKUP(
            G$1,
            TBL_Options_Add[Option],
            TBL_Options_Add[Influx1_Month],
            0,
            0
        )=TBL_Formulas[[#This Row],[Month]],
        SUM(
            G25*
            SUM(
                _xlfn.XLOOKUP(
                    G$1,
                    TBL_Options[Option],
                    TBL_Options[ROG],
                    0,
                    0
                )/
                12
            )+
            G25+
            _xlfn.XLOOKUP(
                G$1,
                TBL_Options_Add[Option],
                TBL_Options_Add[Influx1_Size],
                0,
                0
            )
        ),
        _xlfn.XLOOKUP(
            G$1,
            TBL_Options_Add[Option],
            TBL_Options_Add[Influx2_Month],
            0,
            0
        )=TBL_Formulas[[#This Row],[Month]],
        SUM(
            G25*
            SUM(
                _xlfn.XLOOKUP(
                    G$1,
                    TBL_Options[Option],
                    TBL_Options[ROG],
                    0,
                    0
                )/
                12
            )+
            G25+
            _xlfn.XLOOKUP(
                G$1,
                TBL_Options_Add[Option],
                TBL_Options_Add[Influx2_Size],
                0,
                0
            )
        ),
        _xlfn.XLOOKUP(
            G$1,
            TBL_Options_Add[Option],
            TBL_Options_Add[Influx3_Month],
            0,
            0
        )=TBL_Formulas[[#This Row],[Month]],
        SUM(
            G25*
            SUM(
                _xlfn.XLOOKUP(
                    G$1,
                    TBL_Options[Option],
                    TBL_Options[ROG],
                    0,
                    0
                )/
                12
            )+
            G25+
            _xlfn.XLOOKUP(
                G$1,
                TBL_Options_Add[Option],
                TBL_Options_Add[Influx3_Size],
                0,
                0
            )
        )
    ),
    SUM(
        G25*
        SUM(
            _xlfn.XLOOKUP(
                G$1,
                TBL_Options[Option],
                TBL_Options[ROG],
                0,
                0
            )/
            12
        )+
        G25
    )
)</f>
        <v>60.515254283085639</v>
      </c>
      <c r="H26" cm="1">
        <f t="array" ref="H26">_xlfn.IFNA(
    _xlfn.IFS(
        _xlfn.XLOOKUP(
            H$1,
            TBL_Options_Add[Option],
            TBL_Options_Add[Influx1_Month],
            0,
            0
        )=TBL_Formulas[[#This Row],[Month]],
        SUM(
            H25*
            SUM(
                _xlfn.XLOOKUP(
                    H$1,
                    TBL_Options[Option],
                    TBL_Options[ROG],
                    0,
                    0
                )/
                12
            )+
            H25+
            _xlfn.XLOOKUP(
                H$1,
                TBL_Options_Add[Option],
                TBL_Options_Add[Influx1_Size],
                0,
                0
            )
        ),
        _xlfn.XLOOKUP(
            H$1,
            TBL_Options_Add[Option],
            TBL_Options_Add[Influx2_Month],
            0,
            0
        )=TBL_Formulas[[#This Row],[Month]],
        SUM(
            H25*
            SUM(
                _xlfn.XLOOKUP(
                    H$1,
                    TBL_Options[Option],
                    TBL_Options[ROG],
                    0,
                    0
                )/
                12
            )+
            H25+
            _xlfn.XLOOKUP(
                H$1,
                TBL_Options_Add[Option],
                TBL_Options_Add[Influx2_Size],
                0,
                0
            )
        ),
        _xlfn.XLOOKUP(
            H$1,
            TBL_Options_Add[Option],
            TBL_Options_Add[Influx3_Month],
            0,
            0
        )=TBL_Formulas[[#This Row],[Month]],
        SUM(
            H25*
            SUM(
                _xlfn.XLOOKUP(
                    H$1,
                    TBL_Options[Option],
                    TBL_Options[ROG],
                    0,
                    0
                )/
                12
            )+
            H25+
            _xlfn.XLOOKUP(
                H$1,
                TBL_Options_Add[Option],
                TBL_Options_Add[Influx3_Size],
                0,
                0
            )
        )
    ),
    SUM(
        H25*
        SUM(
            _xlfn.XLOOKUP(
                H$1,
                TBL_Options[Option],
                TBL_Options[ROG],
                0,
                0
            )/
            12
        )+
        H25
    )
)</f>
        <v>60.515254283085639</v>
      </c>
      <c r="I26" cm="1">
        <f t="array" ref="I26">_xlfn.IFNA(
    _xlfn.IFS(
        _xlfn.XLOOKUP(
            I$1,
            TBL_Options_Add[Option],
            TBL_Options_Add[Influx1_Month],
            0,
            0
        )=TBL_Formulas[[#This Row],[Month]],
        SUM(
            I25*
            SUM(
                _xlfn.XLOOKUP(
                    I$1,
                    TBL_Options[Option],
                    TBL_Options[ROG],
                    0,
                    0
                )/
                12
            )+
            I25+
            _xlfn.XLOOKUP(
                I$1,
                TBL_Options_Add[Option],
                TBL_Options_Add[Influx1_Size],
                0,
                0
            )
        ),
        _xlfn.XLOOKUP(
            I$1,
            TBL_Options_Add[Option],
            TBL_Options_Add[Influx2_Month],
            0,
            0
        )=TBL_Formulas[[#This Row],[Month]],
        SUM(
            I25*
            SUM(
                _xlfn.XLOOKUP(
                    I$1,
                    TBL_Options[Option],
                    TBL_Options[ROG],
                    0,
                    0
                )/
                12
            )+
            I25+
            _xlfn.XLOOKUP(
                I$1,
                TBL_Options_Add[Option],
                TBL_Options_Add[Influx2_Size],
                0,
                0
            )
        ),
        _xlfn.XLOOKUP(
            I$1,
            TBL_Options_Add[Option],
            TBL_Options_Add[Influx3_Month],
            0,
            0
        )=TBL_Formulas[[#This Row],[Month]],
        SUM(
            I25*
            SUM(
                _xlfn.XLOOKUP(
                    I$1,
                    TBL_Options[Option],
                    TBL_Options[ROG],
                    0,
                    0
                )/
                12
            )+
            I25+
            _xlfn.XLOOKUP(
                I$1,
                TBL_Options_Add[Option],
                TBL_Options_Add[Influx3_Size],
                0,
                0
            )
        )
    ),
    SUM(
        I25*
        SUM(
            _xlfn.XLOOKUP(
                I$1,
                TBL_Options[Option],
                TBL_Options[ROG],
                0,
                0
            )/
            12
        )+
        I25
    )
)</f>
        <v>60.515254283085639</v>
      </c>
      <c r="J26" cm="1">
        <f t="array" ref="J26">_xlfn.IFNA(
    _xlfn.IFS(
        _xlfn.XLOOKUP(
            J$1,
            TBL_Options_Add[Option],
            TBL_Options_Add[Influx1_Month],
            0,
            0
        )=TBL_Formulas[[#This Row],[Month]],
        SUM(
            J25*
            SUM(
                _xlfn.XLOOKUP(
                    J$1,
                    TBL_Options[Option],
                    TBL_Options[ROG],
                    0,
                    0
                )/
                12
            )+
            J25+
            _xlfn.XLOOKUP(
                J$1,
                TBL_Options_Add[Option],
                TBL_Options_Add[Influx1_Size],
                0,
                0
            )
        ),
        _xlfn.XLOOKUP(
            J$1,
            TBL_Options_Add[Option],
            TBL_Options_Add[Influx2_Month],
            0,
            0
        )=TBL_Formulas[[#This Row],[Month]],
        SUM(
            J25*
            SUM(
                _xlfn.XLOOKUP(
                    J$1,
                    TBL_Options[Option],
                    TBL_Options[ROG],
                    0,
                    0
                )/
                12
            )+
            J25+
            _xlfn.XLOOKUP(
                J$1,
                TBL_Options_Add[Option],
                TBL_Options_Add[Influx2_Size],
                0,
                0
            )
        ),
        _xlfn.XLOOKUP(
            J$1,
            TBL_Options_Add[Option],
            TBL_Options_Add[Influx3_Month],
            0,
            0
        )=TBL_Formulas[[#This Row],[Month]],
        SUM(
            J25*
            SUM(
                _xlfn.XLOOKUP(
                    J$1,
                    TBL_Options[Option],
                    TBL_Options[ROG],
                    0,
                    0
                )/
                12
            )+
            J25+
            _xlfn.XLOOKUP(
                J$1,
                TBL_Options_Add[Option],
                TBL_Options_Add[Influx3_Size],
                0,
                0
            )
        )
    ),
    SUM(
        J25*
        SUM(
            _xlfn.XLOOKUP(
                J$1,
                TBL_Options[Option],
                TBL_Options[ROG],
                0,
                0
            )/
            12
        )+
        J25
    )
)</f>
        <v>60.515254283085639</v>
      </c>
      <c r="K26" cm="1">
        <f t="array" ref="K26">_xlfn.IFNA(
    _xlfn.IFS(
        _xlfn.XLOOKUP(
            K$1,
            TBL_Options_Add[Option],
            TBL_Options_Add[Influx1_Month],
            0,
            0
        )=TBL_Formulas[[#This Row],[Month]],
        SUM(
            K25*
            SUM(
                _xlfn.XLOOKUP(
                    K$1,
                    TBL_Options[Option],
                    TBL_Options[ROG],
                    0,
                    0
                )/
                12
            )+
            K25+
            _xlfn.XLOOKUP(
                K$1,
                TBL_Options_Add[Option],
                TBL_Options_Add[Influx1_Size],
                0,
                0
            )
        ),
        _xlfn.XLOOKUP(
            K$1,
            TBL_Options_Add[Option],
            TBL_Options_Add[Influx2_Month],
            0,
            0
        )=TBL_Formulas[[#This Row],[Month]],
        SUM(
            K25*
            SUM(
                _xlfn.XLOOKUP(
                    K$1,
                    TBL_Options[Option],
                    TBL_Options[ROG],
                    0,
                    0
                )/
                12
            )+
            K25+
            _xlfn.XLOOKUP(
                K$1,
                TBL_Options_Add[Option],
                TBL_Options_Add[Influx2_Size],
                0,
                0
            )
        ),
        _xlfn.XLOOKUP(
            K$1,
            TBL_Options_Add[Option],
            TBL_Options_Add[Influx3_Month],
            0,
            0
        )=TBL_Formulas[[#This Row],[Month]],
        SUM(
            K25*
            SUM(
                _xlfn.XLOOKUP(
                    K$1,
                    TBL_Options[Option],
                    TBL_Options[ROG],
                    0,
                    0
                )/
                12
            )+
            K25+
            _xlfn.XLOOKUP(
                K$1,
                TBL_Options_Add[Option],
                TBL_Options_Add[Influx3_Size],
                0,
                0
            )
        )
    ),
    SUM(
        K25*
        SUM(
            _xlfn.XLOOKUP(
                K$1,
                TBL_Options[Option],
                TBL_Options[ROG],
                0,
                0
            )/
            12
        )+
        K25
    )
)</f>
        <v>60.515254283085639</v>
      </c>
      <c r="L26">
        <f>IFERROR(
    SUM(
       TBL_Formulas[[#This Row],[Growth Pattern 01]]*
        _xlfn.XLOOKUP(
            L$1,
            TBL_Options[Option],
            TBL_Options[Primary_Mix],
            1,
            0
        )
    ),
    ""
)</f>
        <v>239.07675965549961</v>
      </c>
      <c r="M26">
        <f>IFERROR(
    SUM(
       TBL_Formulas[[#This Row],[Growth Pattern 01]]*
        _xlfn.XLOOKUP(
            M$1,
            TBL_Options[Option],
            TBL_Options[Secondary_Mix],
            1,
            0
        )
    ),
    ""
)</f>
        <v>47.815351931099926</v>
      </c>
      <c r="N26">
        <f>IFERROR(
    SUM(
       TBL_Formulas[[#This Row],[Growth Pattern 01]]*
        _xlfn.XLOOKUP(
            N$1,
            TBL_Options[Option],
            TBL_Options[Archive_Mix],
            1,
            0
        )
    ),
    ""
)</f>
        <v>0</v>
      </c>
      <c r="O26">
        <f>IFERROR(
    SUM(
       TBL_Formulas[[#This Row],[Growth Pattern 02]]*
        _xlfn.XLOOKUP(
            O$1,
            TBL_Options[Option],
            TBL_Options[Primary_Mix],
            1,
            0
        )
    ),
    ""
)</f>
        <v>12.103050856617129</v>
      </c>
      <c r="P26">
        <f>IFERROR(
    SUM(
       TBL_Formulas[[#This Row],[Growth Pattern 02]]*
        _xlfn.XLOOKUP(
            P$1,
            TBL_Options[Option],
            TBL_Options[Secondary_Mix],
            1,
            0
        )
    ),
    ""
)</f>
        <v>12.103050856617129</v>
      </c>
      <c r="Q26">
        <f>IFERROR(
    SUM(
       TBL_Formulas[[#This Row],[Growth Pattern 02]]*
        _xlfn.XLOOKUP(
            Q$1,
            TBL_Options[Option],
            TBL_Options[Archive_Mix],
            1,
            0
        )
    ),
    ""
)</f>
        <v>36.309152569851385</v>
      </c>
      <c r="R26">
        <f>IFERROR(
    SUM(
       TBL_Formulas[[#This Row],[Growth Pattern 03]]*
        _xlfn.XLOOKUP(
            R$1,
            TBL_Options[Option],
            TBL_Options[Primary_Mix],
            1,
            0
        )
    ),
    ""
)</f>
        <v>60.515254283085639</v>
      </c>
      <c r="S26">
        <f>IFERROR(
    SUM(
       TBL_Formulas[[#This Row],[Growth Pattern 03]]*
        _xlfn.XLOOKUP(
            R$1,
            TBL_Options[Option],
            TBL_Options[Secondary_Mix],
            1,
            0
        )
    ),
    ""
)</f>
        <v>0</v>
      </c>
      <c r="T26">
        <f>IFERROR(
    SUM(
       TBL_Formulas[[#This Row],[Growth Pattern 03]]*
        _xlfn.XLOOKUP(
            T$1,
            TBL_Options[Option],
            TBL_Options[Archive_Mix],
            1,
            0
        )
    ),
    ""
)</f>
        <v>0</v>
      </c>
      <c r="U26">
        <f>IFERROR(
    SUM(
       TBL_Formulas[[#This Row],[Growth Pattern 04]]*
        _xlfn.XLOOKUP(
            U$1,
            TBL_Options[Option],
            TBL_Options[Primary_Mix],
            1,
            0
        )
    ),
    ""
)</f>
        <v>60.515254283085639</v>
      </c>
      <c r="V26">
        <f>IFERROR(
    SUM(
       TBL_Formulas[[#This Row],[Growth Pattern 04]]*
        _xlfn.XLOOKUP(
           V$1,
            TBL_Options[Option],
            TBL_Options[Secondary_Mix],
            1,
            0
        )
    ),
    ""
)</f>
        <v>0</v>
      </c>
      <c r="W26">
        <f>IFERROR(
    SUM(
       TBL_Formulas[[#This Row],[Growth Pattern 04]]*
        _xlfn.XLOOKUP(
            W$1,
            TBL_Options[Option],
            TBL_Options[Archive_Mix],
            1,
            0
        )
    ),
    ""
)</f>
        <v>0</v>
      </c>
      <c r="X26">
        <f>IFERROR(
    SUM(
       TBL_Formulas[[#This Row],[Growth Pattern 05]]*
        _xlfn.XLOOKUP(
            X$1,
            TBL_Options[Option],
            TBL_Options[Primary_Mix],
            1,
            0
        )
    ),
    ""
)</f>
        <v>60.515254283085639</v>
      </c>
      <c r="Y26">
        <f>IFERROR(
    SUM(
       TBL_Formulas[[#This Row],[Growth Pattern 05]]*
        _xlfn.XLOOKUP(
            Y$1,
            TBL_Options[Option],
            TBL_Options[Secondary_Mix],
            1,
            0
        )
    ),
    ""
)</f>
        <v>0</v>
      </c>
      <c r="Z26">
        <f>IFERROR(
    SUM(
       TBL_Formulas[[#This Row],[Growth Pattern 05]]*
        _xlfn.XLOOKUP(
            Z$1,
            TBL_Options[Option],
            TBL_Options[Archive_Mix],
            1,
            0
        )
    ),
    ""
)</f>
        <v>0</v>
      </c>
      <c r="AA26">
        <f>IFERROR(
    SUM(
       TBL_Formulas[[#This Row],[Growth Pattern 06]]*
        _xlfn.XLOOKUP(
            AA$1,
            TBL_Options[Option],
            TBL_Options[Primary_Mix],
            1,
            0
        )
    ),
    ""
)</f>
        <v>60.515254283085639</v>
      </c>
      <c r="AB26">
        <f>IFERROR(
    SUM(
       TBL_Formulas[[#This Row],[Growth Pattern 06]]*
        _xlfn.XLOOKUP(
            AB$1,
            TBL_Options[Option],
            TBL_Options[Secondary_Mix],
            1,
            0
        )
    ),
    ""
)</f>
        <v>0</v>
      </c>
      <c r="AC26">
        <f>IFERROR(
    SUM(
       TBL_Formulas[[#This Row],[Growth Pattern 06]]*
        _xlfn.XLOOKUP(
            AC$1,
            TBL_Options[Option],
            TBL_Options[Archive_Mix],
            1,
            0
        )
    ),
    ""
)</f>
        <v>0</v>
      </c>
      <c r="AD26">
        <f>IFERROR(
    SUM(
       TBL_Formulas[[#This Row],[Growth Pattern 07]]*
        _xlfn.XLOOKUP(
            AD$1,
            TBL_Options[Option],
            TBL_Options[Primary_Mix],
            1,
            0
        )
    ),
    ""
)</f>
        <v>60.515254283085639</v>
      </c>
      <c r="AE26">
        <f>IFERROR(
    SUM(
       TBL_Formulas[[#This Row],[Growth Pattern 07]]*
        _xlfn.XLOOKUP(
            AE$1,
            TBL_Options[Option],
            TBL_Options[Secondary_Mix],
            1,
            0
        )
    ),
    ""
)</f>
        <v>0</v>
      </c>
      <c r="AF26">
        <f>IFERROR(
    SUM(
       TBL_Formulas[[#This Row],[Growth Pattern 07]]*
        _xlfn.XLOOKUP(
            AF$1,
            TBL_Options[Option],
            TBL_Options[Archive_Mix],
            1,
            0
        )
    ),
    ""
)</f>
        <v>0</v>
      </c>
      <c r="AG26">
        <f>IFERROR(
    SUM(
       TBL_Formulas[[#This Row],[Growth Pattern 08]]*
        _xlfn.XLOOKUP(
            AG$1,
            TBL_Options[Option],
            TBL_Options[Primary_Mix],
            1,
            0
        )
    ),
    ""
)</f>
        <v>60.515254283085639</v>
      </c>
      <c r="AH26">
        <f>IFERROR(
    SUM(
       TBL_Formulas[[#This Row],[Growth Pattern 08]]*
        _xlfn.XLOOKUP(
            AH$1,
            TBL_Options[Option],
            TBL_Options[Secondary_Mix],
            1,
            0
        )
    ),
    ""
)</f>
        <v>0</v>
      </c>
      <c r="AI26">
        <f>IFERROR(
    SUM(
       TBL_Formulas[[#This Row],[Growth Pattern 08]]*
        _xlfn.XLOOKUP(
            AI$1,
            TBL_Options[Option],
            TBL_Options[Archive_Mix],
            1,
            0
        )
    ),
    ""
)</f>
        <v>0</v>
      </c>
      <c r="AJ26">
        <f>IFERROR(
    SUM(
       TBL_Formulas[[#This Row],[Growth Pattern 09]]*
        _xlfn.XLOOKUP(
            AJ$1,
            TBL_Options[Option],
            TBL_Options[Primary_Mix],
            1,
            0
        )
    ),
    ""
)</f>
        <v>60.515254283085639</v>
      </c>
      <c r="AK26">
        <f>IFERROR(
    SUM(
       TBL_Formulas[[#This Row],[Growth Pattern 09]]*
        _xlfn.XLOOKUP(
            AK$1,
            TBL_Options[Option],
            TBL_Options[Secondary_Mix],
            1,
            0
        )
    ),
    ""
)</f>
        <v>0</v>
      </c>
      <c r="AL26">
        <f>IFERROR(
    SUM(
       TBL_Formulas[[#This Row],[Growth Pattern 09]]*
        _xlfn.XLOOKUP(
            AL$1,
            TBL_Options[Option],
            TBL_Options[Archive_Mix],
            1,
            0
        )
    ),
    ""
)</f>
        <v>0</v>
      </c>
      <c r="AM26">
        <f>IFERROR(
    SUM(
       TBL_Formulas[[#This Row],[Growth Pattern 10]]*
        _xlfn.XLOOKUP(
            AM$1,
            TBL_Options[Option],
            TBL_Options[Primary_Mix],
            1,
            0
        )
    ),
    ""
)</f>
        <v>60.515254283085639</v>
      </c>
      <c r="AN26">
        <f>IFERROR(
    SUM(
       TBL_Formulas[[#This Row],[Growth Pattern 10]]*
        _xlfn.XLOOKUP(
            AN$1,
            TBL_Options[Option],
            TBL_Options[Secondary_Mix],
            1,
            0
        )
    ),
    ""
)</f>
        <v>0</v>
      </c>
      <c r="AO26">
        <f>IFERROR(
    SUM(
       TBL_Formulas[[#This Row],[Growth Pattern 10]]*
        _xlfn.XLOOKUP(
            AO$1,
            TBL_Options[Option],
            TBL_Options[Archive_Mix],
            1,
            0
        )
    ),
    ""
)</f>
        <v>0</v>
      </c>
      <c r="AP26" s="3" cm="1">
        <f t="array" ref="AP26">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5437.1212415190948</v>
      </c>
      <c r="AQ26" s="3" t="str" cm="1">
        <f t="array" ref="AQ26">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6" s="3" t="str" cm="1">
        <f t="array" ref="AR26">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6" s="3" cm="1">
        <f t="array" ref="AS26">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285.05105377504663</v>
      </c>
      <c r="AT26" s="3" cm="1">
        <f t="array" ref="AT26">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154.91905096469927</v>
      </c>
      <c r="AU26" s="3" cm="1">
        <f t="array" ref="AU26">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148.72228892611128</v>
      </c>
      <c r="AV26" s="3" cm="1">
        <f t="array" ref="AV26">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774.59525482349613</v>
      </c>
      <c r="AW26" s="3" t="str" cm="1">
        <f t="array" ref="AW26">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6" s="3" t="str" cm="1">
        <f t="array" ref="AX26">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6" s="3" cm="1">
        <f t="array" ref="AY26">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619.67620385879695</v>
      </c>
      <c r="AZ26" s="3" t="str" cm="1">
        <f t="array" ref="AZ26">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6" s="3" t="str" cm="1">
        <f t="array" ref="BA26">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6" s="3" cm="1">
        <f t="array" ref="BB26">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1107.8798326757187</v>
      </c>
      <c r="BC26" s="3" t="str" cm="1">
        <f t="array" ref="BC26">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6" s="3" t="str" cm="1">
        <f t="array" ref="BD26">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6" s="3" cm="1">
        <f t="array" ref="BE26">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619.67620385879695</v>
      </c>
      <c r="BF26" s="3" t="str" cm="1">
        <f t="array" ref="BF26">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6" s="3" t="str" cm="1">
        <f t="array" ref="BG26">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6" s="3" cm="1">
        <f t="array" ref="BH26">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123.9352407717594</v>
      </c>
      <c r="BI26" s="3" t="str" cm="1">
        <f t="array" ref="BI26">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6" s="3" t="str" cm="1">
        <f t="array" ref="BJ26">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6" s="3" cm="1">
        <f t="array" ref="BK26">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2416.737195049308</v>
      </c>
      <c r="BL26" s="3" t="str" cm="1">
        <f t="array" ref="BL26">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6" s="3" t="str" cm="1">
        <f t="array" ref="BM26">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6" s="3" cm="1">
        <f t="array" ref="BN26">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619.67620385879695</v>
      </c>
      <c r="BO26" s="3" t="str" cm="1">
        <f t="array" ref="BO26">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6" s="3" t="str" cm="1">
        <f t="array" ref="BP26">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6" s="3" cm="1">
        <f t="array" ref="BQ26">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247.87048154351879</v>
      </c>
      <c r="BR26" s="3" t="str" cm="1">
        <f t="array" ref="BR26">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6" s="3" t="str" cm="1">
        <f t="array" ref="BS26">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6"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6">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6">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61.967620385879698</v>
      </c>
      <c r="BW26">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61.967620385879698</v>
      </c>
      <c r="BX26">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6">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61.967620385879698</v>
      </c>
      <c r="BZ26">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123.9352407717594</v>
      </c>
      <c r="CA26">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6">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61.967620385879698</v>
      </c>
      <c r="CC26">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123.9352407717594</v>
      </c>
      <c r="CD26" s="3" t="str" cm="1">
        <f t="array" ref="CD26">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6" s="3" cm="1">
        <f t="array" ref="CE26">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2132.1241160414688</v>
      </c>
      <c r="CF26" s="3" t="str" cm="1">
        <f t="array" ref="CF26">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6" s="3" t="str" cm="1">
        <f t="array" ref="CG26">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6" s="3" cm="1">
        <f t="array" ref="CH26">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111.54171669458347</v>
      </c>
      <c r="CI26" s="3" t="str" cm="1">
        <f t="array" ref="CI26">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6" s="3" t="str" cm="1">
        <f t="array" ref="CJ26">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6" s="3" cm="1">
        <f t="array" ref="CK26">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557.70858347291733</v>
      </c>
      <c r="CL26" s="3" t="str" cm="1">
        <f t="array" ref="CL26">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6" s="3" t="str" cm="1">
        <f t="array" ref="CM26">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6" s="3" cm="1">
        <f t="array" ref="CN26">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557.70858347291733</v>
      </c>
      <c r="CO26" s="3" t="str" cm="1">
        <f t="array" ref="CO26">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6" s="3" cm="1">
        <f t="array" ref="CP26">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533.25667837644733</v>
      </c>
      <c r="CQ26" s="3" t="str" cm="1">
        <f t="array" ref="CQ26">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6" s="3" t="str" cm="1">
        <f t="array" ref="CR26">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6" s="3" cm="1">
        <f t="array" ref="CS26">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533.25667837644733</v>
      </c>
      <c r="CT26" s="3" t="str" cm="1">
        <f t="array" ref="CT26">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6" s="3" t="str" cm="1">
        <f t="array" ref="CU26">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6" s="3" cm="1">
        <f t="array" ref="CV26">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533.25667837644733</v>
      </c>
      <c r="CW26" s="3" t="str" cm="1">
        <f t="array" ref="CW26">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6" s="3" t="str" cm="1">
        <f t="array" ref="CX26">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6" s="3" cm="1">
        <f t="array" ref="CY26">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533.25667837644733</v>
      </c>
      <c r="CZ26" s="3" t="str" cm="1">
        <f t="array" ref="CZ26">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6" s="3" t="str" cm="1">
        <f t="array" ref="DA26">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6" s="3" t="str" cm="1">
        <f t="array" ref="DB26">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6" s="3" t="str" cm="1">
        <f t="array" ref="DC26">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6" s="3" cm="1">
        <f t="array" ref="DD26">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691.8838242446767</v>
      </c>
      <c r="DE26" s="3" t="str" cm="1">
        <f t="array" ref="DE26">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6" s="3" t="str" cm="1">
        <f t="array" ref="DF26">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6" s="3" cm="1">
        <f t="array" ref="DG26">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691.8838242446767</v>
      </c>
      <c r="DH26" s="3">
        <f>SUM(TBL_Formulas[[#This Row],[Primary Storage 01]:[Archive Storage 01]],TBL_Formulas[[#This Row],[Data Retrieval 01]])</f>
        <v>5437.1212415190948</v>
      </c>
      <c r="DI26" s="3">
        <f>SUM(TBL_Formulas[[#This Row],[Primary Storage 01]:[Archive Storage 01]],TBL_Formulas[[#This Row],[Data Retrieval 01]],TBL_Formulas[[#This Row],[Egress Fees 01 - Azure]:[Egress Fees 01 - GCP]])</f>
        <v>7569.2453575605632</v>
      </c>
      <c r="DJ26" s="3">
        <f>SUM(TBL_Formulas[[#This Row],[Primary Storage 02]:[Archive Storage 02]],TBL_Formulas[[#This Row],[Data Retrieval 02]])</f>
        <v>588.69239366585725</v>
      </c>
      <c r="DK26" s="3">
        <f>SUM(TBL_Formulas[[#This Row],[Primary Storage 02]:[Archive Storage 02]],TBL_Formulas[[#This Row],[Data Retrieval 02]],TBL_Formulas[[#This Row],[Egress Fees 02 - Azure]:[Egress Fees 02 - GCP]])</f>
        <v>700.2341103604407</v>
      </c>
      <c r="DL26" s="3">
        <f>SUM(TBL_Formulas[[#This Row],[Primary Storage 03]:[Archive Storage 03]],TBL_Formulas[[#This Row],[Data Retrieval 03]])</f>
        <v>836.56287520937587</v>
      </c>
      <c r="DM26" s="3">
        <f>SUM(TBL_Formulas[[#This Row],[Primary Storage 03]:[Archive Storage 03]],TBL_Formulas[[#This Row],[Data Retrieval 03]],TBL_Formulas[[#This Row],[Egress Fees 03 - Azure]:[Egress Fees 03 - GCP]])</f>
        <v>1394.2714586822931</v>
      </c>
      <c r="DN26" s="3">
        <f>SUM(TBL_Formulas[[#This Row],[Primary Storage 04]:[Archive Storage 04]],TBL_Formulas[[#This Row],[Data Retrieval 04]])</f>
        <v>681.64382424467669</v>
      </c>
      <c r="DO26" s="3">
        <f>SUM(TBL_Formulas[[#This Row],[Primary Storage 04]:[Archive Storage 04]],TBL_Formulas[[#This Row],[Data Retrieval 04]],TBL_Formulas[[#This Row],[Egress Fees 04 - Azure]:[Egress Fees 04 - GCP]])</f>
        <v>1239.3524077175939</v>
      </c>
      <c r="DP26" s="3">
        <f>SUM(TBL_Formulas[[#This Row],[Primary Storage 05]:[Archive Storage 05]],TBL_Formulas[[#This Row],[Data Retrieval 05]])</f>
        <v>1107.8798326757187</v>
      </c>
      <c r="DQ26" s="3">
        <f>SUM(TBL_Formulas[[#This Row],[Primary Storage 05]:[Archive Storage 05]],TBL_Formulas[[#This Row],[Data Retrieval 05]],TBL_Formulas[[#This Row],[Egress Fees 05 - Azure]:[Egress Fees 05 - GCP]])</f>
        <v>1641.136511052166</v>
      </c>
      <c r="DR26" s="3">
        <f>SUM(TBL_Formulas[[#This Row],[Primary Storage 06]:[Archive Storage 06]],TBL_Formulas[[#This Row],[Data Retrieval 06]])</f>
        <v>681.64382424467669</v>
      </c>
      <c r="DS26" s="3">
        <f>SUM(TBL_Formulas[[#This Row],[Primary Storage 06]:[Archive Storage 06]],TBL_Formulas[[#This Row],[Data Retrieval 06]],TBL_Formulas[[#This Row],[Egress Fees 06 - Azure]:[Egress Fees 06 - GCP]])</f>
        <v>1214.9005026211239</v>
      </c>
      <c r="DT26" s="3">
        <f>SUM(TBL_Formulas[[#This Row],[Primary Storage 07]:[Archive Storage 07]],TBL_Formulas[[#This Row],[Data Retrieval 07]])</f>
        <v>247.87048154351879</v>
      </c>
      <c r="DU26" s="3">
        <f>SUM(TBL_Formulas[[#This Row],[Primary Storage 07]:[Archive Storage 07]],TBL_Formulas[[#This Row],[Data Retrieval 07]],TBL_Formulas[[#This Row],[Egress Fees 07 - Azure]:[Egress Fees 07 - GCP]])</f>
        <v>781.12715991996606</v>
      </c>
      <c r="DV26" s="3">
        <f>SUM(TBL_Formulas[[#This Row],[Primary Storage 08]:[Archive Storage 08]],TBL_Formulas[[#This Row],[Data Retrieval 08]])</f>
        <v>2416.737195049308</v>
      </c>
      <c r="DW26" s="3">
        <f>SUM(TBL_Formulas[[#This Row],[Primary Storage 08]:[Archive Storage 08]],TBL_Formulas[[#This Row],[Data Retrieval 08]],TBL_Formulas[[#This Row],[Egress Fees 08 - Azure]:[Egress Fees 08 - GCP]])</f>
        <v>2949.9938734257553</v>
      </c>
      <c r="DX26" s="3">
        <f>SUM(TBL_Formulas[[#This Row],[Primary Storage 09]:[Archive Storage 09]],TBL_Formulas[[#This Row],[Data Retrieval 09]])</f>
        <v>681.64382424467669</v>
      </c>
      <c r="DY26" s="3">
        <f>SUM(TBL_Formulas[[#This Row],[Primary Storage 09]:[Archive Storage 09]],TBL_Formulas[[#This Row],[Data Retrieval 09]],TBL_Formulas[[#This Row],[Egress Fees 09 - Azure]:[Egress Fees 09 - GCP]])</f>
        <v>1373.5276484893534</v>
      </c>
      <c r="DZ26" s="3">
        <f>SUM(TBL_Formulas[[#This Row],[Primary Storage 10]:[Archive Storage 10]],TBL_Formulas[[#This Row],[Data Retrieval 10]])</f>
        <v>371.80572231527822</v>
      </c>
      <c r="EA26" s="3">
        <f>SUM(TBL_Formulas[[#This Row],[Primary Storage 10]:[Archive Storage 10]],TBL_Formulas[[#This Row],[Data Retrieval 10]],TBL_Formulas[[#This Row],[Egress Fees 10 - Azure]:[Egress Fees 10 - GCP]])</f>
        <v>1063.689546559955</v>
      </c>
      <c r="EB26" s="14"/>
    </row>
    <row r="27" spans="1:132" x14ac:dyDescent="0.2">
      <c r="A27" s="2">
        <v>25</v>
      </c>
      <c r="B27" cm="1">
        <f t="array" ref="B27">_xlfn.IFNA(
    _xlfn.IFS(
        _xlfn.XLOOKUP(
            B$1,
            TBL_Options_Add[Option],
            TBL_Options_Add[Influx1_Month],
            0,
            0
        )=TBL_Formulas[[#This Row],[Month]],
        SUM(
            B26*
            SUM(
                _xlfn.XLOOKUP(
                    B$1,
                    TBL_Options[Option],
                    TBL_Options[ROG],
                    0,
                    0
                )/
                12
            )+
            B26+
            _xlfn.XLOOKUP(
                B$1,
                TBL_Options_Add[Option],
                TBL_Options_Add[Influx1_Size],
                0,
                0
            )
        ),
        _xlfn.XLOOKUP(
            B$1,
            TBL_Options_Add[Option],
            TBL_Options_Add[Influx2_Month],
            0,
            0
        )=TBL_Formulas[[#This Row],[Month]],
        SUM(
            B26*
            SUM(
                _xlfn.XLOOKUP(
                    B$1,
                    TBL_Options[Option],
                    TBL_Options[ROG],
                    0,
                    0
                )/
                12
            )+
            B26+
            _xlfn.XLOOKUP(
                B$1,
                TBL_Options_Add[Option],
                TBL_Options_Add[Influx2_Size],
                0,
                0
            )
        ),
        _xlfn.XLOOKUP(
            B$1,
            TBL_Options_Add[Option],
            TBL_Options_Add[Influx3_Month],
            0,
            0
        )=TBL_Formulas[[#This Row],[Month]],
        SUM(
            B26*
            SUM(
                _xlfn.XLOOKUP(
                    B$1,
                    TBL_Options[Option],
                    TBL_Options[ROG],
                    0,
                    0
                )/
                12
            )+
            B26+
            _xlfn.XLOOKUP(
                B$1,
                TBL_Options_Add[Option],
                TBL_Options_Add[Influx3_Size],
                0,
                0
            )
        )
    ),
    SUM(
        B26*
        SUM(
            _xlfn.XLOOKUP(
                B$1,
                TBL_Options[Option],
                TBL_Options[ROG],
                0,
                0
            )/
            12
        )+
        B26
    )
)</f>
        <v>241.06906598596211</v>
      </c>
      <c r="C27" cm="1">
        <f t="array" ref="C27">_xlfn.IFNA(
    _xlfn.IFS(
        _xlfn.XLOOKUP(
            C$1,
            TBL_Options_Add[Option],
            TBL_Options_Add[Influx1_Month],
            0,
            0
        )=TBL_Formulas[[#This Row],[Month]],
        SUM(
            C26*
            SUM(
                _xlfn.XLOOKUP(
                    C$1,
                    TBL_Options[Option],
                    TBL_Options[ROG],
                    0,
                    0
                )/
                12
            )+
            C26+
            _xlfn.XLOOKUP(
                C$1,
                TBL_Options_Add[Option],
                TBL_Options_Add[Influx1_Size],
                0,
                0
            )
        ),
        _xlfn.XLOOKUP(
            C$1,
            TBL_Options_Add[Option],
            TBL_Options_Add[Influx2_Month],
            0,
            0
        )=TBL_Formulas[[#This Row],[Month]],
        SUM(
            C26*
            SUM(
                _xlfn.XLOOKUP(
                    C$1,
                    TBL_Options[Option],
                    TBL_Options[ROG],
                    0,
                    0
                )/
                12
            )+
            C26+
            _xlfn.XLOOKUP(
                C$1,
                TBL_Options_Add[Option],
                TBL_Options_Add[Influx2_Size],
                0,
                0
            )
        ),
        _xlfn.XLOOKUP(
            C$1,
            TBL_Options_Add[Option],
            TBL_Options_Add[Influx3_Month],
            0,
            0
        )=TBL_Formulas[[#This Row],[Month]],
        SUM(
            C26*
            SUM(
                _xlfn.XLOOKUP(
                    C$1,
                    TBL_Options[Option],
                    TBL_Options[ROG],
                    0,
                    0
                )/
                12
            )+
            C26+
            _xlfn.XLOOKUP(
                C$1,
                TBL_Options_Add[Option],
                TBL_Options_Add[Influx3_Size],
                0,
                0
            )
        )
    ),
    SUM(
        C26*
        SUM(
            _xlfn.XLOOKUP(
                C$1,
                TBL_Options[Option],
                TBL_Options[ROG],
                0,
                0
            )/
            12
        )+
        C26
    )
)</f>
        <v>61.019548068778022</v>
      </c>
      <c r="D27" cm="1">
        <f t="array" ref="D27">_xlfn.IFNA(
    _xlfn.IFS(
        _xlfn.XLOOKUP(
            D$1,
            TBL_Options_Add[Option],
            TBL_Options_Add[Influx1_Month],
            0,
            0
        )=TBL_Formulas[[#This Row],[Month]],
        SUM(
            D26*
            SUM(
                _xlfn.XLOOKUP(
                    D$1,
                    TBL_Options[Option],
                    TBL_Options[ROG],
                    0,
                    0
                )/
                12
            )+
            D26+
            _xlfn.XLOOKUP(
                D$1,
                TBL_Options_Add[Option],
                TBL_Options_Add[Influx1_Size],
                0,
                0
            )
        ),
        _xlfn.XLOOKUP(
            D$1,
            TBL_Options_Add[Option],
            TBL_Options_Add[Influx2_Month],
            0,
            0
        )=TBL_Formulas[[#This Row],[Month]],
        SUM(
            D26*
            SUM(
                _xlfn.XLOOKUP(
                    D$1,
                    TBL_Options[Option],
                    TBL_Options[ROG],
                    0,
                    0
                )/
                12
            )+
            D26+
            _xlfn.XLOOKUP(
                D$1,
                TBL_Options_Add[Option],
                TBL_Options_Add[Influx2_Size],
                0,
                0
            )
        ),
        _xlfn.XLOOKUP(
            D$1,
            TBL_Options_Add[Option],
            TBL_Options_Add[Influx3_Month],
            0,
            0
        )=TBL_Formulas[[#This Row],[Month]],
        SUM(
            D26*
            SUM(
                _xlfn.XLOOKUP(
                    D$1,
                    TBL_Options[Option],
                    TBL_Options[ROG],
                    0,
                    0
                )/
                12
            )+
            D26+
            _xlfn.XLOOKUP(
                D$1,
                TBL_Options_Add[Option],
                TBL_Options_Add[Influx3_Size],
                0,
                0
            )
        )
    ),
    SUM(
        D26*
        SUM(
            _xlfn.XLOOKUP(
                D$1,
                TBL_Options[Option],
                TBL_Options[ROG],
                0,
                0
            )/
            12
        )+
        D26
    )
)</f>
        <v>61.019548068778022</v>
      </c>
      <c r="E27" cm="1">
        <f t="array" ref="E27">_xlfn.IFNA(
    _xlfn.IFS(
        _xlfn.XLOOKUP(
            E$1,
            TBL_Options_Add[Option],
            TBL_Options_Add[Influx1_Month],
            0,
            0
        )=TBL_Formulas[[#This Row],[Month]],
        SUM(
            E26*
            SUM(
                _xlfn.XLOOKUP(
                    E$1,
                    TBL_Options[Option],
                    TBL_Options[ROG],
                    0,
                    0
                )/
                12
            )+
            E26+
            _xlfn.XLOOKUP(
                E$1,
                TBL_Options_Add[Option],
                TBL_Options_Add[Influx1_Size],
                0,
                0
            )
        ),
        _xlfn.XLOOKUP(
            E$1,
            TBL_Options_Add[Option],
            TBL_Options_Add[Influx2_Month],
            0,
            0
        )=TBL_Formulas[[#This Row],[Month]],
        SUM(
            E26*
            SUM(
                _xlfn.XLOOKUP(
                    E$1,
                    TBL_Options[Option],
                    TBL_Options[ROG],
                    0,
                    0
                )/
                12
            )+
            E26+
            _xlfn.XLOOKUP(
                E$1,
                TBL_Options_Add[Option],
                TBL_Options_Add[Influx2_Size],
                0,
                0
            )
        ),
        _xlfn.XLOOKUP(
            E$1,
            TBL_Options_Add[Option],
            TBL_Options_Add[Influx3_Month],
            0,
            0
        )=TBL_Formulas[[#This Row],[Month]],
        SUM(
            E26*
            SUM(
                _xlfn.XLOOKUP(
                    E$1,
                    TBL_Options[Option],
                    TBL_Options[ROG],
                    0,
                    0
                )/
                12
            )+
            E26+
            _xlfn.XLOOKUP(
                E$1,
                TBL_Options_Add[Option],
                TBL_Options_Add[Influx3_Size],
                0,
                0
            )
        )
    ),
    SUM(
        E26*
        SUM(
            _xlfn.XLOOKUP(
                E$1,
                TBL_Options[Option],
                TBL_Options[ROG],
                0,
                0
            )/
            12
        )+
        E26
    )
)</f>
        <v>61.019548068778022</v>
      </c>
      <c r="F27" cm="1">
        <f t="array" ref="F27">_xlfn.IFNA(
    _xlfn.IFS(
        _xlfn.XLOOKUP(
            F$1,
            TBL_Options_Add[Option],
            TBL_Options_Add[Influx1_Month],
            0,
            0
        )=TBL_Formulas[[#This Row],[Month]],
        SUM(
            F26*
            SUM(
                _xlfn.XLOOKUP(
                    F$1,
                    TBL_Options[Option],
                    TBL_Options[ROG],
                    0,
                    0
                )/
                12
            )+
            F26+
            _xlfn.XLOOKUP(
                F$1,
                TBL_Options_Add[Option],
                TBL_Options_Add[Influx1_Size],
                0,
                0
            )
        ),
        _xlfn.XLOOKUP(
            F$1,
            TBL_Options_Add[Option],
            TBL_Options_Add[Influx2_Month],
            0,
            0
        )=TBL_Formulas[[#This Row],[Month]],
        SUM(
            F26*
            SUM(
                _xlfn.XLOOKUP(
                    F$1,
                    TBL_Options[Option],
                    TBL_Options[ROG],
                    0,
                    0
                )/
                12
            )+
            F26+
            _xlfn.XLOOKUP(
                F$1,
                TBL_Options_Add[Option],
                TBL_Options_Add[Influx2_Size],
                0,
                0
            )
        ),
        _xlfn.XLOOKUP(
            F$1,
            TBL_Options_Add[Option],
            TBL_Options_Add[Influx3_Month],
            0,
            0
        )=TBL_Formulas[[#This Row],[Month]],
        SUM(
            F26*
            SUM(
                _xlfn.XLOOKUP(
                    F$1,
                    TBL_Options[Option],
                    TBL_Options[ROG],
                    0,
                    0
                )/
                12
            )+
            F26+
            _xlfn.XLOOKUP(
                F$1,
                TBL_Options_Add[Option],
                TBL_Options_Add[Influx3_Size],
                0,
                0
            )
        )
    ),
    SUM(
        F26*
        SUM(
            _xlfn.XLOOKUP(
                F$1,
                TBL_Options[Option],
                TBL_Options[ROG],
                0,
                0
            )/
            12
        )+
        F26
    )
)</f>
        <v>61.019548068778022</v>
      </c>
      <c r="G27" cm="1">
        <f t="array" ref="G27">_xlfn.IFNA(
    _xlfn.IFS(
        _xlfn.XLOOKUP(
            G$1,
            TBL_Options_Add[Option],
            TBL_Options_Add[Influx1_Month],
            0,
            0
        )=TBL_Formulas[[#This Row],[Month]],
        SUM(
            G26*
            SUM(
                _xlfn.XLOOKUP(
                    G$1,
                    TBL_Options[Option],
                    TBL_Options[ROG],
                    0,
                    0
                )/
                12
            )+
            G26+
            _xlfn.XLOOKUP(
                G$1,
                TBL_Options_Add[Option],
                TBL_Options_Add[Influx1_Size],
                0,
                0
            )
        ),
        _xlfn.XLOOKUP(
            G$1,
            TBL_Options_Add[Option],
            TBL_Options_Add[Influx2_Month],
            0,
            0
        )=TBL_Formulas[[#This Row],[Month]],
        SUM(
            G26*
            SUM(
                _xlfn.XLOOKUP(
                    G$1,
                    TBL_Options[Option],
                    TBL_Options[ROG],
                    0,
                    0
                )/
                12
            )+
            G26+
            _xlfn.XLOOKUP(
                G$1,
                TBL_Options_Add[Option],
                TBL_Options_Add[Influx2_Size],
                0,
                0
            )
        ),
        _xlfn.XLOOKUP(
            G$1,
            TBL_Options_Add[Option],
            TBL_Options_Add[Influx3_Month],
            0,
            0
        )=TBL_Formulas[[#This Row],[Month]],
        SUM(
            G26*
            SUM(
                _xlfn.XLOOKUP(
                    G$1,
                    TBL_Options[Option],
                    TBL_Options[ROG],
                    0,
                    0
                )/
                12
            )+
            G26+
            _xlfn.XLOOKUP(
                G$1,
                TBL_Options_Add[Option],
                TBL_Options_Add[Influx3_Size],
                0,
                0
            )
        )
    ),
    SUM(
        G26*
        SUM(
            _xlfn.XLOOKUP(
                G$1,
                TBL_Options[Option],
                TBL_Options[ROG],
                0,
                0
            )/
            12
        )+
        G26
    )
)</f>
        <v>61.019548068778022</v>
      </c>
      <c r="H27" cm="1">
        <f t="array" ref="H27">_xlfn.IFNA(
    _xlfn.IFS(
        _xlfn.XLOOKUP(
            H$1,
            TBL_Options_Add[Option],
            TBL_Options_Add[Influx1_Month],
            0,
            0
        )=TBL_Formulas[[#This Row],[Month]],
        SUM(
            H26*
            SUM(
                _xlfn.XLOOKUP(
                    H$1,
                    TBL_Options[Option],
                    TBL_Options[ROG],
                    0,
                    0
                )/
                12
            )+
            H26+
            _xlfn.XLOOKUP(
                H$1,
                TBL_Options_Add[Option],
                TBL_Options_Add[Influx1_Size],
                0,
                0
            )
        ),
        _xlfn.XLOOKUP(
            H$1,
            TBL_Options_Add[Option],
            TBL_Options_Add[Influx2_Month],
            0,
            0
        )=TBL_Formulas[[#This Row],[Month]],
        SUM(
            H26*
            SUM(
                _xlfn.XLOOKUP(
                    H$1,
                    TBL_Options[Option],
                    TBL_Options[ROG],
                    0,
                    0
                )/
                12
            )+
            H26+
            _xlfn.XLOOKUP(
                H$1,
                TBL_Options_Add[Option],
                TBL_Options_Add[Influx2_Size],
                0,
                0
            )
        ),
        _xlfn.XLOOKUP(
            H$1,
            TBL_Options_Add[Option],
            TBL_Options_Add[Influx3_Month],
            0,
            0
        )=TBL_Formulas[[#This Row],[Month]],
        SUM(
            H26*
            SUM(
                _xlfn.XLOOKUP(
                    H$1,
                    TBL_Options[Option],
                    TBL_Options[ROG],
                    0,
                    0
                )/
                12
            )+
            H26+
            _xlfn.XLOOKUP(
                H$1,
                TBL_Options_Add[Option],
                TBL_Options_Add[Influx3_Size],
                0,
                0
            )
        )
    ),
    SUM(
        H26*
        SUM(
            _xlfn.XLOOKUP(
                H$1,
                TBL_Options[Option],
                TBL_Options[ROG],
                0,
                0
            )/
            12
        )+
        H26
    )
)</f>
        <v>61.019548068778022</v>
      </c>
      <c r="I27" cm="1">
        <f t="array" ref="I27">_xlfn.IFNA(
    _xlfn.IFS(
        _xlfn.XLOOKUP(
            I$1,
            TBL_Options_Add[Option],
            TBL_Options_Add[Influx1_Month],
            0,
            0
        )=TBL_Formulas[[#This Row],[Month]],
        SUM(
            I26*
            SUM(
                _xlfn.XLOOKUP(
                    I$1,
                    TBL_Options[Option],
                    TBL_Options[ROG],
                    0,
                    0
                )/
                12
            )+
            I26+
            _xlfn.XLOOKUP(
                I$1,
                TBL_Options_Add[Option],
                TBL_Options_Add[Influx1_Size],
                0,
                0
            )
        ),
        _xlfn.XLOOKUP(
            I$1,
            TBL_Options_Add[Option],
            TBL_Options_Add[Influx2_Month],
            0,
            0
        )=TBL_Formulas[[#This Row],[Month]],
        SUM(
            I26*
            SUM(
                _xlfn.XLOOKUP(
                    I$1,
                    TBL_Options[Option],
                    TBL_Options[ROG],
                    0,
                    0
                )/
                12
            )+
            I26+
            _xlfn.XLOOKUP(
                I$1,
                TBL_Options_Add[Option],
                TBL_Options_Add[Influx2_Size],
                0,
                0
            )
        ),
        _xlfn.XLOOKUP(
            I$1,
            TBL_Options_Add[Option],
            TBL_Options_Add[Influx3_Month],
            0,
            0
        )=TBL_Formulas[[#This Row],[Month]],
        SUM(
            I26*
            SUM(
                _xlfn.XLOOKUP(
                    I$1,
                    TBL_Options[Option],
                    TBL_Options[ROG],
                    0,
                    0
                )/
                12
            )+
            I26+
            _xlfn.XLOOKUP(
                I$1,
                TBL_Options_Add[Option],
                TBL_Options_Add[Influx3_Size],
                0,
                0
            )
        )
    ),
    SUM(
        I26*
        SUM(
            _xlfn.XLOOKUP(
                I$1,
                TBL_Options[Option],
                TBL_Options[ROG],
                0,
                0
            )/
            12
        )+
        I26
    )
)</f>
        <v>61.019548068778022</v>
      </c>
      <c r="J27" cm="1">
        <f t="array" ref="J27">_xlfn.IFNA(
    _xlfn.IFS(
        _xlfn.XLOOKUP(
            J$1,
            TBL_Options_Add[Option],
            TBL_Options_Add[Influx1_Month],
            0,
            0
        )=TBL_Formulas[[#This Row],[Month]],
        SUM(
            J26*
            SUM(
                _xlfn.XLOOKUP(
                    J$1,
                    TBL_Options[Option],
                    TBL_Options[ROG],
                    0,
                    0
                )/
                12
            )+
            J26+
            _xlfn.XLOOKUP(
                J$1,
                TBL_Options_Add[Option],
                TBL_Options_Add[Influx1_Size],
                0,
                0
            )
        ),
        _xlfn.XLOOKUP(
            J$1,
            TBL_Options_Add[Option],
            TBL_Options_Add[Influx2_Month],
            0,
            0
        )=TBL_Formulas[[#This Row],[Month]],
        SUM(
            J26*
            SUM(
                _xlfn.XLOOKUP(
                    J$1,
                    TBL_Options[Option],
                    TBL_Options[ROG],
                    0,
                    0
                )/
                12
            )+
            J26+
            _xlfn.XLOOKUP(
                J$1,
                TBL_Options_Add[Option],
                TBL_Options_Add[Influx2_Size],
                0,
                0
            )
        ),
        _xlfn.XLOOKUP(
            J$1,
            TBL_Options_Add[Option],
            TBL_Options_Add[Influx3_Month],
            0,
            0
        )=TBL_Formulas[[#This Row],[Month]],
        SUM(
            J26*
            SUM(
                _xlfn.XLOOKUP(
                    J$1,
                    TBL_Options[Option],
                    TBL_Options[ROG],
                    0,
                    0
                )/
                12
            )+
            J26+
            _xlfn.XLOOKUP(
                J$1,
                TBL_Options_Add[Option],
                TBL_Options_Add[Influx3_Size],
                0,
                0
            )
        )
    ),
    SUM(
        J26*
        SUM(
            _xlfn.XLOOKUP(
                J$1,
                TBL_Options[Option],
                TBL_Options[ROG],
                0,
                0
            )/
            12
        )+
        J26
    )
)</f>
        <v>61.019548068778022</v>
      </c>
      <c r="K27" cm="1">
        <f t="array" ref="K27">_xlfn.IFNA(
    _xlfn.IFS(
        _xlfn.XLOOKUP(
            K$1,
            TBL_Options_Add[Option],
            TBL_Options_Add[Influx1_Month],
            0,
            0
        )=TBL_Formulas[[#This Row],[Month]],
        SUM(
            K26*
            SUM(
                _xlfn.XLOOKUP(
                    K$1,
                    TBL_Options[Option],
                    TBL_Options[ROG],
                    0,
                    0
                )/
                12
            )+
            K26+
            _xlfn.XLOOKUP(
                K$1,
                TBL_Options_Add[Option],
                TBL_Options_Add[Influx1_Size],
                0,
                0
            )
        ),
        _xlfn.XLOOKUP(
            K$1,
            TBL_Options_Add[Option],
            TBL_Options_Add[Influx2_Month],
            0,
            0
        )=TBL_Formulas[[#This Row],[Month]],
        SUM(
            K26*
            SUM(
                _xlfn.XLOOKUP(
                    K$1,
                    TBL_Options[Option],
                    TBL_Options[ROG],
                    0,
                    0
                )/
                12
            )+
            K26+
            _xlfn.XLOOKUP(
                K$1,
                TBL_Options_Add[Option],
                TBL_Options_Add[Influx2_Size],
                0,
                0
            )
        ),
        _xlfn.XLOOKUP(
            K$1,
            TBL_Options_Add[Option],
            TBL_Options_Add[Influx3_Month],
            0,
            0
        )=TBL_Formulas[[#This Row],[Month]],
        SUM(
            K26*
            SUM(
                _xlfn.XLOOKUP(
                    K$1,
                    TBL_Options[Option],
                    TBL_Options[ROG],
                    0,
                    0
                )/
                12
            )+
            K26+
            _xlfn.XLOOKUP(
                K$1,
                TBL_Options_Add[Option],
                TBL_Options_Add[Influx3_Size],
                0,
                0
            )
        )
    ),
    SUM(
        K26*
        SUM(
            _xlfn.XLOOKUP(
                K$1,
                TBL_Options[Option],
                TBL_Options[ROG],
                0,
                0
            )/
            12
        )+
        K26
    )
)</f>
        <v>61.019548068778022</v>
      </c>
      <c r="L27">
        <f>IFERROR(
    SUM(
       TBL_Formulas[[#This Row],[Growth Pattern 01]]*
        _xlfn.XLOOKUP(
            L$1,
            TBL_Options[Option],
            TBL_Options[Primary_Mix],
            1,
            0
        )
    ),
    ""
)</f>
        <v>241.06906598596211</v>
      </c>
      <c r="M27">
        <f>IFERROR(
    SUM(
       TBL_Formulas[[#This Row],[Growth Pattern 01]]*
        _xlfn.XLOOKUP(
            M$1,
            TBL_Options[Option],
            TBL_Options[Secondary_Mix],
            1,
            0
        )
    ),
    ""
)</f>
        <v>48.213813197192422</v>
      </c>
      <c r="N27">
        <f>IFERROR(
    SUM(
       TBL_Formulas[[#This Row],[Growth Pattern 01]]*
        _xlfn.XLOOKUP(
            N$1,
            TBL_Options[Option],
            TBL_Options[Archive_Mix],
            1,
            0
        )
    ),
    ""
)</f>
        <v>0</v>
      </c>
      <c r="O27">
        <f>IFERROR(
    SUM(
       TBL_Formulas[[#This Row],[Growth Pattern 02]]*
        _xlfn.XLOOKUP(
            O$1,
            TBL_Options[Option],
            TBL_Options[Primary_Mix],
            1,
            0
        )
    ),
    ""
)</f>
        <v>12.203909613755606</v>
      </c>
      <c r="P27">
        <f>IFERROR(
    SUM(
       TBL_Formulas[[#This Row],[Growth Pattern 02]]*
        _xlfn.XLOOKUP(
            P$1,
            TBL_Options[Option],
            TBL_Options[Secondary_Mix],
            1,
            0
        )
    ),
    ""
)</f>
        <v>12.203909613755606</v>
      </c>
      <c r="Q27">
        <f>IFERROR(
    SUM(
       TBL_Formulas[[#This Row],[Growth Pattern 02]]*
        _xlfn.XLOOKUP(
            Q$1,
            TBL_Options[Option],
            TBL_Options[Archive_Mix],
            1,
            0
        )
    ),
    ""
)</f>
        <v>36.61172884126681</v>
      </c>
      <c r="R27">
        <f>IFERROR(
    SUM(
       TBL_Formulas[[#This Row],[Growth Pattern 03]]*
        _xlfn.XLOOKUP(
            R$1,
            TBL_Options[Option],
            TBL_Options[Primary_Mix],
            1,
            0
        )
    ),
    ""
)</f>
        <v>61.019548068778022</v>
      </c>
      <c r="S27">
        <f>IFERROR(
    SUM(
       TBL_Formulas[[#This Row],[Growth Pattern 03]]*
        _xlfn.XLOOKUP(
            R$1,
            TBL_Options[Option],
            TBL_Options[Secondary_Mix],
            1,
            0
        )
    ),
    ""
)</f>
        <v>0</v>
      </c>
      <c r="T27">
        <f>IFERROR(
    SUM(
       TBL_Formulas[[#This Row],[Growth Pattern 03]]*
        _xlfn.XLOOKUP(
            T$1,
            TBL_Options[Option],
            TBL_Options[Archive_Mix],
            1,
            0
        )
    ),
    ""
)</f>
        <v>0</v>
      </c>
      <c r="U27">
        <f>IFERROR(
    SUM(
       TBL_Formulas[[#This Row],[Growth Pattern 04]]*
        _xlfn.XLOOKUP(
            U$1,
            TBL_Options[Option],
            TBL_Options[Primary_Mix],
            1,
            0
        )
    ),
    ""
)</f>
        <v>61.019548068778022</v>
      </c>
      <c r="V27">
        <f>IFERROR(
    SUM(
       TBL_Formulas[[#This Row],[Growth Pattern 04]]*
        _xlfn.XLOOKUP(
           V$1,
            TBL_Options[Option],
            TBL_Options[Secondary_Mix],
            1,
            0
        )
    ),
    ""
)</f>
        <v>0</v>
      </c>
      <c r="W27">
        <f>IFERROR(
    SUM(
       TBL_Formulas[[#This Row],[Growth Pattern 04]]*
        _xlfn.XLOOKUP(
            W$1,
            TBL_Options[Option],
            TBL_Options[Archive_Mix],
            1,
            0
        )
    ),
    ""
)</f>
        <v>0</v>
      </c>
      <c r="X27">
        <f>IFERROR(
    SUM(
       TBL_Formulas[[#This Row],[Growth Pattern 05]]*
        _xlfn.XLOOKUP(
            X$1,
            TBL_Options[Option],
            TBL_Options[Primary_Mix],
            1,
            0
        )
    ),
    ""
)</f>
        <v>61.019548068778022</v>
      </c>
      <c r="Y27">
        <f>IFERROR(
    SUM(
       TBL_Formulas[[#This Row],[Growth Pattern 05]]*
        _xlfn.XLOOKUP(
            Y$1,
            TBL_Options[Option],
            TBL_Options[Secondary_Mix],
            1,
            0
        )
    ),
    ""
)</f>
        <v>0</v>
      </c>
      <c r="Z27">
        <f>IFERROR(
    SUM(
       TBL_Formulas[[#This Row],[Growth Pattern 05]]*
        _xlfn.XLOOKUP(
            Z$1,
            TBL_Options[Option],
            TBL_Options[Archive_Mix],
            1,
            0
        )
    ),
    ""
)</f>
        <v>0</v>
      </c>
      <c r="AA27">
        <f>IFERROR(
    SUM(
       TBL_Formulas[[#This Row],[Growth Pattern 06]]*
        _xlfn.XLOOKUP(
            AA$1,
            TBL_Options[Option],
            TBL_Options[Primary_Mix],
            1,
            0
        )
    ),
    ""
)</f>
        <v>61.019548068778022</v>
      </c>
      <c r="AB27">
        <f>IFERROR(
    SUM(
       TBL_Formulas[[#This Row],[Growth Pattern 06]]*
        _xlfn.XLOOKUP(
            AB$1,
            TBL_Options[Option],
            TBL_Options[Secondary_Mix],
            1,
            0
        )
    ),
    ""
)</f>
        <v>0</v>
      </c>
      <c r="AC27">
        <f>IFERROR(
    SUM(
       TBL_Formulas[[#This Row],[Growth Pattern 06]]*
        _xlfn.XLOOKUP(
            AC$1,
            TBL_Options[Option],
            TBL_Options[Archive_Mix],
            1,
            0
        )
    ),
    ""
)</f>
        <v>0</v>
      </c>
      <c r="AD27">
        <f>IFERROR(
    SUM(
       TBL_Formulas[[#This Row],[Growth Pattern 07]]*
        _xlfn.XLOOKUP(
            AD$1,
            TBL_Options[Option],
            TBL_Options[Primary_Mix],
            1,
            0
        )
    ),
    ""
)</f>
        <v>61.019548068778022</v>
      </c>
      <c r="AE27">
        <f>IFERROR(
    SUM(
       TBL_Formulas[[#This Row],[Growth Pattern 07]]*
        _xlfn.XLOOKUP(
            AE$1,
            TBL_Options[Option],
            TBL_Options[Secondary_Mix],
            1,
            0
        )
    ),
    ""
)</f>
        <v>0</v>
      </c>
      <c r="AF27">
        <f>IFERROR(
    SUM(
       TBL_Formulas[[#This Row],[Growth Pattern 07]]*
        _xlfn.XLOOKUP(
            AF$1,
            TBL_Options[Option],
            TBL_Options[Archive_Mix],
            1,
            0
        )
    ),
    ""
)</f>
        <v>0</v>
      </c>
      <c r="AG27">
        <f>IFERROR(
    SUM(
       TBL_Formulas[[#This Row],[Growth Pattern 08]]*
        _xlfn.XLOOKUP(
            AG$1,
            TBL_Options[Option],
            TBL_Options[Primary_Mix],
            1,
            0
        )
    ),
    ""
)</f>
        <v>61.019548068778022</v>
      </c>
      <c r="AH27">
        <f>IFERROR(
    SUM(
       TBL_Formulas[[#This Row],[Growth Pattern 08]]*
        _xlfn.XLOOKUP(
            AH$1,
            TBL_Options[Option],
            TBL_Options[Secondary_Mix],
            1,
            0
        )
    ),
    ""
)</f>
        <v>0</v>
      </c>
      <c r="AI27">
        <f>IFERROR(
    SUM(
       TBL_Formulas[[#This Row],[Growth Pattern 08]]*
        _xlfn.XLOOKUP(
            AI$1,
            TBL_Options[Option],
            TBL_Options[Archive_Mix],
            1,
            0
        )
    ),
    ""
)</f>
        <v>0</v>
      </c>
      <c r="AJ27">
        <f>IFERROR(
    SUM(
       TBL_Formulas[[#This Row],[Growth Pattern 09]]*
        _xlfn.XLOOKUP(
            AJ$1,
            TBL_Options[Option],
            TBL_Options[Primary_Mix],
            1,
            0
        )
    ),
    ""
)</f>
        <v>61.019548068778022</v>
      </c>
      <c r="AK27">
        <f>IFERROR(
    SUM(
       TBL_Formulas[[#This Row],[Growth Pattern 09]]*
        _xlfn.XLOOKUP(
            AK$1,
            TBL_Options[Option],
            TBL_Options[Secondary_Mix],
            1,
            0
        )
    ),
    ""
)</f>
        <v>0</v>
      </c>
      <c r="AL27">
        <f>IFERROR(
    SUM(
       TBL_Formulas[[#This Row],[Growth Pattern 09]]*
        _xlfn.XLOOKUP(
            AL$1,
            TBL_Options[Option],
            TBL_Options[Archive_Mix],
            1,
            0
        )
    ),
    ""
)</f>
        <v>0</v>
      </c>
      <c r="AM27">
        <f>IFERROR(
    SUM(
       TBL_Formulas[[#This Row],[Growth Pattern 10]]*
        _xlfn.XLOOKUP(
            AM$1,
            TBL_Options[Option],
            TBL_Options[Primary_Mix],
            1,
            0
        )
    ),
    ""
)</f>
        <v>61.019548068778022</v>
      </c>
      <c r="AN27">
        <f>IFERROR(
    SUM(
       TBL_Formulas[[#This Row],[Growth Pattern 10]]*
        _xlfn.XLOOKUP(
            AN$1,
            TBL_Options[Option],
            TBL_Options[Secondary_Mix],
            1,
            0
        )
    ),
    ""
)</f>
        <v>0</v>
      </c>
      <c r="AO27">
        <f>IFERROR(
    SUM(
       TBL_Formulas[[#This Row],[Growth Pattern 10]]*
        _xlfn.XLOOKUP(
            AO$1,
            TBL_Options[Option],
            TBL_Options[Archive_Mix],
            1,
            0
        )
    ),
    ""
)</f>
        <v>0</v>
      </c>
      <c r="AP27" s="3" cm="1">
        <f t="array" ref="AP27">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5482.0039185317546</v>
      </c>
      <c r="AQ27" s="3" t="str" cm="1">
        <f t="array" ref="AQ27">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7" s="3" t="str" cm="1">
        <f t="array" ref="AR27">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7" s="3" cm="1">
        <f t="array" ref="AS27">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287.42647922317201</v>
      </c>
      <c r="AT27" s="3" cm="1">
        <f t="array" ref="AT27">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156.21004305607175</v>
      </c>
      <c r="AU27" s="3" cm="1">
        <f t="array" ref="AU27">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149.96164133382885</v>
      </c>
      <c r="AV27" s="3" cm="1">
        <f t="array" ref="AV27">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781.05021528035866</v>
      </c>
      <c r="AW27" s="3" t="str" cm="1">
        <f t="array" ref="AW27">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7" s="3" t="str" cm="1">
        <f t="array" ref="AX27">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7" s="3" cm="1">
        <f t="array" ref="AY27">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624.8401722242869</v>
      </c>
      <c r="AZ27" s="3" t="str" cm="1">
        <f t="array" ref="AZ27">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7" s="3" t="str" cm="1">
        <f t="array" ref="BA27">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7" s="3" cm="1">
        <f t="array" ref="BB27">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1116.8134979480162</v>
      </c>
      <c r="BC27" s="3" t="str" cm="1">
        <f t="array" ref="BC27">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7" s="3" t="str" cm="1">
        <f t="array" ref="BD27">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7" s="3" cm="1">
        <f t="array" ref="BE27">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624.8401722242869</v>
      </c>
      <c r="BF27" s="3" t="str" cm="1">
        <f t="array" ref="BF27">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7" s="3" t="str" cm="1">
        <f t="array" ref="BG27">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7" s="3" cm="1">
        <f t="array" ref="BH27">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124.96803444485739</v>
      </c>
      <c r="BI27" s="3" t="str" cm="1">
        <f t="array" ref="BI27">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7" s="3" t="str" cm="1">
        <f t="array" ref="BJ27">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7" s="3" cm="1">
        <f t="array" ref="BK27">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2436.8766716747191</v>
      </c>
      <c r="BL27" s="3" t="str" cm="1">
        <f t="array" ref="BL27">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7" s="3" t="str" cm="1">
        <f t="array" ref="BM27">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7" s="3" cm="1">
        <f t="array" ref="BN27">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624.8401722242869</v>
      </c>
      <c r="BO27" s="3" t="str" cm="1">
        <f t="array" ref="BO27">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7" s="3" t="str" cm="1">
        <f t="array" ref="BP27">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7" s="3" cm="1">
        <f t="array" ref="BQ27">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249.93606888971479</v>
      </c>
      <c r="BR27" s="3" t="str" cm="1">
        <f t="array" ref="BR27">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7" s="3" t="str" cm="1">
        <f t="array" ref="BS27">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7"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7">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7">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62.484017222428704</v>
      </c>
      <c r="BW27">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62.484017222428704</v>
      </c>
      <c r="BX27">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7">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62.484017222428704</v>
      </c>
      <c r="BZ27">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124.96803444485741</v>
      </c>
      <c r="CA27">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7">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62.484017222428704</v>
      </c>
      <c r="CC27">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124.96803444485741</v>
      </c>
      <c r="CD27" s="3" t="str" cm="1">
        <f t="array" ref="CD27">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7" s="3" cm="1">
        <f t="array" ref="CE27">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2149.4651503418145</v>
      </c>
      <c r="CF27" s="3" t="str" cm="1">
        <f t="array" ref="CF27">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7" s="3" t="str" cm="1">
        <f t="array" ref="CG27">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7" s="3" cm="1">
        <f t="array" ref="CH27">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112.47123100037166</v>
      </c>
      <c r="CI27" s="3" t="str" cm="1">
        <f t="array" ref="CI27">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7" s="3" t="str" cm="1">
        <f t="array" ref="CJ27">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7" s="3" cm="1">
        <f t="array" ref="CK27">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562.35615500185827</v>
      </c>
      <c r="CL27" s="3" t="str" cm="1">
        <f t="array" ref="CL27">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7" s="3" t="str" cm="1">
        <f t="array" ref="CM27">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7" s="3" cm="1">
        <f t="array" ref="CN27">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562.35615500185827</v>
      </c>
      <c r="CO27" s="3" t="str" cm="1">
        <f t="array" ref="CO27">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7" s="3" cm="1">
        <f t="array" ref="CP27">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537.7751506962511</v>
      </c>
      <c r="CQ27" s="3" t="str" cm="1">
        <f t="array" ref="CQ27">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7" s="3" t="str" cm="1">
        <f t="array" ref="CR27">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7" s="3" cm="1">
        <f t="array" ref="CS27">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537.7751506962511</v>
      </c>
      <c r="CT27" s="3" t="str" cm="1">
        <f t="array" ref="CT27">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7" s="3" t="str" cm="1">
        <f t="array" ref="CU27">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7" s="3" cm="1">
        <f t="array" ref="CV27">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537.7751506962511</v>
      </c>
      <c r="CW27" s="3" t="str" cm="1">
        <f t="array" ref="CW27">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7" s="3" t="str" cm="1">
        <f t="array" ref="CX27">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7" s="3" cm="1">
        <f t="array" ref="CY27">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537.7751506962511</v>
      </c>
      <c r="CZ27" s="3" t="str" cm="1">
        <f t="array" ref="CZ27">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7" s="3" t="str" cm="1">
        <f t="array" ref="DA27">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7" s="3" t="str" cm="1">
        <f t="array" ref="DB27">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7" s="3" t="str" cm="1">
        <f t="array" ref="DC27">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7" s="3" cm="1">
        <f t="array" ref="DD27">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697.56418944671577</v>
      </c>
      <c r="DE27" s="3" t="str" cm="1">
        <f t="array" ref="DE27">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7" s="3" t="str" cm="1">
        <f t="array" ref="DF27">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7" s="3" cm="1">
        <f t="array" ref="DG27">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697.56418944671577</v>
      </c>
      <c r="DH27" s="3">
        <f>SUM(TBL_Formulas[[#This Row],[Primary Storage 01]:[Archive Storage 01]],TBL_Formulas[[#This Row],[Data Retrieval 01]])</f>
        <v>5482.0039185317546</v>
      </c>
      <c r="DI27" s="3">
        <f>SUM(TBL_Formulas[[#This Row],[Primary Storage 01]:[Archive Storage 01]],TBL_Formulas[[#This Row],[Data Retrieval 01]],TBL_Formulas[[#This Row],[Egress Fees 01 - Azure]:[Egress Fees 01 - GCP]])</f>
        <v>7631.4690688735691</v>
      </c>
      <c r="DJ27" s="3">
        <f>SUM(TBL_Formulas[[#This Row],[Primary Storage 02]:[Archive Storage 02]],TBL_Formulas[[#This Row],[Data Retrieval 02]])</f>
        <v>593.59816361307264</v>
      </c>
      <c r="DK27" s="3">
        <f>SUM(TBL_Formulas[[#This Row],[Primary Storage 02]:[Archive Storage 02]],TBL_Formulas[[#This Row],[Data Retrieval 02]],TBL_Formulas[[#This Row],[Egress Fees 02 - Azure]:[Egress Fees 02 - GCP]])</f>
        <v>706.06939461344427</v>
      </c>
      <c r="DL27" s="3">
        <f>SUM(TBL_Formulas[[#This Row],[Primary Storage 03]:[Archive Storage 03]],TBL_Formulas[[#This Row],[Data Retrieval 03]])</f>
        <v>843.5342325027874</v>
      </c>
      <c r="DM27" s="3">
        <f>SUM(TBL_Formulas[[#This Row],[Primary Storage 03]:[Archive Storage 03]],TBL_Formulas[[#This Row],[Data Retrieval 03]],TBL_Formulas[[#This Row],[Egress Fees 03 - Azure]:[Egress Fees 03 - GCP]])</f>
        <v>1405.8903875046458</v>
      </c>
      <c r="DN27" s="3">
        <f>SUM(TBL_Formulas[[#This Row],[Primary Storage 04]:[Archive Storage 04]],TBL_Formulas[[#This Row],[Data Retrieval 04]])</f>
        <v>687.32418944671565</v>
      </c>
      <c r="DO27" s="3">
        <f>SUM(TBL_Formulas[[#This Row],[Primary Storage 04]:[Archive Storage 04]],TBL_Formulas[[#This Row],[Data Retrieval 04]],TBL_Formulas[[#This Row],[Egress Fees 04 - Azure]:[Egress Fees 04 - GCP]])</f>
        <v>1249.680344448574</v>
      </c>
      <c r="DP27" s="3">
        <f>SUM(TBL_Formulas[[#This Row],[Primary Storage 05]:[Archive Storage 05]],TBL_Formulas[[#This Row],[Data Retrieval 05]])</f>
        <v>1116.8134979480162</v>
      </c>
      <c r="DQ27" s="3">
        <f>SUM(TBL_Formulas[[#This Row],[Primary Storage 05]:[Archive Storage 05]],TBL_Formulas[[#This Row],[Data Retrieval 05]],TBL_Formulas[[#This Row],[Egress Fees 05 - Azure]:[Egress Fees 05 - GCP]])</f>
        <v>1654.5886486442673</v>
      </c>
      <c r="DR27" s="3">
        <f>SUM(TBL_Formulas[[#This Row],[Primary Storage 06]:[Archive Storage 06]],TBL_Formulas[[#This Row],[Data Retrieval 06]])</f>
        <v>687.32418944671565</v>
      </c>
      <c r="DS27" s="3">
        <f>SUM(TBL_Formulas[[#This Row],[Primary Storage 06]:[Archive Storage 06]],TBL_Formulas[[#This Row],[Data Retrieval 06]],TBL_Formulas[[#This Row],[Egress Fees 06 - Azure]:[Egress Fees 06 - GCP]])</f>
        <v>1225.0993401429669</v>
      </c>
      <c r="DT27" s="3">
        <f>SUM(TBL_Formulas[[#This Row],[Primary Storage 07]:[Archive Storage 07]],TBL_Formulas[[#This Row],[Data Retrieval 07]])</f>
        <v>249.93606888971482</v>
      </c>
      <c r="DU27" s="3">
        <f>SUM(TBL_Formulas[[#This Row],[Primary Storage 07]:[Archive Storage 07]],TBL_Formulas[[#This Row],[Data Retrieval 07]],TBL_Formulas[[#This Row],[Egress Fees 07 - Azure]:[Egress Fees 07 - GCP]])</f>
        <v>787.71121958596586</v>
      </c>
      <c r="DV27" s="3">
        <f>SUM(TBL_Formulas[[#This Row],[Primary Storage 08]:[Archive Storage 08]],TBL_Formulas[[#This Row],[Data Retrieval 08]])</f>
        <v>2436.8766716747191</v>
      </c>
      <c r="DW27" s="3">
        <f>SUM(TBL_Formulas[[#This Row],[Primary Storage 08]:[Archive Storage 08]],TBL_Formulas[[#This Row],[Data Retrieval 08]],TBL_Formulas[[#This Row],[Egress Fees 08 - Azure]:[Egress Fees 08 - GCP]])</f>
        <v>2974.65182237097</v>
      </c>
      <c r="DX27" s="3">
        <f>SUM(TBL_Formulas[[#This Row],[Primary Storage 09]:[Archive Storage 09]],TBL_Formulas[[#This Row],[Data Retrieval 09]])</f>
        <v>687.32418944671565</v>
      </c>
      <c r="DY27" s="3">
        <f>SUM(TBL_Formulas[[#This Row],[Primary Storage 09]:[Archive Storage 09]],TBL_Formulas[[#This Row],[Data Retrieval 09]],TBL_Formulas[[#This Row],[Egress Fees 09 - Azure]:[Egress Fees 09 - GCP]])</f>
        <v>1384.8883788934313</v>
      </c>
      <c r="DZ27" s="3">
        <f>SUM(TBL_Formulas[[#This Row],[Primary Storage 10]:[Archive Storage 10]],TBL_Formulas[[#This Row],[Data Retrieval 10]])</f>
        <v>374.9041033345722</v>
      </c>
      <c r="EA27" s="3">
        <f>SUM(TBL_Formulas[[#This Row],[Primary Storage 10]:[Archive Storage 10]],TBL_Formulas[[#This Row],[Data Retrieval 10]],TBL_Formulas[[#This Row],[Egress Fees 10 - Azure]:[Egress Fees 10 - GCP]])</f>
        <v>1072.468292781288</v>
      </c>
      <c r="EB27" s="14"/>
    </row>
    <row r="28" spans="1:132" x14ac:dyDescent="0.2">
      <c r="A28" s="2">
        <v>26</v>
      </c>
      <c r="B28" cm="1">
        <f t="array" ref="B28">_xlfn.IFNA(
    _xlfn.IFS(
        _xlfn.XLOOKUP(
            B$1,
            TBL_Options_Add[Option],
            TBL_Options_Add[Influx1_Month],
            0,
            0
        )=TBL_Formulas[[#This Row],[Month]],
        SUM(
            B27*
            SUM(
                _xlfn.XLOOKUP(
                    B$1,
                    TBL_Options[Option],
                    TBL_Options[ROG],
                    0,
                    0
                )/
                12
            )+
            B27+
            _xlfn.XLOOKUP(
                B$1,
                TBL_Options_Add[Option],
                TBL_Options_Add[Influx1_Size],
                0,
                0
            )
        ),
        _xlfn.XLOOKUP(
            B$1,
            TBL_Options_Add[Option],
            TBL_Options_Add[Influx2_Month],
            0,
            0
        )=TBL_Formulas[[#This Row],[Month]],
        SUM(
            B27*
            SUM(
                _xlfn.XLOOKUP(
                    B$1,
                    TBL_Options[Option],
                    TBL_Options[ROG],
                    0,
                    0
                )/
                12
            )+
            B27+
            _xlfn.XLOOKUP(
                B$1,
                TBL_Options_Add[Option],
                TBL_Options_Add[Influx2_Size],
                0,
                0
            )
        ),
        _xlfn.XLOOKUP(
            B$1,
            TBL_Options_Add[Option],
            TBL_Options_Add[Influx3_Month],
            0,
            0
        )=TBL_Formulas[[#This Row],[Month]],
        SUM(
            B27*
            SUM(
                _xlfn.XLOOKUP(
                    B$1,
                    TBL_Options[Option],
                    TBL_Options[ROG],
                    0,
                    0
                )/
                12
            )+
            B27+
            _xlfn.XLOOKUP(
                B$1,
                TBL_Options_Add[Option],
                TBL_Options_Add[Influx3_Size],
                0,
                0
            )
        )
    ),
    SUM(
        B27*
        SUM(
            _xlfn.XLOOKUP(
                B$1,
                TBL_Options[Option],
                TBL_Options[ROG],
                0,
                0
            )/
            12
        )+
        B27
    )
)</f>
        <v>243.07797486917846</v>
      </c>
      <c r="C28" cm="1">
        <f t="array" ref="C28">_xlfn.IFNA(
    _xlfn.IFS(
        _xlfn.XLOOKUP(
            C$1,
            TBL_Options_Add[Option],
            TBL_Options_Add[Influx1_Month],
            0,
            0
        )=TBL_Formulas[[#This Row],[Month]],
        SUM(
            C27*
            SUM(
                _xlfn.XLOOKUP(
                    C$1,
                    TBL_Options[Option],
                    TBL_Options[ROG],
                    0,
                    0
                )/
                12
            )+
            C27+
            _xlfn.XLOOKUP(
                C$1,
                TBL_Options_Add[Option],
                TBL_Options_Add[Influx1_Size],
                0,
                0
            )
        ),
        _xlfn.XLOOKUP(
            C$1,
            TBL_Options_Add[Option],
            TBL_Options_Add[Influx2_Month],
            0,
            0
        )=TBL_Formulas[[#This Row],[Month]],
        SUM(
            C27*
            SUM(
                _xlfn.XLOOKUP(
                    C$1,
                    TBL_Options[Option],
                    TBL_Options[ROG],
                    0,
                    0
                )/
                12
            )+
            C27+
            _xlfn.XLOOKUP(
                C$1,
                TBL_Options_Add[Option],
                TBL_Options_Add[Influx2_Size],
                0,
                0
            )
        ),
        _xlfn.XLOOKUP(
            C$1,
            TBL_Options_Add[Option],
            TBL_Options_Add[Influx3_Month],
            0,
            0
        )=TBL_Formulas[[#This Row],[Month]],
        SUM(
            C27*
            SUM(
                _xlfn.XLOOKUP(
                    C$1,
                    TBL_Options[Option],
                    TBL_Options[ROG],
                    0,
                    0
                )/
                12
            )+
            C27+
            _xlfn.XLOOKUP(
                C$1,
                TBL_Options_Add[Option],
                TBL_Options_Add[Influx3_Size],
                0,
                0
            )
        )
    ),
    SUM(
        C27*
        SUM(
            _xlfn.XLOOKUP(
                C$1,
                TBL_Options[Option],
                TBL_Options[ROG],
                0,
                0
            )/
            12
        )+
        C27
    )
)</f>
        <v>61.528044302684506</v>
      </c>
      <c r="D28" cm="1">
        <f t="array" ref="D28">_xlfn.IFNA(
    _xlfn.IFS(
        _xlfn.XLOOKUP(
            D$1,
            TBL_Options_Add[Option],
            TBL_Options_Add[Influx1_Month],
            0,
            0
        )=TBL_Formulas[[#This Row],[Month]],
        SUM(
            D27*
            SUM(
                _xlfn.XLOOKUP(
                    D$1,
                    TBL_Options[Option],
                    TBL_Options[ROG],
                    0,
                    0
                )/
                12
            )+
            D27+
            _xlfn.XLOOKUP(
                D$1,
                TBL_Options_Add[Option],
                TBL_Options_Add[Influx1_Size],
                0,
                0
            )
        ),
        _xlfn.XLOOKUP(
            D$1,
            TBL_Options_Add[Option],
            TBL_Options_Add[Influx2_Month],
            0,
            0
        )=TBL_Formulas[[#This Row],[Month]],
        SUM(
            D27*
            SUM(
                _xlfn.XLOOKUP(
                    D$1,
                    TBL_Options[Option],
                    TBL_Options[ROG],
                    0,
                    0
                )/
                12
            )+
            D27+
            _xlfn.XLOOKUP(
                D$1,
                TBL_Options_Add[Option],
                TBL_Options_Add[Influx2_Size],
                0,
                0
            )
        ),
        _xlfn.XLOOKUP(
            D$1,
            TBL_Options_Add[Option],
            TBL_Options_Add[Influx3_Month],
            0,
            0
        )=TBL_Formulas[[#This Row],[Month]],
        SUM(
            D27*
            SUM(
                _xlfn.XLOOKUP(
                    D$1,
                    TBL_Options[Option],
                    TBL_Options[ROG],
                    0,
                    0
                )/
                12
            )+
            D27+
            _xlfn.XLOOKUP(
                D$1,
                TBL_Options_Add[Option],
                TBL_Options_Add[Influx3_Size],
                0,
                0
            )
        )
    ),
    SUM(
        D27*
        SUM(
            _xlfn.XLOOKUP(
                D$1,
                TBL_Options[Option],
                TBL_Options[ROG],
                0,
                0
            )/
            12
        )+
        D27
    )
)</f>
        <v>61.528044302684506</v>
      </c>
      <c r="E28" cm="1">
        <f t="array" ref="E28">_xlfn.IFNA(
    _xlfn.IFS(
        _xlfn.XLOOKUP(
            E$1,
            TBL_Options_Add[Option],
            TBL_Options_Add[Influx1_Month],
            0,
            0
        )=TBL_Formulas[[#This Row],[Month]],
        SUM(
            E27*
            SUM(
                _xlfn.XLOOKUP(
                    E$1,
                    TBL_Options[Option],
                    TBL_Options[ROG],
                    0,
                    0
                )/
                12
            )+
            E27+
            _xlfn.XLOOKUP(
                E$1,
                TBL_Options_Add[Option],
                TBL_Options_Add[Influx1_Size],
                0,
                0
            )
        ),
        _xlfn.XLOOKUP(
            E$1,
            TBL_Options_Add[Option],
            TBL_Options_Add[Influx2_Month],
            0,
            0
        )=TBL_Formulas[[#This Row],[Month]],
        SUM(
            E27*
            SUM(
                _xlfn.XLOOKUP(
                    E$1,
                    TBL_Options[Option],
                    TBL_Options[ROG],
                    0,
                    0
                )/
                12
            )+
            E27+
            _xlfn.XLOOKUP(
                E$1,
                TBL_Options_Add[Option],
                TBL_Options_Add[Influx2_Size],
                0,
                0
            )
        ),
        _xlfn.XLOOKUP(
            E$1,
            TBL_Options_Add[Option],
            TBL_Options_Add[Influx3_Month],
            0,
            0
        )=TBL_Formulas[[#This Row],[Month]],
        SUM(
            E27*
            SUM(
                _xlfn.XLOOKUP(
                    E$1,
                    TBL_Options[Option],
                    TBL_Options[ROG],
                    0,
                    0
                )/
                12
            )+
            E27+
            _xlfn.XLOOKUP(
                E$1,
                TBL_Options_Add[Option],
                TBL_Options_Add[Influx3_Size],
                0,
                0
            )
        )
    ),
    SUM(
        E27*
        SUM(
            _xlfn.XLOOKUP(
                E$1,
                TBL_Options[Option],
                TBL_Options[ROG],
                0,
                0
            )/
            12
        )+
        E27
    )
)</f>
        <v>61.528044302684506</v>
      </c>
      <c r="F28" cm="1">
        <f t="array" ref="F28">_xlfn.IFNA(
    _xlfn.IFS(
        _xlfn.XLOOKUP(
            F$1,
            TBL_Options_Add[Option],
            TBL_Options_Add[Influx1_Month],
            0,
            0
        )=TBL_Formulas[[#This Row],[Month]],
        SUM(
            F27*
            SUM(
                _xlfn.XLOOKUP(
                    F$1,
                    TBL_Options[Option],
                    TBL_Options[ROG],
                    0,
                    0
                )/
                12
            )+
            F27+
            _xlfn.XLOOKUP(
                F$1,
                TBL_Options_Add[Option],
                TBL_Options_Add[Influx1_Size],
                0,
                0
            )
        ),
        _xlfn.XLOOKUP(
            F$1,
            TBL_Options_Add[Option],
            TBL_Options_Add[Influx2_Month],
            0,
            0
        )=TBL_Formulas[[#This Row],[Month]],
        SUM(
            F27*
            SUM(
                _xlfn.XLOOKUP(
                    F$1,
                    TBL_Options[Option],
                    TBL_Options[ROG],
                    0,
                    0
                )/
                12
            )+
            F27+
            _xlfn.XLOOKUP(
                F$1,
                TBL_Options_Add[Option],
                TBL_Options_Add[Influx2_Size],
                0,
                0
            )
        ),
        _xlfn.XLOOKUP(
            F$1,
            TBL_Options_Add[Option],
            TBL_Options_Add[Influx3_Month],
            0,
            0
        )=TBL_Formulas[[#This Row],[Month]],
        SUM(
            F27*
            SUM(
                _xlfn.XLOOKUP(
                    F$1,
                    TBL_Options[Option],
                    TBL_Options[ROG],
                    0,
                    0
                )/
                12
            )+
            F27+
            _xlfn.XLOOKUP(
                F$1,
                TBL_Options_Add[Option],
                TBL_Options_Add[Influx3_Size],
                0,
                0
            )
        )
    ),
    SUM(
        F27*
        SUM(
            _xlfn.XLOOKUP(
                F$1,
                TBL_Options[Option],
                TBL_Options[ROG],
                0,
                0
            )/
            12
        )+
        F27
    )
)</f>
        <v>61.528044302684506</v>
      </c>
      <c r="G28" cm="1">
        <f t="array" ref="G28">_xlfn.IFNA(
    _xlfn.IFS(
        _xlfn.XLOOKUP(
            G$1,
            TBL_Options_Add[Option],
            TBL_Options_Add[Influx1_Month],
            0,
            0
        )=TBL_Formulas[[#This Row],[Month]],
        SUM(
            G27*
            SUM(
                _xlfn.XLOOKUP(
                    G$1,
                    TBL_Options[Option],
                    TBL_Options[ROG],
                    0,
                    0
                )/
                12
            )+
            G27+
            _xlfn.XLOOKUP(
                G$1,
                TBL_Options_Add[Option],
                TBL_Options_Add[Influx1_Size],
                0,
                0
            )
        ),
        _xlfn.XLOOKUP(
            G$1,
            TBL_Options_Add[Option],
            TBL_Options_Add[Influx2_Month],
            0,
            0
        )=TBL_Formulas[[#This Row],[Month]],
        SUM(
            G27*
            SUM(
                _xlfn.XLOOKUP(
                    G$1,
                    TBL_Options[Option],
                    TBL_Options[ROG],
                    0,
                    0
                )/
                12
            )+
            G27+
            _xlfn.XLOOKUP(
                G$1,
                TBL_Options_Add[Option],
                TBL_Options_Add[Influx2_Size],
                0,
                0
            )
        ),
        _xlfn.XLOOKUP(
            G$1,
            TBL_Options_Add[Option],
            TBL_Options_Add[Influx3_Month],
            0,
            0
        )=TBL_Formulas[[#This Row],[Month]],
        SUM(
            G27*
            SUM(
                _xlfn.XLOOKUP(
                    G$1,
                    TBL_Options[Option],
                    TBL_Options[ROG],
                    0,
                    0
                )/
                12
            )+
            G27+
            _xlfn.XLOOKUP(
                G$1,
                TBL_Options_Add[Option],
                TBL_Options_Add[Influx3_Size],
                0,
                0
            )
        )
    ),
    SUM(
        G27*
        SUM(
            _xlfn.XLOOKUP(
                G$1,
                TBL_Options[Option],
                TBL_Options[ROG],
                0,
                0
            )/
            12
        )+
        G27
    )
)</f>
        <v>61.528044302684506</v>
      </c>
      <c r="H28" cm="1">
        <f t="array" ref="H28">_xlfn.IFNA(
    _xlfn.IFS(
        _xlfn.XLOOKUP(
            H$1,
            TBL_Options_Add[Option],
            TBL_Options_Add[Influx1_Month],
            0,
            0
        )=TBL_Formulas[[#This Row],[Month]],
        SUM(
            H27*
            SUM(
                _xlfn.XLOOKUP(
                    H$1,
                    TBL_Options[Option],
                    TBL_Options[ROG],
                    0,
                    0
                )/
                12
            )+
            H27+
            _xlfn.XLOOKUP(
                H$1,
                TBL_Options_Add[Option],
                TBL_Options_Add[Influx1_Size],
                0,
                0
            )
        ),
        _xlfn.XLOOKUP(
            H$1,
            TBL_Options_Add[Option],
            TBL_Options_Add[Influx2_Month],
            0,
            0
        )=TBL_Formulas[[#This Row],[Month]],
        SUM(
            H27*
            SUM(
                _xlfn.XLOOKUP(
                    H$1,
                    TBL_Options[Option],
                    TBL_Options[ROG],
                    0,
                    0
                )/
                12
            )+
            H27+
            _xlfn.XLOOKUP(
                H$1,
                TBL_Options_Add[Option],
                TBL_Options_Add[Influx2_Size],
                0,
                0
            )
        ),
        _xlfn.XLOOKUP(
            H$1,
            TBL_Options_Add[Option],
            TBL_Options_Add[Influx3_Month],
            0,
            0
        )=TBL_Formulas[[#This Row],[Month]],
        SUM(
            H27*
            SUM(
                _xlfn.XLOOKUP(
                    H$1,
                    TBL_Options[Option],
                    TBL_Options[ROG],
                    0,
                    0
                )/
                12
            )+
            H27+
            _xlfn.XLOOKUP(
                H$1,
                TBL_Options_Add[Option],
                TBL_Options_Add[Influx3_Size],
                0,
                0
            )
        )
    ),
    SUM(
        H27*
        SUM(
            _xlfn.XLOOKUP(
                H$1,
                TBL_Options[Option],
                TBL_Options[ROG],
                0,
                0
            )/
            12
        )+
        H27
    )
)</f>
        <v>61.528044302684506</v>
      </c>
      <c r="I28" cm="1">
        <f t="array" ref="I28">_xlfn.IFNA(
    _xlfn.IFS(
        _xlfn.XLOOKUP(
            I$1,
            TBL_Options_Add[Option],
            TBL_Options_Add[Influx1_Month],
            0,
            0
        )=TBL_Formulas[[#This Row],[Month]],
        SUM(
            I27*
            SUM(
                _xlfn.XLOOKUP(
                    I$1,
                    TBL_Options[Option],
                    TBL_Options[ROG],
                    0,
                    0
                )/
                12
            )+
            I27+
            _xlfn.XLOOKUP(
                I$1,
                TBL_Options_Add[Option],
                TBL_Options_Add[Influx1_Size],
                0,
                0
            )
        ),
        _xlfn.XLOOKUP(
            I$1,
            TBL_Options_Add[Option],
            TBL_Options_Add[Influx2_Month],
            0,
            0
        )=TBL_Formulas[[#This Row],[Month]],
        SUM(
            I27*
            SUM(
                _xlfn.XLOOKUP(
                    I$1,
                    TBL_Options[Option],
                    TBL_Options[ROG],
                    0,
                    0
                )/
                12
            )+
            I27+
            _xlfn.XLOOKUP(
                I$1,
                TBL_Options_Add[Option],
                TBL_Options_Add[Influx2_Size],
                0,
                0
            )
        ),
        _xlfn.XLOOKUP(
            I$1,
            TBL_Options_Add[Option],
            TBL_Options_Add[Influx3_Month],
            0,
            0
        )=TBL_Formulas[[#This Row],[Month]],
        SUM(
            I27*
            SUM(
                _xlfn.XLOOKUP(
                    I$1,
                    TBL_Options[Option],
                    TBL_Options[ROG],
                    0,
                    0
                )/
                12
            )+
            I27+
            _xlfn.XLOOKUP(
                I$1,
                TBL_Options_Add[Option],
                TBL_Options_Add[Influx3_Size],
                0,
                0
            )
        )
    ),
    SUM(
        I27*
        SUM(
            _xlfn.XLOOKUP(
                I$1,
                TBL_Options[Option],
                TBL_Options[ROG],
                0,
                0
            )/
            12
        )+
        I27
    )
)</f>
        <v>61.528044302684506</v>
      </c>
      <c r="J28" cm="1">
        <f t="array" ref="J28">_xlfn.IFNA(
    _xlfn.IFS(
        _xlfn.XLOOKUP(
            J$1,
            TBL_Options_Add[Option],
            TBL_Options_Add[Influx1_Month],
            0,
            0
        )=TBL_Formulas[[#This Row],[Month]],
        SUM(
            J27*
            SUM(
                _xlfn.XLOOKUP(
                    J$1,
                    TBL_Options[Option],
                    TBL_Options[ROG],
                    0,
                    0
                )/
                12
            )+
            J27+
            _xlfn.XLOOKUP(
                J$1,
                TBL_Options_Add[Option],
                TBL_Options_Add[Influx1_Size],
                0,
                0
            )
        ),
        _xlfn.XLOOKUP(
            J$1,
            TBL_Options_Add[Option],
            TBL_Options_Add[Influx2_Month],
            0,
            0
        )=TBL_Formulas[[#This Row],[Month]],
        SUM(
            J27*
            SUM(
                _xlfn.XLOOKUP(
                    J$1,
                    TBL_Options[Option],
                    TBL_Options[ROG],
                    0,
                    0
                )/
                12
            )+
            J27+
            _xlfn.XLOOKUP(
                J$1,
                TBL_Options_Add[Option],
                TBL_Options_Add[Influx2_Size],
                0,
                0
            )
        ),
        _xlfn.XLOOKUP(
            J$1,
            TBL_Options_Add[Option],
            TBL_Options_Add[Influx3_Month],
            0,
            0
        )=TBL_Formulas[[#This Row],[Month]],
        SUM(
            J27*
            SUM(
                _xlfn.XLOOKUP(
                    J$1,
                    TBL_Options[Option],
                    TBL_Options[ROG],
                    0,
                    0
                )/
                12
            )+
            J27+
            _xlfn.XLOOKUP(
                J$1,
                TBL_Options_Add[Option],
                TBL_Options_Add[Influx3_Size],
                0,
                0
            )
        )
    ),
    SUM(
        J27*
        SUM(
            _xlfn.XLOOKUP(
                J$1,
                TBL_Options[Option],
                TBL_Options[ROG],
                0,
                0
            )/
            12
        )+
        J27
    )
)</f>
        <v>61.528044302684506</v>
      </c>
      <c r="K28" cm="1">
        <f t="array" ref="K28">_xlfn.IFNA(
    _xlfn.IFS(
        _xlfn.XLOOKUP(
            K$1,
            TBL_Options_Add[Option],
            TBL_Options_Add[Influx1_Month],
            0,
            0
        )=TBL_Formulas[[#This Row],[Month]],
        SUM(
            K27*
            SUM(
                _xlfn.XLOOKUP(
                    K$1,
                    TBL_Options[Option],
                    TBL_Options[ROG],
                    0,
                    0
                )/
                12
            )+
            K27+
            _xlfn.XLOOKUP(
                K$1,
                TBL_Options_Add[Option],
                TBL_Options_Add[Influx1_Size],
                0,
                0
            )
        ),
        _xlfn.XLOOKUP(
            K$1,
            TBL_Options_Add[Option],
            TBL_Options_Add[Influx2_Month],
            0,
            0
        )=TBL_Formulas[[#This Row],[Month]],
        SUM(
            K27*
            SUM(
                _xlfn.XLOOKUP(
                    K$1,
                    TBL_Options[Option],
                    TBL_Options[ROG],
                    0,
                    0
                )/
                12
            )+
            K27+
            _xlfn.XLOOKUP(
                K$1,
                TBL_Options_Add[Option],
                TBL_Options_Add[Influx2_Size],
                0,
                0
            )
        ),
        _xlfn.XLOOKUP(
            K$1,
            TBL_Options_Add[Option],
            TBL_Options_Add[Influx3_Month],
            0,
            0
        )=TBL_Formulas[[#This Row],[Month]],
        SUM(
            K27*
            SUM(
                _xlfn.XLOOKUP(
                    K$1,
                    TBL_Options[Option],
                    TBL_Options[ROG],
                    0,
                    0
                )/
                12
            )+
            K27+
            _xlfn.XLOOKUP(
                K$1,
                TBL_Options_Add[Option],
                TBL_Options_Add[Influx3_Size],
                0,
                0
            )
        )
    ),
    SUM(
        K27*
        SUM(
            _xlfn.XLOOKUP(
                K$1,
                TBL_Options[Option],
                TBL_Options[ROG],
                0,
                0
            )/
            12
        )+
        K27
    )
)</f>
        <v>61.528044302684506</v>
      </c>
      <c r="L28">
        <f>IFERROR(
    SUM(
       TBL_Formulas[[#This Row],[Growth Pattern 01]]*
        _xlfn.XLOOKUP(
            L$1,
            TBL_Options[Option],
            TBL_Options[Primary_Mix],
            1,
            0
        )
    ),
    ""
)</f>
        <v>243.07797486917846</v>
      </c>
      <c r="M28">
        <f>IFERROR(
    SUM(
       TBL_Formulas[[#This Row],[Growth Pattern 01]]*
        _xlfn.XLOOKUP(
            M$1,
            TBL_Options[Option],
            TBL_Options[Secondary_Mix],
            1,
            0
        )
    ),
    ""
)</f>
        <v>48.615594973835698</v>
      </c>
      <c r="N28">
        <f>IFERROR(
    SUM(
       TBL_Formulas[[#This Row],[Growth Pattern 01]]*
        _xlfn.XLOOKUP(
            N$1,
            TBL_Options[Option],
            TBL_Options[Archive_Mix],
            1,
            0
        )
    ),
    ""
)</f>
        <v>0</v>
      </c>
      <c r="O28">
        <f>IFERROR(
    SUM(
       TBL_Formulas[[#This Row],[Growth Pattern 02]]*
        _xlfn.XLOOKUP(
            O$1,
            TBL_Options[Option],
            TBL_Options[Primary_Mix],
            1,
            0
        )
    ),
    ""
)</f>
        <v>12.305608860536902</v>
      </c>
      <c r="P28">
        <f>IFERROR(
    SUM(
       TBL_Formulas[[#This Row],[Growth Pattern 02]]*
        _xlfn.XLOOKUP(
            P$1,
            TBL_Options[Option],
            TBL_Options[Secondary_Mix],
            1,
            0
        )
    ),
    ""
)</f>
        <v>12.305608860536902</v>
      </c>
      <c r="Q28">
        <f>IFERROR(
    SUM(
       TBL_Formulas[[#This Row],[Growth Pattern 02]]*
        _xlfn.XLOOKUP(
            Q$1,
            TBL_Options[Option],
            TBL_Options[Archive_Mix],
            1,
            0
        )
    ),
    ""
)</f>
        <v>36.9168265816107</v>
      </c>
      <c r="R28">
        <f>IFERROR(
    SUM(
       TBL_Formulas[[#This Row],[Growth Pattern 03]]*
        _xlfn.XLOOKUP(
            R$1,
            TBL_Options[Option],
            TBL_Options[Primary_Mix],
            1,
            0
        )
    ),
    ""
)</f>
        <v>61.528044302684506</v>
      </c>
      <c r="S28">
        <f>IFERROR(
    SUM(
       TBL_Formulas[[#This Row],[Growth Pattern 03]]*
        _xlfn.XLOOKUP(
            R$1,
            TBL_Options[Option],
            TBL_Options[Secondary_Mix],
            1,
            0
        )
    ),
    ""
)</f>
        <v>0</v>
      </c>
      <c r="T28">
        <f>IFERROR(
    SUM(
       TBL_Formulas[[#This Row],[Growth Pattern 03]]*
        _xlfn.XLOOKUP(
            T$1,
            TBL_Options[Option],
            TBL_Options[Archive_Mix],
            1,
            0
        )
    ),
    ""
)</f>
        <v>0</v>
      </c>
      <c r="U28">
        <f>IFERROR(
    SUM(
       TBL_Formulas[[#This Row],[Growth Pattern 04]]*
        _xlfn.XLOOKUP(
            U$1,
            TBL_Options[Option],
            TBL_Options[Primary_Mix],
            1,
            0
        )
    ),
    ""
)</f>
        <v>61.528044302684506</v>
      </c>
      <c r="V28">
        <f>IFERROR(
    SUM(
       TBL_Formulas[[#This Row],[Growth Pattern 04]]*
        _xlfn.XLOOKUP(
           V$1,
            TBL_Options[Option],
            TBL_Options[Secondary_Mix],
            1,
            0
        )
    ),
    ""
)</f>
        <v>0</v>
      </c>
      <c r="W28">
        <f>IFERROR(
    SUM(
       TBL_Formulas[[#This Row],[Growth Pattern 04]]*
        _xlfn.XLOOKUP(
            W$1,
            TBL_Options[Option],
            TBL_Options[Archive_Mix],
            1,
            0
        )
    ),
    ""
)</f>
        <v>0</v>
      </c>
      <c r="X28">
        <f>IFERROR(
    SUM(
       TBL_Formulas[[#This Row],[Growth Pattern 05]]*
        _xlfn.XLOOKUP(
            X$1,
            TBL_Options[Option],
            TBL_Options[Primary_Mix],
            1,
            0
        )
    ),
    ""
)</f>
        <v>61.528044302684506</v>
      </c>
      <c r="Y28">
        <f>IFERROR(
    SUM(
       TBL_Formulas[[#This Row],[Growth Pattern 05]]*
        _xlfn.XLOOKUP(
            Y$1,
            TBL_Options[Option],
            TBL_Options[Secondary_Mix],
            1,
            0
        )
    ),
    ""
)</f>
        <v>0</v>
      </c>
      <c r="Z28">
        <f>IFERROR(
    SUM(
       TBL_Formulas[[#This Row],[Growth Pattern 05]]*
        _xlfn.XLOOKUP(
            Z$1,
            TBL_Options[Option],
            TBL_Options[Archive_Mix],
            1,
            0
        )
    ),
    ""
)</f>
        <v>0</v>
      </c>
      <c r="AA28">
        <f>IFERROR(
    SUM(
       TBL_Formulas[[#This Row],[Growth Pattern 06]]*
        _xlfn.XLOOKUP(
            AA$1,
            TBL_Options[Option],
            TBL_Options[Primary_Mix],
            1,
            0
        )
    ),
    ""
)</f>
        <v>61.528044302684506</v>
      </c>
      <c r="AB28">
        <f>IFERROR(
    SUM(
       TBL_Formulas[[#This Row],[Growth Pattern 06]]*
        _xlfn.XLOOKUP(
            AB$1,
            TBL_Options[Option],
            TBL_Options[Secondary_Mix],
            1,
            0
        )
    ),
    ""
)</f>
        <v>0</v>
      </c>
      <c r="AC28">
        <f>IFERROR(
    SUM(
       TBL_Formulas[[#This Row],[Growth Pattern 06]]*
        _xlfn.XLOOKUP(
            AC$1,
            TBL_Options[Option],
            TBL_Options[Archive_Mix],
            1,
            0
        )
    ),
    ""
)</f>
        <v>0</v>
      </c>
      <c r="AD28">
        <f>IFERROR(
    SUM(
       TBL_Formulas[[#This Row],[Growth Pattern 07]]*
        _xlfn.XLOOKUP(
            AD$1,
            TBL_Options[Option],
            TBL_Options[Primary_Mix],
            1,
            0
        )
    ),
    ""
)</f>
        <v>61.528044302684506</v>
      </c>
      <c r="AE28">
        <f>IFERROR(
    SUM(
       TBL_Formulas[[#This Row],[Growth Pattern 07]]*
        _xlfn.XLOOKUP(
            AE$1,
            TBL_Options[Option],
            TBL_Options[Secondary_Mix],
            1,
            0
        )
    ),
    ""
)</f>
        <v>0</v>
      </c>
      <c r="AF28">
        <f>IFERROR(
    SUM(
       TBL_Formulas[[#This Row],[Growth Pattern 07]]*
        _xlfn.XLOOKUP(
            AF$1,
            TBL_Options[Option],
            TBL_Options[Archive_Mix],
            1,
            0
        )
    ),
    ""
)</f>
        <v>0</v>
      </c>
      <c r="AG28">
        <f>IFERROR(
    SUM(
       TBL_Formulas[[#This Row],[Growth Pattern 08]]*
        _xlfn.XLOOKUP(
            AG$1,
            TBL_Options[Option],
            TBL_Options[Primary_Mix],
            1,
            0
        )
    ),
    ""
)</f>
        <v>61.528044302684506</v>
      </c>
      <c r="AH28">
        <f>IFERROR(
    SUM(
       TBL_Formulas[[#This Row],[Growth Pattern 08]]*
        _xlfn.XLOOKUP(
            AH$1,
            TBL_Options[Option],
            TBL_Options[Secondary_Mix],
            1,
            0
        )
    ),
    ""
)</f>
        <v>0</v>
      </c>
      <c r="AI28">
        <f>IFERROR(
    SUM(
       TBL_Formulas[[#This Row],[Growth Pattern 08]]*
        _xlfn.XLOOKUP(
            AI$1,
            TBL_Options[Option],
            TBL_Options[Archive_Mix],
            1,
            0
        )
    ),
    ""
)</f>
        <v>0</v>
      </c>
      <c r="AJ28">
        <f>IFERROR(
    SUM(
       TBL_Formulas[[#This Row],[Growth Pattern 09]]*
        _xlfn.XLOOKUP(
            AJ$1,
            TBL_Options[Option],
            TBL_Options[Primary_Mix],
            1,
            0
        )
    ),
    ""
)</f>
        <v>61.528044302684506</v>
      </c>
      <c r="AK28">
        <f>IFERROR(
    SUM(
       TBL_Formulas[[#This Row],[Growth Pattern 09]]*
        _xlfn.XLOOKUP(
            AK$1,
            TBL_Options[Option],
            TBL_Options[Secondary_Mix],
            1,
            0
        )
    ),
    ""
)</f>
        <v>0</v>
      </c>
      <c r="AL28">
        <f>IFERROR(
    SUM(
       TBL_Formulas[[#This Row],[Growth Pattern 09]]*
        _xlfn.XLOOKUP(
            AL$1,
            TBL_Options[Option],
            TBL_Options[Archive_Mix],
            1,
            0
        )
    ),
    ""
)</f>
        <v>0</v>
      </c>
      <c r="AM28">
        <f>IFERROR(
    SUM(
       TBL_Formulas[[#This Row],[Growth Pattern 10]]*
        _xlfn.XLOOKUP(
            AM$1,
            TBL_Options[Option],
            TBL_Options[Primary_Mix],
            1,
            0
        )
    ),
    ""
)</f>
        <v>61.528044302684506</v>
      </c>
      <c r="AN28">
        <f>IFERROR(
    SUM(
       TBL_Formulas[[#This Row],[Growth Pattern 10]]*
        _xlfn.XLOOKUP(
            AN$1,
            TBL_Options[Option],
            TBL_Options[Secondary_Mix],
            1,
            0
        )
    ),
    ""
)</f>
        <v>0</v>
      </c>
      <c r="AO28">
        <f>IFERROR(
    SUM(
       TBL_Formulas[[#This Row],[Growth Pattern 10]]*
        _xlfn.XLOOKUP(
            AO$1,
            TBL_Options[Option],
            TBL_Options[Archive_Mix],
            1,
            0
        )
    ),
    ""
)</f>
        <v>0</v>
      </c>
      <c r="AP28" s="3" cm="1">
        <f t="array" ref="AP28">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5527.2606178528513</v>
      </c>
      <c r="AQ28" s="3" t="str" cm="1">
        <f t="array" ref="AQ28">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8" s="3" t="str" cm="1">
        <f t="array" ref="AR28">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8" s="3" cm="1">
        <f t="array" ref="AS28">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289.82169988336511</v>
      </c>
      <c r="AT28" s="3" cm="1">
        <f t="array" ref="AT28">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157.51179341487236</v>
      </c>
      <c r="AU28" s="3" cm="1">
        <f t="array" ref="AU28">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151.21132167827741</v>
      </c>
      <c r="AV28" s="3" cm="1">
        <f t="array" ref="AV28">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787.5589670743617</v>
      </c>
      <c r="AW28" s="3" t="str" cm="1">
        <f t="array" ref="AW28">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8" s="3" t="str" cm="1">
        <f t="array" ref="AX28">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8" s="3" cm="1">
        <f t="array" ref="AY28">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630.04717365948932</v>
      </c>
      <c r="AZ28" s="3" t="str" cm="1">
        <f t="array" ref="AZ28">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8" s="3" t="str" cm="1">
        <f t="array" ref="BA28">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8" s="3" cm="1">
        <f t="array" ref="BB28">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1125.8216104309165</v>
      </c>
      <c r="BC28" s="3" t="str" cm="1">
        <f t="array" ref="BC28">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8" s="3" t="str" cm="1">
        <f t="array" ref="BD28">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8" s="3" cm="1">
        <f t="array" ref="BE28">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630.04717365948932</v>
      </c>
      <c r="BF28" s="3" t="str" cm="1">
        <f t="array" ref="BF28">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8" s="3" t="str" cm="1">
        <f t="array" ref="BG28">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8" s="3" cm="1">
        <f t="array" ref="BH28">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126.00943473189787</v>
      </c>
      <c r="BI28" s="3" t="str" cm="1">
        <f t="array" ref="BI28">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8" s="3" t="str" cm="1">
        <f t="array" ref="BJ28">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8" s="3" cm="1">
        <f t="array" ref="BK28">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2457.1839772720086</v>
      </c>
      <c r="BL28" s="3" t="str" cm="1">
        <f t="array" ref="BL28">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8" s="3" t="str" cm="1">
        <f t="array" ref="BM28">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8" s="3" cm="1">
        <f t="array" ref="BN28">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630.04717365948932</v>
      </c>
      <c r="BO28" s="3" t="str" cm="1">
        <f t="array" ref="BO28">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8" s="3" t="str" cm="1">
        <f t="array" ref="BP28">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8" s="3" cm="1">
        <f t="array" ref="BQ28">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252.01886946379574</v>
      </c>
      <c r="BR28" s="3" t="str" cm="1">
        <f t="array" ref="BR28">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8" s="3" t="str" cm="1">
        <f t="array" ref="BS28">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8"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8">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8">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63.004717365948935</v>
      </c>
      <c r="BW28">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63.004717365948935</v>
      </c>
      <c r="BX28">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8">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63.004717365948935</v>
      </c>
      <c r="BZ28">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126.00943473189787</v>
      </c>
      <c r="CA28">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8">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63.004717365948935</v>
      </c>
      <c r="CC28">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126.00943473189787</v>
      </c>
      <c r="CD28" s="3" t="str" cm="1">
        <f t="array" ref="CD28">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8" s="3" cm="1">
        <f t="array" ref="CE28">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2166.9506932613294</v>
      </c>
      <c r="CF28" s="3" t="str" cm="1">
        <f t="array" ref="CF28">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8" s="3" t="str" cm="1">
        <f t="array" ref="CG28">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8" s="3" cm="1">
        <f t="array" ref="CH28">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113.4084912587081</v>
      </c>
      <c r="CI28" s="3" t="str" cm="1">
        <f t="array" ref="CI28">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8" s="3" t="str" cm="1">
        <f t="array" ref="CJ28">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8" s="3" cm="1">
        <f t="array" ref="CK28">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567.04245629354045</v>
      </c>
      <c r="CL28" s="3" t="str" cm="1">
        <f t="array" ref="CL28">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8" s="3" t="str" cm="1">
        <f t="array" ref="CM28">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8" s="3" cm="1">
        <f t="array" ref="CN28">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567.04245629354045</v>
      </c>
      <c r="CO28" s="3" t="str" cm="1">
        <f t="array" ref="CO28">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8" s="3" cm="1">
        <f t="array" ref="CP28">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542.33127695205314</v>
      </c>
      <c r="CQ28" s="3" t="str" cm="1">
        <f t="array" ref="CQ28">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8" s="3" t="str" cm="1">
        <f t="array" ref="CR28">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8" s="3" cm="1">
        <f t="array" ref="CS28">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542.33127695205314</v>
      </c>
      <c r="CT28" s="3" t="str" cm="1">
        <f t="array" ref="CT28">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8" s="3" t="str" cm="1">
        <f t="array" ref="CU28">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8" s="3" cm="1">
        <f t="array" ref="CV28">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542.33127695205314</v>
      </c>
      <c r="CW28" s="3" t="str" cm="1">
        <f t="array" ref="CW28">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8" s="3" t="str" cm="1">
        <f t="array" ref="CX28">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8" s="3" cm="1">
        <f t="array" ref="CY28">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542.33127695205314</v>
      </c>
      <c r="CZ28" s="3" t="str" cm="1">
        <f t="array" ref="CZ28">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8" s="3" t="str" cm="1">
        <f t="array" ref="DA28">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8" s="3" t="str" cm="1">
        <f t="array" ref="DB28">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8" s="3" t="str" cm="1">
        <f t="array" ref="DC28">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8" s="3" cm="1">
        <f t="array" ref="DD28">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703.2918910254383</v>
      </c>
      <c r="DE28" s="3" t="str" cm="1">
        <f t="array" ref="DE28">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8" s="3" t="str" cm="1">
        <f t="array" ref="DF28">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8" s="3" cm="1">
        <f t="array" ref="DG28">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703.2918910254383</v>
      </c>
      <c r="DH28" s="3">
        <f>SUM(TBL_Formulas[[#This Row],[Primary Storage 01]:[Archive Storage 01]],TBL_Formulas[[#This Row],[Data Retrieval 01]])</f>
        <v>5527.2606178528513</v>
      </c>
      <c r="DI28" s="3">
        <f>SUM(TBL_Formulas[[#This Row],[Primary Storage 01]:[Archive Storage 01]],TBL_Formulas[[#This Row],[Data Retrieval 01]],TBL_Formulas[[#This Row],[Egress Fees 01 - Azure]:[Egress Fees 01 - GCP]])</f>
        <v>7694.2113111141807</v>
      </c>
      <c r="DJ28" s="3">
        <f>SUM(TBL_Formulas[[#This Row],[Primary Storage 02]:[Archive Storage 02]],TBL_Formulas[[#This Row],[Data Retrieval 02]])</f>
        <v>598.54481497651489</v>
      </c>
      <c r="DK28" s="3">
        <f>SUM(TBL_Formulas[[#This Row],[Primary Storage 02]:[Archive Storage 02]],TBL_Formulas[[#This Row],[Data Retrieval 02]],TBL_Formulas[[#This Row],[Egress Fees 02 - Azure]:[Egress Fees 02 - GCP]])</f>
        <v>711.95330623522295</v>
      </c>
      <c r="DL28" s="3">
        <f>SUM(TBL_Formulas[[#This Row],[Primary Storage 03]:[Archive Storage 03]],TBL_Formulas[[#This Row],[Data Retrieval 03]])</f>
        <v>850.56368444031068</v>
      </c>
      <c r="DM28" s="3">
        <f>SUM(TBL_Formulas[[#This Row],[Primary Storage 03]:[Archive Storage 03]],TBL_Formulas[[#This Row],[Data Retrieval 03]],TBL_Formulas[[#This Row],[Egress Fees 03 - Azure]:[Egress Fees 03 - GCP]])</f>
        <v>1417.6061407338511</v>
      </c>
      <c r="DN28" s="3">
        <f>SUM(TBL_Formulas[[#This Row],[Primary Storage 04]:[Archive Storage 04]],TBL_Formulas[[#This Row],[Data Retrieval 04]])</f>
        <v>693.05189102543829</v>
      </c>
      <c r="DO28" s="3">
        <f>SUM(TBL_Formulas[[#This Row],[Primary Storage 04]:[Archive Storage 04]],TBL_Formulas[[#This Row],[Data Retrieval 04]],TBL_Formulas[[#This Row],[Egress Fees 04 - Azure]:[Egress Fees 04 - GCP]])</f>
        <v>1260.0943473189786</v>
      </c>
      <c r="DP28" s="3">
        <f>SUM(TBL_Formulas[[#This Row],[Primary Storage 05]:[Archive Storage 05]],TBL_Formulas[[#This Row],[Data Retrieval 05]])</f>
        <v>1125.8216104309165</v>
      </c>
      <c r="DQ28" s="3">
        <f>SUM(TBL_Formulas[[#This Row],[Primary Storage 05]:[Archive Storage 05]],TBL_Formulas[[#This Row],[Data Retrieval 05]],TBL_Formulas[[#This Row],[Egress Fees 05 - Azure]:[Egress Fees 05 - GCP]])</f>
        <v>1668.1528873829698</v>
      </c>
      <c r="DR28" s="3">
        <f>SUM(TBL_Formulas[[#This Row],[Primary Storage 06]:[Archive Storage 06]],TBL_Formulas[[#This Row],[Data Retrieval 06]])</f>
        <v>693.05189102543829</v>
      </c>
      <c r="DS28" s="3">
        <f>SUM(TBL_Formulas[[#This Row],[Primary Storage 06]:[Archive Storage 06]],TBL_Formulas[[#This Row],[Data Retrieval 06]],TBL_Formulas[[#This Row],[Egress Fees 06 - Azure]:[Egress Fees 06 - GCP]])</f>
        <v>1235.3831679774914</v>
      </c>
      <c r="DT28" s="3">
        <f>SUM(TBL_Formulas[[#This Row],[Primary Storage 07]:[Archive Storage 07]],TBL_Formulas[[#This Row],[Data Retrieval 07]])</f>
        <v>252.01886946379574</v>
      </c>
      <c r="DU28" s="3">
        <f>SUM(TBL_Formulas[[#This Row],[Primary Storage 07]:[Archive Storage 07]],TBL_Formulas[[#This Row],[Data Retrieval 07]],TBL_Formulas[[#This Row],[Egress Fees 07 - Azure]:[Egress Fees 07 - GCP]])</f>
        <v>794.35014641584894</v>
      </c>
      <c r="DV28" s="3">
        <f>SUM(TBL_Formulas[[#This Row],[Primary Storage 08]:[Archive Storage 08]],TBL_Formulas[[#This Row],[Data Retrieval 08]])</f>
        <v>2457.1839772720086</v>
      </c>
      <c r="DW28" s="3">
        <f>SUM(TBL_Formulas[[#This Row],[Primary Storage 08]:[Archive Storage 08]],TBL_Formulas[[#This Row],[Data Retrieval 08]],TBL_Formulas[[#This Row],[Egress Fees 08 - Azure]:[Egress Fees 08 - GCP]])</f>
        <v>2999.5152542240617</v>
      </c>
      <c r="DX28" s="3">
        <f>SUM(TBL_Formulas[[#This Row],[Primary Storage 09]:[Archive Storage 09]],TBL_Formulas[[#This Row],[Data Retrieval 09]])</f>
        <v>693.05189102543829</v>
      </c>
      <c r="DY28" s="3">
        <f>SUM(TBL_Formulas[[#This Row],[Primary Storage 09]:[Archive Storage 09]],TBL_Formulas[[#This Row],[Data Retrieval 09]],TBL_Formulas[[#This Row],[Egress Fees 09 - Azure]:[Egress Fees 09 - GCP]])</f>
        <v>1396.3437820508766</v>
      </c>
      <c r="DZ28" s="3">
        <f>SUM(TBL_Formulas[[#This Row],[Primary Storage 10]:[Archive Storage 10]],TBL_Formulas[[#This Row],[Data Retrieval 10]])</f>
        <v>378.02830419569364</v>
      </c>
      <c r="EA28" s="3">
        <f>SUM(TBL_Formulas[[#This Row],[Primary Storage 10]:[Archive Storage 10]],TBL_Formulas[[#This Row],[Data Retrieval 10]],TBL_Formulas[[#This Row],[Egress Fees 10 - Azure]:[Egress Fees 10 - GCP]])</f>
        <v>1081.3201952211321</v>
      </c>
      <c r="EB28" s="14"/>
    </row>
    <row r="29" spans="1:132" x14ac:dyDescent="0.2">
      <c r="A29" s="2">
        <v>27</v>
      </c>
      <c r="B29" cm="1">
        <f t="array" ref="B29">_xlfn.IFNA(
    _xlfn.IFS(
        _xlfn.XLOOKUP(
            B$1,
            TBL_Options_Add[Option],
            TBL_Options_Add[Influx1_Month],
            0,
            0
        )=TBL_Formulas[[#This Row],[Month]],
        SUM(
            B28*
            SUM(
                _xlfn.XLOOKUP(
                    B$1,
                    TBL_Options[Option],
                    TBL_Options[ROG],
                    0,
                    0
                )/
                12
            )+
            B28+
            _xlfn.XLOOKUP(
                B$1,
                TBL_Options_Add[Option],
                TBL_Options_Add[Influx1_Size],
                0,
                0
            )
        ),
        _xlfn.XLOOKUP(
            B$1,
            TBL_Options_Add[Option],
            TBL_Options_Add[Influx2_Month],
            0,
            0
        )=TBL_Formulas[[#This Row],[Month]],
        SUM(
            B28*
            SUM(
                _xlfn.XLOOKUP(
                    B$1,
                    TBL_Options[Option],
                    TBL_Options[ROG],
                    0,
                    0
                )/
                12
            )+
            B28+
            _xlfn.XLOOKUP(
                B$1,
                TBL_Options_Add[Option],
                TBL_Options_Add[Influx2_Size],
                0,
                0
            )
        ),
        _xlfn.XLOOKUP(
            B$1,
            TBL_Options_Add[Option],
            TBL_Options_Add[Influx3_Month],
            0,
            0
        )=TBL_Formulas[[#This Row],[Month]],
        SUM(
            B28*
            SUM(
                _xlfn.XLOOKUP(
                    B$1,
                    TBL_Options[Option],
                    TBL_Options[ROG],
                    0,
                    0
                )/
                12
            )+
            B28+
            _xlfn.XLOOKUP(
                B$1,
                TBL_Options_Add[Option],
                TBL_Options_Add[Influx3_Size],
                0,
                0
            )
        )
    ),
    SUM(
        B28*
        SUM(
            _xlfn.XLOOKUP(
                B$1,
                TBL_Options[Option],
                TBL_Options[ROG],
                0,
                0
            )/
            12
        )+
        B28
    )
)</f>
        <v>245.10362465975496</v>
      </c>
      <c r="C29" cm="1">
        <f t="array" ref="C29">_xlfn.IFNA(
    _xlfn.IFS(
        _xlfn.XLOOKUP(
            C$1,
            TBL_Options_Add[Option],
            TBL_Options_Add[Influx1_Month],
            0,
            0
        )=TBL_Formulas[[#This Row],[Month]],
        SUM(
            C28*
            SUM(
                _xlfn.XLOOKUP(
                    C$1,
                    TBL_Options[Option],
                    TBL_Options[ROG],
                    0,
                    0
                )/
                12
            )+
            C28+
            _xlfn.XLOOKUP(
                C$1,
                TBL_Options_Add[Option],
                TBL_Options_Add[Influx1_Size],
                0,
                0
            )
        ),
        _xlfn.XLOOKUP(
            C$1,
            TBL_Options_Add[Option],
            TBL_Options_Add[Influx2_Month],
            0,
            0
        )=TBL_Formulas[[#This Row],[Month]],
        SUM(
            C28*
            SUM(
                _xlfn.XLOOKUP(
                    C$1,
                    TBL_Options[Option],
                    TBL_Options[ROG],
                    0,
                    0
                )/
                12
            )+
            C28+
            _xlfn.XLOOKUP(
                C$1,
                TBL_Options_Add[Option],
                TBL_Options_Add[Influx2_Size],
                0,
                0
            )
        ),
        _xlfn.XLOOKUP(
            C$1,
            TBL_Options_Add[Option],
            TBL_Options_Add[Influx3_Month],
            0,
            0
        )=TBL_Formulas[[#This Row],[Month]],
        SUM(
            C28*
            SUM(
                _xlfn.XLOOKUP(
                    C$1,
                    TBL_Options[Option],
                    TBL_Options[ROG],
                    0,
                    0
                )/
                12
            )+
            C28+
            _xlfn.XLOOKUP(
                C$1,
                TBL_Options_Add[Option],
                TBL_Options_Add[Influx3_Size],
                0,
                0
            )
        )
    ),
    SUM(
        C28*
        SUM(
            _xlfn.XLOOKUP(
                C$1,
                TBL_Options[Option],
                TBL_Options[ROG],
                0,
                0
            )/
            12
        )+
        C28
    )
)</f>
        <v>62.040778005206874</v>
      </c>
      <c r="D29" cm="1">
        <f t="array" ref="D29">_xlfn.IFNA(
    _xlfn.IFS(
        _xlfn.XLOOKUP(
            D$1,
            TBL_Options_Add[Option],
            TBL_Options_Add[Influx1_Month],
            0,
            0
        )=TBL_Formulas[[#This Row],[Month]],
        SUM(
            D28*
            SUM(
                _xlfn.XLOOKUP(
                    D$1,
                    TBL_Options[Option],
                    TBL_Options[ROG],
                    0,
                    0
                )/
                12
            )+
            D28+
            _xlfn.XLOOKUP(
                D$1,
                TBL_Options_Add[Option],
                TBL_Options_Add[Influx1_Size],
                0,
                0
            )
        ),
        _xlfn.XLOOKUP(
            D$1,
            TBL_Options_Add[Option],
            TBL_Options_Add[Influx2_Month],
            0,
            0
        )=TBL_Formulas[[#This Row],[Month]],
        SUM(
            D28*
            SUM(
                _xlfn.XLOOKUP(
                    D$1,
                    TBL_Options[Option],
                    TBL_Options[ROG],
                    0,
                    0
                )/
                12
            )+
            D28+
            _xlfn.XLOOKUP(
                D$1,
                TBL_Options_Add[Option],
                TBL_Options_Add[Influx2_Size],
                0,
                0
            )
        ),
        _xlfn.XLOOKUP(
            D$1,
            TBL_Options_Add[Option],
            TBL_Options_Add[Influx3_Month],
            0,
            0
        )=TBL_Formulas[[#This Row],[Month]],
        SUM(
            D28*
            SUM(
                _xlfn.XLOOKUP(
                    D$1,
                    TBL_Options[Option],
                    TBL_Options[ROG],
                    0,
                    0
                )/
                12
            )+
            D28+
            _xlfn.XLOOKUP(
                D$1,
                TBL_Options_Add[Option],
                TBL_Options_Add[Influx3_Size],
                0,
                0
            )
        )
    ),
    SUM(
        D28*
        SUM(
            _xlfn.XLOOKUP(
                D$1,
                TBL_Options[Option],
                TBL_Options[ROG],
                0,
                0
            )/
            12
        )+
        D28
    )
)</f>
        <v>62.040778005206874</v>
      </c>
      <c r="E29" cm="1">
        <f t="array" ref="E29">_xlfn.IFNA(
    _xlfn.IFS(
        _xlfn.XLOOKUP(
            E$1,
            TBL_Options_Add[Option],
            TBL_Options_Add[Influx1_Month],
            0,
            0
        )=TBL_Formulas[[#This Row],[Month]],
        SUM(
            E28*
            SUM(
                _xlfn.XLOOKUP(
                    E$1,
                    TBL_Options[Option],
                    TBL_Options[ROG],
                    0,
                    0
                )/
                12
            )+
            E28+
            _xlfn.XLOOKUP(
                E$1,
                TBL_Options_Add[Option],
                TBL_Options_Add[Influx1_Size],
                0,
                0
            )
        ),
        _xlfn.XLOOKUP(
            E$1,
            TBL_Options_Add[Option],
            TBL_Options_Add[Influx2_Month],
            0,
            0
        )=TBL_Formulas[[#This Row],[Month]],
        SUM(
            E28*
            SUM(
                _xlfn.XLOOKUP(
                    E$1,
                    TBL_Options[Option],
                    TBL_Options[ROG],
                    0,
                    0
                )/
                12
            )+
            E28+
            _xlfn.XLOOKUP(
                E$1,
                TBL_Options_Add[Option],
                TBL_Options_Add[Influx2_Size],
                0,
                0
            )
        ),
        _xlfn.XLOOKUP(
            E$1,
            TBL_Options_Add[Option],
            TBL_Options_Add[Influx3_Month],
            0,
            0
        )=TBL_Formulas[[#This Row],[Month]],
        SUM(
            E28*
            SUM(
                _xlfn.XLOOKUP(
                    E$1,
                    TBL_Options[Option],
                    TBL_Options[ROG],
                    0,
                    0
                )/
                12
            )+
            E28+
            _xlfn.XLOOKUP(
                E$1,
                TBL_Options_Add[Option],
                TBL_Options_Add[Influx3_Size],
                0,
                0
            )
        )
    ),
    SUM(
        E28*
        SUM(
            _xlfn.XLOOKUP(
                E$1,
                TBL_Options[Option],
                TBL_Options[ROG],
                0,
                0
            )/
            12
        )+
        E28
    )
)</f>
        <v>62.040778005206874</v>
      </c>
      <c r="F29" cm="1">
        <f t="array" ref="F29">_xlfn.IFNA(
    _xlfn.IFS(
        _xlfn.XLOOKUP(
            F$1,
            TBL_Options_Add[Option],
            TBL_Options_Add[Influx1_Month],
            0,
            0
        )=TBL_Formulas[[#This Row],[Month]],
        SUM(
            F28*
            SUM(
                _xlfn.XLOOKUP(
                    F$1,
                    TBL_Options[Option],
                    TBL_Options[ROG],
                    0,
                    0
                )/
                12
            )+
            F28+
            _xlfn.XLOOKUP(
                F$1,
                TBL_Options_Add[Option],
                TBL_Options_Add[Influx1_Size],
                0,
                0
            )
        ),
        _xlfn.XLOOKUP(
            F$1,
            TBL_Options_Add[Option],
            TBL_Options_Add[Influx2_Month],
            0,
            0
        )=TBL_Formulas[[#This Row],[Month]],
        SUM(
            F28*
            SUM(
                _xlfn.XLOOKUP(
                    F$1,
                    TBL_Options[Option],
                    TBL_Options[ROG],
                    0,
                    0
                )/
                12
            )+
            F28+
            _xlfn.XLOOKUP(
                F$1,
                TBL_Options_Add[Option],
                TBL_Options_Add[Influx2_Size],
                0,
                0
            )
        ),
        _xlfn.XLOOKUP(
            F$1,
            TBL_Options_Add[Option],
            TBL_Options_Add[Influx3_Month],
            0,
            0
        )=TBL_Formulas[[#This Row],[Month]],
        SUM(
            F28*
            SUM(
                _xlfn.XLOOKUP(
                    F$1,
                    TBL_Options[Option],
                    TBL_Options[ROG],
                    0,
                    0
                )/
                12
            )+
            F28+
            _xlfn.XLOOKUP(
                F$1,
                TBL_Options_Add[Option],
                TBL_Options_Add[Influx3_Size],
                0,
                0
            )
        )
    ),
    SUM(
        F28*
        SUM(
            _xlfn.XLOOKUP(
                F$1,
                TBL_Options[Option],
                TBL_Options[ROG],
                0,
                0
            )/
            12
        )+
        F28
    )
)</f>
        <v>62.040778005206874</v>
      </c>
      <c r="G29" cm="1">
        <f t="array" ref="G29">_xlfn.IFNA(
    _xlfn.IFS(
        _xlfn.XLOOKUP(
            G$1,
            TBL_Options_Add[Option],
            TBL_Options_Add[Influx1_Month],
            0,
            0
        )=TBL_Formulas[[#This Row],[Month]],
        SUM(
            G28*
            SUM(
                _xlfn.XLOOKUP(
                    G$1,
                    TBL_Options[Option],
                    TBL_Options[ROG],
                    0,
                    0
                )/
                12
            )+
            G28+
            _xlfn.XLOOKUP(
                G$1,
                TBL_Options_Add[Option],
                TBL_Options_Add[Influx1_Size],
                0,
                0
            )
        ),
        _xlfn.XLOOKUP(
            G$1,
            TBL_Options_Add[Option],
            TBL_Options_Add[Influx2_Month],
            0,
            0
        )=TBL_Formulas[[#This Row],[Month]],
        SUM(
            G28*
            SUM(
                _xlfn.XLOOKUP(
                    G$1,
                    TBL_Options[Option],
                    TBL_Options[ROG],
                    0,
                    0
                )/
                12
            )+
            G28+
            _xlfn.XLOOKUP(
                G$1,
                TBL_Options_Add[Option],
                TBL_Options_Add[Influx2_Size],
                0,
                0
            )
        ),
        _xlfn.XLOOKUP(
            G$1,
            TBL_Options_Add[Option],
            TBL_Options_Add[Influx3_Month],
            0,
            0
        )=TBL_Formulas[[#This Row],[Month]],
        SUM(
            G28*
            SUM(
                _xlfn.XLOOKUP(
                    G$1,
                    TBL_Options[Option],
                    TBL_Options[ROG],
                    0,
                    0
                )/
                12
            )+
            G28+
            _xlfn.XLOOKUP(
                G$1,
                TBL_Options_Add[Option],
                TBL_Options_Add[Influx3_Size],
                0,
                0
            )
        )
    ),
    SUM(
        G28*
        SUM(
            _xlfn.XLOOKUP(
                G$1,
                TBL_Options[Option],
                TBL_Options[ROG],
                0,
                0
            )/
            12
        )+
        G28
    )
)</f>
        <v>62.040778005206874</v>
      </c>
      <c r="H29" cm="1">
        <f t="array" ref="H29">_xlfn.IFNA(
    _xlfn.IFS(
        _xlfn.XLOOKUP(
            H$1,
            TBL_Options_Add[Option],
            TBL_Options_Add[Influx1_Month],
            0,
            0
        )=TBL_Formulas[[#This Row],[Month]],
        SUM(
            H28*
            SUM(
                _xlfn.XLOOKUP(
                    H$1,
                    TBL_Options[Option],
                    TBL_Options[ROG],
                    0,
                    0
                )/
                12
            )+
            H28+
            _xlfn.XLOOKUP(
                H$1,
                TBL_Options_Add[Option],
                TBL_Options_Add[Influx1_Size],
                0,
                0
            )
        ),
        _xlfn.XLOOKUP(
            H$1,
            TBL_Options_Add[Option],
            TBL_Options_Add[Influx2_Month],
            0,
            0
        )=TBL_Formulas[[#This Row],[Month]],
        SUM(
            H28*
            SUM(
                _xlfn.XLOOKUP(
                    H$1,
                    TBL_Options[Option],
                    TBL_Options[ROG],
                    0,
                    0
                )/
                12
            )+
            H28+
            _xlfn.XLOOKUP(
                H$1,
                TBL_Options_Add[Option],
                TBL_Options_Add[Influx2_Size],
                0,
                0
            )
        ),
        _xlfn.XLOOKUP(
            H$1,
            TBL_Options_Add[Option],
            TBL_Options_Add[Influx3_Month],
            0,
            0
        )=TBL_Formulas[[#This Row],[Month]],
        SUM(
            H28*
            SUM(
                _xlfn.XLOOKUP(
                    H$1,
                    TBL_Options[Option],
                    TBL_Options[ROG],
                    0,
                    0
                )/
                12
            )+
            H28+
            _xlfn.XLOOKUP(
                H$1,
                TBL_Options_Add[Option],
                TBL_Options_Add[Influx3_Size],
                0,
                0
            )
        )
    ),
    SUM(
        H28*
        SUM(
            _xlfn.XLOOKUP(
                H$1,
                TBL_Options[Option],
                TBL_Options[ROG],
                0,
                0
            )/
            12
        )+
        H28
    )
)</f>
        <v>62.040778005206874</v>
      </c>
      <c r="I29" cm="1">
        <f t="array" ref="I29">_xlfn.IFNA(
    _xlfn.IFS(
        _xlfn.XLOOKUP(
            I$1,
            TBL_Options_Add[Option],
            TBL_Options_Add[Influx1_Month],
            0,
            0
        )=TBL_Formulas[[#This Row],[Month]],
        SUM(
            I28*
            SUM(
                _xlfn.XLOOKUP(
                    I$1,
                    TBL_Options[Option],
                    TBL_Options[ROG],
                    0,
                    0
                )/
                12
            )+
            I28+
            _xlfn.XLOOKUP(
                I$1,
                TBL_Options_Add[Option],
                TBL_Options_Add[Influx1_Size],
                0,
                0
            )
        ),
        _xlfn.XLOOKUP(
            I$1,
            TBL_Options_Add[Option],
            TBL_Options_Add[Influx2_Month],
            0,
            0
        )=TBL_Formulas[[#This Row],[Month]],
        SUM(
            I28*
            SUM(
                _xlfn.XLOOKUP(
                    I$1,
                    TBL_Options[Option],
                    TBL_Options[ROG],
                    0,
                    0
                )/
                12
            )+
            I28+
            _xlfn.XLOOKUP(
                I$1,
                TBL_Options_Add[Option],
                TBL_Options_Add[Influx2_Size],
                0,
                0
            )
        ),
        _xlfn.XLOOKUP(
            I$1,
            TBL_Options_Add[Option],
            TBL_Options_Add[Influx3_Month],
            0,
            0
        )=TBL_Formulas[[#This Row],[Month]],
        SUM(
            I28*
            SUM(
                _xlfn.XLOOKUP(
                    I$1,
                    TBL_Options[Option],
                    TBL_Options[ROG],
                    0,
                    0
                )/
                12
            )+
            I28+
            _xlfn.XLOOKUP(
                I$1,
                TBL_Options_Add[Option],
                TBL_Options_Add[Influx3_Size],
                0,
                0
            )
        )
    ),
    SUM(
        I28*
        SUM(
            _xlfn.XLOOKUP(
                I$1,
                TBL_Options[Option],
                TBL_Options[ROG],
                0,
                0
            )/
            12
        )+
        I28
    )
)</f>
        <v>62.040778005206874</v>
      </c>
      <c r="J29" cm="1">
        <f t="array" ref="J29">_xlfn.IFNA(
    _xlfn.IFS(
        _xlfn.XLOOKUP(
            J$1,
            TBL_Options_Add[Option],
            TBL_Options_Add[Influx1_Month],
            0,
            0
        )=TBL_Formulas[[#This Row],[Month]],
        SUM(
            J28*
            SUM(
                _xlfn.XLOOKUP(
                    J$1,
                    TBL_Options[Option],
                    TBL_Options[ROG],
                    0,
                    0
                )/
                12
            )+
            J28+
            _xlfn.XLOOKUP(
                J$1,
                TBL_Options_Add[Option],
                TBL_Options_Add[Influx1_Size],
                0,
                0
            )
        ),
        _xlfn.XLOOKUP(
            J$1,
            TBL_Options_Add[Option],
            TBL_Options_Add[Influx2_Month],
            0,
            0
        )=TBL_Formulas[[#This Row],[Month]],
        SUM(
            J28*
            SUM(
                _xlfn.XLOOKUP(
                    J$1,
                    TBL_Options[Option],
                    TBL_Options[ROG],
                    0,
                    0
                )/
                12
            )+
            J28+
            _xlfn.XLOOKUP(
                J$1,
                TBL_Options_Add[Option],
                TBL_Options_Add[Influx2_Size],
                0,
                0
            )
        ),
        _xlfn.XLOOKUP(
            J$1,
            TBL_Options_Add[Option],
            TBL_Options_Add[Influx3_Month],
            0,
            0
        )=TBL_Formulas[[#This Row],[Month]],
        SUM(
            J28*
            SUM(
                _xlfn.XLOOKUP(
                    J$1,
                    TBL_Options[Option],
                    TBL_Options[ROG],
                    0,
                    0
                )/
                12
            )+
            J28+
            _xlfn.XLOOKUP(
                J$1,
                TBL_Options_Add[Option],
                TBL_Options_Add[Influx3_Size],
                0,
                0
            )
        )
    ),
    SUM(
        J28*
        SUM(
            _xlfn.XLOOKUP(
                J$1,
                TBL_Options[Option],
                TBL_Options[ROG],
                0,
                0
            )/
            12
        )+
        J28
    )
)</f>
        <v>62.040778005206874</v>
      </c>
      <c r="K29" cm="1">
        <f t="array" ref="K29">_xlfn.IFNA(
    _xlfn.IFS(
        _xlfn.XLOOKUP(
            K$1,
            TBL_Options_Add[Option],
            TBL_Options_Add[Influx1_Month],
            0,
            0
        )=TBL_Formulas[[#This Row],[Month]],
        SUM(
            K28*
            SUM(
                _xlfn.XLOOKUP(
                    K$1,
                    TBL_Options[Option],
                    TBL_Options[ROG],
                    0,
                    0
                )/
                12
            )+
            K28+
            _xlfn.XLOOKUP(
                K$1,
                TBL_Options_Add[Option],
                TBL_Options_Add[Influx1_Size],
                0,
                0
            )
        ),
        _xlfn.XLOOKUP(
            K$1,
            TBL_Options_Add[Option],
            TBL_Options_Add[Influx2_Month],
            0,
            0
        )=TBL_Formulas[[#This Row],[Month]],
        SUM(
            K28*
            SUM(
                _xlfn.XLOOKUP(
                    K$1,
                    TBL_Options[Option],
                    TBL_Options[ROG],
                    0,
                    0
                )/
                12
            )+
            K28+
            _xlfn.XLOOKUP(
                K$1,
                TBL_Options_Add[Option],
                TBL_Options_Add[Influx2_Size],
                0,
                0
            )
        ),
        _xlfn.XLOOKUP(
            K$1,
            TBL_Options_Add[Option],
            TBL_Options_Add[Influx3_Month],
            0,
            0
        )=TBL_Formulas[[#This Row],[Month]],
        SUM(
            K28*
            SUM(
                _xlfn.XLOOKUP(
                    K$1,
                    TBL_Options[Option],
                    TBL_Options[ROG],
                    0,
                    0
                )/
                12
            )+
            K28+
            _xlfn.XLOOKUP(
                K$1,
                TBL_Options_Add[Option],
                TBL_Options_Add[Influx3_Size],
                0,
                0
            )
        )
    ),
    SUM(
        K28*
        SUM(
            _xlfn.XLOOKUP(
                K$1,
                TBL_Options[Option],
                TBL_Options[ROG],
                0,
                0
            )/
            12
        )+
        K28
    )
)</f>
        <v>62.040778005206874</v>
      </c>
      <c r="L29">
        <f>IFERROR(
    SUM(
       TBL_Formulas[[#This Row],[Growth Pattern 01]]*
        _xlfn.XLOOKUP(
            L$1,
            TBL_Options[Option],
            TBL_Options[Primary_Mix],
            1,
            0
        )
    ),
    ""
)</f>
        <v>245.10362465975496</v>
      </c>
      <c r="M29">
        <f>IFERROR(
    SUM(
       TBL_Formulas[[#This Row],[Growth Pattern 01]]*
        _xlfn.XLOOKUP(
            M$1,
            TBL_Options[Option],
            TBL_Options[Secondary_Mix],
            1,
            0
        )
    ),
    ""
)</f>
        <v>49.020724931950994</v>
      </c>
      <c r="N29">
        <f>IFERROR(
    SUM(
       TBL_Formulas[[#This Row],[Growth Pattern 01]]*
        _xlfn.XLOOKUP(
            N$1,
            TBL_Options[Option],
            TBL_Options[Archive_Mix],
            1,
            0
        )
    ),
    ""
)</f>
        <v>0</v>
      </c>
      <c r="O29">
        <f>IFERROR(
    SUM(
       TBL_Formulas[[#This Row],[Growth Pattern 02]]*
        _xlfn.XLOOKUP(
            O$1,
            TBL_Options[Option],
            TBL_Options[Primary_Mix],
            1,
            0
        )
    ),
    ""
)</f>
        <v>12.408155601041376</v>
      </c>
      <c r="P29">
        <f>IFERROR(
    SUM(
       TBL_Formulas[[#This Row],[Growth Pattern 02]]*
        _xlfn.XLOOKUP(
            P$1,
            TBL_Options[Option],
            TBL_Options[Secondary_Mix],
            1,
            0
        )
    ),
    ""
)</f>
        <v>12.408155601041376</v>
      </c>
      <c r="Q29">
        <f>IFERROR(
    SUM(
       TBL_Formulas[[#This Row],[Growth Pattern 02]]*
        _xlfn.XLOOKUP(
            Q$1,
            TBL_Options[Option],
            TBL_Options[Archive_Mix],
            1,
            0
        )
    ),
    ""
)</f>
        <v>37.224466803124123</v>
      </c>
      <c r="R29">
        <f>IFERROR(
    SUM(
       TBL_Formulas[[#This Row],[Growth Pattern 03]]*
        _xlfn.XLOOKUP(
            R$1,
            TBL_Options[Option],
            TBL_Options[Primary_Mix],
            1,
            0
        )
    ),
    ""
)</f>
        <v>62.040778005206874</v>
      </c>
      <c r="S29">
        <f>IFERROR(
    SUM(
       TBL_Formulas[[#This Row],[Growth Pattern 03]]*
        _xlfn.XLOOKUP(
            R$1,
            TBL_Options[Option],
            TBL_Options[Secondary_Mix],
            1,
            0
        )
    ),
    ""
)</f>
        <v>0</v>
      </c>
      <c r="T29">
        <f>IFERROR(
    SUM(
       TBL_Formulas[[#This Row],[Growth Pattern 03]]*
        _xlfn.XLOOKUP(
            T$1,
            TBL_Options[Option],
            TBL_Options[Archive_Mix],
            1,
            0
        )
    ),
    ""
)</f>
        <v>0</v>
      </c>
      <c r="U29">
        <f>IFERROR(
    SUM(
       TBL_Formulas[[#This Row],[Growth Pattern 04]]*
        _xlfn.XLOOKUP(
            U$1,
            TBL_Options[Option],
            TBL_Options[Primary_Mix],
            1,
            0
        )
    ),
    ""
)</f>
        <v>62.040778005206874</v>
      </c>
      <c r="V29">
        <f>IFERROR(
    SUM(
       TBL_Formulas[[#This Row],[Growth Pattern 04]]*
        _xlfn.XLOOKUP(
           V$1,
            TBL_Options[Option],
            TBL_Options[Secondary_Mix],
            1,
            0
        )
    ),
    ""
)</f>
        <v>0</v>
      </c>
      <c r="W29">
        <f>IFERROR(
    SUM(
       TBL_Formulas[[#This Row],[Growth Pattern 04]]*
        _xlfn.XLOOKUP(
            W$1,
            TBL_Options[Option],
            TBL_Options[Archive_Mix],
            1,
            0
        )
    ),
    ""
)</f>
        <v>0</v>
      </c>
      <c r="X29">
        <f>IFERROR(
    SUM(
       TBL_Formulas[[#This Row],[Growth Pattern 05]]*
        _xlfn.XLOOKUP(
            X$1,
            TBL_Options[Option],
            TBL_Options[Primary_Mix],
            1,
            0
        )
    ),
    ""
)</f>
        <v>62.040778005206874</v>
      </c>
      <c r="Y29">
        <f>IFERROR(
    SUM(
       TBL_Formulas[[#This Row],[Growth Pattern 05]]*
        _xlfn.XLOOKUP(
            Y$1,
            TBL_Options[Option],
            TBL_Options[Secondary_Mix],
            1,
            0
        )
    ),
    ""
)</f>
        <v>0</v>
      </c>
      <c r="Z29">
        <f>IFERROR(
    SUM(
       TBL_Formulas[[#This Row],[Growth Pattern 05]]*
        _xlfn.XLOOKUP(
            Z$1,
            TBL_Options[Option],
            TBL_Options[Archive_Mix],
            1,
            0
        )
    ),
    ""
)</f>
        <v>0</v>
      </c>
      <c r="AA29">
        <f>IFERROR(
    SUM(
       TBL_Formulas[[#This Row],[Growth Pattern 06]]*
        _xlfn.XLOOKUP(
            AA$1,
            TBL_Options[Option],
            TBL_Options[Primary_Mix],
            1,
            0
        )
    ),
    ""
)</f>
        <v>62.040778005206874</v>
      </c>
      <c r="AB29">
        <f>IFERROR(
    SUM(
       TBL_Formulas[[#This Row],[Growth Pattern 06]]*
        _xlfn.XLOOKUP(
            AB$1,
            TBL_Options[Option],
            TBL_Options[Secondary_Mix],
            1,
            0
        )
    ),
    ""
)</f>
        <v>0</v>
      </c>
      <c r="AC29">
        <f>IFERROR(
    SUM(
       TBL_Formulas[[#This Row],[Growth Pattern 06]]*
        _xlfn.XLOOKUP(
            AC$1,
            TBL_Options[Option],
            TBL_Options[Archive_Mix],
            1,
            0
        )
    ),
    ""
)</f>
        <v>0</v>
      </c>
      <c r="AD29">
        <f>IFERROR(
    SUM(
       TBL_Formulas[[#This Row],[Growth Pattern 07]]*
        _xlfn.XLOOKUP(
            AD$1,
            TBL_Options[Option],
            TBL_Options[Primary_Mix],
            1,
            0
        )
    ),
    ""
)</f>
        <v>62.040778005206874</v>
      </c>
      <c r="AE29">
        <f>IFERROR(
    SUM(
       TBL_Formulas[[#This Row],[Growth Pattern 07]]*
        _xlfn.XLOOKUP(
            AE$1,
            TBL_Options[Option],
            TBL_Options[Secondary_Mix],
            1,
            0
        )
    ),
    ""
)</f>
        <v>0</v>
      </c>
      <c r="AF29">
        <f>IFERROR(
    SUM(
       TBL_Formulas[[#This Row],[Growth Pattern 07]]*
        _xlfn.XLOOKUP(
            AF$1,
            TBL_Options[Option],
            TBL_Options[Archive_Mix],
            1,
            0
        )
    ),
    ""
)</f>
        <v>0</v>
      </c>
      <c r="AG29">
        <f>IFERROR(
    SUM(
       TBL_Formulas[[#This Row],[Growth Pattern 08]]*
        _xlfn.XLOOKUP(
            AG$1,
            TBL_Options[Option],
            TBL_Options[Primary_Mix],
            1,
            0
        )
    ),
    ""
)</f>
        <v>62.040778005206874</v>
      </c>
      <c r="AH29">
        <f>IFERROR(
    SUM(
       TBL_Formulas[[#This Row],[Growth Pattern 08]]*
        _xlfn.XLOOKUP(
            AH$1,
            TBL_Options[Option],
            TBL_Options[Secondary_Mix],
            1,
            0
        )
    ),
    ""
)</f>
        <v>0</v>
      </c>
      <c r="AI29">
        <f>IFERROR(
    SUM(
       TBL_Formulas[[#This Row],[Growth Pattern 08]]*
        _xlfn.XLOOKUP(
            AI$1,
            TBL_Options[Option],
            TBL_Options[Archive_Mix],
            1,
            0
        )
    ),
    ""
)</f>
        <v>0</v>
      </c>
      <c r="AJ29">
        <f>IFERROR(
    SUM(
       TBL_Formulas[[#This Row],[Growth Pattern 09]]*
        _xlfn.XLOOKUP(
            AJ$1,
            TBL_Options[Option],
            TBL_Options[Primary_Mix],
            1,
            0
        )
    ),
    ""
)</f>
        <v>62.040778005206874</v>
      </c>
      <c r="AK29">
        <f>IFERROR(
    SUM(
       TBL_Formulas[[#This Row],[Growth Pattern 09]]*
        _xlfn.XLOOKUP(
            AK$1,
            TBL_Options[Option],
            TBL_Options[Secondary_Mix],
            1,
            0
        )
    ),
    ""
)</f>
        <v>0</v>
      </c>
      <c r="AL29">
        <f>IFERROR(
    SUM(
       TBL_Formulas[[#This Row],[Growth Pattern 09]]*
        _xlfn.XLOOKUP(
            AL$1,
            TBL_Options[Option],
            TBL_Options[Archive_Mix],
            1,
            0
        )
    ),
    ""
)</f>
        <v>0</v>
      </c>
      <c r="AM29">
        <f>IFERROR(
    SUM(
       TBL_Formulas[[#This Row],[Growth Pattern 10]]*
        _xlfn.XLOOKUP(
            AM$1,
            TBL_Options[Option],
            TBL_Options[Primary_Mix],
            1,
            0
        )
    ),
    ""
)</f>
        <v>62.040778005206874</v>
      </c>
      <c r="AN29">
        <f>IFERROR(
    SUM(
       TBL_Formulas[[#This Row],[Growth Pattern 10]]*
        _xlfn.XLOOKUP(
            AN$1,
            TBL_Options[Option],
            TBL_Options[Secondary_Mix],
            1,
            0
        )
    ),
    ""
)</f>
        <v>0</v>
      </c>
      <c r="AO29">
        <f>IFERROR(
    SUM(
       TBL_Formulas[[#This Row],[Growth Pattern 10]]*
        _xlfn.XLOOKUP(
            AO$1,
            TBL_Options[Option],
            TBL_Options[Archive_Mix],
            1,
            0
        )
    ),
    ""
)</f>
        <v>0</v>
      </c>
      <c r="AP29" s="3" cm="1">
        <f t="array" ref="AP29">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5572.8944563349596</v>
      </c>
      <c r="AQ29" s="3" t="str" cm="1">
        <f t="array" ref="AQ29">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29" s="3" t="str" cm="1">
        <f t="array" ref="AR29">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29" s="3" cm="1">
        <f t="array" ref="AS29">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292.2368807157265</v>
      </c>
      <c r="AT29" s="3" cm="1">
        <f t="array" ref="AT29">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158.82439169332963</v>
      </c>
      <c r="AU29" s="3" cm="1">
        <f t="array" ref="AU29">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152.47141602559643</v>
      </c>
      <c r="AV29" s="3" cm="1">
        <f t="array" ref="AV29">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794.12195846664804</v>
      </c>
      <c r="AW29" s="3" t="str" cm="1">
        <f t="array" ref="AW29">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29" s="3" t="str" cm="1">
        <f t="array" ref="AX29">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29" s="3" cm="1">
        <f t="array" ref="AY29">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635.29756677331841</v>
      </c>
      <c r="AZ29" s="3" t="str" cm="1">
        <f t="array" ref="AZ29">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29" s="3" t="str" cm="1">
        <f t="array" ref="BA29">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29" s="3" cm="1">
        <f t="array" ref="BB29">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1134.9047905178406</v>
      </c>
      <c r="BC29" s="3" t="str" cm="1">
        <f t="array" ref="BC29">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29" s="3" t="str" cm="1">
        <f t="array" ref="BD29">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29" s="3" cm="1">
        <f t="array" ref="BE29">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635.29756677331841</v>
      </c>
      <c r="BF29" s="3" t="str" cm="1">
        <f t="array" ref="BF29">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29" s="3" t="str" cm="1">
        <f t="array" ref="BG29">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29" s="3" cm="1">
        <f t="array" ref="BH29">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127.05951335466369</v>
      </c>
      <c r="BI29" s="3" t="str" cm="1">
        <f t="array" ref="BI29">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29" s="3" t="str" cm="1">
        <f t="array" ref="BJ29">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29" s="3" cm="1">
        <f t="array" ref="BK29">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2477.6605104159416</v>
      </c>
      <c r="BL29" s="3" t="str" cm="1">
        <f t="array" ref="BL29">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29" s="3" t="str" cm="1">
        <f t="array" ref="BM29">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29" s="3" cm="1">
        <f t="array" ref="BN29">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635.29756677331841</v>
      </c>
      <c r="BO29" s="3" t="str" cm="1">
        <f t="array" ref="BO29">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29" s="3" t="str" cm="1">
        <f t="array" ref="BP29">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29" s="3" cm="1">
        <f t="array" ref="BQ29">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254.11902670932736</v>
      </c>
      <c r="BR29" s="3" t="str" cm="1">
        <f t="array" ref="BR29">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29" s="3" t="str" cm="1">
        <f t="array" ref="BS29">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29"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29">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29">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63.529756677331847</v>
      </c>
      <c r="BW29">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63.529756677331847</v>
      </c>
      <c r="BX29">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29">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63.529756677331847</v>
      </c>
      <c r="BZ29">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127.05951335466369</v>
      </c>
      <c r="CA29">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29">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63.529756677331847</v>
      </c>
      <c r="CC29">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127.05951335466369</v>
      </c>
      <c r="CD29" s="3" t="str" cm="1">
        <f t="array" ref="CD29">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29" s="3" cm="1">
        <f t="array" ref="CE29">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2184.5819490385074</v>
      </c>
      <c r="CF29" s="3" t="str" cm="1">
        <f t="array" ref="CF29">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29" s="3" t="str" cm="1">
        <f t="array" ref="CG29">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29" s="3" cm="1">
        <f t="array" ref="CH29">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114.35356201919733</v>
      </c>
      <c r="CI29" s="3" t="str" cm="1">
        <f t="array" ref="CI29">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29" s="3" t="str" cm="1">
        <f t="array" ref="CJ29">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29" s="3" cm="1">
        <f t="array" ref="CK29">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571.76781009598653</v>
      </c>
      <c r="CL29" s="3" t="str" cm="1">
        <f t="array" ref="CL29">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29" s="3" t="str" cm="1">
        <f t="array" ref="CM29">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29" s="3" cm="1">
        <f t="array" ref="CN29">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571.76781009598653</v>
      </c>
      <c r="CO29" s="3" t="str" cm="1">
        <f t="array" ref="CO29">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29" s="3" cm="1">
        <f t="array" ref="CP29">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546.92537092665361</v>
      </c>
      <c r="CQ29" s="3" t="str" cm="1">
        <f t="array" ref="CQ29">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29" s="3" t="str" cm="1">
        <f t="array" ref="CR29">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29" s="3" cm="1">
        <f t="array" ref="CS29">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546.92537092665361</v>
      </c>
      <c r="CT29" s="3" t="str" cm="1">
        <f t="array" ref="CT29">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29" s="3" t="str" cm="1">
        <f t="array" ref="CU29">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29" s="3" cm="1">
        <f t="array" ref="CV29">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546.92537092665361</v>
      </c>
      <c r="CW29" s="3" t="str" cm="1">
        <f t="array" ref="CW29">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29" s="3" t="str" cm="1">
        <f t="array" ref="CX29">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29" s="3" cm="1">
        <f t="array" ref="CY29">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546.92537092665361</v>
      </c>
      <c r="CZ29" s="3" t="str" cm="1">
        <f t="array" ref="CZ29">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29" s="3" t="str" cm="1">
        <f t="array" ref="DA29">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29" s="3" t="str" cm="1">
        <f t="array" ref="DB29">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29" s="3" t="str" cm="1">
        <f t="array" ref="DC29">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29" s="3" cm="1">
        <f t="array" ref="DD29">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709.06732345065029</v>
      </c>
      <c r="DE29" s="3" t="str" cm="1">
        <f t="array" ref="DE29">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29" s="3" t="str" cm="1">
        <f t="array" ref="DF29">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29" s="3" cm="1">
        <f t="array" ref="DG29">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709.06732345065029</v>
      </c>
      <c r="DH29" s="3">
        <f>SUM(TBL_Formulas[[#This Row],[Primary Storage 01]:[Archive Storage 01]],TBL_Formulas[[#This Row],[Data Retrieval 01]])</f>
        <v>5572.8944563349596</v>
      </c>
      <c r="DI29" s="3">
        <f>SUM(TBL_Formulas[[#This Row],[Primary Storage 01]:[Archive Storage 01]],TBL_Formulas[[#This Row],[Data Retrieval 01]],TBL_Formulas[[#This Row],[Egress Fees 01 - Azure]:[Egress Fees 01 - GCP]])</f>
        <v>7757.4764053734671</v>
      </c>
      <c r="DJ29" s="3">
        <f>SUM(TBL_Formulas[[#This Row],[Primary Storage 02]:[Archive Storage 02]],TBL_Formulas[[#This Row],[Data Retrieval 02]])</f>
        <v>603.53268843465253</v>
      </c>
      <c r="DK29" s="3">
        <f>SUM(TBL_Formulas[[#This Row],[Primary Storage 02]:[Archive Storage 02]],TBL_Formulas[[#This Row],[Data Retrieval 02]],TBL_Formulas[[#This Row],[Egress Fees 02 - Azure]:[Egress Fees 02 - GCP]])</f>
        <v>717.88625045384981</v>
      </c>
      <c r="DL29" s="3">
        <f>SUM(TBL_Formulas[[#This Row],[Primary Storage 03]:[Archive Storage 03]],TBL_Formulas[[#This Row],[Data Retrieval 03]])</f>
        <v>857.65171514397991</v>
      </c>
      <c r="DM29" s="3">
        <f>SUM(TBL_Formulas[[#This Row],[Primary Storage 03]:[Archive Storage 03]],TBL_Formulas[[#This Row],[Data Retrieval 03]],TBL_Formulas[[#This Row],[Egress Fees 03 - Azure]:[Egress Fees 03 - GCP]])</f>
        <v>1429.4195252399663</v>
      </c>
      <c r="DN29" s="3">
        <f>SUM(TBL_Formulas[[#This Row],[Primary Storage 04]:[Archive Storage 04]],TBL_Formulas[[#This Row],[Data Retrieval 04]])</f>
        <v>698.82732345065028</v>
      </c>
      <c r="DO29" s="3">
        <f>SUM(TBL_Formulas[[#This Row],[Primary Storage 04]:[Archive Storage 04]],TBL_Formulas[[#This Row],[Data Retrieval 04]],TBL_Formulas[[#This Row],[Egress Fees 04 - Azure]:[Egress Fees 04 - GCP]])</f>
        <v>1270.5951335466368</v>
      </c>
      <c r="DP29" s="3">
        <f>SUM(TBL_Formulas[[#This Row],[Primary Storage 05]:[Archive Storage 05]],TBL_Formulas[[#This Row],[Data Retrieval 05]])</f>
        <v>1134.9047905178406</v>
      </c>
      <c r="DQ29" s="3">
        <f>SUM(TBL_Formulas[[#This Row],[Primary Storage 05]:[Archive Storage 05]],TBL_Formulas[[#This Row],[Data Retrieval 05]],TBL_Formulas[[#This Row],[Egress Fees 05 - Azure]:[Egress Fees 05 - GCP]])</f>
        <v>1681.8301614444943</v>
      </c>
      <c r="DR29" s="3">
        <f>SUM(TBL_Formulas[[#This Row],[Primary Storage 06]:[Archive Storage 06]],TBL_Formulas[[#This Row],[Data Retrieval 06]])</f>
        <v>698.82732345065028</v>
      </c>
      <c r="DS29" s="3">
        <f>SUM(TBL_Formulas[[#This Row],[Primary Storage 06]:[Archive Storage 06]],TBL_Formulas[[#This Row],[Data Retrieval 06]],TBL_Formulas[[#This Row],[Egress Fees 06 - Azure]:[Egress Fees 06 - GCP]])</f>
        <v>1245.7526943773039</v>
      </c>
      <c r="DT29" s="3">
        <f>SUM(TBL_Formulas[[#This Row],[Primary Storage 07]:[Archive Storage 07]],TBL_Formulas[[#This Row],[Data Retrieval 07]])</f>
        <v>254.11902670932739</v>
      </c>
      <c r="DU29" s="3">
        <f>SUM(TBL_Formulas[[#This Row],[Primary Storage 07]:[Archive Storage 07]],TBL_Formulas[[#This Row],[Data Retrieval 07]],TBL_Formulas[[#This Row],[Egress Fees 07 - Azure]:[Egress Fees 07 - GCP]])</f>
        <v>801.044397635981</v>
      </c>
      <c r="DV29" s="3">
        <f>SUM(TBL_Formulas[[#This Row],[Primary Storage 08]:[Archive Storage 08]],TBL_Formulas[[#This Row],[Data Retrieval 08]])</f>
        <v>2477.6605104159416</v>
      </c>
      <c r="DW29" s="3">
        <f>SUM(TBL_Formulas[[#This Row],[Primary Storage 08]:[Archive Storage 08]],TBL_Formulas[[#This Row],[Data Retrieval 08]],TBL_Formulas[[#This Row],[Egress Fees 08 - Azure]:[Egress Fees 08 - GCP]])</f>
        <v>3024.5858813425953</v>
      </c>
      <c r="DX29" s="3">
        <f>SUM(TBL_Formulas[[#This Row],[Primary Storage 09]:[Archive Storage 09]],TBL_Formulas[[#This Row],[Data Retrieval 09]])</f>
        <v>698.82732345065028</v>
      </c>
      <c r="DY29" s="3">
        <f>SUM(TBL_Formulas[[#This Row],[Primary Storage 09]:[Archive Storage 09]],TBL_Formulas[[#This Row],[Data Retrieval 09]],TBL_Formulas[[#This Row],[Egress Fees 09 - Azure]:[Egress Fees 09 - GCP]])</f>
        <v>1407.8946469013006</v>
      </c>
      <c r="DZ29" s="3">
        <f>SUM(TBL_Formulas[[#This Row],[Primary Storage 10]:[Archive Storage 10]],TBL_Formulas[[#This Row],[Data Retrieval 10]])</f>
        <v>381.17854006399102</v>
      </c>
      <c r="EA29" s="3">
        <f>SUM(TBL_Formulas[[#This Row],[Primary Storage 10]:[Archive Storage 10]],TBL_Formulas[[#This Row],[Data Retrieval 10]],TBL_Formulas[[#This Row],[Egress Fees 10 - Azure]:[Egress Fees 10 - GCP]])</f>
        <v>1090.2458635146413</v>
      </c>
      <c r="EB29" s="14"/>
    </row>
    <row r="30" spans="1:132" x14ac:dyDescent="0.2">
      <c r="A30" s="2">
        <v>28</v>
      </c>
      <c r="B30" cm="1">
        <f t="array" ref="B30">_xlfn.IFNA(
    _xlfn.IFS(
        _xlfn.XLOOKUP(
            B$1,
            TBL_Options_Add[Option],
            TBL_Options_Add[Influx1_Month],
            0,
            0
        )=TBL_Formulas[[#This Row],[Month]],
        SUM(
            B29*
            SUM(
                _xlfn.XLOOKUP(
                    B$1,
                    TBL_Options[Option],
                    TBL_Options[ROG],
                    0,
                    0
                )/
                12
            )+
            B29+
            _xlfn.XLOOKUP(
                B$1,
                TBL_Options_Add[Option],
                TBL_Options_Add[Influx1_Size],
                0,
                0
            )
        ),
        _xlfn.XLOOKUP(
            B$1,
            TBL_Options_Add[Option],
            TBL_Options_Add[Influx2_Month],
            0,
            0
        )=TBL_Formulas[[#This Row],[Month]],
        SUM(
            B29*
            SUM(
                _xlfn.XLOOKUP(
                    B$1,
                    TBL_Options[Option],
                    TBL_Options[ROG],
                    0,
                    0
                )/
                12
            )+
            B29+
            _xlfn.XLOOKUP(
                B$1,
                TBL_Options_Add[Option],
                TBL_Options_Add[Influx2_Size],
                0,
                0
            )
        ),
        _xlfn.XLOOKUP(
            B$1,
            TBL_Options_Add[Option],
            TBL_Options_Add[Influx3_Month],
            0,
            0
        )=TBL_Formulas[[#This Row],[Month]],
        SUM(
            B29*
            SUM(
                _xlfn.XLOOKUP(
                    B$1,
                    TBL_Options[Option],
                    TBL_Options[ROG],
                    0,
                    0
                )/
                12
            )+
            B29+
            _xlfn.XLOOKUP(
                B$1,
                TBL_Options_Add[Option],
                TBL_Options_Add[Influx3_Size],
                0,
                0
            )
        )
    ),
    SUM(
        B29*
        SUM(
            _xlfn.XLOOKUP(
                B$1,
                TBL_Options[Option],
                TBL_Options[ROG],
                0,
                0
            )/
            12
        )+
        B29
    )
)</f>
        <v>247.14615486525292</v>
      </c>
      <c r="C30" cm="1">
        <f t="array" ref="C30">_xlfn.IFNA(
    _xlfn.IFS(
        _xlfn.XLOOKUP(
            C$1,
            TBL_Options_Add[Option],
            TBL_Options_Add[Influx1_Month],
            0,
            0
        )=TBL_Formulas[[#This Row],[Month]],
        SUM(
            C29*
            SUM(
                _xlfn.XLOOKUP(
                    C$1,
                    TBL_Options[Option],
                    TBL_Options[ROG],
                    0,
                    0
                )/
                12
            )+
            C29+
            _xlfn.XLOOKUP(
                C$1,
                TBL_Options_Add[Option],
                TBL_Options_Add[Influx1_Size],
                0,
                0
            )
        ),
        _xlfn.XLOOKUP(
            C$1,
            TBL_Options_Add[Option],
            TBL_Options_Add[Influx2_Month],
            0,
            0
        )=TBL_Formulas[[#This Row],[Month]],
        SUM(
            C29*
            SUM(
                _xlfn.XLOOKUP(
                    C$1,
                    TBL_Options[Option],
                    TBL_Options[ROG],
                    0,
                    0
                )/
                12
            )+
            C29+
            _xlfn.XLOOKUP(
                C$1,
                TBL_Options_Add[Option],
                TBL_Options_Add[Influx2_Size],
                0,
                0
            )
        ),
        _xlfn.XLOOKUP(
            C$1,
            TBL_Options_Add[Option],
            TBL_Options_Add[Influx3_Month],
            0,
            0
        )=TBL_Formulas[[#This Row],[Month]],
        SUM(
            C29*
            SUM(
                _xlfn.XLOOKUP(
                    C$1,
                    TBL_Options[Option],
                    TBL_Options[ROG],
                    0,
                    0
                )/
                12
            )+
            C29+
            _xlfn.XLOOKUP(
                C$1,
                TBL_Options_Add[Option],
                TBL_Options_Add[Influx3_Size],
                0,
                0
            )
        )
    ),
    SUM(
        C29*
        SUM(
            _xlfn.XLOOKUP(
                C$1,
                TBL_Options[Option],
                TBL_Options[ROG],
                0,
                0
            )/
            12
        )+
        C29
    )
)</f>
        <v>62.5577844885836</v>
      </c>
      <c r="D30" cm="1">
        <f t="array" ref="D30">_xlfn.IFNA(
    _xlfn.IFS(
        _xlfn.XLOOKUP(
            D$1,
            TBL_Options_Add[Option],
            TBL_Options_Add[Influx1_Month],
            0,
            0
        )=TBL_Formulas[[#This Row],[Month]],
        SUM(
            D29*
            SUM(
                _xlfn.XLOOKUP(
                    D$1,
                    TBL_Options[Option],
                    TBL_Options[ROG],
                    0,
                    0
                )/
                12
            )+
            D29+
            _xlfn.XLOOKUP(
                D$1,
                TBL_Options_Add[Option],
                TBL_Options_Add[Influx1_Size],
                0,
                0
            )
        ),
        _xlfn.XLOOKUP(
            D$1,
            TBL_Options_Add[Option],
            TBL_Options_Add[Influx2_Month],
            0,
            0
        )=TBL_Formulas[[#This Row],[Month]],
        SUM(
            D29*
            SUM(
                _xlfn.XLOOKUP(
                    D$1,
                    TBL_Options[Option],
                    TBL_Options[ROG],
                    0,
                    0
                )/
                12
            )+
            D29+
            _xlfn.XLOOKUP(
                D$1,
                TBL_Options_Add[Option],
                TBL_Options_Add[Influx2_Size],
                0,
                0
            )
        ),
        _xlfn.XLOOKUP(
            D$1,
            TBL_Options_Add[Option],
            TBL_Options_Add[Influx3_Month],
            0,
            0
        )=TBL_Formulas[[#This Row],[Month]],
        SUM(
            D29*
            SUM(
                _xlfn.XLOOKUP(
                    D$1,
                    TBL_Options[Option],
                    TBL_Options[ROG],
                    0,
                    0
                )/
                12
            )+
            D29+
            _xlfn.XLOOKUP(
                D$1,
                TBL_Options_Add[Option],
                TBL_Options_Add[Influx3_Size],
                0,
                0
            )
        )
    ),
    SUM(
        D29*
        SUM(
            _xlfn.XLOOKUP(
                D$1,
                TBL_Options[Option],
                TBL_Options[ROG],
                0,
                0
            )/
            12
        )+
        D29
    )
)</f>
        <v>62.5577844885836</v>
      </c>
      <c r="E30" cm="1">
        <f t="array" ref="E30">_xlfn.IFNA(
    _xlfn.IFS(
        _xlfn.XLOOKUP(
            E$1,
            TBL_Options_Add[Option],
            TBL_Options_Add[Influx1_Month],
            0,
            0
        )=TBL_Formulas[[#This Row],[Month]],
        SUM(
            E29*
            SUM(
                _xlfn.XLOOKUP(
                    E$1,
                    TBL_Options[Option],
                    TBL_Options[ROG],
                    0,
                    0
                )/
                12
            )+
            E29+
            _xlfn.XLOOKUP(
                E$1,
                TBL_Options_Add[Option],
                TBL_Options_Add[Influx1_Size],
                0,
                0
            )
        ),
        _xlfn.XLOOKUP(
            E$1,
            TBL_Options_Add[Option],
            TBL_Options_Add[Influx2_Month],
            0,
            0
        )=TBL_Formulas[[#This Row],[Month]],
        SUM(
            E29*
            SUM(
                _xlfn.XLOOKUP(
                    E$1,
                    TBL_Options[Option],
                    TBL_Options[ROG],
                    0,
                    0
                )/
                12
            )+
            E29+
            _xlfn.XLOOKUP(
                E$1,
                TBL_Options_Add[Option],
                TBL_Options_Add[Influx2_Size],
                0,
                0
            )
        ),
        _xlfn.XLOOKUP(
            E$1,
            TBL_Options_Add[Option],
            TBL_Options_Add[Influx3_Month],
            0,
            0
        )=TBL_Formulas[[#This Row],[Month]],
        SUM(
            E29*
            SUM(
                _xlfn.XLOOKUP(
                    E$1,
                    TBL_Options[Option],
                    TBL_Options[ROG],
                    0,
                    0
                )/
                12
            )+
            E29+
            _xlfn.XLOOKUP(
                E$1,
                TBL_Options_Add[Option],
                TBL_Options_Add[Influx3_Size],
                0,
                0
            )
        )
    ),
    SUM(
        E29*
        SUM(
            _xlfn.XLOOKUP(
                E$1,
                TBL_Options[Option],
                TBL_Options[ROG],
                0,
                0
            )/
            12
        )+
        E29
    )
)</f>
        <v>62.5577844885836</v>
      </c>
      <c r="F30" cm="1">
        <f t="array" ref="F30">_xlfn.IFNA(
    _xlfn.IFS(
        _xlfn.XLOOKUP(
            F$1,
            TBL_Options_Add[Option],
            TBL_Options_Add[Influx1_Month],
            0,
            0
        )=TBL_Formulas[[#This Row],[Month]],
        SUM(
            F29*
            SUM(
                _xlfn.XLOOKUP(
                    F$1,
                    TBL_Options[Option],
                    TBL_Options[ROG],
                    0,
                    0
                )/
                12
            )+
            F29+
            _xlfn.XLOOKUP(
                F$1,
                TBL_Options_Add[Option],
                TBL_Options_Add[Influx1_Size],
                0,
                0
            )
        ),
        _xlfn.XLOOKUP(
            F$1,
            TBL_Options_Add[Option],
            TBL_Options_Add[Influx2_Month],
            0,
            0
        )=TBL_Formulas[[#This Row],[Month]],
        SUM(
            F29*
            SUM(
                _xlfn.XLOOKUP(
                    F$1,
                    TBL_Options[Option],
                    TBL_Options[ROG],
                    0,
                    0
                )/
                12
            )+
            F29+
            _xlfn.XLOOKUP(
                F$1,
                TBL_Options_Add[Option],
                TBL_Options_Add[Influx2_Size],
                0,
                0
            )
        ),
        _xlfn.XLOOKUP(
            F$1,
            TBL_Options_Add[Option],
            TBL_Options_Add[Influx3_Month],
            0,
            0
        )=TBL_Formulas[[#This Row],[Month]],
        SUM(
            F29*
            SUM(
                _xlfn.XLOOKUP(
                    F$1,
                    TBL_Options[Option],
                    TBL_Options[ROG],
                    0,
                    0
                )/
                12
            )+
            F29+
            _xlfn.XLOOKUP(
                F$1,
                TBL_Options_Add[Option],
                TBL_Options_Add[Influx3_Size],
                0,
                0
            )
        )
    ),
    SUM(
        F29*
        SUM(
            _xlfn.XLOOKUP(
                F$1,
                TBL_Options[Option],
                TBL_Options[ROG],
                0,
                0
            )/
            12
        )+
        F29
    )
)</f>
        <v>62.5577844885836</v>
      </c>
      <c r="G30" cm="1">
        <f t="array" ref="G30">_xlfn.IFNA(
    _xlfn.IFS(
        _xlfn.XLOOKUP(
            G$1,
            TBL_Options_Add[Option],
            TBL_Options_Add[Influx1_Month],
            0,
            0
        )=TBL_Formulas[[#This Row],[Month]],
        SUM(
            G29*
            SUM(
                _xlfn.XLOOKUP(
                    G$1,
                    TBL_Options[Option],
                    TBL_Options[ROG],
                    0,
                    0
                )/
                12
            )+
            G29+
            _xlfn.XLOOKUP(
                G$1,
                TBL_Options_Add[Option],
                TBL_Options_Add[Influx1_Size],
                0,
                0
            )
        ),
        _xlfn.XLOOKUP(
            G$1,
            TBL_Options_Add[Option],
            TBL_Options_Add[Influx2_Month],
            0,
            0
        )=TBL_Formulas[[#This Row],[Month]],
        SUM(
            G29*
            SUM(
                _xlfn.XLOOKUP(
                    G$1,
                    TBL_Options[Option],
                    TBL_Options[ROG],
                    0,
                    0
                )/
                12
            )+
            G29+
            _xlfn.XLOOKUP(
                G$1,
                TBL_Options_Add[Option],
                TBL_Options_Add[Influx2_Size],
                0,
                0
            )
        ),
        _xlfn.XLOOKUP(
            G$1,
            TBL_Options_Add[Option],
            TBL_Options_Add[Influx3_Month],
            0,
            0
        )=TBL_Formulas[[#This Row],[Month]],
        SUM(
            G29*
            SUM(
                _xlfn.XLOOKUP(
                    G$1,
                    TBL_Options[Option],
                    TBL_Options[ROG],
                    0,
                    0
                )/
                12
            )+
            G29+
            _xlfn.XLOOKUP(
                G$1,
                TBL_Options_Add[Option],
                TBL_Options_Add[Influx3_Size],
                0,
                0
            )
        )
    ),
    SUM(
        G29*
        SUM(
            _xlfn.XLOOKUP(
                G$1,
                TBL_Options[Option],
                TBL_Options[ROG],
                0,
                0
            )/
            12
        )+
        G29
    )
)</f>
        <v>62.5577844885836</v>
      </c>
      <c r="H30" cm="1">
        <f t="array" ref="H30">_xlfn.IFNA(
    _xlfn.IFS(
        _xlfn.XLOOKUP(
            H$1,
            TBL_Options_Add[Option],
            TBL_Options_Add[Influx1_Month],
            0,
            0
        )=TBL_Formulas[[#This Row],[Month]],
        SUM(
            H29*
            SUM(
                _xlfn.XLOOKUP(
                    H$1,
                    TBL_Options[Option],
                    TBL_Options[ROG],
                    0,
                    0
                )/
                12
            )+
            H29+
            _xlfn.XLOOKUP(
                H$1,
                TBL_Options_Add[Option],
                TBL_Options_Add[Influx1_Size],
                0,
                0
            )
        ),
        _xlfn.XLOOKUP(
            H$1,
            TBL_Options_Add[Option],
            TBL_Options_Add[Influx2_Month],
            0,
            0
        )=TBL_Formulas[[#This Row],[Month]],
        SUM(
            H29*
            SUM(
                _xlfn.XLOOKUP(
                    H$1,
                    TBL_Options[Option],
                    TBL_Options[ROG],
                    0,
                    0
                )/
                12
            )+
            H29+
            _xlfn.XLOOKUP(
                H$1,
                TBL_Options_Add[Option],
                TBL_Options_Add[Influx2_Size],
                0,
                0
            )
        ),
        _xlfn.XLOOKUP(
            H$1,
            TBL_Options_Add[Option],
            TBL_Options_Add[Influx3_Month],
            0,
            0
        )=TBL_Formulas[[#This Row],[Month]],
        SUM(
            H29*
            SUM(
                _xlfn.XLOOKUP(
                    H$1,
                    TBL_Options[Option],
                    TBL_Options[ROG],
                    0,
                    0
                )/
                12
            )+
            H29+
            _xlfn.XLOOKUP(
                H$1,
                TBL_Options_Add[Option],
                TBL_Options_Add[Influx3_Size],
                0,
                0
            )
        )
    ),
    SUM(
        H29*
        SUM(
            _xlfn.XLOOKUP(
                H$1,
                TBL_Options[Option],
                TBL_Options[ROG],
                0,
                0
            )/
            12
        )+
        H29
    )
)</f>
        <v>62.5577844885836</v>
      </c>
      <c r="I30" cm="1">
        <f t="array" ref="I30">_xlfn.IFNA(
    _xlfn.IFS(
        _xlfn.XLOOKUP(
            I$1,
            TBL_Options_Add[Option],
            TBL_Options_Add[Influx1_Month],
            0,
            0
        )=TBL_Formulas[[#This Row],[Month]],
        SUM(
            I29*
            SUM(
                _xlfn.XLOOKUP(
                    I$1,
                    TBL_Options[Option],
                    TBL_Options[ROG],
                    0,
                    0
                )/
                12
            )+
            I29+
            _xlfn.XLOOKUP(
                I$1,
                TBL_Options_Add[Option],
                TBL_Options_Add[Influx1_Size],
                0,
                0
            )
        ),
        _xlfn.XLOOKUP(
            I$1,
            TBL_Options_Add[Option],
            TBL_Options_Add[Influx2_Month],
            0,
            0
        )=TBL_Formulas[[#This Row],[Month]],
        SUM(
            I29*
            SUM(
                _xlfn.XLOOKUP(
                    I$1,
                    TBL_Options[Option],
                    TBL_Options[ROG],
                    0,
                    0
                )/
                12
            )+
            I29+
            _xlfn.XLOOKUP(
                I$1,
                TBL_Options_Add[Option],
                TBL_Options_Add[Influx2_Size],
                0,
                0
            )
        ),
        _xlfn.XLOOKUP(
            I$1,
            TBL_Options_Add[Option],
            TBL_Options_Add[Influx3_Month],
            0,
            0
        )=TBL_Formulas[[#This Row],[Month]],
        SUM(
            I29*
            SUM(
                _xlfn.XLOOKUP(
                    I$1,
                    TBL_Options[Option],
                    TBL_Options[ROG],
                    0,
                    0
                )/
                12
            )+
            I29+
            _xlfn.XLOOKUP(
                I$1,
                TBL_Options_Add[Option],
                TBL_Options_Add[Influx3_Size],
                0,
                0
            )
        )
    ),
    SUM(
        I29*
        SUM(
            _xlfn.XLOOKUP(
                I$1,
                TBL_Options[Option],
                TBL_Options[ROG],
                0,
                0
            )/
            12
        )+
        I29
    )
)</f>
        <v>62.5577844885836</v>
      </c>
      <c r="J30" cm="1">
        <f t="array" ref="J30">_xlfn.IFNA(
    _xlfn.IFS(
        _xlfn.XLOOKUP(
            J$1,
            TBL_Options_Add[Option],
            TBL_Options_Add[Influx1_Month],
            0,
            0
        )=TBL_Formulas[[#This Row],[Month]],
        SUM(
            J29*
            SUM(
                _xlfn.XLOOKUP(
                    J$1,
                    TBL_Options[Option],
                    TBL_Options[ROG],
                    0,
                    0
                )/
                12
            )+
            J29+
            _xlfn.XLOOKUP(
                J$1,
                TBL_Options_Add[Option],
                TBL_Options_Add[Influx1_Size],
                0,
                0
            )
        ),
        _xlfn.XLOOKUP(
            J$1,
            TBL_Options_Add[Option],
            TBL_Options_Add[Influx2_Month],
            0,
            0
        )=TBL_Formulas[[#This Row],[Month]],
        SUM(
            J29*
            SUM(
                _xlfn.XLOOKUP(
                    J$1,
                    TBL_Options[Option],
                    TBL_Options[ROG],
                    0,
                    0
                )/
                12
            )+
            J29+
            _xlfn.XLOOKUP(
                J$1,
                TBL_Options_Add[Option],
                TBL_Options_Add[Influx2_Size],
                0,
                0
            )
        ),
        _xlfn.XLOOKUP(
            J$1,
            TBL_Options_Add[Option],
            TBL_Options_Add[Influx3_Month],
            0,
            0
        )=TBL_Formulas[[#This Row],[Month]],
        SUM(
            J29*
            SUM(
                _xlfn.XLOOKUP(
                    J$1,
                    TBL_Options[Option],
                    TBL_Options[ROG],
                    0,
                    0
                )/
                12
            )+
            J29+
            _xlfn.XLOOKUP(
                J$1,
                TBL_Options_Add[Option],
                TBL_Options_Add[Influx3_Size],
                0,
                0
            )
        )
    ),
    SUM(
        J29*
        SUM(
            _xlfn.XLOOKUP(
                J$1,
                TBL_Options[Option],
                TBL_Options[ROG],
                0,
                0
            )/
            12
        )+
        J29
    )
)</f>
        <v>62.5577844885836</v>
      </c>
      <c r="K30" cm="1">
        <f t="array" ref="K30">_xlfn.IFNA(
    _xlfn.IFS(
        _xlfn.XLOOKUP(
            K$1,
            TBL_Options_Add[Option],
            TBL_Options_Add[Influx1_Month],
            0,
            0
        )=TBL_Formulas[[#This Row],[Month]],
        SUM(
            K29*
            SUM(
                _xlfn.XLOOKUP(
                    K$1,
                    TBL_Options[Option],
                    TBL_Options[ROG],
                    0,
                    0
                )/
                12
            )+
            K29+
            _xlfn.XLOOKUP(
                K$1,
                TBL_Options_Add[Option],
                TBL_Options_Add[Influx1_Size],
                0,
                0
            )
        ),
        _xlfn.XLOOKUP(
            K$1,
            TBL_Options_Add[Option],
            TBL_Options_Add[Influx2_Month],
            0,
            0
        )=TBL_Formulas[[#This Row],[Month]],
        SUM(
            K29*
            SUM(
                _xlfn.XLOOKUP(
                    K$1,
                    TBL_Options[Option],
                    TBL_Options[ROG],
                    0,
                    0
                )/
                12
            )+
            K29+
            _xlfn.XLOOKUP(
                K$1,
                TBL_Options_Add[Option],
                TBL_Options_Add[Influx2_Size],
                0,
                0
            )
        ),
        _xlfn.XLOOKUP(
            K$1,
            TBL_Options_Add[Option],
            TBL_Options_Add[Influx3_Month],
            0,
            0
        )=TBL_Formulas[[#This Row],[Month]],
        SUM(
            K29*
            SUM(
                _xlfn.XLOOKUP(
                    K$1,
                    TBL_Options[Option],
                    TBL_Options[ROG],
                    0,
                    0
                )/
                12
            )+
            K29+
            _xlfn.XLOOKUP(
                K$1,
                TBL_Options_Add[Option],
                TBL_Options_Add[Influx3_Size],
                0,
                0
            )
        )
    ),
    SUM(
        K29*
        SUM(
            _xlfn.XLOOKUP(
                K$1,
                TBL_Options[Option],
                TBL_Options[ROG],
                0,
                0
            )/
            12
        )+
        K29
    )
)</f>
        <v>62.5577844885836</v>
      </c>
      <c r="L30">
        <f>IFERROR(
    SUM(
       TBL_Formulas[[#This Row],[Growth Pattern 01]]*
        _xlfn.XLOOKUP(
            L$1,
            TBL_Options[Option],
            TBL_Options[Primary_Mix],
            1,
            0
        )
    ),
    ""
)</f>
        <v>247.14615486525292</v>
      </c>
      <c r="M30">
        <f>IFERROR(
    SUM(
       TBL_Formulas[[#This Row],[Growth Pattern 01]]*
        _xlfn.XLOOKUP(
            M$1,
            TBL_Options[Option],
            TBL_Options[Secondary_Mix],
            1,
            0
        )
    ),
    ""
)</f>
        <v>49.429230973050586</v>
      </c>
      <c r="N30">
        <f>IFERROR(
    SUM(
       TBL_Formulas[[#This Row],[Growth Pattern 01]]*
        _xlfn.XLOOKUP(
            N$1,
            TBL_Options[Option],
            TBL_Options[Archive_Mix],
            1,
            0
        )
    ),
    ""
)</f>
        <v>0</v>
      </c>
      <c r="O30">
        <f>IFERROR(
    SUM(
       TBL_Formulas[[#This Row],[Growth Pattern 02]]*
        _xlfn.XLOOKUP(
            O$1,
            TBL_Options[Option],
            TBL_Options[Primary_Mix],
            1,
            0
        )
    ),
    ""
)</f>
        <v>12.511556897716721</v>
      </c>
      <c r="P30">
        <f>IFERROR(
    SUM(
       TBL_Formulas[[#This Row],[Growth Pattern 02]]*
        _xlfn.XLOOKUP(
            P$1,
            TBL_Options[Option],
            TBL_Options[Secondary_Mix],
            1,
            0
        )
    ),
    ""
)</f>
        <v>12.511556897716721</v>
      </c>
      <c r="Q30">
        <f>IFERROR(
    SUM(
       TBL_Formulas[[#This Row],[Growth Pattern 02]]*
        _xlfn.XLOOKUP(
            Q$1,
            TBL_Options[Option],
            TBL_Options[Archive_Mix],
            1,
            0
        )
    ),
    ""
)</f>
        <v>37.534670693150161</v>
      </c>
      <c r="R30">
        <f>IFERROR(
    SUM(
       TBL_Formulas[[#This Row],[Growth Pattern 03]]*
        _xlfn.XLOOKUP(
            R$1,
            TBL_Options[Option],
            TBL_Options[Primary_Mix],
            1,
            0
        )
    ),
    ""
)</f>
        <v>62.5577844885836</v>
      </c>
      <c r="S30">
        <f>IFERROR(
    SUM(
       TBL_Formulas[[#This Row],[Growth Pattern 03]]*
        _xlfn.XLOOKUP(
            R$1,
            TBL_Options[Option],
            TBL_Options[Secondary_Mix],
            1,
            0
        )
    ),
    ""
)</f>
        <v>0</v>
      </c>
      <c r="T30">
        <f>IFERROR(
    SUM(
       TBL_Formulas[[#This Row],[Growth Pattern 03]]*
        _xlfn.XLOOKUP(
            T$1,
            TBL_Options[Option],
            TBL_Options[Archive_Mix],
            1,
            0
        )
    ),
    ""
)</f>
        <v>0</v>
      </c>
      <c r="U30">
        <f>IFERROR(
    SUM(
       TBL_Formulas[[#This Row],[Growth Pattern 04]]*
        _xlfn.XLOOKUP(
            U$1,
            TBL_Options[Option],
            TBL_Options[Primary_Mix],
            1,
            0
        )
    ),
    ""
)</f>
        <v>62.5577844885836</v>
      </c>
      <c r="V30">
        <f>IFERROR(
    SUM(
       TBL_Formulas[[#This Row],[Growth Pattern 04]]*
        _xlfn.XLOOKUP(
           V$1,
            TBL_Options[Option],
            TBL_Options[Secondary_Mix],
            1,
            0
        )
    ),
    ""
)</f>
        <v>0</v>
      </c>
      <c r="W30">
        <f>IFERROR(
    SUM(
       TBL_Formulas[[#This Row],[Growth Pattern 04]]*
        _xlfn.XLOOKUP(
            W$1,
            TBL_Options[Option],
            TBL_Options[Archive_Mix],
            1,
            0
        )
    ),
    ""
)</f>
        <v>0</v>
      </c>
      <c r="X30">
        <f>IFERROR(
    SUM(
       TBL_Formulas[[#This Row],[Growth Pattern 05]]*
        _xlfn.XLOOKUP(
            X$1,
            TBL_Options[Option],
            TBL_Options[Primary_Mix],
            1,
            0
        )
    ),
    ""
)</f>
        <v>62.5577844885836</v>
      </c>
      <c r="Y30">
        <f>IFERROR(
    SUM(
       TBL_Formulas[[#This Row],[Growth Pattern 05]]*
        _xlfn.XLOOKUP(
            Y$1,
            TBL_Options[Option],
            TBL_Options[Secondary_Mix],
            1,
            0
        )
    ),
    ""
)</f>
        <v>0</v>
      </c>
      <c r="Z30">
        <f>IFERROR(
    SUM(
       TBL_Formulas[[#This Row],[Growth Pattern 05]]*
        _xlfn.XLOOKUP(
            Z$1,
            TBL_Options[Option],
            TBL_Options[Archive_Mix],
            1,
            0
        )
    ),
    ""
)</f>
        <v>0</v>
      </c>
      <c r="AA30">
        <f>IFERROR(
    SUM(
       TBL_Formulas[[#This Row],[Growth Pattern 06]]*
        _xlfn.XLOOKUP(
            AA$1,
            TBL_Options[Option],
            TBL_Options[Primary_Mix],
            1,
            0
        )
    ),
    ""
)</f>
        <v>62.5577844885836</v>
      </c>
      <c r="AB30">
        <f>IFERROR(
    SUM(
       TBL_Formulas[[#This Row],[Growth Pattern 06]]*
        _xlfn.XLOOKUP(
            AB$1,
            TBL_Options[Option],
            TBL_Options[Secondary_Mix],
            1,
            0
        )
    ),
    ""
)</f>
        <v>0</v>
      </c>
      <c r="AC30">
        <f>IFERROR(
    SUM(
       TBL_Formulas[[#This Row],[Growth Pattern 06]]*
        _xlfn.XLOOKUP(
            AC$1,
            TBL_Options[Option],
            TBL_Options[Archive_Mix],
            1,
            0
        )
    ),
    ""
)</f>
        <v>0</v>
      </c>
      <c r="AD30">
        <f>IFERROR(
    SUM(
       TBL_Formulas[[#This Row],[Growth Pattern 07]]*
        _xlfn.XLOOKUP(
            AD$1,
            TBL_Options[Option],
            TBL_Options[Primary_Mix],
            1,
            0
        )
    ),
    ""
)</f>
        <v>62.5577844885836</v>
      </c>
      <c r="AE30">
        <f>IFERROR(
    SUM(
       TBL_Formulas[[#This Row],[Growth Pattern 07]]*
        _xlfn.XLOOKUP(
            AE$1,
            TBL_Options[Option],
            TBL_Options[Secondary_Mix],
            1,
            0
        )
    ),
    ""
)</f>
        <v>0</v>
      </c>
      <c r="AF30">
        <f>IFERROR(
    SUM(
       TBL_Formulas[[#This Row],[Growth Pattern 07]]*
        _xlfn.XLOOKUP(
            AF$1,
            TBL_Options[Option],
            TBL_Options[Archive_Mix],
            1,
            0
        )
    ),
    ""
)</f>
        <v>0</v>
      </c>
      <c r="AG30">
        <f>IFERROR(
    SUM(
       TBL_Formulas[[#This Row],[Growth Pattern 08]]*
        _xlfn.XLOOKUP(
            AG$1,
            TBL_Options[Option],
            TBL_Options[Primary_Mix],
            1,
            0
        )
    ),
    ""
)</f>
        <v>62.5577844885836</v>
      </c>
      <c r="AH30">
        <f>IFERROR(
    SUM(
       TBL_Formulas[[#This Row],[Growth Pattern 08]]*
        _xlfn.XLOOKUP(
            AH$1,
            TBL_Options[Option],
            TBL_Options[Secondary_Mix],
            1,
            0
        )
    ),
    ""
)</f>
        <v>0</v>
      </c>
      <c r="AI30">
        <f>IFERROR(
    SUM(
       TBL_Formulas[[#This Row],[Growth Pattern 08]]*
        _xlfn.XLOOKUP(
            AI$1,
            TBL_Options[Option],
            TBL_Options[Archive_Mix],
            1,
            0
        )
    ),
    ""
)</f>
        <v>0</v>
      </c>
      <c r="AJ30">
        <f>IFERROR(
    SUM(
       TBL_Formulas[[#This Row],[Growth Pattern 09]]*
        _xlfn.XLOOKUP(
            AJ$1,
            TBL_Options[Option],
            TBL_Options[Primary_Mix],
            1,
            0
        )
    ),
    ""
)</f>
        <v>62.5577844885836</v>
      </c>
      <c r="AK30">
        <f>IFERROR(
    SUM(
       TBL_Formulas[[#This Row],[Growth Pattern 09]]*
        _xlfn.XLOOKUP(
            AK$1,
            TBL_Options[Option],
            TBL_Options[Secondary_Mix],
            1,
            0
        )
    ),
    ""
)</f>
        <v>0</v>
      </c>
      <c r="AL30">
        <f>IFERROR(
    SUM(
       TBL_Formulas[[#This Row],[Growth Pattern 09]]*
        _xlfn.XLOOKUP(
            AL$1,
            TBL_Options[Option],
            TBL_Options[Archive_Mix],
            1,
            0
        )
    ),
    ""
)</f>
        <v>0</v>
      </c>
      <c r="AM30">
        <f>IFERROR(
    SUM(
       TBL_Formulas[[#This Row],[Growth Pattern 10]]*
        _xlfn.XLOOKUP(
            AM$1,
            TBL_Options[Option],
            TBL_Options[Primary_Mix],
            1,
            0
        )
    ),
    ""
)</f>
        <v>62.5577844885836</v>
      </c>
      <c r="AN30">
        <f>IFERROR(
    SUM(
       TBL_Formulas[[#This Row],[Growth Pattern 10]]*
        _xlfn.XLOOKUP(
            AN$1,
            TBL_Options[Option],
            TBL_Options[Secondary_Mix],
            1,
            0
        )
    ),
    ""
)</f>
        <v>0</v>
      </c>
      <c r="AO30">
        <f>IFERROR(
    SUM(
       TBL_Formulas[[#This Row],[Growth Pattern 10]]*
        _xlfn.XLOOKUP(
            AO$1,
            TBL_Options[Option],
            TBL_Options[Archive_Mix],
            1,
            0
        )
    ),
    ""
)</f>
        <v>0</v>
      </c>
      <c r="AP30" s="3" cm="1">
        <f t="array" ref="AP30">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5618.908576804417</v>
      </c>
      <c r="AQ30" s="3" t="str" cm="1">
        <f t="array" ref="AQ30">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0" s="3" t="str" cm="1">
        <f t="array" ref="AR30">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0" s="3" cm="1">
        <f t="array" ref="AS30">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294.67218805502421</v>
      </c>
      <c r="AT30" s="3" cm="1">
        <f t="array" ref="AT30">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160.14792829077405</v>
      </c>
      <c r="AU30" s="3" cm="1">
        <f t="array" ref="AU30">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153.74201115914306</v>
      </c>
      <c r="AV30" s="3" cm="1">
        <f t="array" ref="AV30">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800.73964145387004</v>
      </c>
      <c r="AW30" s="3" t="str" cm="1">
        <f t="array" ref="AW30">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0" s="3" t="str" cm="1">
        <f t="array" ref="AX30">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0" s="3" cm="1">
        <f t="array" ref="AY30">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640.59171316309607</v>
      </c>
      <c r="AZ30" s="3" t="str" cm="1">
        <f t="array" ref="AZ30">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0" s="3" t="str" cm="1">
        <f t="array" ref="BA30">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0" s="3" cm="1">
        <f t="array" ref="BB30">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1144.0636637721561</v>
      </c>
      <c r="BC30" s="3" t="str" cm="1">
        <f t="array" ref="BC30">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0" s="3" t="str" cm="1">
        <f t="array" ref="BD30">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0" s="3" cm="1">
        <f t="array" ref="BE30">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640.59171316309607</v>
      </c>
      <c r="BF30" s="3" t="str" cm="1">
        <f t="array" ref="BF30">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0" s="3" t="str" cm="1">
        <f t="array" ref="BG30">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0" s="3" cm="1">
        <f t="array" ref="BH30">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128.1183426326192</v>
      </c>
      <c r="BI30" s="3" t="str" cm="1">
        <f t="array" ref="BI30">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0" s="3" t="str" cm="1">
        <f t="array" ref="BJ30">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0" s="3" cm="1">
        <f t="array" ref="BK30">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2498.3076813360744</v>
      </c>
      <c r="BL30" s="3" t="str" cm="1">
        <f t="array" ref="BL30">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0" s="3" t="str" cm="1">
        <f t="array" ref="BM30">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0" s="3" cm="1">
        <f t="array" ref="BN30">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640.59171316309607</v>
      </c>
      <c r="BO30" s="3" t="str" cm="1">
        <f t="array" ref="BO30">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0" s="3" t="str" cm="1">
        <f t="array" ref="BP30">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0" s="3" cm="1">
        <f t="array" ref="BQ30">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256.23668526523841</v>
      </c>
      <c r="BR30" s="3" t="str" cm="1">
        <f t="array" ref="BR30">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0" s="3" t="str" cm="1">
        <f t="array" ref="BS30">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0"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0">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0">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64.059171316309616</v>
      </c>
      <c r="BW30">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64.059171316309616</v>
      </c>
      <c r="BX30">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0">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64.059171316309616</v>
      </c>
      <c r="BZ30">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128.11834263261923</v>
      </c>
      <c r="CA30">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0">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64.059171316309616</v>
      </c>
      <c r="CC30">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128.11834263261923</v>
      </c>
      <c r="CD30" s="3" t="str" cm="1">
        <f t="array" ref="CD30">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0" s="3" cm="1">
        <f t="array" ref="CE30">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2202.3601319471618</v>
      </c>
      <c r="CF30" s="3" t="str" cm="1">
        <f t="array" ref="CF30">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0" s="3" t="str" cm="1">
        <f t="array" ref="CG30">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0" s="3" cm="1">
        <f t="array" ref="CH30">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115.3065083693573</v>
      </c>
      <c r="CI30" s="3" t="str" cm="1">
        <f t="array" ref="CI30">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0" s="3" t="str" cm="1">
        <f t="array" ref="CJ30">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0" s="3" cm="1">
        <f t="array" ref="CK30">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576.53254184678644</v>
      </c>
      <c r="CL30" s="3" t="str" cm="1">
        <f t="array" ref="CL30">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0" s="3" t="str" cm="1">
        <f t="array" ref="CM30">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0" s="3" cm="1">
        <f t="array" ref="CN30">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576.53254184678644</v>
      </c>
      <c r="CO30" s="3" t="str" cm="1">
        <f t="array" ref="CO30">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0" s="3" cm="1">
        <f t="array" ref="CP30">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551.55774901770906</v>
      </c>
      <c r="CQ30" s="3" t="str" cm="1">
        <f t="array" ref="CQ30">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0" s="3" t="str" cm="1">
        <f t="array" ref="CR30">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0" s="3" cm="1">
        <f t="array" ref="CS30">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551.55774901770906</v>
      </c>
      <c r="CT30" s="3" t="str" cm="1">
        <f t="array" ref="CT30">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0" s="3" t="str" cm="1">
        <f t="array" ref="CU30">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0" s="3" cm="1">
        <f t="array" ref="CV30">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551.55774901770906</v>
      </c>
      <c r="CW30" s="3" t="str" cm="1">
        <f t="array" ref="CW30">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0" s="3" t="str" cm="1">
        <f t="array" ref="CX30">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0" s="3" cm="1">
        <f t="array" ref="CY30">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551.55774901770906</v>
      </c>
      <c r="CZ30" s="3" t="str" cm="1">
        <f t="array" ref="CZ30">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0" s="3" t="str" cm="1">
        <f t="array" ref="DA30">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0" s="3" t="str" cm="1">
        <f t="array" ref="DB30">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0" s="3" t="str" cm="1">
        <f t="array" ref="DC30">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0" s="3" cm="1">
        <f t="array" ref="DD30">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714.89088447940571</v>
      </c>
      <c r="DE30" s="3" t="str" cm="1">
        <f t="array" ref="DE30">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0" s="3" t="str" cm="1">
        <f t="array" ref="DF30">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0" s="3" cm="1">
        <f t="array" ref="DG30">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714.89088447940571</v>
      </c>
      <c r="DH30" s="3">
        <f>SUM(TBL_Formulas[[#This Row],[Primary Storage 01]:[Archive Storage 01]],TBL_Formulas[[#This Row],[Data Retrieval 01]])</f>
        <v>5618.908576804417</v>
      </c>
      <c r="DI30" s="3">
        <f>SUM(TBL_Formulas[[#This Row],[Primary Storage 01]:[Archive Storage 01]],TBL_Formulas[[#This Row],[Data Retrieval 01]],TBL_Formulas[[#This Row],[Egress Fees 01 - Azure]:[Egress Fees 01 - GCP]])</f>
        <v>7821.2687087515787</v>
      </c>
      <c r="DJ30" s="3">
        <f>SUM(TBL_Formulas[[#This Row],[Primary Storage 02]:[Archive Storage 02]],TBL_Formulas[[#This Row],[Data Retrieval 02]])</f>
        <v>608.56212750494137</v>
      </c>
      <c r="DK30" s="3">
        <f>SUM(TBL_Formulas[[#This Row],[Primary Storage 02]:[Archive Storage 02]],TBL_Formulas[[#This Row],[Data Retrieval 02]],TBL_Formulas[[#This Row],[Egress Fees 02 - Azure]:[Egress Fees 02 - GCP]])</f>
        <v>723.86863587429866</v>
      </c>
      <c r="DL30" s="3">
        <f>SUM(TBL_Formulas[[#This Row],[Primary Storage 03]:[Archive Storage 03]],TBL_Formulas[[#This Row],[Data Retrieval 03]])</f>
        <v>864.79881277017967</v>
      </c>
      <c r="DM30" s="3">
        <f>SUM(TBL_Formulas[[#This Row],[Primary Storage 03]:[Archive Storage 03]],TBL_Formulas[[#This Row],[Data Retrieval 03]],TBL_Formulas[[#This Row],[Egress Fees 03 - Azure]:[Egress Fees 03 - GCP]])</f>
        <v>1441.3313546169661</v>
      </c>
      <c r="DN30" s="3">
        <f>SUM(TBL_Formulas[[#This Row],[Primary Storage 04]:[Archive Storage 04]],TBL_Formulas[[#This Row],[Data Retrieval 04]])</f>
        <v>704.6508844794057</v>
      </c>
      <c r="DO30" s="3">
        <f>SUM(TBL_Formulas[[#This Row],[Primary Storage 04]:[Archive Storage 04]],TBL_Formulas[[#This Row],[Data Retrieval 04]],TBL_Formulas[[#This Row],[Egress Fees 04 - Azure]:[Egress Fees 04 - GCP]])</f>
        <v>1281.1834263261921</v>
      </c>
      <c r="DP30" s="3">
        <f>SUM(TBL_Formulas[[#This Row],[Primary Storage 05]:[Archive Storage 05]],TBL_Formulas[[#This Row],[Data Retrieval 05]])</f>
        <v>1144.0636637721561</v>
      </c>
      <c r="DQ30" s="3">
        <f>SUM(TBL_Formulas[[#This Row],[Primary Storage 05]:[Archive Storage 05]],TBL_Formulas[[#This Row],[Data Retrieval 05]],TBL_Formulas[[#This Row],[Egress Fees 05 - Azure]:[Egress Fees 05 - GCP]])</f>
        <v>1695.6214127898652</v>
      </c>
      <c r="DR30" s="3">
        <f>SUM(TBL_Formulas[[#This Row],[Primary Storage 06]:[Archive Storage 06]],TBL_Formulas[[#This Row],[Data Retrieval 06]])</f>
        <v>704.6508844794057</v>
      </c>
      <c r="DS30" s="3">
        <f>SUM(TBL_Formulas[[#This Row],[Primary Storage 06]:[Archive Storage 06]],TBL_Formulas[[#This Row],[Data Retrieval 06]],TBL_Formulas[[#This Row],[Egress Fees 06 - Azure]:[Egress Fees 06 - GCP]])</f>
        <v>1256.2086334971148</v>
      </c>
      <c r="DT30" s="3">
        <f>SUM(TBL_Formulas[[#This Row],[Primary Storage 07]:[Archive Storage 07]],TBL_Formulas[[#This Row],[Data Retrieval 07]])</f>
        <v>256.23668526523841</v>
      </c>
      <c r="DU30" s="3">
        <f>SUM(TBL_Formulas[[#This Row],[Primary Storage 07]:[Archive Storage 07]],TBL_Formulas[[#This Row],[Data Retrieval 07]],TBL_Formulas[[#This Row],[Egress Fees 07 - Azure]:[Egress Fees 07 - GCP]])</f>
        <v>807.79443428294746</v>
      </c>
      <c r="DV30" s="3">
        <f>SUM(TBL_Formulas[[#This Row],[Primary Storage 08]:[Archive Storage 08]],TBL_Formulas[[#This Row],[Data Retrieval 08]])</f>
        <v>2498.3076813360744</v>
      </c>
      <c r="DW30" s="3">
        <f>SUM(TBL_Formulas[[#This Row],[Primary Storage 08]:[Archive Storage 08]],TBL_Formulas[[#This Row],[Data Retrieval 08]],TBL_Formulas[[#This Row],[Egress Fees 08 - Azure]:[Egress Fees 08 - GCP]])</f>
        <v>3049.8654303537833</v>
      </c>
      <c r="DX30" s="3">
        <f>SUM(TBL_Formulas[[#This Row],[Primary Storage 09]:[Archive Storage 09]],TBL_Formulas[[#This Row],[Data Retrieval 09]])</f>
        <v>704.6508844794057</v>
      </c>
      <c r="DY30" s="3">
        <f>SUM(TBL_Formulas[[#This Row],[Primary Storage 09]:[Archive Storage 09]],TBL_Formulas[[#This Row],[Data Retrieval 09]],TBL_Formulas[[#This Row],[Egress Fees 09 - Azure]:[Egress Fees 09 - GCP]])</f>
        <v>1419.5417689588114</v>
      </c>
      <c r="DZ30" s="3">
        <f>SUM(TBL_Formulas[[#This Row],[Primary Storage 10]:[Archive Storage 10]],TBL_Formulas[[#This Row],[Data Retrieval 10]])</f>
        <v>384.35502789785767</v>
      </c>
      <c r="EA30" s="3">
        <f>SUM(TBL_Formulas[[#This Row],[Primary Storage 10]:[Archive Storage 10]],TBL_Formulas[[#This Row],[Data Retrieval 10]],TBL_Formulas[[#This Row],[Egress Fees 10 - Azure]:[Egress Fees 10 - GCP]])</f>
        <v>1099.2459123772633</v>
      </c>
      <c r="EB30" s="14"/>
    </row>
    <row r="31" spans="1:132" x14ac:dyDescent="0.2">
      <c r="A31" s="2">
        <v>29</v>
      </c>
      <c r="B31" cm="1">
        <f t="array" ref="B31">_xlfn.IFNA(
    _xlfn.IFS(
        _xlfn.XLOOKUP(
            B$1,
            TBL_Options_Add[Option],
            TBL_Options_Add[Influx1_Month],
            0,
            0
        )=TBL_Formulas[[#This Row],[Month]],
        SUM(
            B30*
            SUM(
                _xlfn.XLOOKUP(
                    B$1,
                    TBL_Options[Option],
                    TBL_Options[ROG],
                    0,
                    0
                )/
                12
            )+
            B30+
            _xlfn.XLOOKUP(
                B$1,
                TBL_Options_Add[Option],
                TBL_Options_Add[Influx1_Size],
                0,
                0
            )
        ),
        _xlfn.XLOOKUP(
            B$1,
            TBL_Options_Add[Option],
            TBL_Options_Add[Influx2_Month],
            0,
            0
        )=TBL_Formulas[[#This Row],[Month]],
        SUM(
            B30*
            SUM(
                _xlfn.XLOOKUP(
                    B$1,
                    TBL_Options[Option],
                    TBL_Options[ROG],
                    0,
                    0
                )/
                12
            )+
            B30+
            _xlfn.XLOOKUP(
                B$1,
                TBL_Options_Add[Option],
                TBL_Options_Add[Influx2_Size],
                0,
                0
            )
        ),
        _xlfn.XLOOKUP(
            B$1,
            TBL_Options_Add[Option],
            TBL_Options_Add[Influx3_Month],
            0,
            0
        )=TBL_Formulas[[#This Row],[Month]],
        SUM(
            B30*
            SUM(
                _xlfn.XLOOKUP(
                    B$1,
                    TBL_Options[Option],
                    TBL_Options[ROG],
                    0,
                    0
                )/
                12
            )+
            B30+
            _xlfn.XLOOKUP(
                B$1,
                TBL_Options_Add[Option],
                TBL_Options_Add[Influx3_Size],
                0,
                0
            )
        )
    ),
    SUM(
        B30*
        SUM(
            _xlfn.XLOOKUP(
                B$1,
                TBL_Options[Option],
                TBL_Options[ROG],
                0,
                0
            )/
            12
        )+
        B30
    )
)</f>
        <v>249.20570615579669</v>
      </c>
      <c r="C31" cm="1">
        <f t="array" ref="C31">_xlfn.IFNA(
    _xlfn.IFS(
        _xlfn.XLOOKUP(
            C$1,
            TBL_Options_Add[Option],
            TBL_Options_Add[Influx1_Month],
            0,
            0
        )=TBL_Formulas[[#This Row],[Month]],
        SUM(
            C30*
            SUM(
                _xlfn.XLOOKUP(
                    C$1,
                    TBL_Options[Option],
                    TBL_Options[ROG],
                    0,
                    0
                )/
                12
            )+
            C30+
            _xlfn.XLOOKUP(
                C$1,
                TBL_Options_Add[Option],
                TBL_Options_Add[Influx1_Size],
                0,
                0
            )
        ),
        _xlfn.XLOOKUP(
            C$1,
            TBL_Options_Add[Option],
            TBL_Options_Add[Influx2_Month],
            0,
            0
        )=TBL_Formulas[[#This Row],[Month]],
        SUM(
            C30*
            SUM(
                _xlfn.XLOOKUP(
                    C$1,
                    TBL_Options[Option],
                    TBL_Options[ROG],
                    0,
                    0
                )/
                12
            )+
            C30+
            _xlfn.XLOOKUP(
                C$1,
                TBL_Options_Add[Option],
                TBL_Options_Add[Influx2_Size],
                0,
                0
            )
        ),
        _xlfn.XLOOKUP(
            C$1,
            TBL_Options_Add[Option],
            TBL_Options_Add[Influx3_Month],
            0,
            0
        )=TBL_Formulas[[#This Row],[Month]],
        SUM(
            C30*
            SUM(
                _xlfn.XLOOKUP(
                    C$1,
                    TBL_Options[Option],
                    TBL_Options[ROG],
                    0,
                    0
                )/
                12
            )+
            C30+
            _xlfn.XLOOKUP(
                C$1,
                TBL_Options_Add[Option],
                TBL_Options_Add[Influx3_Size],
                0,
                0
            )
        )
    ),
    SUM(
        C30*
        SUM(
            _xlfn.XLOOKUP(
                C$1,
                TBL_Options[Option],
                TBL_Options[ROG],
                0,
                0
            )/
            12
        )+
        C30
    )
)</f>
        <v>63.079099359321795</v>
      </c>
      <c r="D31" cm="1">
        <f t="array" ref="D31">_xlfn.IFNA(
    _xlfn.IFS(
        _xlfn.XLOOKUP(
            D$1,
            TBL_Options_Add[Option],
            TBL_Options_Add[Influx1_Month],
            0,
            0
        )=TBL_Formulas[[#This Row],[Month]],
        SUM(
            D30*
            SUM(
                _xlfn.XLOOKUP(
                    D$1,
                    TBL_Options[Option],
                    TBL_Options[ROG],
                    0,
                    0
                )/
                12
            )+
            D30+
            _xlfn.XLOOKUP(
                D$1,
                TBL_Options_Add[Option],
                TBL_Options_Add[Influx1_Size],
                0,
                0
            )
        ),
        _xlfn.XLOOKUP(
            D$1,
            TBL_Options_Add[Option],
            TBL_Options_Add[Influx2_Month],
            0,
            0
        )=TBL_Formulas[[#This Row],[Month]],
        SUM(
            D30*
            SUM(
                _xlfn.XLOOKUP(
                    D$1,
                    TBL_Options[Option],
                    TBL_Options[ROG],
                    0,
                    0
                )/
                12
            )+
            D30+
            _xlfn.XLOOKUP(
                D$1,
                TBL_Options_Add[Option],
                TBL_Options_Add[Influx2_Size],
                0,
                0
            )
        ),
        _xlfn.XLOOKUP(
            D$1,
            TBL_Options_Add[Option],
            TBL_Options_Add[Influx3_Month],
            0,
            0
        )=TBL_Formulas[[#This Row],[Month]],
        SUM(
            D30*
            SUM(
                _xlfn.XLOOKUP(
                    D$1,
                    TBL_Options[Option],
                    TBL_Options[ROG],
                    0,
                    0
                )/
                12
            )+
            D30+
            _xlfn.XLOOKUP(
                D$1,
                TBL_Options_Add[Option],
                TBL_Options_Add[Influx3_Size],
                0,
                0
            )
        )
    ),
    SUM(
        D30*
        SUM(
            _xlfn.XLOOKUP(
                D$1,
                TBL_Options[Option],
                TBL_Options[ROG],
                0,
                0
            )/
            12
        )+
        D30
    )
)</f>
        <v>63.079099359321795</v>
      </c>
      <c r="E31" cm="1">
        <f t="array" ref="E31">_xlfn.IFNA(
    _xlfn.IFS(
        _xlfn.XLOOKUP(
            E$1,
            TBL_Options_Add[Option],
            TBL_Options_Add[Influx1_Month],
            0,
            0
        )=TBL_Formulas[[#This Row],[Month]],
        SUM(
            E30*
            SUM(
                _xlfn.XLOOKUP(
                    E$1,
                    TBL_Options[Option],
                    TBL_Options[ROG],
                    0,
                    0
                )/
                12
            )+
            E30+
            _xlfn.XLOOKUP(
                E$1,
                TBL_Options_Add[Option],
                TBL_Options_Add[Influx1_Size],
                0,
                0
            )
        ),
        _xlfn.XLOOKUP(
            E$1,
            TBL_Options_Add[Option],
            TBL_Options_Add[Influx2_Month],
            0,
            0
        )=TBL_Formulas[[#This Row],[Month]],
        SUM(
            E30*
            SUM(
                _xlfn.XLOOKUP(
                    E$1,
                    TBL_Options[Option],
                    TBL_Options[ROG],
                    0,
                    0
                )/
                12
            )+
            E30+
            _xlfn.XLOOKUP(
                E$1,
                TBL_Options_Add[Option],
                TBL_Options_Add[Influx2_Size],
                0,
                0
            )
        ),
        _xlfn.XLOOKUP(
            E$1,
            TBL_Options_Add[Option],
            TBL_Options_Add[Influx3_Month],
            0,
            0
        )=TBL_Formulas[[#This Row],[Month]],
        SUM(
            E30*
            SUM(
                _xlfn.XLOOKUP(
                    E$1,
                    TBL_Options[Option],
                    TBL_Options[ROG],
                    0,
                    0
                )/
                12
            )+
            E30+
            _xlfn.XLOOKUP(
                E$1,
                TBL_Options_Add[Option],
                TBL_Options_Add[Influx3_Size],
                0,
                0
            )
        )
    ),
    SUM(
        E30*
        SUM(
            _xlfn.XLOOKUP(
                E$1,
                TBL_Options[Option],
                TBL_Options[ROG],
                0,
                0
            )/
            12
        )+
        E30
    )
)</f>
        <v>63.079099359321795</v>
      </c>
      <c r="F31" cm="1">
        <f t="array" ref="F31">_xlfn.IFNA(
    _xlfn.IFS(
        _xlfn.XLOOKUP(
            F$1,
            TBL_Options_Add[Option],
            TBL_Options_Add[Influx1_Month],
            0,
            0
        )=TBL_Formulas[[#This Row],[Month]],
        SUM(
            F30*
            SUM(
                _xlfn.XLOOKUP(
                    F$1,
                    TBL_Options[Option],
                    TBL_Options[ROG],
                    0,
                    0
                )/
                12
            )+
            F30+
            _xlfn.XLOOKUP(
                F$1,
                TBL_Options_Add[Option],
                TBL_Options_Add[Influx1_Size],
                0,
                0
            )
        ),
        _xlfn.XLOOKUP(
            F$1,
            TBL_Options_Add[Option],
            TBL_Options_Add[Influx2_Month],
            0,
            0
        )=TBL_Formulas[[#This Row],[Month]],
        SUM(
            F30*
            SUM(
                _xlfn.XLOOKUP(
                    F$1,
                    TBL_Options[Option],
                    TBL_Options[ROG],
                    0,
                    0
                )/
                12
            )+
            F30+
            _xlfn.XLOOKUP(
                F$1,
                TBL_Options_Add[Option],
                TBL_Options_Add[Influx2_Size],
                0,
                0
            )
        ),
        _xlfn.XLOOKUP(
            F$1,
            TBL_Options_Add[Option],
            TBL_Options_Add[Influx3_Month],
            0,
            0
        )=TBL_Formulas[[#This Row],[Month]],
        SUM(
            F30*
            SUM(
                _xlfn.XLOOKUP(
                    F$1,
                    TBL_Options[Option],
                    TBL_Options[ROG],
                    0,
                    0
                )/
                12
            )+
            F30+
            _xlfn.XLOOKUP(
                F$1,
                TBL_Options_Add[Option],
                TBL_Options_Add[Influx3_Size],
                0,
                0
            )
        )
    ),
    SUM(
        F30*
        SUM(
            _xlfn.XLOOKUP(
                F$1,
                TBL_Options[Option],
                TBL_Options[ROG],
                0,
                0
            )/
            12
        )+
        F30
    )
)</f>
        <v>63.079099359321795</v>
      </c>
      <c r="G31" cm="1">
        <f t="array" ref="G31">_xlfn.IFNA(
    _xlfn.IFS(
        _xlfn.XLOOKUP(
            G$1,
            TBL_Options_Add[Option],
            TBL_Options_Add[Influx1_Month],
            0,
            0
        )=TBL_Formulas[[#This Row],[Month]],
        SUM(
            G30*
            SUM(
                _xlfn.XLOOKUP(
                    G$1,
                    TBL_Options[Option],
                    TBL_Options[ROG],
                    0,
                    0
                )/
                12
            )+
            G30+
            _xlfn.XLOOKUP(
                G$1,
                TBL_Options_Add[Option],
                TBL_Options_Add[Influx1_Size],
                0,
                0
            )
        ),
        _xlfn.XLOOKUP(
            G$1,
            TBL_Options_Add[Option],
            TBL_Options_Add[Influx2_Month],
            0,
            0
        )=TBL_Formulas[[#This Row],[Month]],
        SUM(
            G30*
            SUM(
                _xlfn.XLOOKUP(
                    G$1,
                    TBL_Options[Option],
                    TBL_Options[ROG],
                    0,
                    0
                )/
                12
            )+
            G30+
            _xlfn.XLOOKUP(
                G$1,
                TBL_Options_Add[Option],
                TBL_Options_Add[Influx2_Size],
                0,
                0
            )
        ),
        _xlfn.XLOOKUP(
            G$1,
            TBL_Options_Add[Option],
            TBL_Options_Add[Influx3_Month],
            0,
            0
        )=TBL_Formulas[[#This Row],[Month]],
        SUM(
            G30*
            SUM(
                _xlfn.XLOOKUP(
                    G$1,
                    TBL_Options[Option],
                    TBL_Options[ROG],
                    0,
                    0
                )/
                12
            )+
            G30+
            _xlfn.XLOOKUP(
                G$1,
                TBL_Options_Add[Option],
                TBL_Options_Add[Influx3_Size],
                0,
                0
            )
        )
    ),
    SUM(
        G30*
        SUM(
            _xlfn.XLOOKUP(
                G$1,
                TBL_Options[Option],
                TBL_Options[ROG],
                0,
                0
            )/
            12
        )+
        G30
    )
)</f>
        <v>63.079099359321795</v>
      </c>
      <c r="H31" cm="1">
        <f t="array" ref="H31">_xlfn.IFNA(
    _xlfn.IFS(
        _xlfn.XLOOKUP(
            H$1,
            TBL_Options_Add[Option],
            TBL_Options_Add[Influx1_Month],
            0,
            0
        )=TBL_Formulas[[#This Row],[Month]],
        SUM(
            H30*
            SUM(
                _xlfn.XLOOKUP(
                    H$1,
                    TBL_Options[Option],
                    TBL_Options[ROG],
                    0,
                    0
                )/
                12
            )+
            H30+
            _xlfn.XLOOKUP(
                H$1,
                TBL_Options_Add[Option],
                TBL_Options_Add[Influx1_Size],
                0,
                0
            )
        ),
        _xlfn.XLOOKUP(
            H$1,
            TBL_Options_Add[Option],
            TBL_Options_Add[Influx2_Month],
            0,
            0
        )=TBL_Formulas[[#This Row],[Month]],
        SUM(
            H30*
            SUM(
                _xlfn.XLOOKUP(
                    H$1,
                    TBL_Options[Option],
                    TBL_Options[ROG],
                    0,
                    0
                )/
                12
            )+
            H30+
            _xlfn.XLOOKUP(
                H$1,
                TBL_Options_Add[Option],
                TBL_Options_Add[Influx2_Size],
                0,
                0
            )
        ),
        _xlfn.XLOOKUP(
            H$1,
            TBL_Options_Add[Option],
            TBL_Options_Add[Influx3_Month],
            0,
            0
        )=TBL_Formulas[[#This Row],[Month]],
        SUM(
            H30*
            SUM(
                _xlfn.XLOOKUP(
                    H$1,
                    TBL_Options[Option],
                    TBL_Options[ROG],
                    0,
                    0
                )/
                12
            )+
            H30+
            _xlfn.XLOOKUP(
                H$1,
                TBL_Options_Add[Option],
                TBL_Options_Add[Influx3_Size],
                0,
                0
            )
        )
    ),
    SUM(
        H30*
        SUM(
            _xlfn.XLOOKUP(
                H$1,
                TBL_Options[Option],
                TBL_Options[ROG],
                0,
                0
            )/
            12
        )+
        H30
    )
)</f>
        <v>63.079099359321795</v>
      </c>
      <c r="I31" cm="1">
        <f t="array" ref="I31">_xlfn.IFNA(
    _xlfn.IFS(
        _xlfn.XLOOKUP(
            I$1,
            TBL_Options_Add[Option],
            TBL_Options_Add[Influx1_Month],
            0,
            0
        )=TBL_Formulas[[#This Row],[Month]],
        SUM(
            I30*
            SUM(
                _xlfn.XLOOKUP(
                    I$1,
                    TBL_Options[Option],
                    TBL_Options[ROG],
                    0,
                    0
                )/
                12
            )+
            I30+
            _xlfn.XLOOKUP(
                I$1,
                TBL_Options_Add[Option],
                TBL_Options_Add[Influx1_Size],
                0,
                0
            )
        ),
        _xlfn.XLOOKUP(
            I$1,
            TBL_Options_Add[Option],
            TBL_Options_Add[Influx2_Month],
            0,
            0
        )=TBL_Formulas[[#This Row],[Month]],
        SUM(
            I30*
            SUM(
                _xlfn.XLOOKUP(
                    I$1,
                    TBL_Options[Option],
                    TBL_Options[ROG],
                    0,
                    0
                )/
                12
            )+
            I30+
            _xlfn.XLOOKUP(
                I$1,
                TBL_Options_Add[Option],
                TBL_Options_Add[Influx2_Size],
                0,
                0
            )
        ),
        _xlfn.XLOOKUP(
            I$1,
            TBL_Options_Add[Option],
            TBL_Options_Add[Influx3_Month],
            0,
            0
        )=TBL_Formulas[[#This Row],[Month]],
        SUM(
            I30*
            SUM(
                _xlfn.XLOOKUP(
                    I$1,
                    TBL_Options[Option],
                    TBL_Options[ROG],
                    0,
                    0
                )/
                12
            )+
            I30+
            _xlfn.XLOOKUP(
                I$1,
                TBL_Options_Add[Option],
                TBL_Options_Add[Influx3_Size],
                0,
                0
            )
        )
    ),
    SUM(
        I30*
        SUM(
            _xlfn.XLOOKUP(
                I$1,
                TBL_Options[Option],
                TBL_Options[ROG],
                0,
                0
            )/
            12
        )+
        I30
    )
)</f>
        <v>63.079099359321795</v>
      </c>
      <c r="J31" cm="1">
        <f t="array" ref="J31">_xlfn.IFNA(
    _xlfn.IFS(
        _xlfn.XLOOKUP(
            J$1,
            TBL_Options_Add[Option],
            TBL_Options_Add[Influx1_Month],
            0,
            0
        )=TBL_Formulas[[#This Row],[Month]],
        SUM(
            J30*
            SUM(
                _xlfn.XLOOKUP(
                    J$1,
                    TBL_Options[Option],
                    TBL_Options[ROG],
                    0,
                    0
                )/
                12
            )+
            J30+
            _xlfn.XLOOKUP(
                J$1,
                TBL_Options_Add[Option],
                TBL_Options_Add[Influx1_Size],
                0,
                0
            )
        ),
        _xlfn.XLOOKUP(
            J$1,
            TBL_Options_Add[Option],
            TBL_Options_Add[Influx2_Month],
            0,
            0
        )=TBL_Formulas[[#This Row],[Month]],
        SUM(
            J30*
            SUM(
                _xlfn.XLOOKUP(
                    J$1,
                    TBL_Options[Option],
                    TBL_Options[ROG],
                    0,
                    0
                )/
                12
            )+
            J30+
            _xlfn.XLOOKUP(
                J$1,
                TBL_Options_Add[Option],
                TBL_Options_Add[Influx2_Size],
                0,
                0
            )
        ),
        _xlfn.XLOOKUP(
            J$1,
            TBL_Options_Add[Option],
            TBL_Options_Add[Influx3_Month],
            0,
            0
        )=TBL_Formulas[[#This Row],[Month]],
        SUM(
            J30*
            SUM(
                _xlfn.XLOOKUP(
                    J$1,
                    TBL_Options[Option],
                    TBL_Options[ROG],
                    0,
                    0
                )/
                12
            )+
            J30+
            _xlfn.XLOOKUP(
                J$1,
                TBL_Options_Add[Option],
                TBL_Options_Add[Influx3_Size],
                0,
                0
            )
        )
    ),
    SUM(
        J30*
        SUM(
            _xlfn.XLOOKUP(
                J$1,
                TBL_Options[Option],
                TBL_Options[ROG],
                0,
                0
            )/
            12
        )+
        J30
    )
)</f>
        <v>63.079099359321795</v>
      </c>
      <c r="K31" cm="1">
        <f t="array" ref="K31">_xlfn.IFNA(
    _xlfn.IFS(
        _xlfn.XLOOKUP(
            K$1,
            TBL_Options_Add[Option],
            TBL_Options_Add[Influx1_Month],
            0,
            0
        )=TBL_Formulas[[#This Row],[Month]],
        SUM(
            K30*
            SUM(
                _xlfn.XLOOKUP(
                    K$1,
                    TBL_Options[Option],
                    TBL_Options[ROG],
                    0,
                    0
                )/
                12
            )+
            K30+
            _xlfn.XLOOKUP(
                K$1,
                TBL_Options_Add[Option],
                TBL_Options_Add[Influx1_Size],
                0,
                0
            )
        ),
        _xlfn.XLOOKUP(
            K$1,
            TBL_Options_Add[Option],
            TBL_Options_Add[Influx2_Month],
            0,
            0
        )=TBL_Formulas[[#This Row],[Month]],
        SUM(
            K30*
            SUM(
                _xlfn.XLOOKUP(
                    K$1,
                    TBL_Options[Option],
                    TBL_Options[ROG],
                    0,
                    0
                )/
                12
            )+
            K30+
            _xlfn.XLOOKUP(
                K$1,
                TBL_Options_Add[Option],
                TBL_Options_Add[Influx2_Size],
                0,
                0
            )
        ),
        _xlfn.XLOOKUP(
            K$1,
            TBL_Options_Add[Option],
            TBL_Options_Add[Influx3_Month],
            0,
            0
        )=TBL_Formulas[[#This Row],[Month]],
        SUM(
            K30*
            SUM(
                _xlfn.XLOOKUP(
                    K$1,
                    TBL_Options[Option],
                    TBL_Options[ROG],
                    0,
                    0
                )/
                12
            )+
            K30+
            _xlfn.XLOOKUP(
                K$1,
                TBL_Options_Add[Option],
                TBL_Options_Add[Influx3_Size],
                0,
                0
            )
        )
    ),
    SUM(
        K30*
        SUM(
            _xlfn.XLOOKUP(
                K$1,
                TBL_Options[Option],
                TBL_Options[ROG],
                0,
                0
            )/
            12
        )+
        K30
    )
)</f>
        <v>63.079099359321795</v>
      </c>
      <c r="L31">
        <f>IFERROR(
    SUM(
       TBL_Formulas[[#This Row],[Growth Pattern 01]]*
        _xlfn.XLOOKUP(
            L$1,
            TBL_Options[Option],
            TBL_Options[Primary_Mix],
            1,
            0
        )
    ),
    ""
)</f>
        <v>249.20570615579669</v>
      </c>
      <c r="M31">
        <f>IFERROR(
    SUM(
       TBL_Formulas[[#This Row],[Growth Pattern 01]]*
        _xlfn.XLOOKUP(
            M$1,
            TBL_Options[Option],
            TBL_Options[Secondary_Mix],
            1,
            0
        )
    ),
    ""
)</f>
        <v>49.841141231159341</v>
      </c>
      <c r="N31">
        <f>IFERROR(
    SUM(
       TBL_Formulas[[#This Row],[Growth Pattern 01]]*
        _xlfn.XLOOKUP(
            N$1,
            TBL_Options[Option],
            TBL_Options[Archive_Mix],
            1,
            0
        )
    ),
    ""
)</f>
        <v>0</v>
      </c>
      <c r="O31">
        <f>IFERROR(
    SUM(
       TBL_Formulas[[#This Row],[Growth Pattern 02]]*
        _xlfn.XLOOKUP(
            O$1,
            TBL_Options[Option],
            TBL_Options[Primary_Mix],
            1,
            0
        )
    ),
    ""
)</f>
        <v>12.61581987186436</v>
      </c>
      <c r="P31">
        <f>IFERROR(
    SUM(
       TBL_Formulas[[#This Row],[Growth Pattern 02]]*
        _xlfn.XLOOKUP(
            P$1,
            TBL_Options[Option],
            TBL_Options[Secondary_Mix],
            1,
            0
        )
    ),
    ""
)</f>
        <v>12.61581987186436</v>
      </c>
      <c r="Q31">
        <f>IFERROR(
    SUM(
       TBL_Formulas[[#This Row],[Growth Pattern 02]]*
        _xlfn.XLOOKUP(
            Q$1,
            TBL_Options[Option],
            TBL_Options[Archive_Mix],
            1,
            0
        )
    ),
    ""
)</f>
        <v>37.847459615593074</v>
      </c>
      <c r="R31">
        <f>IFERROR(
    SUM(
       TBL_Formulas[[#This Row],[Growth Pattern 03]]*
        _xlfn.XLOOKUP(
            R$1,
            TBL_Options[Option],
            TBL_Options[Primary_Mix],
            1,
            0
        )
    ),
    ""
)</f>
        <v>63.079099359321795</v>
      </c>
      <c r="S31">
        <f>IFERROR(
    SUM(
       TBL_Formulas[[#This Row],[Growth Pattern 03]]*
        _xlfn.XLOOKUP(
            R$1,
            TBL_Options[Option],
            TBL_Options[Secondary_Mix],
            1,
            0
        )
    ),
    ""
)</f>
        <v>0</v>
      </c>
      <c r="T31">
        <f>IFERROR(
    SUM(
       TBL_Formulas[[#This Row],[Growth Pattern 03]]*
        _xlfn.XLOOKUP(
            T$1,
            TBL_Options[Option],
            TBL_Options[Archive_Mix],
            1,
            0
        )
    ),
    ""
)</f>
        <v>0</v>
      </c>
      <c r="U31">
        <f>IFERROR(
    SUM(
       TBL_Formulas[[#This Row],[Growth Pattern 04]]*
        _xlfn.XLOOKUP(
            U$1,
            TBL_Options[Option],
            TBL_Options[Primary_Mix],
            1,
            0
        )
    ),
    ""
)</f>
        <v>63.079099359321795</v>
      </c>
      <c r="V31">
        <f>IFERROR(
    SUM(
       TBL_Formulas[[#This Row],[Growth Pattern 04]]*
        _xlfn.XLOOKUP(
           V$1,
            TBL_Options[Option],
            TBL_Options[Secondary_Mix],
            1,
            0
        )
    ),
    ""
)</f>
        <v>0</v>
      </c>
      <c r="W31">
        <f>IFERROR(
    SUM(
       TBL_Formulas[[#This Row],[Growth Pattern 04]]*
        _xlfn.XLOOKUP(
            W$1,
            TBL_Options[Option],
            TBL_Options[Archive_Mix],
            1,
            0
        )
    ),
    ""
)</f>
        <v>0</v>
      </c>
      <c r="X31">
        <f>IFERROR(
    SUM(
       TBL_Formulas[[#This Row],[Growth Pattern 05]]*
        _xlfn.XLOOKUP(
            X$1,
            TBL_Options[Option],
            TBL_Options[Primary_Mix],
            1,
            0
        )
    ),
    ""
)</f>
        <v>63.079099359321795</v>
      </c>
      <c r="Y31">
        <f>IFERROR(
    SUM(
       TBL_Formulas[[#This Row],[Growth Pattern 05]]*
        _xlfn.XLOOKUP(
            Y$1,
            TBL_Options[Option],
            TBL_Options[Secondary_Mix],
            1,
            0
        )
    ),
    ""
)</f>
        <v>0</v>
      </c>
      <c r="Z31">
        <f>IFERROR(
    SUM(
       TBL_Formulas[[#This Row],[Growth Pattern 05]]*
        _xlfn.XLOOKUP(
            Z$1,
            TBL_Options[Option],
            TBL_Options[Archive_Mix],
            1,
            0
        )
    ),
    ""
)</f>
        <v>0</v>
      </c>
      <c r="AA31">
        <f>IFERROR(
    SUM(
       TBL_Formulas[[#This Row],[Growth Pattern 06]]*
        _xlfn.XLOOKUP(
            AA$1,
            TBL_Options[Option],
            TBL_Options[Primary_Mix],
            1,
            0
        )
    ),
    ""
)</f>
        <v>63.079099359321795</v>
      </c>
      <c r="AB31">
        <f>IFERROR(
    SUM(
       TBL_Formulas[[#This Row],[Growth Pattern 06]]*
        _xlfn.XLOOKUP(
            AB$1,
            TBL_Options[Option],
            TBL_Options[Secondary_Mix],
            1,
            0
        )
    ),
    ""
)</f>
        <v>0</v>
      </c>
      <c r="AC31">
        <f>IFERROR(
    SUM(
       TBL_Formulas[[#This Row],[Growth Pattern 06]]*
        _xlfn.XLOOKUP(
            AC$1,
            TBL_Options[Option],
            TBL_Options[Archive_Mix],
            1,
            0
        )
    ),
    ""
)</f>
        <v>0</v>
      </c>
      <c r="AD31">
        <f>IFERROR(
    SUM(
       TBL_Formulas[[#This Row],[Growth Pattern 07]]*
        _xlfn.XLOOKUP(
            AD$1,
            TBL_Options[Option],
            TBL_Options[Primary_Mix],
            1,
            0
        )
    ),
    ""
)</f>
        <v>63.079099359321795</v>
      </c>
      <c r="AE31">
        <f>IFERROR(
    SUM(
       TBL_Formulas[[#This Row],[Growth Pattern 07]]*
        _xlfn.XLOOKUP(
            AE$1,
            TBL_Options[Option],
            TBL_Options[Secondary_Mix],
            1,
            0
        )
    ),
    ""
)</f>
        <v>0</v>
      </c>
      <c r="AF31">
        <f>IFERROR(
    SUM(
       TBL_Formulas[[#This Row],[Growth Pattern 07]]*
        _xlfn.XLOOKUP(
            AF$1,
            TBL_Options[Option],
            TBL_Options[Archive_Mix],
            1,
            0
        )
    ),
    ""
)</f>
        <v>0</v>
      </c>
      <c r="AG31">
        <f>IFERROR(
    SUM(
       TBL_Formulas[[#This Row],[Growth Pattern 08]]*
        _xlfn.XLOOKUP(
            AG$1,
            TBL_Options[Option],
            TBL_Options[Primary_Mix],
            1,
            0
        )
    ),
    ""
)</f>
        <v>63.079099359321795</v>
      </c>
      <c r="AH31">
        <f>IFERROR(
    SUM(
       TBL_Formulas[[#This Row],[Growth Pattern 08]]*
        _xlfn.XLOOKUP(
            AH$1,
            TBL_Options[Option],
            TBL_Options[Secondary_Mix],
            1,
            0
        )
    ),
    ""
)</f>
        <v>0</v>
      </c>
      <c r="AI31">
        <f>IFERROR(
    SUM(
       TBL_Formulas[[#This Row],[Growth Pattern 08]]*
        _xlfn.XLOOKUP(
            AI$1,
            TBL_Options[Option],
            TBL_Options[Archive_Mix],
            1,
            0
        )
    ),
    ""
)</f>
        <v>0</v>
      </c>
      <c r="AJ31">
        <f>IFERROR(
    SUM(
       TBL_Formulas[[#This Row],[Growth Pattern 09]]*
        _xlfn.XLOOKUP(
            AJ$1,
            TBL_Options[Option],
            TBL_Options[Primary_Mix],
            1,
            0
        )
    ),
    ""
)</f>
        <v>63.079099359321795</v>
      </c>
      <c r="AK31">
        <f>IFERROR(
    SUM(
       TBL_Formulas[[#This Row],[Growth Pattern 09]]*
        _xlfn.XLOOKUP(
            AK$1,
            TBL_Options[Option],
            TBL_Options[Secondary_Mix],
            1,
            0
        )
    ),
    ""
)</f>
        <v>0</v>
      </c>
      <c r="AL31">
        <f>IFERROR(
    SUM(
       TBL_Formulas[[#This Row],[Growth Pattern 09]]*
        _xlfn.XLOOKUP(
            AL$1,
            TBL_Options[Option],
            TBL_Options[Archive_Mix],
            1,
            0
        )
    ),
    ""
)</f>
        <v>0</v>
      </c>
      <c r="AM31">
        <f>IFERROR(
    SUM(
       TBL_Formulas[[#This Row],[Growth Pattern 10]]*
        _xlfn.XLOOKUP(
            AM$1,
            TBL_Options[Option],
            TBL_Options[Primary_Mix],
            1,
            0
        )
    ),
    ""
)</f>
        <v>63.079099359321795</v>
      </c>
      <c r="AN31">
        <f>IFERROR(
    SUM(
       TBL_Formulas[[#This Row],[Growth Pattern 10]]*
        _xlfn.XLOOKUP(
            AN$1,
            TBL_Options[Option],
            TBL_Options[Secondary_Mix],
            1,
            0
        )
    ),
    ""
)</f>
        <v>0</v>
      </c>
      <c r="AO31">
        <f>IFERROR(
    SUM(
       TBL_Formulas[[#This Row],[Growth Pattern 10]]*
        _xlfn.XLOOKUP(
            AO$1,
            TBL_Options[Option],
            TBL_Options[Archive_Mix],
            1,
            0
        )
    ),
    ""
)</f>
        <v>0</v>
      </c>
      <c r="AP31" s="3" cm="1">
        <f t="array" ref="AP31">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5665.3061482777866</v>
      </c>
      <c r="AQ31" s="3" t="str" cm="1">
        <f t="array" ref="AQ31">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1" s="3" t="str" cm="1">
        <f t="array" ref="AR31">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1" s="3" cm="1">
        <f t="array" ref="AS31">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297.12778962214941</v>
      </c>
      <c r="AT31" s="3" cm="1">
        <f t="array" ref="AT31">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161.48249435986384</v>
      </c>
      <c r="AU31" s="3" cm="1">
        <f t="array" ref="AU31">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155.02319458546924</v>
      </c>
      <c r="AV31" s="3" cm="1">
        <f t="array" ref="AV31">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807.41247179931895</v>
      </c>
      <c r="AW31" s="3" t="str" cm="1">
        <f t="array" ref="AW31">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1" s="3" t="str" cm="1">
        <f t="array" ref="AX31">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1" s="3" cm="1">
        <f t="array" ref="AY31">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645.92997743945512</v>
      </c>
      <c r="AZ31" s="3" t="str" cm="1">
        <f t="array" ref="AZ31">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1" s="3" t="str" cm="1">
        <f t="array" ref="BA31">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1" s="3" cm="1">
        <f t="array" ref="BB31">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1153.2988609702575</v>
      </c>
      <c r="BC31" s="3" t="str" cm="1">
        <f t="array" ref="BC31">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1" s="3" t="str" cm="1">
        <f t="array" ref="BD31">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1" s="3" cm="1">
        <f t="array" ref="BE31">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645.92997743945512</v>
      </c>
      <c r="BF31" s="3" t="str" cm="1">
        <f t="array" ref="BF31">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1" s="3" t="str" cm="1">
        <f t="array" ref="BG31">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1" s="3" cm="1">
        <f t="array" ref="BH31">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129.18599548789103</v>
      </c>
      <c r="BI31" s="3" t="str" cm="1">
        <f t="array" ref="BI31">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1" s="3" t="str" cm="1">
        <f t="array" ref="BJ31">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1" s="3" cm="1">
        <f t="array" ref="BK31">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2519.126912013875</v>
      </c>
      <c r="BL31" s="3" t="str" cm="1">
        <f t="array" ref="BL31">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1" s="3" t="str" cm="1">
        <f t="array" ref="BM31">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1" s="3" cm="1">
        <f t="array" ref="BN31">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645.92997743945523</v>
      </c>
      <c r="BO31" s="3" t="str" cm="1">
        <f t="array" ref="BO31">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1" s="3" t="str" cm="1">
        <f t="array" ref="BP31">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1" s="3" cm="1">
        <f t="array" ref="BQ31">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258.37199097578207</v>
      </c>
      <c r="BR31" s="3" t="str" cm="1">
        <f t="array" ref="BR31">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1" s="3" t="str" cm="1">
        <f t="array" ref="BS31">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1"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1">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1">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64.592997743945531</v>
      </c>
      <c r="BW31">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64.592997743945531</v>
      </c>
      <c r="BX31">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1">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64.592997743945531</v>
      </c>
      <c r="BZ31">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129.18599548789106</v>
      </c>
      <c r="CA31">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1">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64.592997743945531</v>
      </c>
      <c r="CC31">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129.18599548789106</v>
      </c>
      <c r="CD31" s="3" t="str" cm="1">
        <f t="array" ref="CD31">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1" s="3" cm="1">
        <f t="array" ref="CE31">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2220.2864663800547</v>
      </c>
      <c r="CF31" s="3" t="str" cm="1">
        <f t="array" ref="CF31">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1" s="3" t="str" cm="1">
        <f t="array" ref="CG31">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1" s="3" cm="1">
        <f t="array" ref="CH31">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116.26739593910196</v>
      </c>
      <c r="CI31" s="3" t="str" cm="1">
        <f t="array" ref="CI31">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1" s="3" t="str" cm="1">
        <f t="array" ref="CJ31">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1" s="3" cm="1">
        <f t="array" ref="CK31">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581.33697969550974</v>
      </c>
      <c r="CL31" s="3" t="str" cm="1">
        <f t="array" ref="CL31">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1" s="3" t="str" cm="1">
        <f t="array" ref="CM31">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1" s="3" cm="1">
        <f t="array" ref="CN31">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581.33697969550974</v>
      </c>
      <c r="CO31" s="3" t="str" cm="1">
        <f t="array" ref="CO31">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1" s="3" cm="1">
        <f t="array" ref="CP31">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556.22873025952333</v>
      </c>
      <c r="CQ31" s="3" t="str" cm="1">
        <f t="array" ref="CQ31">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1" s="3" t="str" cm="1">
        <f t="array" ref="CR31">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1" s="3" cm="1">
        <f t="array" ref="CS31">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556.22873025952333</v>
      </c>
      <c r="CT31" s="3" t="str" cm="1">
        <f t="array" ref="CT31">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1" s="3" t="str" cm="1">
        <f t="array" ref="CU31">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1" s="3" cm="1">
        <f t="array" ref="CV31">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556.22873025952333</v>
      </c>
      <c r="CW31" s="3" t="str" cm="1">
        <f t="array" ref="CW31">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1" s="3" t="str" cm="1">
        <f t="array" ref="CX31">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1" s="3" cm="1">
        <f t="array" ref="CY31">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556.22873025952333</v>
      </c>
      <c r="CZ31" s="3" t="str" cm="1">
        <f t="array" ref="CZ31">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1" s="3" t="str" cm="1">
        <f t="array" ref="DA31">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1" s="3" t="str" cm="1">
        <f t="array" ref="DB31">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1" s="3" t="str" cm="1">
        <f t="array" ref="DC31">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1" s="3" cm="1">
        <f t="array" ref="DD31">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720.76297518340073</v>
      </c>
      <c r="DE31" s="3" t="str" cm="1">
        <f t="array" ref="DE31">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1" s="3" t="str" cm="1">
        <f t="array" ref="DF31">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1" s="3" cm="1">
        <f t="array" ref="DG31">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720.76297518340073</v>
      </c>
      <c r="DH31" s="3">
        <f>SUM(TBL_Formulas[[#This Row],[Primary Storage 01]:[Archive Storage 01]],TBL_Formulas[[#This Row],[Data Retrieval 01]])</f>
        <v>5665.3061482777866</v>
      </c>
      <c r="DI31" s="3">
        <f>SUM(TBL_Formulas[[#This Row],[Primary Storage 01]:[Archive Storage 01]],TBL_Formulas[[#This Row],[Data Retrieval 01]],TBL_Formulas[[#This Row],[Egress Fees 01 - Azure]:[Egress Fees 01 - GCP]])</f>
        <v>7885.5926146578413</v>
      </c>
      <c r="DJ31" s="3">
        <f>SUM(TBL_Formulas[[#This Row],[Primary Storage 02]:[Archive Storage 02]],TBL_Formulas[[#This Row],[Data Retrieval 02]])</f>
        <v>613.63347856748248</v>
      </c>
      <c r="DK31" s="3">
        <f>SUM(TBL_Formulas[[#This Row],[Primary Storage 02]:[Archive Storage 02]],TBL_Formulas[[#This Row],[Data Retrieval 02]],TBL_Formulas[[#This Row],[Egress Fees 02 - Azure]:[Egress Fees 02 - GCP]])</f>
        <v>729.90087450658439</v>
      </c>
      <c r="DL31" s="3">
        <f>SUM(TBL_Formulas[[#This Row],[Primary Storage 03]:[Archive Storage 03]],TBL_Formulas[[#This Row],[Data Retrieval 03]])</f>
        <v>872.00546954326444</v>
      </c>
      <c r="DM31" s="3">
        <f>SUM(TBL_Formulas[[#This Row],[Primary Storage 03]:[Archive Storage 03]],TBL_Formulas[[#This Row],[Data Retrieval 03]],TBL_Formulas[[#This Row],[Egress Fees 03 - Azure]:[Egress Fees 03 - GCP]])</f>
        <v>1453.3424492387742</v>
      </c>
      <c r="DN31" s="3">
        <f>SUM(TBL_Formulas[[#This Row],[Primary Storage 04]:[Archive Storage 04]],TBL_Formulas[[#This Row],[Data Retrieval 04]])</f>
        <v>710.5229751834006</v>
      </c>
      <c r="DO31" s="3">
        <f>SUM(TBL_Formulas[[#This Row],[Primary Storage 04]:[Archive Storage 04]],TBL_Formulas[[#This Row],[Data Retrieval 04]],TBL_Formulas[[#This Row],[Egress Fees 04 - Azure]:[Egress Fees 04 - GCP]])</f>
        <v>1291.8599548789102</v>
      </c>
      <c r="DP31" s="3">
        <f>SUM(TBL_Formulas[[#This Row],[Primary Storage 05]:[Archive Storage 05]],TBL_Formulas[[#This Row],[Data Retrieval 05]])</f>
        <v>1153.2988609702575</v>
      </c>
      <c r="DQ31" s="3">
        <f>SUM(TBL_Formulas[[#This Row],[Primary Storage 05]:[Archive Storage 05]],TBL_Formulas[[#This Row],[Data Retrieval 05]],TBL_Formulas[[#This Row],[Egress Fees 05 - Azure]:[Egress Fees 05 - GCP]])</f>
        <v>1709.5275912297807</v>
      </c>
      <c r="DR31" s="3">
        <f>SUM(TBL_Formulas[[#This Row],[Primary Storage 06]:[Archive Storage 06]],TBL_Formulas[[#This Row],[Data Retrieval 06]])</f>
        <v>710.5229751834006</v>
      </c>
      <c r="DS31" s="3">
        <f>SUM(TBL_Formulas[[#This Row],[Primary Storage 06]:[Archive Storage 06]],TBL_Formulas[[#This Row],[Data Retrieval 06]],TBL_Formulas[[#This Row],[Egress Fees 06 - Azure]:[Egress Fees 06 - GCP]])</f>
        <v>1266.751705442924</v>
      </c>
      <c r="DT31" s="3">
        <f>SUM(TBL_Formulas[[#This Row],[Primary Storage 07]:[Archive Storage 07]],TBL_Formulas[[#This Row],[Data Retrieval 07]])</f>
        <v>258.37199097578207</v>
      </c>
      <c r="DU31" s="3">
        <f>SUM(TBL_Formulas[[#This Row],[Primary Storage 07]:[Archive Storage 07]],TBL_Formulas[[#This Row],[Data Retrieval 07]],TBL_Formulas[[#This Row],[Egress Fees 07 - Azure]:[Egress Fees 07 - GCP]])</f>
        <v>814.6007212353054</v>
      </c>
      <c r="DV31" s="3">
        <f>SUM(TBL_Formulas[[#This Row],[Primary Storage 08]:[Archive Storage 08]],TBL_Formulas[[#This Row],[Data Retrieval 08]])</f>
        <v>2519.126912013875</v>
      </c>
      <c r="DW31" s="3">
        <f>SUM(TBL_Formulas[[#This Row],[Primary Storage 08]:[Archive Storage 08]],TBL_Formulas[[#This Row],[Data Retrieval 08]],TBL_Formulas[[#This Row],[Egress Fees 08 - Azure]:[Egress Fees 08 - GCP]])</f>
        <v>3075.3556422733982</v>
      </c>
      <c r="DX31" s="3">
        <f>SUM(TBL_Formulas[[#This Row],[Primary Storage 09]:[Archive Storage 09]],TBL_Formulas[[#This Row],[Data Retrieval 09]])</f>
        <v>710.52297518340072</v>
      </c>
      <c r="DY31" s="3">
        <f>SUM(TBL_Formulas[[#This Row],[Primary Storage 09]:[Archive Storage 09]],TBL_Formulas[[#This Row],[Data Retrieval 09]],TBL_Formulas[[#This Row],[Egress Fees 09 - Azure]:[Egress Fees 09 - GCP]])</f>
        <v>1431.2859503668014</v>
      </c>
      <c r="DZ31" s="3">
        <f>SUM(TBL_Formulas[[#This Row],[Primary Storage 10]:[Archive Storage 10]],TBL_Formulas[[#This Row],[Data Retrieval 10]])</f>
        <v>387.55798646367316</v>
      </c>
      <c r="EA31" s="3">
        <f>SUM(TBL_Formulas[[#This Row],[Primary Storage 10]:[Archive Storage 10]],TBL_Formulas[[#This Row],[Data Retrieval 10]],TBL_Formulas[[#This Row],[Egress Fees 10 - Azure]:[Egress Fees 10 - GCP]])</f>
        <v>1108.320961647074</v>
      </c>
      <c r="EB31" s="14"/>
    </row>
    <row r="32" spans="1:132" x14ac:dyDescent="0.2">
      <c r="A32" s="2">
        <v>30</v>
      </c>
      <c r="B32" cm="1">
        <f t="array" ref="B32">_xlfn.IFNA(
    _xlfn.IFS(
        _xlfn.XLOOKUP(
            B$1,
            TBL_Options_Add[Option],
            TBL_Options_Add[Influx1_Month],
            0,
            0
        )=TBL_Formulas[[#This Row],[Month]],
        SUM(
            B31*
            SUM(
                _xlfn.XLOOKUP(
                    B$1,
                    TBL_Options[Option],
                    TBL_Options[ROG],
                    0,
                    0
                )/
                12
            )+
            B31+
            _xlfn.XLOOKUP(
                B$1,
                TBL_Options_Add[Option],
                TBL_Options_Add[Influx1_Size],
                0,
                0
            )
        ),
        _xlfn.XLOOKUP(
            B$1,
            TBL_Options_Add[Option],
            TBL_Options_Add[Influx2_Month],
            0,
            0
        )=TBL_Formulas[[#This Row],[Month]],
        SUM(
            B31*
            SUM(
                _xlfn.XLOOKUP(
                    B$1,
                    TBL_Options[Option],
                    TBL_Options[ROG],
                    0,
                    0
                )/
                12
            )+
            B31+
            _xlfn.XLOOKUP(
                B$1,
                TBL_Options_Add[Option],
                TBL_Options_Add[Influx2_Size],
                0,
                0
            )
        ),
        _xlfn.XLOOKUP(
            B$1,
            TBL_Options_Add[Option],
            TBL_Options_Add[Influx3_Month],
            0,
            0
        )=TBL_Formulas[[#This Row],[Month]],
        SUM(
            B31*
            SUM(
                _xlfn.XLOOKUP(
                    B$1,
                    TBL_Options[Option],
                    TBL_Options[ROG],
                    0,
                    0
                )/
                12
            )+
            B31+
            _xlfn.XLOOKUP(
                B$1,
                TBL_Options_Add[Option],
                TBL_Options_Add[Influx3_Size],
                0,
                0
            )
        )
    ),
    SUM(
        B31*
        SUM(
            _xlfn.XLOOKUP(
                B$1,
                TBL_Options[Option],
                TBL_Options[ROG],
                0,
                0
            )/
            12
        )+
        B31
    )
)</f>
        <v>251.28242037376165</v>
      </c>
      <c r="C32" cm="1">
        <f t="array" ref="C32">_xlfn.IFNA(
    _xlfn.IFS(
        _xlfn.XLOOKUP(
            C$1,
            TBL_Options_Add[Option],
            TBL_Options_Add[Influx1_Month],
            0,
            0
        )=TBL_Formulas[[#This Row],[Month]],
        SUM(
            C31*
            SUM(
                _xlfn.XLOOKUP(
                    C$1,
                    TBL_Options[Option],
                    TBL_Options[ROG],
                    0,
                    0
                )/
                12
            )+
            C31+
            _xlfn.XLOOKUP(
                C$1,
                TBL_Options_Add[Option],
                TBL_Options_Add[Influx1_Size],
                0,
                0
            )
        ),
        _xlfn.XLOOKUP(
            C$1,
            TBL_Options_Add[Option],
            TBL_Options_Add[Influx2_Month],
            0,
            0
        )=TBL_Formulas[[#This Row],[Month]],
        SUM(
            C31*
            SUM(
                _xlfn.XLOOKUP(
                    C$1,
                    TBL_Options[Option],
                    TBL_Options[ROG],
                    0,
                    0
                )/
                12
            )+
            C31+
            _xlfn.XLOOKUP(
                C$1,
                TBL_Options_Add[Option],
                TBL_Options_Add[Influx2_Size],
                0,
                0
            )
        ),
        _xlfn.XLOOKUP(
            C$1,
            TBL_Options_Add[Option],
            TBL_Options_Add[Influx3_Month],
            0,
            0
        )=TBL_Formulas[[#This Row],[Month]],
        SUM(
            C31*
            SUM(
                _xlfn.XLOOKUP(
                    C$1,
                    TBL_Options[Option],
                    TBL_Options[ROG],
                    0,
                    0
                )/
                12
            )+
            C31+
            _xlfn.XLOOKUP(
                C$1,
                TBL_Options_Add[Option],
                TBL_Options_Add[Influx3_Size],
                0,
                0
            )
        )
    ),
    SUM(
        C31*
        SUM(
            _xlfn.XLOOKUP(
                C$1,
                TBL_Options[Option],
                TBL_Options[ROG],
                0,
                0
            )/
            12
        )+
        C31
    )
)</f>
        <v>63.604758520649476</v>
      </c>
      <c r="D32" cm="1">
        <f t="array" ref="D32">_xlfn.IFNA(
    _xlfn.IFS(
        _xlfn.XLOOKUP(
            D$1,
            TBL_Options_Add[Option],
            TBL_Options_Add[Influx1_Month],
            0,
            0
        )=TBL_Formulas[[#This Row],[Month]],
        SUM(
            D31*
            SUM(
                _xlfn.XLOOKUP(
                    D$1,
                    TBL_Options[Option],
                    TBL_Options[ROG],
                    0,
                    0
                )/
                12
            )+
            D31+
            _xlfn.XLOOKUP(
                D$1,
                TBL_Options_Add[Option],
                TBL_Options_Add[Influx1_Size],
                0,
                0
            )
        ),
        _xlfn.XLOOKUP(
            D$1,
            TBL_Options_Add[Option],
            TBL_Options_Add[Influx2_Month],
            0,
            0
        )=TBL_Formulas[[#This Row],[Month]],
        SUM(
            D31*
            SUM(
                _xlfn.XLOOKUP(
                    D$1,
                    TBL_Options[Option],
                    TBL_Options[ROG],
                    0,
                    0
                )/
                12
            )+
            D31+
            _xlfn.XLOOKUP(
                D$1,
                TBL_Options_Add[Option],
                TBL_Options_Add[Influx2_Size],
                0,
                0
            )
        ),
        _xlfn.XLOOKUP(
            D$1,
            TBL_Options_Add[Option],
            TBL_Options_Add[Influx3_Month],
            0,
            0
        )=TBL_Formulas[[#This Row],[Month]],
        SUM(
            D31*
            SUM(
                _xlfn.XLOOKUP(
                    D$1,
                    TBL_Options[Option],
                    TBL_Options[ROG],
                    0,
                    0
                )/
                12
            )+
            D31+
            _xlfn.XLOOKUP(
                D$1,
                TBL_Options_Add[Option],
                TBL_Options_Add[Influx3_Size],
                0,
                0
            )
        )
    ),
    SUM(
        D31*
        SUM(
            _xlfn.XLOOKUP(
                D$1,
                TBL_Options[Option],
                TBL_Options[ROG],
                0,
                0
            )/
            12
        )+
        D31
    )
)</f>
        <v>63.604758520649476</v>
      </c>
      <c r="E32" cm="1">
        <f t="array" ref="E32">_xlfn.IFNA(
    _xlfn.IFS(
        _xlfn.XLOOKUP(
            E$1,
            TBL_Options_Add[Option],
            TBL_Options_Add[Influx1_Month],
            0,
            0
        )=TBL_Formulas[[#This Row],[Month]],
        SUM(
            E31*
            SUM(
                _xlfn.XLOOKUP(
                    E$1,
                    TBL_Options[Option],
                    TBL_Options[ROG],
                    0,
                    0
                )/
                12
            )+
            E31+
            _xlfn.XLOOKUP(
                E$1,
                TBL_Options_Add[Option],
                TBL_Options_Add[Influx1_Size],
                0,
                0
            )
        ),
        _xlfn.XLOOKUP(
            E$1,
            TBL_Options_Add[Option],
            TBL_Options_Add[Influx2_Month],
            0,
            0
        )=TBL_Formulas[[#This Row],[Month]],
        SUM(
            E31*
            SUM(
                _xlfn.XLOOKUP(
                    E$1,
                    TBL_Options[Option],
                    TBL_Options[ROG],
                    0,
                    0
                )/
                12
            )+
            E31+
            _xlfn.XLOOKUP(
                E$1,
                TBL_Options_Add[Option],
                TBL_Options_Add[Influx2_Size],
                0,
                0
            )
        ),
        _xlfn.XLOOKUP(
            E$1,
            TBL_Options_Add[Option],
            TBL_Options_Add[Influx3_Month],
            0,
            0
        )=TBL_Formulas[[#This Row],[Month]],
        SUM(
            E31*
            SUM(
                _xlfn.XLOOKUP(
                    E$1,
                    TBL_Options[Option],
                    TBL_Options[ROG],
                    0,
                    0
                )/
                12
            )+
            E31+
            _xlfn.XLOOKUP(
                E$1,
                TBL_Options_Add[Option],
                TBL_Options_Add[Influx3_Size],
                0,
                0
            )
        )
    ),
    SUM(
        E31*
        SUM(
            _xlfn.XLOOKUP(
                E$1,
                TBL_Options[Option],
                TBL_Options[ROG],
                0,
                0
            )/
            12
        )+
        E31
    )
)</f>
        <v>63.604758520649476</v>
      </c>
      <c r="F32" cm="1">
        <f t="array" ref="F32">_xlfn.IFNA(
    _xlfn.IFS(
        _xlfn.XLOOKUP(
            F$1,
            TBL_Options_Add[Option],
            TBL_Options_Add[Influx1_Month],
            0,
            0
        )=TBL_Formulas[[#This Row],[Month]],
        SUM(
            F31*
            SUM(
                _xlfn.XLOOKUP(
                    F$1,
                    TBL_Options[Option],
                    TBL_Options[ROG],
                    0,
                    0
                )/
                12
            )+
            F31+
            _xlfn.XLOOKUP(
                F$1,
                TBL_Options_Add[Option],
                TBL_Options_Add[Influx1_Size],
                0,
                0
            )
        ),
        _xlfn.XLOOKUP(
            F$1,
            TBL_Options_Add[Option],
            TBL_Options_Add[Influx2_Month],
            0,
            0
        )=TBL_Formulas[[#This Row],[Month]],
        SUM(
            F31*
            SUM(
                _xlfn.XLOOKUP(
                    F$1,
                    TBL_Options[Option],
                    TBL_Options[ROG],
                    0,
                    0
                )/
                12
            )+
            F31+
            _xlfn.XLOOKUP(
                F$1,
                TBL_Options_Add[Option],
                TBL_Options_Add[Influx2_Size],
                0,
                0
            )
        ),
        _xlfn.XLOOKUP(
            F$1,
            TBL_Options_Add[Option],
            TBL_Options_Add[Influx3_Month],
            0,
            0
        )=TBL_Formulas[[#This Row],[Month]],
        SUM(
            F31*
            SUM(
                _xlfn.XLOOKUP(
                    F$1,
                    TBL_Options[Option],
                    TBL_Options[ROG],
                    0,
                    0
                )/
                12
            )+
            F31+
            _xlfn.XLOOKUP(
                F$1,
                TBL_Options_Add[Option],
                TBL_Options_Add[Influx3_Size],
                0,
                0
            )
        )
    ),
    SUM(
        F31*
        SUM(
            _xlfn.XLOOKUP(
                F$1,
                TBL_Options[Option],
                TBL_Options[ROG],
                0,
                0
            )/
            12
        )+
        F31
    )
)</f>
        <v>63.604758520649476</v>
      </c>
      <c r="G32" cm="1">
        <f t="array" ref="G32">_xlfn.IFNA(
    _xlfn.IFS(
        _xlfn.XLOOKUP(
            G$1,
            TBL_Options_Add[Option],
            TBL_Options_Add[Influx1_Month],
            0,
            0
        )=TBL_Formulas[[#This Row],[Month]],
        SUM(
            G31*
            SUM(
                _xlfn.XLOOKUP(
                    G$1,
                    TBL_Options[Option],
                    TBL_Options[ROG],
                    0,
                    0
                )/
                12
            )+
            G31+
            _xlfn.XLOOKUP(
                G$1,
                TBL_Options_Add[Option],
                TBL_Options_Add[Influx1_Size],
                0,
                0
            )
        ),
        _xlfn.XLOOKUP(
            G$1,
            TBL_Options_Add[Option],
            TBL_Options_Add[Influx2_Month],
            0,
            0
        )=TBL_Formulas[[#This Row],[Month]],
        SUM(
            G31*
            SUM(
                _xlfn.XLOOKUP(
                    G$1,
                    TBL_Options[Option],
                    TBL_Options[ROG],
                    0,
                    0
                )/
                12
            )+
            G31+
            _xlfn.XLOOKUP(
                G$1,
                TBL_Options_Add[Option],
                TBL_Options_Add[Influx2_Size],
                0,
                0
            )
        ),
        _xlfn.XLOOKUP(
            G$1,
            TBL_Options_Add[Option],
            TBL_Options_Add[Influx3_Month],
            0,
            0
        )=TBL_Formulas[[#This Row],[Month]],
        SUM(
            G31*
            SUM(
                _xlfn.XLOOKUP(
                    G$1,
                    TBL_Options[Option],
                    TBL_Options[ROG],
                    0,
                    0
                )/
                12
            )+
            G31+
            _xlfn.XLOOKUP(
                G$1,
                TBL_Options_Add[Option],
                TBL_Options_Add[Influx3_Size],
                0,
                0
            )
        )
    ),
    SUM(
        G31*
        SUM(
            _xlfn.XLOOKUP(
                G$1,
                TBL_Options[Option],
                TBL_Options[ROG],
                0,
                0
            )/
            12
        )+
        G31
    )
)</f>
        <v>63.604758520649476</v>
      </c>
      <c r="H32" cm="1">
        <f t="array" ref="H32">_xlfn.IFNA(
    _xlfn.IFS(
        _xlfn.XLOOKUP(
            H$1,
            TBL_Options_Add[Option],
            TBL_Options_Add[Influx1_Month],
            0,
            0
        )=TBL_Formulas[[#This Row],[Month]],
        SUM(
            H31*
            SUM(
                _xlfn.XLOOKUP(
                    H$1,
                    TBL_Options[Option],
                    TBL_Options[ROG],
                    0,
                    0
                )/
                12
            )+
            H31+
            _xlfn.XLOOKUP(
                H$1,
                TBL_Options_Add[Option],
                TBL_Options_Add[Influx1_Size],
                0,
                0
            )
        ),
        _xlfn.XLOOKUP(
            H$1,
            TBL_Options_Add[Option],
            TBL_Options_Add[Influx2_Month],
            0,
            0
        )=TBL_Formulas[[#This Row],[Month]],
        SUM(
            H31*
            SUM(
                _xlfn.XLOOKUP(
                    H$1,
                    TBL_Options[Option],
                    TBL_Options[ROG],
                    0,
                    0
                )/
                12
            )+
            H31+
            _xlfn.XLOOKUP(
                H$1,
                TBL_Options_Add[Option],
                TBL_Options_Add[Influx2_Size],
                0,
                0
            )
        ),
        _xlfn.XLOOKUP(
            H$1,
            TBL_Options_Add[Option],
            TBL_Options_Add[Influx3_Month],
            0,
            0
        )=TBL_Formulas[[#This Row],[Month]],
        SUM(
            H31*
            SUM(
                _xlfn.XLOOKUP(
                    H$1,
                    TBL_Options[Option],
                    TBL_Options[ROG],
                    0,
                    0
                )/
                12
            )+
            H31+
            _xlfn.XLOOKUP(
                H$1,
                TBL_Options_Add[Option],
                TBL_Options_Add[Influx3_Size],
                0,
                0
            )
        )
    ),
    SUM(
        H31*
        SUM(
            _xlfn.XLOOKUP(
                H$1,
                TBL_Options[Option],
                TBL_Options[ROG],
                0,
                0
            )/
            12
        )+
        H31
    )
)</f>
        <v>63.604758520649476</v>
      </c>
      <c r="I32" cm="1">
        <f t="array" ref="I32">_xlfn.IFNA(
    _xlfn.IFS(
        _xlfn.XLOOKUP(
            I$1,
            TBL_Options_Add[Option],
            TBL_Options_Add[Influx1_Month],
            0,
            0
        )=TBL_Formulas[[#This Row],[Month]],
        SUM(
            I31*
            SUM(
                _xlfn.XLOOKUP(
                    I$1,
                    TBL_Options[Option],
                    TBL_Options[ROG],
                    0,
                    0
                )/
                12
            )+
            I31+
            _xlfn.XLOOKUP(
                I$1,
                TBL_Options_Add[Option],
                TBL_Options_Add[Influx1_Size],
                0,
                0
            )
        ),
        _xlfn.XLOOKUP(
            I$1,
            TBL_Options_Add[Option],
            TBL_Options_Add[Influx2_Month],
            0,
            0
        )=TBL_Formulas[[#This Row],[Month]],
        SUM(
            I31*
            SUM(
                _xlfn.XLOOKUP(
                    I$1,
                    TBL_Options[Option],
                    TBL_Options[ROG],
                    0,
                    0
                )/
                12
            )+
            I31+
            _xlfn.XLOOKUP(
                I$1,
                TBL_Options_Add[Option],
                TBL_Options_Add[Influx2_Size],
                0,
                0
            )
        ),
        _xlfn.XLOOKUP(
            I$1,
            TBL_Options_Add[Option],
            TBL_Options_Add[Influx3_Month],
            0,
            0
        )=TBL_Formulas[[#This Row],[Month]],
        SUM(
            I31*
            SUM(
                _xlfn.XLOOKUP(
                    I$1,
                    TBL_Options[Option],
                    TBL_Options[ROG],
                    0,
                    0
                )/
                12
            )+
            I31+
            _xlfn.XLOOKUP(
                I$1,
                TBL_Options_Add[Option],
                TBL_Options_Add[Influx3_Size],
                0,
                0
            )
        )
    ),
    SUM(
        I31*
        SUM(
            _xlfn.XLOOKUP(
                I$1,
                TBL_Options[Option],
                TBL_Options[ROG],
                0,
                0
            )/
            12
        )+
        I31
    )
)</f>
        <v>63.604758520649476</v>
      </c>
      <c r="J32" cm="1">
        <f t="array" ref="J32">_xlfn.IFNA(
    _xlfn.IFS(
        _xlfn.XLOOKUP(
            J$1,
            TBL_Options_Add[Option],
            TBL_Options_Add[Influx1_Month],
            0,
            0
        )=TBL_Formulas[[#This Row],[Month]],
        SUM(
            J31*
            SUM(
                _xlfn.XLOOKUP(
                    J$1,
                    TBL_Options[Option],
                    TBL_Options[ROG],
                    0,
                    0
                )/
                12
            )+
            J31+
            _xlfn.XLOOKUP(
                J$1,
                TBL_Options_Add[Option],
                TBL_Options_Add[Influx1_Size],
                0,
                0
            )
        ),
        _xlfn.XLOOKUP(
            J$1,
            TBL_Options_Add[Option],
            TBL_Options_Add[Influx2_Month],
            0,
            0
        )=TBL_Formulas[[#This Row],[Month]],
        SUM(
            J31*
            SUM(
                _xlfn.XLOOKUP(
                    J$1,
                    TBL_Options[Option],
                    TBL_Options[ROG],
                    0,
                    0
                )/
                12
            )+
            J31+
            _xlfn.XLOOKUP(
                J$1,
                TBL_Options_Add[Option],
                TBL_Options_Add[Influx2_Size],
                0,
                0
            )
        ),
        _xlfn.XLOOKUP(
            J$1,
            TBL_Options_Add[Option],
            TBL_Options_Add[Influx3_Month],
            0,
            0
        )=TBL_Formulas[[#This Row],[Month]],
        SUM(
            J31*
            SUM(
                _xlfn.XLOOKUP(
                    J$1,
                    TBL_Options[Option],
                    TBL_Options[ROG],
                    0,
                    0
                )/
                12
            )+
            J31+
            _xlfn.XLOOKUP(
                J$1,
                TBL_Options_Add[Option],
                TBL_Options_Add[Influx3_Size],
                0,
                0
            )
        )
    ),
    SUM(
        J31*
        SUM(
            _xlfn.XLOOKUP(
                J$1,
                TBL_Options[Option],
                TBL_Options[ROG],
                0,
                0
            )/
            12
        )+
        J31
    )
)</f>
        <v>63.604758520649476</v>
      </c>
      <c r="K32" cm="1">
        <f t="array" ref="K32">_xlfn.IFNA(
    _xlfn.IFS(
        _xlfn.XLOOKUP(
            K$1,
            TBL_Options_Add[Option],
            TBL_Options_Add[Influx1_Month],
            0,
            0
        )=TBL_Formulas[[#This Row],[Month]],
        SUM(
            K31*
            SUM(
                _xlfn.XLOOKUP(
                    K$1,
                    TBL_Options[Option],
                    TBL_Options[ROG],
                    0,
                    0
                )/
                12
            )+
            K31+
            _xlfn.XLOOKUP(
                K$1,
                TBL_Options_Add[Option],
                TBL_Options_Add[Influx1_Size],
                0,
                0
            )
        ),
        _xlfn.XLOOKUP(
            K$1,
            TBL_Options_Add[Option],
            TBL_Options_Add[Influx2_Month],
            0,
            0
        )=TBL_Formulas[[#This Row],[Month]],
        SUM(
            K31*
            SUM(
                _xlfn.XLOOKUP(
                    K$1,
                    TBL_Options[Option],
                    TBL_Options[ROG],
                    0,
                    0
                )/
                12
            )+
            K31+
            _xlfn.XLOOKUP(
                K$1,
                TBL_Options_Add[Option],
                TBL_Options_Add[Influx2_Size],
                0,
                0
            )
        ),
        _xlfn.XLOOKUP(
            K$1,
            TBL_Options_Add[Option],
            TBL_Options_Add[Influx3_Month],
            0,
            0
        )=TBL_Formulas[[#This Row],[Month]],
        SUM(
            K31*
            SUM(
                _xlfn.XLOOKUP(
                    K$1,
                    TBL_Options[Option],
                    TBL_Options[ROG],
                    0,
                    0
                )/
                12
            )+
            K31+
            _xlfn.XLOOKUP(
                K$1,
                TBL_Options_Add[Option],
                TBL_Options_Add[Influx3_Size],
                0,
                0
            )
        )
    ),
    SUM(
        K31*
        SUM(
            _xlfn.XLOOKUP(
                K$1,
                TBL_Options[Option],
                TBL_Options[ROG],
                0,
                0
            )/
            12
        )+
        K31
    )
)</f>
        <v>63.604758520649476</v>
      </c>
      <c r="L32">
        <f>IFERROR(
    SUM(
       TBL_Formulas[[#This Row],[Growth Pattern 01]]*
        _xlfn.XLOOKUP(
            L$1,
            TBL_Options[Option],
            TBL_Options[Primary_Mix],
            1,
            0
        )
    ),
    ""
)</f>
        <v>251.28242037376165</v>
      </c>
      <c r="M32">
        <f>IFERROR(
    SUM(
       TBL_Formulas[[#This Row],[Growth Pattern 01]]*
        _xlfn.XLOOKUP(
            M$1,
            TBL_Options[Option],
            TBL_Options[Secondary_Mix],
            1,
            0
        )
    ),
    ""
)</f>
        <v>50.256484074752336</v>
      </c>
      <c r="N32">
        <f>IFERROR(
    SUM(
       TBL_Formulas[[#This Row],[Growth Pattern 01]]*
        _xlfn.XLOOKUP(
            N$1,
            TBL_Options[Option],
            TBL_Options[Archive_Mix],
            1,
            0
        )
    ),
    ""
)</f>
        <v>0</v>
      </c>
      <c r="O32">
        <f>IFERROR(
    SUM(
       TBL_Formulas[[#This Row],[Growth Pattern 02]]*
        _xlfn.XLOOKUP(
            O$1,
            TBL_Options[Option],
            TBL_Options[Primary_Mix],
            1,
            0
        )
    ),
    ""
)</f>
        <v>12.720951704129895</v>
      </c>
      <c r="P32">
        <f>IFERROR(
    SUM(
       TBL_Formulas[[#This Row],[Growth Pattern 02]]*
        _xlfn.XLOOKUP(
            P$1,
            TBL_Options[Option],
            TBL_Options[Secondary_Mix],
            1,
            0
        )
    ),
    ""
)</f>
        <v>12.720951704129895</v>
      </c>
      <c r="Q32">
        <f>IFERROR(
    SUM(
       TBL_Formulas[[#This Row],[Growth Pattern 02]]*
        _xlfn.XLOOKUP(
            Q$1,
            TBL_Options[Option],
            TBL_Options[Archive_Mix],
            1,
            0
        )
    ),
    ""
)</f>
        <v>38.162855112389686</v>
      </c>
      <c r="R32">
        <f>IFERROR(
    SUM(
       TBL_Formulas[[#This Row],[Growth Pattern 03]]*
        _xlfn.XLOOKUP(
            R$1,
            TBL_Options[Option],
            TBL_Options[Primary_Mix],
            1,
            0
        )
    ),
    ""
)</f>
        <v>63.604758520649476</v>
      </c>
      <c r="S32">
        <f>IFERROR(
    SUM(
       TBL_Formulas[[#This Row],[Growth Pattern 03]]*
        _xlfn.XLOOKUP(
            R$1,
            TBL_Options[Option],
            TBL_Options[Secondary_Mix],
            1,
            0
        )
    ),
    ""
)</f>
        <v>0</v>
      </c>
      <c r="T32">
        <f>IFERROR(
    SUM(
       TBL_Formulas[[#This Row],[Growth Pattern 03]]*
        _xlfn.XLOOKUP(
            T$1,
            TBL_Options[Option],
            TBL_Options[Archive_Mix],
            1,
            0
        )
    ),
    ""
)</f>
        <v>0</v>
      </c>
      <c r="U32">
        <f>IFERROR(
    SUM(
       TBL_Formulas[[#This Row],[Growth Pattern 04]]*
        _xlfn.XLOOKUP(
            U$1,
            TBL_Options[Option],
            TBL_Options[Primary_Mix],
            1,
            0
        )
    ),
    ""
)</f>
        <v>63.604758520649476</v>
      </c>
      <c r="V32">
        <f>IFERROR(
    SUM(
       TBL_Formulas[[#This Row],[Growth Pattern 04]]*
        _xlfn.XLOOKUP(
           V$1,
            TBL_Options[Option],
            TBL_Options[Secondary_Mix],
            1,
            0
        )
    ),
    ""
)</f>
        <v>0</v>
      </c>
      <c r="W32">
        <f>IFERROR(
    SUM(
       TBL_Formulas[[#This Row],[Growth Pattern 04]]*
        _xlfn.XLOOKUP(
            W$1,
            TBL_Options[Option],
            TBL_Options[Archive_Mix],
            1,
            0
        )
    ),
    ""
)</f>
        <v>0</v>
      </c>
      <c r="X32">
        <f>IFERROR(
    SUM(
       TBL_Formulas[[#This Row],[Growth Pattern 05]]*
        _xlfn.XLOOKUP(
            X$1,
            TBL_Options[Option],
            TBL_Options[Primary_Mix],
            1,
            0
        )
    ),
    ""
)</f>
        <v>63.604758520649476</v>
      </c>
      <c r="Y32">
        <f>IFERROR(
    SUM(
       TBL_Formulas[[#This Row],[Growth Pattern 05]]*
        _xlfn.XLOOKUP(
            Y$1,
            TBL_Options[Option],
            TBL_Options[Secondary_Mix],
            1,
            0
        )
    ),
    ""
)</f>
        <v>0</v>
      </c>
      <c r="Z32">
        <f>IFERROR(
    SUM(
       TBL_Formulas[[#This Row],[Growth Pattern 05]]*
        _xlfn.XLOOKUP(
            Z$1,
            TBL_Options[Option],
            TBL_Options[Archive_Mix],
            1,
            0
        )
    ),
    ""
)</f>
        <v>0</v>
      </c>
      <c r="AA32">
        <f>IFERROR(
    SUM(
       TBL_Formulas[[#This Row],[Growth Pattern 06]]*
        _xlfn.XLOOKUP(
            AA$1,
            TBL_Options[Option],
            TBL_Options[Primary_Mix],
            1,
            0
        )
    ),
    ""
)</f>
        <v>63.604758520649476</v>
      </c>
      <c r="AB32">
        <f>IFERROR(
    SUM(
       TBL_Formulas[[#This Row],[Growth Pattern 06]]*
        _xlfn.XLOOKUP(
            AB$1,
            TBL_Options[Option],
            TBL_Options[Secondary_Mix],
            1,
            0
        )
    ),
    ""
)</f>
        <v>0</v>
      </c>
      <c r="AC32">
        <f>IFERROR(
    SUM(
       TBL_Formulas[[#This Row],[Growth Pattern 06]]*
        _xlfn.XLOOKUP(
            AC$1,
            TBL_Options[Option],
            TBL_Options[Archive_Mix],
            1,
            0
        )
    ),
    ""
)</f>
        <v>0</v>
      </c>
      <c r="AD32">
        <f>IFERROR(
    SUM(
       TBL_Formulas[[#This Row],[Growth Pattern 07]]*
        _xlfn.XLOOKUP(
            AD$1,
            TBL_Options[Option],
            TBL_Options[Primary_Mix],
            1,
            0
        )
    ),
    ""
)</f>
        <v>63.604758520649476</v>
      </c>
      <c r="AE32">
        <f>IFERROR(
    SUM(
       TBL_Formulas[[#This Row],[Growth Pattern 07]]*
        _xlfn.XLOOKUP(
            AE$1,
            TBL_Options[Option],
            TBL_Options[Secondary_Mix],
            1,
            0
        )
    ),
    ""
)</f>
        <v>0</v>
      </c>
      <c r="AF32">
        <f>IFERROR(
    SUM(
       TBL_Formulas[[#This Row],[Growth Pattern 07]]*
        _xlfn.XLOOKUP(
            AF$1,
            TBL_Options[Option],
            TBL_Options[Archive_Mix],
            1,
            0
        )
    ),
    ""
)</f>
        <v>0</v>
      </c>
      <c r="AG32">
        <f>IFERROR(
    SUM(
       TBL_Formulas[[#This Row],[Growth Pattern 08]]*
        _xlfn.XLOOKUP(
            AG$1,
            TBL_Options[Option],
            TBL_Options[Primary_Mix],
            1,
            0
        )
    ),
    ""
)</f>
        <v>63.604758520649476</v>
      </c>
      <c r="AH32">
        <f>IFERROR(
    SUM(
       TBL_Formulas[[#This Row],[Growth Pattern 08]]*
        _xlfn.XLOOKUP(
            AH$1,
            TBL_Options[Option],
            TBL_Options[Secondary_Mix],
            1,
            0
        )
    ),
    ""
)</f>
        <v>0</v>
      </c>
      <c r="AI32">
        <f>IFERROR(
    SUM(
       TBL_Formulas[[#This Row],[Growth Pattern 08]]*
        _xlfn.XLOOKUP(
            AI$1,
            TBL_Options[Option],
            TBL_Options[Archive_Mix],
            1,
            0
        )
    ),
    ""
)</f>
        <v>0</v>
      </c>
      <c r="AJ32">
        <f>IFERROR(
    SUM(
       TBL_Formulas[[#This Row],[Growth Pattern 09]]*
        _xlfn.XLOOKUP(
            AJ$1,
            TBL_Options[Option],
            TBL_Options[Primary_Mix],
            1,
            0
        )
    ),
    ""
)</f>
        <v>63.604758520649476</v>
      </c>
      <c r="AK32">
        <f>IFERROR(
    SUM(
       TBL_Formulas[[#This Row],[Growth Pattern 09]]*
        _xlfn.XLOOKUP(
            AK$1,
            TBL_Options[Option],
            TBL_Options[Secondary_Mix],
            1,
            0
        )
    ),
    ""
)</f>
        <v>0</v>
      </c>
      <c r="AL32">
        <f>IFERROR(
    SUM(
       TBL_Formulas[[#This Row],[Growth Pattern 09]]*
        _xlfn.XLOOKUP(
            AL$1,
            TBL_Options[Option],
            TBL_Options[Archive_Mix],
            1,
            0
        )
    ),
    ""
)</f>
        <v>0</v>
      </c>
      <c r="AM32">
        <f>IFERROR(
    SUM(
       TBL_Formulas[[#This Row],[Growth Pattern 10]]*
        _xlfn.XLOOKUP(
            AM$1,
            TBL_Options[Option],
            TBL_Options[Primary_Mix],
            1,
            0
        )
    ),
    ""
)</f>
        <v>63.604758520649476</v>
      </c>
      <c r="AN32">
        <f>IFERROR(
    SUM(
       TBL_Formulas[[#This Row],[Growth Pattern 10]]*
        _xlfn.XLOOKUP(
            AN$1,
            TBL_Options[Option],
            TBL_Options[Secondary_Mix],
            1,
            0
        )
    ),
    ""
)</f>
        <v>0</v>
      </c>
      <c r="AO32">
        <f>IFERROR(
    SUM(
       TBL_Formulas[[#This Row],[Growth Pattern 10]]*
        _xlfn.XLOOKUP(
            AO$1,
            TBL_Options[Option],
            TBL_Options[Archive_Mix],
            1,
            0
        )
    ),
    ""
)</f>
        <v>0</v>
      </c>
      <c r="AP32" s="3" cm="1">
        <f t="array" ref="AP32">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5712.0903661801021</v>
      </c>
      <c r="AQ32" s="3" t="str" cm="1">
        <f t="array" ref="AQ32">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2" s="3" t="str" cm="1">
        <f t="array" ref="AR32">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2" s="3" cm="1">
        <f t="array" ref="AS32">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299.60385453566727</v>
      </c>
      <c r="AT32" s="3" cm="1">
        <f t="array" ref="AT32">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162.82818181286268</v>
      </c>
      <c r="AU32" s="3" cm="1">
        <f t="array" ref="AU32">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156.31505454034814</v>
      </c>
      <c r="AV32" s="3" cm="1">
        <f t="array" ref="AV32">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814.14090906431329</v>
      </c>
      <c r="AW32" s="3" t="str" cm="1">
        <f t="array" ref="AW32">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2" s="3" t="str" cm="1">
        <f t="array" ref="AX32">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2" s="3" cm="1">
        <f t="array" ref="AY32">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651.31272725145061</v>
      </c>
      <c r="AZ32" s="3" t="str" cm="1">
        <f t="array" ref="AZ32">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2" s="3" t="str" cm="1">
        <f t="array" ref="BA32">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2" s="3" cm="1">
        <f t="array" ref="BB32">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1162.6110181450094</v>
      </c>
      <c r="BC32" s="3" t="str" cm="1">
        <f t="array" ref="BC32">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2" s="3" t="str" cm="1">
        <f t="array" ref="BD32">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2" s="3" cm="1">
        <f t="array" ref="BE32">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651.31272725145061</v>
      </c>
      <c r="BF32" s="3" t="str" cm="1">
        <f t="array" ref="BF32">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2" s="3" t="str" cm="1">
        <f t="array" ref="BG32">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2" s="3" cm="1">
        <f t="array" ref="BH32">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130.26254545029013</v>
      </c>
      <c r="BI32" s="3" t="str" cm="1">
        <f t="array" ref="BI32">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2" s="3" t="str" cm="1">
        <f t="array" ref="BJ32">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2" s="3" cm="1">
        <f t="array" ref="BK32">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2540.1196362806577</v>
      </c>
      <c r="BL32" s="3" t="str" cm="1">
        <f t="array" ref="BL32">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2" s="3" t="str" cm="1">
        <f t="array" ref="BM32">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2" s="3" cm="1">
        <f t="array" ref="BN32">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651.31272725145061</v>
      </c>
      <c r="BO32" s="3" t="str" cm="1">
        <f t="array" ref="BO32">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2" s="3" t="str" cm="1">
        <f t="array" ref="BP32">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2" s="3" cm="1">
        <f t="array" ref="BQ32">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260.52509090058027</v>
      </c>
      <c r="BR32" s="3" t="str" cm="1">
        <f t="array" ref="BR32">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2" s="3" t="str" cm="1">
        <f t="array" ref="BS32">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2"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2">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2">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65.131272725145067</v>
      </c>
      <c r="BW32">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65.131272725145067</v>
      </c>
      <c r="BX32">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2">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65.131272725145067</v>
      </c>
      <c r="BZ32">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130.26254545029013</v>
      </c>
      <c r="CA32">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2">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65.131272725145067</v>
      </c>
      <c r="CC32">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130.26254545029013</v>
      </c>
      <c r="CD32" s="3" t="str" cm="1">
        <f t="array" ref="CD32">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2" s="3" cm="1">
        <f t="array" ref="CE32">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2238.3621869332219</v>
      </c>
      <c r="CF32" s="3" t="str" cm="1">
        <f t="array" ref="CF32">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2" s="3" t="str" cm="1">
        <f t="array" ref="CG32">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2" s="3" cm="1">
        <f t="array" ref="CH32">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117.23629090526113</v>
      </c>
      <c r="CI32" s="3" t="str" cm="1">
        <f t="array" ref="CI32">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2" s="3" t="str" cm="1">
        <f t="array" ref="CJ32">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2" s="3" cm="1">
        <f t="array" ref="CK32">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586.18145452630552</v>
      </c>
      <c r="CL32" s="3" t="str" cm="1">
        <f t="array" ref="CL32">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2" s="3" t="str" cm="1">
        <f t="array" ref="CM32">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2" s="3" cm="1">
        <f t="array" ref="CN32">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586.18145452630552</v>
      </c>
      <c r="CO32" s="3" t="str" cm="1">
        <f t="array" ref="CO32">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2" s="3" cm="1">
        <f t="array" ref="CP32">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560.93863634501929</v>
      </c>
      <c r="CQ32" s="3" t="str" cm="1">
        <f t="array" ref="CQ32">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2" s="3" t="str" cm="1">
        <f t="array" ref="CR32">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2" s="3" cm="1">
        <f t="array" ref="CS32">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560.93863634501929</v>
      </c>
      <c r="CT32" s="3" t="str" cm="1">
        <f t="array" ref="CT32">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2" s="3" t="str" cm="1">
        <f t="array" ref="CU32">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2" s="3" cm="1">
        <f t="array" ref="CV32">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560.93863634501929</v>
      </c>
      <c r="CW32" s="3" t="str" cm="1">
        <f t="array" ref="CW32">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2" s="3" t="str" cm="1">
        <f t="array" ref="CX32">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2" s="3" cm="1">
        <f t="array" ref="CY32">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560.93863634501929</v>
      </c>
      <c r="CZ32" s="3" t="str" cm="1">
        <f t="array" ref="CZ32">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2" s="3" t="str" cm="1">
        <f t="array" ref="DA32">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2" s="3" t="str" cm="1">
        <f t="array" ref="DB32">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2" s="3" t="str" cm="1">
        <f t="array" ref="DC32">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2" s="3" cm="1">
        <f t="array" ref="DD32">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726.68399997659571</v>
      </c>
      <c r="DE32" s="3" t="str" cm="1">
        <f t="array" ref="DE32">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2" s="3" t="str" cm="1">
        <f t="array" ref="DF32">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2" s="3" cm="1">
        <f t="array" ref="DG32">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726.68399997659571</v>
      </c>
      <c r="DH32" s="3">
        <f>SUM(TBL_Formulas[[#This Row],[Primary Storage 01]:[Archive Storage 01]],TBL_Formulas[[#This Row],[Data Retrieval 01]])</f>
        <v>5712.0903661801021</v>
      </c>
      <c r="DI32" s="3">
        <f>SUM(TBL_Formulas[[#This Row],[Primary Storage 01]:[Archive Storage 01]],TBL_Formulas[[#This Row],[Data Retrieval 01]],TBL_Formulas[[#This Row],[Egress Fees 01 - Azure]:[Egress Fees 01 - GCP]])</f>
        <v>7950.452553113324</v>
      </c>
      <c r="DJ32" s="3">
        <f>SUM(TBL_Formulas[[#This Row],[Primary Storage 02]:[Archive Storage 02]],TBL_Formulas[[#This Row],[Data Retrieval 02]])</f>
        <v>618.74709088887812</v>
      </c>
      <c r="DK32" s="3">
        <f>SUM(TBL_Formulas[[#This Row],[Primary Storage 02]:[Archive Storage 02]],TBL_Formulas[[#This Row],[Data Retrieval 02]],TBL_Formulas[[#This Row],[Egress Fees 02 - Azure]:[Egress Fees 02 - GCP]])</f>
        <v>735.98338179413929</v>
      </c>
      <c r="DL32" s="3">
        <f>SUM(TBL_Formulas[[#This Row],[Primary Storage 03]:[Archive Storage 03]],TBL_Formulas[[#This Row],[Data Retrieval 03]])</f>
        <v>879.27218178945839</v>
      </c>
      <c r="DM32" s="3">
        <f>SUM(TBL_Formulas[[#This Row],[Primary Storage 03]:[Archive Storage 03]],TBL_Formulas[[#This Row],[Data Retrieval 03]],TBL_Formulas[[#This Row],[Egress Fees 03 - Azure]:[Egress Fees 03 - GCP]])</f>
        <v>1465.453636315764</v>
      </c>
      <c r="DN32" s="3">
        <f>SUM(TBL_Formulas[[#This Row],[Primary Storage 04]:[Archive Storage 04]],TBL_Formulas[[#This Row],[Data Retrieval 04]])</f>
        <v>716.44399997659571</v>
      </c>
      <c r="DO32" s="3">
        <f>SUM(TBL_Formulas[[#This Row],[Primary Storage 04]:[Archive Storage 04]],TBL_Formulas[[#This Row],[Data Retrieval 04]],TBL_Formulas[[#This Row],[Egress Fees 04 - Azure]:[Egress Fees 04 - GCP]])</f>
        <v>1302.6254545029012</v>
      </c>
      <c r="DP32" s="3">
        <f>SUM(TBL_Formulas[[#This Row],[Primary Storage 05]:[Archive Storage 05]],TBL_Formulas[[#This Row],[Data Retrieval 05]])</f>
        <v>1162.6110181450094</v>
      </c>
      <c r="DQ32" s="3">
        <f>SUM(TBL_Formulas[[#This Row],[Primary Storage 05]:[Archive Storage 05]],TBL_Formulas[[#This Row],[Data Retrieval 05]],TBL_Formulas[[#This Row],[Egress Fees 05 - Azure]:[Egress Fees 05 - GCP]])</f>
        <v>1723.5496544900288</v>
      </c>
      <c r="DR32" s="3">
        <f>SUM(TBL_Formulas[[#This Row],[Primary Storage 06]:[Archive Storage 06]],TBL_Formulas[[#This Row],[Data Retrieval 06]])</f>
        <v>716.44399997659571</v>
      </c>
      <c r="DS32" s="3">
        <f>SUM(TBL_Formulas[[#This Row],[Primary Storage 06]:[Archive Storage 06]],TBL_Formulas[[#This Row],[Data Retrieval 06]],TBL_Formulas[[#This Row],[Egress Fees 06 - Azure]:[Egress Fees 06 - GCP]])</f>
        <v>1277.3826363216149</v>
      </c>
      <c r="DT32" s="3">
        <f>SUM(TBL_Formulas[[#This Row],[Primary Storage 07]:[Archive Storage 07]],TBL_Formulas[[#This Row],[Data Retrieval 07]])</f>
        <v>260.52509090058027</v>
      </c>
      <c r="DU32" s="3">
        <f>SUM(TBL_Formulas[[#This Row],[Primary Storage 07]:[Archive Storage 07]],TBL_Formulas[[#This Row],[Data Retrieval 07]],TBL_Formulas[[#This Row],[Egress Fees 07 - Azure]:[Egress Fees 07 - GCP]])</f>
        <v>821.46372724559956</v>
      </c>
      <c r="DV32" s="3">
        <f>SUM(TBL_Formulas[[#This Row],[Primary Storage 08]:[Archive Storage 08]],TBL_Formulas[[#This Row],[Data Retrieval 08]])</f>
        <v>2540.1196362806577</v>
      </c>
      <c r="DW32" s="3">
        <f>SUM(TBL_Formulas[[#This Row],[Primary Storage 08]:[Archive Storage 08]],TBL_Formulas[[#This Row],[Data Retrieval 08]],TBL_Formulas[[#This Row],[Egress Fees 08 - Azure]:[Egress Fees 08 - GCP]])</f>
        <v>3101.0582726256771</v>
      </c>
      <c r="DX32" s="3">
        <f>SUM(TBL_Formulas[[#This Row],[Primary Storage 09]:[Archive Storage 09]],TBL_Formulas[[#This Row],[Data Retrieval 09]])</f>
        <v>716.44399997659571</v>
      </c>
      <c r="DY32" s="3">
        <f>SUM(TBL_Formulas[[#This Row],[Primary Storage 09]:[Archive Storage 09]],TBL_Formulas[[#This Row],[Data Retrieval 09]],TBL_Formulas[[#This Row],[Egress Fees 09 - Azure]:[Egress Fees 09 - GCP]])</f>
        <v>1443.1279999531914</v>
      </c>
      <c r="DZ32" s="3">
        <f>SUM(TBL_Formulas[[#This Row],[Primary Storage 10]:[Archive Storage 10]],TBL_Formulas[[#This Row],[Data Retrieval 10]])</f>
        <v>390.7876363508704</v>
      </c>
      <c r="EA32" s="3">
        <f>SUM(TBL_Formulas[[#This Row],[Primary Storage 10]:[Archive Storage 10]],TBL_Formulas[[#This Row],[Data Retrieval 10]],TBL_Formulas[[#This Row],[Egress Fees 10 - Azure]:[Egress Fees 10 - GCP]])</f>
        <v>1117.4716363274661</v>
      </c>
      <c r="EB32" s="14"/>
    </row>
    <row r="33" spans="1:132" x14ac:dyDescent="0.2">
      <c r="A33" s="2">
        <v>31</v>
      </c>
      <c r="B33" cm="1">
        <f t="array" ref="B33">_xlfn.IFNA(
    _xlfn.IFS(
        _xlfn.XLOOKUP(
            B$1,
            TBL_Options_Add[Option],
            TBL_Options_Add[Influx1_Month],
            0,
            0
        )=TBL_Formulas[[#This Row],[Month]],
        SUM(
            B32*
            SUM(
                _xlfn.XLOOKUP(
                    B$1,
                    TBL_Options[Option],
                    TBL_Options[ROG],
                    0,
                    0
                )/
                12
            )+
            B32+
            _xlfn.XLOOKUP(
                B$1,
                TBL_Options_Add[Option],
                TBL_Options_Add[Influx1_Size],
                0,
                0
            )
        ),
        _xlfn.XLOOKUP(
            B$1,
            TBL_Options_Add[Option],
            TBL_Options_Add[Influx2_Month],
            0,
            0
        )=TBL_Formulas[[#This Row],[Month]],
        SUM(
            B32*
            SUM(
                _xlfn.XLOOKUP(
                    B$1,
                    TBL_Options[Option],
                    TBL_Options[ROG],
                    0,
                    0
                )/
                12
            )+
            B32+
            _xlfn.XLOOKUP(
                B$1,
                TBL_Options_Add[Option],
                TBL_Options_Add[Influx2_Size],
                0,
                0
            )
        ),
        _xlfn.XLOOKUP(
            B$1,
            TBL_Options_Add[Option],
            TBL_Options_Add[Influx3_Month],
            0,
            0
        )=TBL_Formulas[[#This Row],[Month]],
        SUM(
            B32*
            SUM(
                _xlfn.XLOOKUP(
                    B$1,
                    TBL_Options[Option],
                    TBL_Options[ROG],
                    0,
                    0
                )/
                12
            )+
            B32+
            _xlfn.XLOOKUP(
                B$1,
                TBL_Options_Add[Option],
                TBL_Options_Add[Influx3_Size],
                0,
                0
            )
        )
    ),
    SUM(
        B32*
        SUM(
            _xlfn.XLOOKUP(
                B$1,
                TBL_Options[Option],
                TBL_Options[ROG],
                0,
                0
            )/
            12
        )+
        B32
    )
)</f>
        <v>253.376440543543</v>
      </c>
      <c r="C33" cm="1">
        <f t="array" ref="C33">_xlfn.IFNA(
    _xlfn.IFS(
        _xlfn.XLOOKUP(
            C$1,
            TBL_Options_Add[Option],
            TBL_Options_Add[Influx1_Month],
            0,
            0
        )=TBL_Formulas[[#This Row],[Month]],
        SUM(
            C32*
            SUM(
                _xlfn.XLOOKUP(
                    C$1,
                    TBL_Options[Option],
                    TBL_Options[ROG],
                    0,
                    0
                )/
                12
            )+
            C32+
            _xlfn.XLOOKUP(
                C$1,
                TBL_Options_Add[Option],
                TBL_Options_Add[Influx1_Size],
                0,
                0
            )
        ),
        _xlfn.XLOOKUP(
            C$1,
            TBL_Options_Add[Option],
            TBL_Options_Add[Influx2_Month],
            0,
            0
        )=TBL_Formulas[[#This Row],[Month]],
        SUM(
            C32*
            SUM(
                _xlfn.XLOOKUP(
                    C$1,
                    TBL_Options[Option],
                    TBL_Options[ROG],
                    0,
                    0
                )/
                12
            )+
            C32+
            _xlfn.XLOOKUP(
                C$1,
                TBL_Options_Add[Option],
                TBL_Options_Add[Influx2_Size],
                0,
                0
            )
        ),
        _xlfn.XLOOKUP(
            C$1,
            TBL_Options_Add[Option],
            TBL_Options_Add[Influx3_Month],
            0,
            0
        )=TBL_Formulas[[#This Row],[Month]],
        SUM(
            C32*
            SUM(
                _xlfn.XLOOKUP(
                    C$1,
                    TBL_Options[Option],
                    TBL_Options[ROG],
                    0,
                    0
                )/
                12
            )+
            C32+
            _xlfn.XLOOKUP(
                C$1,
                TBL_Options_Add[Option],
                TBL_Options_Add[Influx3_Size],
                0,
                0
            )
        )
    ),
    SUM(
        C32*
        SUM(
            _xlfn.XLOOKUP(
                C$1,
                TBL_Options[Option],
                TBL_Options[ROG],
                0,
                0
            )/
            12
        )+
        C32
    )
)</f>
        <v>64.134798174988219</v>
      </c>
      <c r="D33" cm="1">
        <f t="array" ref="D33">_xlfn.IFNA(
    _xlfn.IFS(
        _xlfn.XLOOKUP(
            D$1,
            TBL_Options_Add[Option],
            TBL_Options_Add[Influx1_Month],
            0,
            0
        )=TBL_Formulas[[#This Row],[Month]],
        SUM(
            D32*
            SUM(
                _xlfn.XLOOKUP(
                    D$1,
                    TBL_Options[Option],
                    TBL_Options[ROG],
                    0,
                    0
                )/
                12
            )+
            D32+
            _xlfn.XLOOKUP(
                D$1,
                TBL_Options_Add[Option],
                TBL_Options_Add[Influx1_Size],
                0,
                0
            )
        ),
        _xlfn.XLOOKUP(
            D$1,
            TBL_Options_Add[Option],
            TBL_Options_Add[Influx2_Month],
            0,
            0
        )=TBL_Formulas[[#This Row],[Month]],
        SUM(
            D32*
            SUM(
                _xlfn.XLOOKUP(
                    D$1,
                    TBL_Options[Option],
                    TBL_Options[ROG],
                    0,
                    0
                )/
                12
            )+
            D32+
            _xlfn.XLOOKUP(
                D$1,
                TBL_Options_Add[Option],
                TBL_Options_Add[Influx2_Size],
                0,
                0
            )
        ),
        _xlfn.XLOOKUP(
            D$1,
            TBL_Options_Add[Option],
            TBL_Options_Add[Influx3_Month],
            0,
            0
        )=TBL_Formulas[[#This Row],[Month]],
        SUM(
            D32*
            SUM(
                _xlfn.XLOOKUP(
                    D$1,
                    TBL_Options[Option],
                    TBL_Options[ROG],
                    0,
                    0
                )/
                12
            )+
            D32+
            _xlfn.XLOOKUP(
                D$1,
                TBL_Options_Add[Option],
                TBL_Options_Add[Influx3_Size],
                0,
                0
            )
        )
    ),
    SUM(
        D32*
        SUM(
            _xlfn.XLOOKUP(
                D$1,
                TBL_Options[Option],
                TBL_Options[ROG],
                0,
                0
            )/
            12
        )+
        D32
    )
)</f>
        <v>64.134798174988219</v>
      </c>
      <c r="E33" cm="1">
        <f t="array" ref="E33">_xlfn.IFNA(
    _xlfn.IFS(
        _xlfn.XLOOKUP(
            E$1,
            TBL_Options_Add[Option],
            TBL_Options_Add[Influx1_Month],
            0,
            0
        )=TBL_Formulas[[#This Row],[Month]],
        SUM(
            E32*
            SUM(
                _xlfn.XLOOKUP(
                    E$1,
                    TBL_Options[Option],
                    TBL_Options[ROG],
                    0,
                    0
                )/
                12
            )+
            E32+
            _xlfn.XLOOKUP(
                E$1,
                TBL_Options_Add[Option],
                TBL_Options_Add[Influx1_Size],
                0,
                0
            )
        ),
        _xlfn.XLOOKUP(
            E$1,
            TBL_Options_Add[Option],
            TBL_Options_Add[Influx2_Month],
            0,
            0
        )=TBL_Formulas[[#This Row],[Month]],
        SUM(
            E32*
            SUM(
                _xlfn.XLOOKUP(
                    E$1,
                    TBL_Options[Option],
                    TBL_Options[ROG],
                    0,
                    0
                )/
                12
            )+
            E32+
            _xlfn.XLOOKUP(
                E$1,
                TBL_Options_Add[Option],
                TBL_Options_Add[Influx2_Size],
                0,
                0
            )
        ),
        _xlfn.XLOOKUP(
            E$1,
            TBL_Options_Add[Option],
            TBL_Options_Add[Influx3_Month],
            0,
            0
        )=TBL_Formulas[[#This Row],[Month]],
        SUM(
            E32*
            SUM(
                _xlfn.XLOOKUP(
                    E$1,
                    TBL_Options[Option],
                    TBL_Options[ROG],
                    0,
                    0
                )/
                12
            )+
            E32+
            _xlfn.XLOOKUP(
                E$1,
                TBL_Options_Add[Option],
                TBL_Options_Add[Influx3_Size],
                0,
                0
            )
        )
    ),
    SUM(
        E32*
        SUM(
            _xlfn.XLOOKUP(
                E$1,
                TBL_Options[Option],
                TBL_Options[ROG],
                0,
                0
            )/
            12
        )+
        E32
    )
)</f>
        <v>64.134798174988219</v>
      </c>
      <c r="F33" cm="1">
        <f t="array" ref="F33">_xlfn.IFNA(
    _xlfn.IFS(
        _xlfn.XLOOKUP(
            F$1,
            TBL_Options_Add[Option],
            TBL_Options_Add[Influx1_Month],
            0,
            0
        )=TBL_Formulas[[#This Row],[Month]],
        SUM(
            F32*
            SUM(
                _xlfn.XLOOKUP(
                    F$1,
                    TBL_Options[Option],
                    TBL_Options[ROG],
                    0,
                    0
                )/
                12
            )+
            F32+
            _xlfn.XLOOKUP(
                F$1,
                TBL_Options_Add[Option],
                TBL_Options_Add[Influx1_Size],
                0,
                0
            )
        ),
        _xlfn.XLOOKUP(
            F$1,
            TBL_Options_Add[Option],
            TBL_Options_Add[Influx2_Month],
            0,
            0
        )=TBL_Formulas[[#This Row],[Month]],
        SUM(
            F32*
            SUM(
                _xlfn.XLOOKUP(
                    F$1,
                    TBL_Options[Option],
                    TBL_Options[ROG],
                    0,
                    0
                )/
                12
            )+
            F32+
            _xlfn.XLOOKUP(
                F$1,
                TBL_Options_Add[Option],
                TBL_Options_Add[Influx2_Size],
                0,
                0
            )
        ),
        _xlfn.XLOOKUP(
            F$1,
            TBL_Options_Add[Option],
            TBL_Options_Add[Influx3_Month],
            0,
            0
        )=TBL_Formulas[[#This Row],[Month]],
        SUM(
            F32*
            SUM(
                _xlfn.XLOOKUP(
                    F$1,
                    TBL_Options[Option],
                    TBL_Options[ROG],
                    0,
                    0
                )/
                12
            )+
            F32+
            _xlfn.XLOOKUP(
                F$1,
                TBL_Options_Add[Option],
                TBL_Options_Add[Influx3_Size],
                0,
                0
            )
        )
    ),
    SUM(
        F32*
        SUM(
            _xlfn.XLOOKUP(
                F$1,
                TBL_Options[Option],
                TBL_Options[ROG],
                0,
                0
            )/
            12
        )+
        F32
    )
)</f>
        <v>64.134798174988219</v>
      </c>
      <c r="G33" cm="1">
        <f t="array" ref="G33">_xlfn.IFNA(
    _xlfn.IFS(
        _xlfn.XLOOKUP(
            G$1,
            TBL_Options_Add[Option],
            TBL_Options_Add[Influx1_Month],
            0,
            0
        )=TBL_Formulas[[#This Row],[Month]],
        SUM(
            G32*
            SUM(
                _xlfn.XLOOKUP(
                    G$1,
                    TBL_Options[Option],
                    TBL_Options[ROG],
                    0,
                    0
                )/
                12
            )+
            G32+
            _xlfn.XLOOKUP(
                G$1,
                TBL_Options_Add[Option],
                TBL_Options_Add[Influx1_Size],
                0,
                0
            )
        ),
        _xlfn.XLOOKUP(
            G$1,
            TBL_Options_Add[Option],
            TBL_Options_Add[Influx2_Month],
            0,
            0
        )=TBL_Formulas[[#This Row],[Month]],
        SUM(
            G32*
            SUM(
                _xlfn.XLOOKUP(
                    G$1,
                    TBL_Options[Option],
                    TBL_Options[ROG],
                    0,
                    0
                )/
                12
            )+
            G32+
            _xlfn.XLOOKUP(
                G$1,
                TBL_Options_Add[Option],
                TBL_Options_Add[Influx2_Size],
                0,
                0
            )
        ),
        _xlfn.XLOOKUP(
            G$1,
            TBL_Options_Add[Option],
            TBL_Options_Add[Influx3_Month],
            0,
            0
        )=TBL_Formulas[[#This Row],[Month]],
        SUM(
            G32*
            SUM(
                _xlfn.XLOOKUP(
                    G$1,
                    TBL_Options[Option],
                    TBL_Options[ROG],
                    0,
                    0
                )/
                12
            )+
            G32+
            _xlfn.XLOOKUP(
                G$1,
                TBL_Options_Add[Option],
                TBL_Options_Add[Influx3_Size],
                0,
                0
            )
        )
    ),
    SUM(
        G32*
        SUM(
            _xlfn.XLOOKUP(
                G$1,
                TBL_Options[Option],
                TBL_Options[ROG],
                0,
                0
            )/
            12
        )+
        G32
    )
)</f>
        <v>64.134798174988219</v>
      </c>
      <c r="H33" cm="1">
        <f t="array" ref="H33">_xlfn.IFNA(
    _xlfn.IFS(
        _xlfn.XLOOKUP(
            H$1,
            TBL_Options_Add[Option],
            TBL_Options_Add[Influx1_Month],
            0,
            0
        )=TBL_Formulas[[#This Row],[Month]],
        SUM(
            H32*
            SUM(
                _xlfn.XLOOKUP(
                    H$1,
                    TBL_Options[Option],
                    TBL_Options[ROG],
                    0,
                    0
                )/
                12
            )+
            H32+
            _xlfn.XLOOKUP(
                H$1,
                TBL_Options_Add[Option],
                TBL_Options_Add[Influx1_Size],
                0,
                0
            )
        ),
        _xlfn.XLOOKUP(
            H$1,
            TBL_Options_Add[Option],
            TBL_Options_Add[Influx2_Month],
            0,
            0
        )=TBL_Formulas[[#This Row],[Month]],
        SUM(
            H32*
            SUM(
                _xlfn.XLOOKUP(
                    H$1,
                    TBL_Options[Option],
                    TBL_Options[ROG],
                    0,
                    0
                )/
                12
            )+
            H32+
            _xlfn.XLOOKUP(
                H$1,
                TBL_Options_Add[Option],
                TBL_Options_Add[Influx2_Size],
                0,
                0
            )
        ),
        _xlfn.XLOOKUP(
            H$1,
            TBL_Options_Add[Option],
            TBL_Options_Add[Influx3_Month],
            0,
            0
        )=TBL_Formulas[[#This Row],[Month]],
        SUM(
            H32*
            SUM(
                _xlfn.XLOOKUP(
                    H$1,
                    TBL_Options[Option],
                    TBL_Options[ROG],
                    0,
                    0
                )/
                12
            )+
            H32+
            _xlfn.XLOOKUP(
                H$1,
                TBL_Options_Add[Option],
                TBL_Options_Add[Influx3_Size],
                0,
                0
            )
        )
    ),
    SUM(
        H32*
        SUM(
            _xlfn.XLOOKUP(
                H$1,
                TBL_Options[Option],
                TBL_Options[ROG],
                0,
                0
            )/
            12
        )+
        H32
    )
)</f>
        <v>64.134798174988219</v>
      </c>
      <c r="I33" cm="1">
        <f t="array" ref="I33">_xlfn.IFNA(
    _xlfn.IFS(
        _xlfn.XLOOKUP(
            I$1,
            TBL_Options_Add[Option],
            TBL_Options_Add[Influx1_Month],
            0,
            0
        )=TBL_Formulas[[#This Row],[Month]],
        SUM(
            I32*
            SUM(
                _xlfn.XLOOKUP(
                    I$1,
                    TBL_Options[Option],
                    TBL_Options[ROG],
                    0,
                    0
                )/
                12
            )+
            I32+
            _xlfn.XLOOKUP(
                I$1,
                TBL_Options_Add[Option],
                TBL_Options_Add[Influx1_Size],
                0,
                0
            )
        ),
        _xlfn.XLOOKUP(
            I$1,
            TBL_Options_Add[Option],
            TBL_Options_Add[Influx2_Month],
            0,
            0
        )=TBL_Formulas[[#This Row],[Month]],
        SUM(
            I32*
            SUM(
                _xlfn.XLOOKUP(
                    I$1,
                    TBL_Options[Option],
                    TBL_Options[ROG],
                    0,
                    0
                )/
                12
            )+
            I32+
            _xlfn.XLOOKUP(
                I$1,
                TBL_Options_Add[Option],
                TBL_Options_Add[Influx2_Size],
                0,
                0
            )
        ),
        _xlfn.XLOOKUP(
            I$1,
            TBL_Options_Add[Option],
            TBL_Options_Add[Influx3_Month],
            0,
            0
        )=TBL_Formulas[[#This Row],[Month]],
        SUM(
            I32*
            SUM(
                _xlfn.XLOOKUP(
                    I$1,
                    TBL_Options[Option],
                    TBL_Options[ROG],
                    0,
                    0
                )/
                12
            )+
            I32+
            _xlfn.XLOOKUP(
                I$1,
                TBL_Options_Add[Option],
                TBL_Options_Add[Influx3_Size],
                0,
                0
            )
        )
    ),
    SUM(
        I32*
        SUM(
            _xlfn.XLOOKUP(
                I$1,
                TBL_Options[Option],
                TBL_Options[ROG],
                0,
                0
            )/
            12
        )+
        I32
    )
)</f>
        <v>64.134798174988219</v>
      </c>
      <c r="J33" cm="1">
        <f t="array" ref="J33">_xlfn.IFNA(
    _xlfn.IFS(
        _xlfn.XLOOKUP(
            J$1,
            TBL_Options_Add[Option],
            TBL_Options_Add[Influx1_Month],
            0,
            0
        )=TBL_Formulas[[#This Row],[Month]],
        SUM(
            J32*
            SUM(
                _xlfn.XLOOKUP(
                    J$1,
                    TBL_Options[Option],
                    TBL_Options[ROG],
                    0,
                    0
                )/
                12
            )+
            J32+
            _xlfn.XLOOKUP(
                J$1,
                TBL_Options_Add[Option],
                TBL_Options_Add[Influx1_Size],
                0,
                0
            )
        ),
        _xlfn.XLOOKUP(
            J$1,
            TBL_Options_Add[Option],
            TBL_Options_Add[Influx2_Month],
            0,
            0
        )=TBL_Formulas[[#This Row],[Month]],
        SUM(
            J32*
            SUM(
                _xlfn.XLOOKUP(
                    J$1,
                    TBL_Options[Option],
                    TBL_Options[ROG],
                    0,
                    0
                )/
                12
            )+
            J32+
            _xlfn.XLOOKUP(
                J$1,
                TBL_Options_Add[Option],
                TBL_Options_Add[Influx2_Size],
                0,
                0
            )
        ),
        _xlfn.XLOOKUP(
            J$1,
            TBL_Options_Add[Option],
            TBL_Options_Add[Influx3_Month],
            0,
            0
        )=TBL_Formulas[[#This Row],[Month]],
        SUM(
            J32*
            SUM(
                _xlfn.XLOOKUP(
                    J$1,
                    TBL_Options[Option],
                    TBL_Options[ROG],
                    0,
                    0
                )/
                12
            )+
            J32+
            _xlfn.XLOOKUP(
                J$1,
                TBL_Options_Add[Option],
                TBL_Options_Add[Influx3_Size],
                0,
                0
            )
        )
    ),
    SUM(
        J32*
        SUM(
            _xlfn.XLOOKUP(
                J$1,
                TBL_Options[Option],
                TBL_Options[ROG],
                0,
                0
            )/
            12
        )+
        J32
    )
)</f>
        <v>64.134798174988219</v>
      </c>
      <c r="K33" cm="1">
        <f t="array" ref="K33">_xlfn.IFNA(
    _xlfn.IFS(
        _xlfn.XLOOKUP(
            K$1,
            TBL_Options_Add[Option],
            TBL_Options_Add[Influx1_Month],
            0,
            0
        )=TBL_Formulas[[#This Row],[Month]],
        SUM(
            K32*
            SUM(
                _xlfn.XLOOKUP(
                    K$1,
                    TBL_Options[Option],
                    TBL_Options[ROG],
                    0,
                    0
                )/
                12
            )+
            K32+
            _xlfn.XLOOKUP(
                K$1,
                TBL_Options_Add[Option],
                TBL_Options_Add[Influx1_Size],
                0,
                0
            )
        ),
        _xlfn.XLOOKUP(
            K$1,
            TBL_Options_Add[Option],
            TBL_Options_Add[Influx2_Month],
            0,
            0
        )=TBL_Formulas[[#This Row],[Month]],
        SUM(
            K32*
            SUM(
                _xlfn.XLOOKUP(
                    K$1,
                    TBL_Options[Option],
                    TBL_Options[ROG],
                    0,
                    0
                )/
                12
            )+
            K32+
            _xlfn.XLOOKUP(
                K$1,
                TBL_Options_Add[Option],
                TBL_Options_Add[Influx2_Size],
                0,
                0
            )
        ),
        _xlfn.XLOOKUP(
            K$1,
            TBL_Options_Add[Option],
            TBL_Options_Add[Influx3_Month],
            0,
            0
        )=TBL_Formulas[[#This Row],[Month]],
        SUM(
            K32*
            SUM(
                _xlfn.XLOOKUP(
                    K$1,
                    TBL_Options[Option],
                    TBL_Options[ROG],
                    0,
                    0
                )/
                12
            )+
            K32+
            _xlfn.XLOOKUP(
                K$1,
                TBL_Options_Add[Option],
                TBL_Options_Add[Influx3_Size],
                0,
                0
            )
        )
    ),
    SUM(
        K32*
        SUM(
            _xlfn.XLOOKUP(
                K$1,
                TBL_Options[Option],
                TBL_Options[ROG],
                0,
                0
            )/
            12
        )+
        K32
    )
)</f>
        <v>64.134798174988219</v>
      </c>
      <c r="L33">
        <f>IFERROR(
    SUM(
       TBL_Formulas[[#This Row],[Growth Pattern 01]]*
        _xlfn.XLOOKUP(
            L$1,
            TBL_Options[Option],
            TBL_Options[Primary_Mix],
            1,
            0
        )
    ),
    ""
)</f>
        <v>253.376440543543</v>
      </c>
      <c r="M33">
        <f>IFERROR(
    SUM(
       TBL_Formulas[[#This Row],[Growth Pattern 01]]*
        _xlfn.XLOOKUP(
            M$1,
            TBL_Options[Option],
            TBL_Options[Secondary_Mix],
            1,
            0
        )
    ),
    ""
)</f>
        <v>50.6752881087086</v>
      </c>
      <c r="N33">
        <f>IFERROR(
    SUM(
       TBL_Formulas[[#This Row],[Growth Pattern 01]]*
        _xlfn.XLOOKUP(
            N$1,
            TBL_Options[Option],
            TBL_Options[Archive_Mix],
            1,
            0
        )
    ),
    ""
)</f>
        <v>0</v>
      </c>
      <c r="O33">
        <f>IFERROR(
    SUM(
       TBL_Formulas[[#This Row],[Growth Pattern 02]]*
        _xlfn.XLOOKUP(
            O$1,
            TBL_Options[Option],
            TBL_Options[Primary_Mix],
            1,
            0
        )
    ),
    ""
)</f>
        <v>12.826959634997644</v>
      </c>
      <c r="P33">
        <f>IFERROR(
    SUM(
       TBL_Formulas[[#This Row],[Growth Pattern 02]]*
        _xlfn.XLOOKUP(
            P$1,
            TBL_Options[Option],
            TBL_Options[Secondary_Mix],
            1,
            0
        )
    ),
    ""
)</f>
        <v>12.826959634997644</v>
      </c>
      <c r="Q33">
        <f>IFERROR(
    SUM(
       TBL_Formulas[[#This Row],[Growth Pattern 02]]*
        _xlfn.XLOOKUP(
            Q$1,
            TBL_Options[Option],
            TBL_Options[Archive_Mix],
            1,
            0
        )
    ),
    ""
)</f>
        <v>38.480878904992927</v>
      </c>
      <c r="R33">
        <f>IFERROR(
    SUM(
       TBL_Formulas[[#This Row],[Growth Pattern 03]]*
        _xlfn.XLOOKUP(
            R$1,
            TBL_Options[Option],
            TBL_Options[Primary_Mix],
            1,
            0
        )
    ),
    ""
)</f>
        <v>64.134798174988219</v>
      </c>
      <c r="S33">
        <f>IFERROR(
    SUM(
       TBL_Formulas[[#This Row],[Growth Pattern 03]]*
        _xlfn.XLOOKUP(
            R$1,
            TBL_Options[Option],
            TBL_Options[Secondary_Mix],
            1,
            0
        )
    ),
    ""
)</f>
        <v>0</v>
      </c>
      <c r="T33">
        <f>IFERROR(
    SUM(
       TBL_Formulas[[#This Row],[Growth Pattern 03]]*
        _xlfn.XLOOKUP(
            T$1,
            TBL_Options[Option],
            TBL_Options[Archive_Mix],
            1,
            0
        )
    ),
    ""
)</f>
        <v>0</v>
      </c>
      <c r="U33">
        <f>IFERROR(
    SUM(
       TBL_Formulas[[#This Row],[Growth Pattern 04]]*
        _xlfn.XLOOKUP(
            U$1,
            TBL_Options[Option],
            TBL_Options[Primary_Mix],
            1,
            0
        )
    ),
    ""
)</f>
        <v>64.134798174988219</v>
      </c>
      <c r="V33">
        <f>IFERROR(
    SUM(
       TBL_Formulas[[#This Row],[Growth Pattern 04]]*
        _xlfn.XLOOKUP(
           V$1,
            TBL_Options[Option],
            TBL_Options[Secondary_Mix],
            1,
            0
        )
    ),
    ""
)</f>
        <v>0</v>
      </c>
      <c r="W33">
        <f>IFERROR(
    SUM(
       TBL_Formulas[[#This Row],[Growth Pattern 04]]*
        _xlfn.XLOOKUP(
            W$1,
            TBL_Options[Option],
            TBL_Options[Archive_Mix],
            1,
            0
        )
    ),
    ""
)</f>
        <v>0</v>
      </c>
      <c r="X33">
        <f>IFERROR(
    SUM(
       TBL_Formulas[[#This Row],[Growth Pattern 05]]*
        _xlfn.XLOOKUP(
            X$1,
            TBL_Options[Option],
            TBL_Options[Primary_Mix],
            1,
            0
        )
    ),
    ""
)</f>
        <v>64.134798174988219</v>
      </c>
      <c r="Y33">
        <f>IFERROR(
    SUM(
       TBL_Formulas[[#This Row],[Growth Pattern 05]]*
        _xlfn.XLOOKUP(
            Y$1,
            TBL_Options[Option],
            TBL_Options[Secondary_Mix],
            1,
            0
        )
    ),
    ""
)</f>
        <v>0</v>
      </c>
      <c r="Z33">
        <f>IFERROR(
    SUM(
       TBL_Formulas[[#This Row],[Growth Pattern 05]]*
        _xlfn.XLOOKUP(
            Z$1,
            TBL_Options[Option],
            TBL_Options[Archive_Mix],
            1,
            0
        )
    ),
    ""
)</f>
        <v>0</v>
      </c>
      <c r="AA33">
        <f>IFERROR(
    SUM(
       TBL_Formulas[[#This Row],[Growth Pattern 06]]*
        _xlfn.XLOOKUP(
            AA$1,
            TBL_Options[Option],
            TBL_Options[Primary_Mix],
            1,
            0
        )
    ),
    ""
)</f>
        <v>64.134798174988219</v>
      </c>
      <c r="AB33">
        <f>IFERROR(
    SUM(
       TBL_Formulas[[#This Row],[Growth Pattern 06]]*
        _xlfn.XLOOKUP(
            AB$1,
            TBL_Options[Option],
            TBL_Options[Secondary_Mix],
            1,
            0
        )
    ),
    ""
)</f>
        <v>0</v>
      </c>
      <c r="AC33">
        <f>IFERROR(
    SUM(
       TBL_Formulas[[#This Row],[Growth Pattern 06]]*
        _xlfn.XLOOKUP(
            AC$1,
            TBL_Options[Option],
            TBL_Options[Archive_Mix],
            1,
            0
        )
    ),
    ""
)</f>
        <v>0</v>
      </c>
      <c r="AD33">
        <f>IFERROR(
    SUM(
       TBL_Formulas[[#This Row],[Growth Pattern 07]]*
        _xlfn.XLOOKUP(
            AD$1,
            TBL_Options[Option],
            TBL_Options[Primary_Mix],
            1,
            0
        )
    ),
    ""
)</f>
        <v>64.134798174988219</v>
      </c>
      <c r="AE33">
        <f>IFERROR(
    SUM(
       TBL_Formulas[[#This Row],[Growth Pattern 07]]*
        _xlfn.XLOOKUP(
            AE$1,
            TBL_Options[Option],
            TBL_Options[Secondary_Mix],
            1,
            0
        )
    ),
    ""
)</f>
        <v>0</v>
      </c>
      <c r="AF33">
        <f>IFERROR(
    SUM(
       TBL_Formulas[[#This Row],[Growth Pattern 07]]*
        _xlfn.XLOOKUP(
            AF$1,
            TBL_Options[Option],
            TBL_Options[Archive_Mix],
            1,
            0
        )
    ),
    ""
)</f>
        <v>0</v>
      </c>
      <c r="AG33">
        <f>IFERROR(
    SUM(
       TBL_Formulas[[#This Row],[Growth Pattern 08]]*
        _xlfn.XLOOKUP(
            AG$1,
            TBL_Options[Option],
            TBL_Options[Primary_Mix],
            1,
            0
        )
    ),
    ""
)</f>
        <v>64.134798174988219</v>
      </c>
      <c r="AH33">
        <f>IFERROR(
    SUM(
       TBL_Formulas[[#This Row],[Growth Pattern 08]]*
        _xlfn.XLOOKUP(
            AH$1,
            TBL_Options[Option],
            TBL_Options[Secondary_Mix],
            1,
            0
        )
    ),
    ""
)</f>
        <v>0</v>
      </c>
      <c r="AI33">
        <f>IFERROR(
    SUM(
       TBL_Formulas[[#This Row],[Growth Pattern 08]]*
        _xlfn.XLOOKUP(
            AI$1,
            TBL_Options[Option],
            TBL_Options[Archive_Mix],
            1,
            0
        )
    ),
    ""
)</f>
        <v>0</v>
      </c>
      <c r="AJ33">
        <f>IFERROR(
    SUM(
       TBL_Formulas[[#This Row],[Growth Pattern 09]]*
        _xlfn.XLOOKUP(
            AJ$1,
            TBL_Options[Option],
            TBL_Options[Primary_Mix],
            1,
            0
        )
    ),
    ""
)</f>
        <v>64.134798174988219</v>
      </c>
      <c r="AK33">
        <f>IFERROR(
    SUM(
       TBL_Formulas[[#This Row],[Growth Pattern 09]]*
        _xlfn.XLOOKUP(
            AK$1,
            TBL_Options[Option],
            TBL_Options[Secondary_Mix],
            1,
            0
        )
    ),
    ""
)</f>
        <v>0</v>
      </c>
      <c r="AL33">
        <f>IFERROR(
    SUM(
       TBL_Formulas[[#This Row],[Growth Pattern 09]]*
        _xlfn.XLOOKUP(
            AL$1,
            TBL_Options[Option],
            TBL_Options[Archive_Mix],
            1,
            0
        )
    ),
    ""
)</f>
        <v>0</v>
      </c>
      <c r="AM33">
        <f>IFERROR(
    SUM(
       TBL_Formulas[[#This Row],[Growth Pattern 10]]*
        _xlfn.XLOOKUP(
            AM$1,
            TBL_Options[Option],
            TBL_Options[Primary_Mix],
            1,
            0
        )
    ),
    ""
)</f>
        <v>64.134798174988219</v>
      </c>
      <c r="AN33">
        <f>IFERROR(
    SUM(
       TBL_Formulas[[#This Row],[Growth Pattern 10]]*
        _xlfn.XLOOKUP(
            AN$1,
            TBL_Options[Option],
            TBL_Options[Secondary_Mix],
            1,
            0
        )
    ),
    ""
)</f>
        <v>0</v>
      </c>
      <c r="AO33">
        <f>IFERROR(
    SUM(
       TBL_Formulas[[#This Row],[Growth Pattern 10]]*
        _xlfn.XLOOKUP(
            AO$1,
            TBL_Options[Option],
            TBL_Options[Archive_Mix],
            1,
            0
        )
    ),
    ""
)</f>
        <v>0</v>
      </c>
      <c r="AP33" s="3" cm="1">
        <f t="array" ref="AP33">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5759.2644525649357</v>
      </c>
      <c r="AQ33" s="3" t="str" cm="1">
        <f t="array" ref="AQ33">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3" s="3" t="str" cm="1">
        <f t="array" ref="AR33">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3" s="3" cm="1">
        <f t="array" ref="AS33">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302.10055332346451</v>
      </c>
      <c r="AT33" s="3" cm="1">
        <f t="array" ref="AT33">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164.18508332796986</v>
      </c>
      <c r="AU33" s="3" cm="1">
        <f t="array" ref="AU33">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157.61767999485104</v>
      </c>
      <c r="AV33" s="3" cm="1">
        <f t="array" ref="AV33">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820.92541663984923</v>
      </c>
      <c r="AW33" s="3" t="str" cm="1">
        <f t="array" ref="AW33">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3" s="3" t="str" cm="1">
        <f t="array" ref="AX33">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3" s="3" cm="1">
        <f t="array" ref="AY33">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656.74033331187934</v>
      </c>
      <c r="AZ33" s="3" t="str" cm="1">
        <f t="array" ref="AZ33">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3" s="3" t="str" cm="1">
        <f t="array" ref="BA33">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3" s="3" cm="1">
        <f t="array" ref="BB33">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1172.0007766295512</v>
      </c>
      <c r="BC33" s="3" t="str" cm="1">
        <f t="array" ref="BC33">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3" s="3" t="str" cm="1">
        <f t="array" ref="BD33">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3" s="3" cm="1">
        <f t="array" ref="BE33">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656.74033331187934</v>
      </c>
      <c r="BF33" s="3" t="str" cm="1">
        <f t="array" ref="BF33">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3" s="3" t="str" cm="1">
        <f t="array" ref="BG33">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3" s="3" cm="1">
        <f t="array" ref="BH33">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131.34806666237589</v>
      </c>
      <c r="BI33" s="3" t="str" cm="1">
        <f t="array" ref="BI33">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3" s="3" t="str" cm="1">
        <f t="array" ref="BJ33">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3" s="3" cm="1">
        <f t="array" ref="BK33">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2561.2872999163296</v>
      </c>
      <c r="BL33" s="3" t="str" cm="1">
        <f t="array" ref="BL33">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3" s="3" t="str" cm="1">
        <f t="array" ref="BM33">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3" s="3" cm="1">
        <f t="array" ref="BN33">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656.74033331187934</v>
      </c>
      <c r="BO33" s="3" t="str" cm="1">
        <f t="array" ref="BO33">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3" s="3" t="str" cm="1">
        <f t="array" ref="BP33">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3" s="3" cm="1">
        <f t="array" ref="BQ33">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262.69613332475177</v>
      </c>
      <c r="BR33" s="3" t="str" cm="1">
        <f t="array" ref="BR33">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3" s="3" t="str" cm="1">
        <f t="array" ref="BS33">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3"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3">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3">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65.674033331187943</v>
      </c>
      <c r="BW33">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65.674033331187943</v>
      </c>
      <c r="BX33">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3">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65.674033331187943</v>
      </c>
      <c r="BZ33">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131.34806666237589</v>
      </c>
      <c r="CA33">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3">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65.674033331187943</v>
      </c>
      <c r="CC33">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131.34806666237589</v>
      </c>
      <c r="CD33" s="3" t="str" cm="1">
        <f t="array" ref="CD33">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3" s="3" cm="1">
        <f t="array" ref="CE33">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2256.588538490998</v>
      </c>
      <c r="CF33" s="3" t="str" cm="1">
        <f t="array" ref="CF33">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3" s="3" t="str" cm="1">
        <f t="array" ref="CG33">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3" s="3" cm="1">
        <f t="array" ref="CH33">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118.21325999613829</v>
      </c>
      <c r="CI33" s="3" t="str" cm="1">
        <f t="array" ref="CI33">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3" s="3" t="str" cm="1">
        <f t="array" ref="CJ33">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3" s="3" cm="1">
        <f t="array" ref="CK33">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591.06629998069138</v>
      </c>
      <c r="CL33" s="3" t="str" cm="1">
        <f t="array" ref="CL33">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3" s="3" t="str" cm="1">
        <f t="array" ref="CM33">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3" s="3" cm="1">
        <f t="array" ref="CN33">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591.06629998069138</v>
      </c>
      <c r="CO33" s="3" t="str" cm="1">
        <f t="array" ref="CO33">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3" s="3" cm="1">
        <f t="array" ref="CP33">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565.68779164789441</v>
      </c>
      <c r="CQ33" s="3" t="str" cm="1">
        <f t="array" ref="CQ33">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3" s="3" t="str" cm="1">
        <f t="array" ref="CR33">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3" s="3" cm="1">
        <f t="array" ref="CS33">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565.68779164789441</v>
      </c>
      <c r="CT33" s="3" t="str" cm="1">
        <f t="array" ref="CT33">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3" s="3" t="str" cm="1">
        <f t="array" ref="CU33">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3" s="3" cm="1">
        <f t="array" ref="CV33">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565.68779164789441</v>
      </c>
      <c r="CW33" s="3" t="str" cm="1">
        <f t="array" ref="CW33">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3" s="3" t="str" cm="1">
        <f t="array" ref="CX33">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3" s="3" cm="1">
        <f t="array" ref="CY33">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565.68779164789441</v>
      </c>
      <c r="CZ33" s="3" t="str" cm="1">
        <f t="array" ref="CZ33">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3" s="3" t="str" cm="1">
        <f t="array" ref="DA33">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3" s="3" t="str" cm="1">
        <f t="array" ref="DB33">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3" s="3" t="str" cm="1">
        <f t="array" ref="DC33">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3" s="3" cm="1">
        <f t="array" ref="DD33">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732.65436664306731</v>
      </c>
      <c r="DE33" s="3" t="str" cm="1">
        <f t="array" ref="DE33">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3" s="3" t="str" cm="1">
        <f t="array" ref="DF33">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3" s="3" cm="1">
        <f t="array" ref="DG33">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732.65436664306731</v>
      </c>
      <c r="DH33" s="3">
        <f>SUM(TBL_Formulas[[#This Row],[Primary Storage 01]:[Archive Storage 01]],TBL_Formulas[[#This Row],[Data Retrieval 01]])</f>
        <v>5759.2644525649357</v>
      </c>
      <c r="DI33" s="3">
        <f>SUM(TBL_Formulas[[#This Row],[Primary Storage 01]:[Archive Storage 01]],TBL_Formulas[[#This Row],[Data Retrieval 01]],TBL_Formulas[[#This Row],[Egress Fees 01 - Azure]:[Egress Fees 01 - GCP]])</f>
        <v>8015.8529910559337</v>
      </c>
      <c r="DJ33" s="3">
        <f>SUM(TBL_Formulas[[#This Row],[Primary Storage 02]:[Archive Storage 02]],TBL_Formulas[[#This Row],[Data Retrieval 02]])</f>
        <v>623.90331664628548</v>
      </c>
      <c r="DK33" s="3">
        <f>SUM(TBL_Formulas[[#This Row],[Primary Storage 02]:[Archive Storage 02]],TBL_Formulas[[#This Row],[Data Retrieval 02]],TBL_Formulas[[#This Row],[Egress Fees 02 - Azure]:[Egress Fees 02 - GCP]])</f>
        <v>742.11657664242375</v>
      </c>
      <c r="DL33" s="3">
        <f>SUM(TBL_Formulas[[#This Row],[Primary Storage 03]:[Archive Storage 03]],TBL_Formulas[[#This Row],[Data Retrieval 03]])</f>
        <v>886.59944997103719</v>
      </c>
      <c r="DM33" s="3">
        <f>SUM(TBL_Formulas[[#This Row],[Primary Storage 03]:[Archive Storage 03]],TBL_Formulas[[#This Row],[Data Retrieval 03]],TBL_Formulas[[#This Row],[Egress Fees 03 - Azure]:[Egress Fees 03 - GCP]])</f>
        <v>1477.6657499517287</v>
      </c>
      <c r="DN33" s="3">
        <f>SUM(TBL_Formulas[[#This Row],[Primary Storage 04]:[Archive Storage 04]],TBL_Formulas[[#This Row],[Data Retrieval 04]])</f>
        <v>722.4143666430673</v>
      </c>
      <c r="DO33" s="3">
        <f>SUM(TBL_Formulas[[#This Row],[Primary Storage 04]:[Archive Storage 04]],TBL_Formulas[[#This Row],[Data Retrieval 04]],TBL_Formulas[[#This Row],[Egress Fees 04 - Azure]:[Egress Fees 04 - GCP]])</f>
        <v>1313.4806666237587</v>
      </c>
      <c r="DP33" s="3">
        <f>SUM(TBL_Formulas[[#This Row],[Primary Storage 05]:[Archive Storage 05]],TBL_Formulas[[#This Row],[Data Retrieval 05]])</f>
        <v>1172.0007766295512</v>
      </c>
      <c r="DQ33" s="3">
        <f>SUM(TBL_Formulas[[#This Row],[Primary Storage 05]:[Archive Storage 05]],TBL_Formulas[[#This Row],[Data Retrieval 05]],TBL_Formulas[[#This Row],[Egress Fees 05 - Azure]:[Egress Fees 05 - GCP]])</f>
        <v>1737.6885682774455</v>
      </c>
      <c r="DR33" s="3">
        <f>SUM(TBL_Formulas[[#This Row],[Primary Storage 06]:[Archive Storage 06]],TBL_Formulas[[#This Row],[Data Retrieval 06]])</f>
        <v>722.4143666430673</v>
      </c>
      <c r="DS33" s="3">
        <f>SUM(TBL_Formulas[[#This Row],[Primary Storage 06]:[Archive Storage 06]],TBL_Formulas[[#This Row],[Data Retrieval 06]],TBL_Formulas[[#This Row],[Egress Fees 06 - Azure]:[Egress Fees 06 - GCP]])</f>
        <v>1288.1021582909616</v>
      </c>
      <c r="DT33" s="3">
        <f>SUM(TBL_Formulas[[#This Row],[Primary Storage 07]:[Archive Storage 07]],TBL_Formulas[[#This Row],[Data Retrieval 07]])</f>
        <v>262.69613332475177</v>
      </c>
      <c r="DU33" s="3">
        <f>SUM(TBL_Formulas[[#This Row],[Primary Storage 07]:[Archive Storage 07]],TBL_Formulas[[#This Row],[Data Retrieval 07]],TBL_Formulas[[#This Row],[Egress Fees 07 - Azure]:[Egress Fees 07 - GCP]])</f>
        <v>828.38392497264613</v>
      </c>
      <c r="DV33" s="3">
        <f>SUM(TBL_Formulas[[#This Row],[Primary Storage 08]:[Archive Storage 08]],TBL_Formulas[[#This Row],[Data Retrieval 08]])</f>
        <v>2561.2872999163296</v>
      </c>
      <c r="DW33" s="3">
        <f>SUM(TBL_Formulas[[#This Row],[Primary Storage 08]:[Archive Storage 08]],TBL_Formulas[[#This Row],[Data Retrieval 08]],TBL_Formulas[[#This Row],[Egress Fees 08 - Azure]:[Egress Fees 08 - GCP]])</f>
        <v>3126.9750915642239</v>
      </c>
      <c r="DX33" s="3">
        <f>SUM(TBL_Formulas[[#This Row],[Primary Storage 09]:[Archive Storage 09]],TBL_Formulas[[#This Row],[Data Retrieval 09]])</f>
        <v>722.4143666430673</v>
      </c>
      <c r="DY33" s="3">
        <f>SUM(TBL_Formulas[[#This Row],[Primary Storage 09]:[Archive Storage 09]],TBL_Formulas[[#This Row],[Data Retrieval 09]],TBL_Formulas[[#This Row],[Egress Fees 09 - Azure]:[Egress Fees 09 - GCP]])</f>
        <v>1455.0687332861346</v>
      </c>
      <c r="DZ33" s="3">
        <f>SUM(TBL_Formulas[[#This Row],[Primary Storage 10]:[Archive Storage 10]],TBL_Formulas[[#This Row],[Data Retrieval 10]])</f>
        <v>394.04419998712763</v>
      </c>
      <c r="EA33" s="3">
        <f>SUM(TBL_Formulas[[#This Row],[Primary Storage 10]:[Archive Storage 10]],TBL_Formulas[[#This Row],[Data Retrieval 10]],TBL_Formulas[[#This Row],[Egress Fees 10 - Azure]:[Egress Fees 10 - GCP]])</f>
        <v>1126.6985666301948</v>
      </c>
      <c r="EB33" s="14"/>
    </row>
    <row r="34" spans="1:132" x14ac:dyDescent="0.2">
      <c r="A34" s="2">
        <v>32</v>
      </c>
      <c r="B34" cm="1">
        <f t="array" ref="B34">_xlfn.IFNA(
    _xlfn.IFS(
        _xlfn.XLOOKUP(
            B$1,
            TBL_Options_Add[Option],
            TBL_Options_Add[Influx1_Month],
            0,
            0
        )=TBL_Formulas[[#This Row],[Month]],
        SUM(
            B33*
            SUM(
                _xlfn.XLOOKUP(
                    B$1,
                    TBL_Options[Option],
                    TBL_Options[ROG],
                    0,
                    0
                )/
                12
            )+
            B33+
            _xlfn.XLOOKUP(
                B$1,
                TBL_Options_Add[Option],
                TBL_Options_Add[Influx1_Size],
                0,
                0
            )
        ),
        _xlfn.XLOOKUP(
            B$1,
            TBL_Options_Add[Option],
            TBL_Options_Add[Influx2_Month],
            0,
            0
        )=TBL_Formulas[[#This Row],[Month]],
        SUM(
            B33*
            SUM(
                _xlfn.XLOOKUP(
                    B$1,
                    TBL_Options[Option],
                    TBL_Options[ROG],
                    0,
                    0
                )/
                12
            )+
            B33+
            _xlfn.XLOOKUP(
                B$1,
                TBL_Options_Add[Option],
                TBL_Options_Add[Influx2_Size],
                0,
                0
            )
        ),
        _xlfn.XLOOKUP(
            B$1,
            TBL_Options_Add[Option],
            TBL_Options_Add[Influx3_Month],
            0,
            0
        )=TBL_Formulas[[#This Row],[Month]],
        SUM(
            B33*
            SUM(
                _xlfn.XLOOKUP(
                    B$1,
                    TBL_Options[Option],
                    TBL_Options[ROG],
                    0,
                    0
                )/
                12
            )+
            B33+
            _xlfn.XLOOKUP(
                B$1,
                TBL_Options_Add[Option],
                TBL_Options_Add[Influx3_Size],
                0,
                0
            )
        )
    ),
    SUM(
        B33*
        SUM(
            _xlfn.XLOOKUP(
                B$1,
                TBL_Options[Option],
                TBL_Options[ROG],
                0,
                0
            )/
            12
        )+
        B33
    )
)</f>
        <v>255.48791088140587</v>
      </c>
      <c r="C34" cm="1">
        <f t="array" ref="C34">_xlfn.IFNA(
    _xlfn.IFS(
        _xlfn.XLOOKUP(
            C$1,
            TBL_Options_Add[Option],
            TBL_Options_Add[Influx1_Month],
            0,
            0
        )=TBL_Formulas[[#This Row],[Month]],
        SUM(
            C33*
            SUM(
                _xlfn.XLOOKUP(
                    C$1,
                    TBL_Options[Option],
                    TBL_Options[ROG],
                    0,
                    0
                )/
                12
            )+
            C33+
            _xlfn.XLOOKUP(
                C$1,
                TBL_Options_Add[Option],
                TBL_Options_Add[Influx1_Size],
                0,
                0
            )
        ),
        _xlfn.XLOOKUP(
            C$1,
            TBL_Options_Add[Option],
            TBL_Options_Add[Influx2_Month],
            0,
            0
        )=TBL_Formulas[[#This Row],[Month]],
        SUM(
            C33*
            SUM(
                _xlfn.XLOOKUP(
                    C$1,
                    TBL_Options[Option],
                    TBL_Options[ROG],
                    0,
                    0
                )/
                12
            )+
            C33+
            _xlfn.XLOOKUP(
                C$1,
                TBL_Options_Add[Option],
                TBL_Options_Add[Influx2_Size],
                0,
                0
            )
        ),
        _xlfn.XLOOKUP(
            C$1,
            TBL_Options_Add[Option],
            TBL_Options_Add[Influx3_Month],
            0,
            0
        )=TBL_Formulas[[#This Row],[Month]],
        SUM(
            C33*
            SUM(
                _xlfn.XLOOKUP(
                    C$1,
                    TBL_Options[Option],
                    TBL_Options[ROG],
                    0,
                    0
                )/
                12
            )+
            C33+
            _xlfn.XLOOKUP(
                C$1,
                TBL_Options_Add[Option],
                TBL_Options_Add[Influx3_Size],
                0,
                0
            )
        )
    ),
    SUM(
        C33*
        SUM(
            _xlfn.XLOOKUP(
                C$1,
                TBL_Options[Option],
                TBL_Options[ROG],
                0,
                0
            )/
            12
        )+
        C33
    )
)</f>
        <v>64.669254826446448</v>
      </c>
      <c r="D34" cm="1">
        <f t="array" ref="D34">_xlfn.IFNA(
    _xlfn.IFS(
        _xlfn.XLOOKUP(
            D$1,
            TBL_Options_Add[Option],
            TBL_Options_Add[Influx1_Month],
            0,
            0
        )=TBL_Formulas[[#This Row],[Month]],
        SUM(
            D33*
            SUM(
                _xlfn.XLOOKUP(
                    D$1,
                    TBL_Options[Option],
                    TBL_Options[ROG],
                    0,
                    0
                )/
                12
            )+
            D33+
            _xlfn.XLOOKUP(
                D$1,
                TBL_Options_Add[Option],
                TBL_Options_Add[Influx1_Size],
                0,
                0
            )
        ),
        _xlfn.XLOOKUP(
            D$1,
            TBL_Options_Add[Option],
            TBL_Options_Add[Influx2_Month],
            0,
            0
        )=TBL_Formulas[[#This Row],[Month]],
        SUM(
            D33*
            SUM(
                _xlfn.XLOOKUP(
                    D$1,
                    TBL_Options[Option],
                    TBL_Options[ROG],
                    0,
                    0
                )/
                12
            )+
            D33+
            _xlfn.XLOOKUP(
                D$1,
                TBL_Options_Add[Option],
                TBL_Options_Add[Influx2_Size],
                0,
                0
            )
        ),
        _xlfn.XLOOKUP(
            D$1,
            TBL_Options_Add[Option],
            TBL_Options_Add[Influx3_Month],
            0,
            0
        )=TBL_Formulas[[#This Row],[Month]],
        SUM(
            D33*
            SUM(
                _xlfn.XLOOKUP(
                    D$1,
                    TBL_Options[Option],
                    TBL_Options[ROG],
                    0,
                    0
                )/
                12
            )+
            D33+
            _xlfn.XLOOKUP(
                D$1,
                TBL_Options_Add[Option],
                TBL_Options_Add[Influx3_Size],
                0,
                0
            )
        )
    ),
    SUM(
        D33*
        SUM(
            _xlfn.XLOOKUP(
                D$1,
                TBL_Options[Option],
                TBL_Options[ROG],
                0,
                0
            )/
            12
        )+
        D33
    )
)</f>
        <v>64.669254826446448</v>
      </c>
      <c r="E34" cm="1">
        <f t="array" ref="E34">_xlfn.IFNA(
    _xlfn.IFS(
        _xlfn.XLOOKUP(
            E$1,
            TBL_Options_Add[Option],
            TBL_Options_Add[Influx1_Month],
            0,
            0
        )=TBL_Formulas[[#This Row],[Month]],
        SUM(
            E33*
            SUM(
                _xlfn.XLOOKUP(
                    E$1,
                    TBL_Options[Option],
                    TBL_Options[ROG],
                    0,
                    0
                )/
                12
            )+
            E33+
            _xlfn.XLOOKUP(
                E$1,
                TBL_Options_Add[Option],
                TBL_Options_Add[Influx1_Size],
                0,
                0
            )
        ),
        _xlfn.XLOOKUP(
            E$1,
            TBL_Options_Add[Option],
            TBL_Options_Add[Influx2_Month],
            0,
            0
        )=TBL_Formulas[[#This Row],[Month]],
        SUM(
            E33*
            SUM(
                _xlfn.XLOOKUP(
                    E$1,
                    TBL_Options[Option],
                    TBL_Options[ROG],
                    0,
                    0
                )/
                12
            )+
            E33+
            _xlfn.XLOOKUP(
                E$1,
                TBL_Options_Add[Option],
                TBL_Options_Add[Influx2_Size],
                0,
                0
            )
        ),
        _xlfn.XLOOKUP(
            E$1,
            TBL_Options_Add[Option],
            TBL_Options_Add[Influx3_Month],
            0,
            0
        )=TBL_Formulas[[#This Row],[Month]],
        SUM(
            E33*
            SUM(
                _xlfn.XLOOKUP(
                    E$1,
                    TBL_Options[Option],
                    TBL_Options[ROG],
                    0,
                    0
                )/
                12
            )+
            E33+
            _xlfn.XLOOKUP(
                E$1,
                TBL_Options_Add[Option],
                TBL_Options_Add[Influx3_Size],
                0,
                0
            )
        )
    ),
    SUM(
        E33*
        SUM(
            _xlfn.XLOOKUP(
                E$1,
                TBL_Options[Option],
                TBL_Options[ROG],
                0,
                0
            )/
            12
        )+
        E33
    )
)</f>
        <v>64.669254826446448</v>
      </c>
      <c r="F34" cm="1">
        <f t="array" ref="F34">_xlfn.IFNA(
    _xlfn.IFS(
        _xlfn.XLOOKUP(
            F$1,
            TBL_Options_Add[Option],
            TBL_Options_Add[Influx1_Month],
            0,
            0
        )=TBL_Formulas[[#This Row],[Month]],
        SUM(
            F33*
            SUM(
                _xlfn.XLOOKUP(
                    F$1,
                    TBL_Options[Option],
                    TBL_Options[ROG],
                    0,
                    0
                )/
                12
            )+
            F33+
            _xlfn.XLOOKUP(
                F$1,
                TBL_Options_Add[Option],
                TBL_Options_Add[Influx1_Size],
                0,
                0
            )
        ),
        _xlfn.XLOOKUP(
            F$1,
            TBL_Options_Add[Option],
            TBL_Options_Add[Influx2_Month],
            0,
            0
        )=TBL_Formulas[[#This Row],[Month]],
        SUM(
            F33*
            SUM(
                _xlfn.XLOOKUP(
                    F$1,
                    TBL_Options[Option],
                    TBL_Options[ROG],
                    0,
                    0
                )/
                12
            )+
            F33+
            _xlfn.XLOOKUP(
                F$1,
                TBL_Options_Add[Option],
                TBL_Options_Add[Influx2_Size],
                0,
                0
            )
        ),
        _xlfn.XLOOKUP(
            F$1,
            TBL_Options_Add[Option],
            TBL_Options_Add[Influx3_Month],
            0,
            0
        )=TBL_Formulas[[#This Row],[Month]],
        SUM(
            F33*
            SUM(
                _xlfn.XLOOKUP(
                    F$1,
                    TBL_Options[Option],
                    TBL_Options[ROG],
                    0,
                    0
                )/
                12
            )+
            F33+
            _xlfn.XLOOKUP(
                F$1,
                TBL_Options_Add[Option],
                TBL_Options_Add[Influx3_Size],
                0,
                0
            )
        )
    ),
    SUM(
        F33*
        SUM(
            _xlfn.XLOOKUP(
                F$1,
                TBL_Options[Option],
                TBL_Options[ROG],
                0,
                0
            )/
            12
        )+
        F33
    )
)</f>
        <v>64.669254826446448</v>
      </c>
      <c r="G34" cm="1">
        <f t="array" ref="G34">_xlfn.IFNA(
    _xlfn.IFS(
        _xlfn.XLOOKUP(
            G$1,
            TBL_Options_Add[Option],
            TBL_Options_Add[Influx1_Month],
            0,
            0
        )=TBL_Formulas[[#This Row],[Month]],
        SUM(
            G33*
            SUM(
                _xlfn.XLOOKUP(
                    G$1,
                    TBL_Options[Option],
                    TBL_Options[ROG],
                    0,
                    0
                )/
                12
            )+
            G33+
            _xlfn.XLOOKUP(
                G$1,
                TBL_Options_Add[Option],
                TBL_Options_Add[Influx1_Size],
                0,
                0
            )
        ),
        _xlfn.XLOOKUP(
            G$1,
            TBL_Options_Add[Option],
            TBL_Options_Add[Influx2_Month],
            0,
            0
        )=TBL_Formulas[[#This Row],[Month]],
        SUM(
            G33*
            SUM(
                _xlfn.XLOOKUP(
                    G$1,
                    TBL_Options[Option],
                    TBL_Options[ROG],
                    0,
                    0
                )/
                12
            )+
            G33+
            _xlfn.XLOOKUP(
                G$1,
                TBL_Options_Add[Option],
                TBL_Options_Add[Influx2_Size],
                0,
                0
            )
        ),
        _xlfn.XLOOKUP(
            G$1,
            TBL_Options_Add[Option],
            TBL_Options_Add[Influx3_Month],
            0,
            0
        )=TBL_Formulas[[#This Row],[Month]],
        SUM(
            G33*
            SUM(
                _xlfn.XLOOKUP(
                    G$1,
                    TBL_Options[Option],
                    TBL_Options[ROG],
                    0,
                    0
                )/
                12
            )+
            G33+
            _xlfn.XLOOKUP(
                G$1,
                TBL_Options_Add[Option],
                TBL_Options_Add[Influx3_Size],
                0,
                0
            )
        )
    ),
    SUM(
        G33*
        SUM(
            _xlfn.XLOOKUP(
                G$1,
                TBL_Options[Option],
                TBL_Options[ROG],
                0,
                0
            )/
            12
        )+
        G33
    )
)</f>
        <v>64.669254826446448</v>
      </c>
      <c r="H34" cm="1">
        <f t="array" ref="H34">_xlfn.IFNA(
    _xlfn.IFS(
        _xlfn.XLOOKUP(
            H$1,
            TBL_Options_Add[Option],
            TBL_Options_Add[Influx1_Month],
            0,
            0
        )=TBL_Formulas[[#This Row],[Month]],
        SUM(
            H33*
            SUM(
                _xlfn.XLOOKUP(
                    H$1,
                    TBL_Options[Option],
                    TBL_Options[ROG],
                    0,
                    0
                )/
                12
            )+
            H33+
            _xlfn.XLOOKUP(
                H$1,
                TBL_Options_Add[Option],
                TBL_Options_Add[Influx1_Size],
                0,
                0
            )
        ),
        _xlfn.XLOOKUP(
            H$1,
            TBL_Options_Add[Option],
            TBL_Options_Add[Influx2_Month],
            0,
            0
        )=TBL_Formulas[[#This Row],[Month]],
        SUM(
            H33*
            SUM(
                _xlfn.XLOOKUP(
                    H$1,
                    TBL_Options[Option],
                    TBL_Options[ROG],
                    0,
                    0
                )/
                12
            )+
            H33+
            _xlfn.XLOOKUP(
                H$1,
                TBL_Options_Add[Option],
                TBL_Options_Add[Influx2_Size],
                0,
                0
            )
        ),
        _xlfn.XLOOKUP(
            H$1,
            TBL_Options_Add[Option],
            TBL_Options_Add[Influx3_Month],
            0,
            0
        )=TBL_Formulas[[#This Row],[Month]],
        SUM(
            H33*
            SUM(
                _xlfn.XLOOKUP(
                    H$1,
                    TBL_Options[Option],
                    TBL_Options[ROG],
                    0,
                    0
                )/
                12
            )+
            H33+
            _xlfn.XLOOKUP(
                H$1,
                TBL_Options_Add[Option],
                TBL_Options_Add[Influx3_Size],
                0,
                0
            )
        )
    ),
    SUM(
        H33*
        SUM(
            _xlfn.XLOOKUP(
                H$1,
                TBL_Options[Option],
                TBL_Options[ROG],
                0,
                0
            )/
            12
        )+
        H33
    )
)</f>
        <v>64.669254826446448</v>
      </c>
      <c r="I34" cm="1">
        <f t="array" ref="I34">_xlfn.IFNA(
    _xlfn.IFS(
        _xlfn.XLOOKUP(
            I$1,
            TBL_Options_Add[Option],
            TBL_Options_Add[Influx1_Month],
            0,
            0
        )=TBL_Formulas[[#This Row],[Month]],
        SUM(
            I33*
            SUM(
                _xlfn.XLOOKUP(
                    I$1,
                    TBL_Options[Option],
                    TBL_Options[ROG],
                    0,
                    0
                )/
                12
            )+
            I33+
            _xlfn.XLOOKUP(
                I$1,
                TBL_Options_Add[Option],
                TBL_Options_Add[Influx1_Size],
                0,
                0
            )
        ),
        _xlfn.XLOOKUP(
            I$1,
            TBL_Options_Add[Option],
            TBL_Options_Add[Influx2_Month],
            0,
            0
        )=TBL_Formulas[[#This Row],[Month]],
        SUM(
            I33*
            SUM(
                _xlfn.XLOOKUP(
                    I$1,
                    TBL_Options[Option],
                    TBL_Options[ROG],
                    0,
                    0
                )/
                12
            )+
            I33+
            _xlfn.XLOOKUP(
                I$1,
                TBL_Options_Add[Option],
                TBL_Options_Add[Influx2_Size],
                0,
                0
            )
        ),
        _xlfn.XLOOKUP(
            I$1,
            TBL_Options_Add[Option],
            TBL_Options_Add[Influx3_Month],
            0,
            0
        )=TBL_Formulas[[#This Row],[Month]],
        SUM(
            I33*
            SUM(
                _xlfn.XLOOKUP(
                    I$1,
                    TBL_Options[Option],
                    TBL_Options[ROG],
                    0,
                    0
                )/
                12
            )+
            I33+
            _xlfn.XLOOKUP(
                I$1,
                TBL_Options_Add[Option],
                TBL_Options_Add[Influx3_Size],
                0,
                0
            )
        )
    ),
    SUM(
        I33*
        SUM(
            _xlfn.XLOOKUP(
                I$1,
                TBL_Options[Option],
                TBL_Options[ROG],
                0,
                0
            )/
            12
        )+
        I33
    )
)</f>
        <v>64.669254826446448</v>
      </c>
      <c r="J34" cm="1">
        <f t="array" ref="J34">_xlfn.IFNA(
    _xlfn.IFS(
        _xlfn.XLOOKUP(
            J$1,
            TBL_Options_Add[Option],
            TBL_Options_Add[Influx1_Month],
            0,
            0
        )=TBL_Formulas[[#This Row],[Month]],
        SUM(
            J33*
            SUM(
                _xlfn.XLOOKUP(
                    J$1,
                    TBL_Options[Option],
                    TBL_Options[ROG],
                    0,
                    0
                )/
                12
            )+
            J33+
            _xlfn.XLOOKUP(
                J$1,
                TBL_Options_Add[Option],
                TBL_Options_Add[Influx1_Size],
                0,
                0
            )
        ),
        _xlfn.XLOOKUP(
            J$1,
            TBL_Options_Add[Option],
            TBL_Options_Add[Influx2_Month],
            0,
            0
        )=TBL_Formulas[[#This Row],[Month]],
        SUM(
            J33*
            SUM(
                _xlfn.XLOOKUP(
                    J$1,
                    TBL_Options[Option],
                    TBL_Options[ROG],
                    0,
                    0
                )/
                12
            )+
            J33+
            _xlfn.XLOOKUP(
                J$1,
                TBL_Options_Add[Option],
                TBL_Options_Add[Influx2_Size],
                0,
                0
            )
        ),
        _xlfn.XLOOKUP(
            J$1,
            TBL_Options_Add[Option],
            TBL_Options_Add[Influx3_Month],
            0,
            0
        )=TBL_Formulas[[#This Row],[Month]],
        SUM(
            J33*
            SUM(
                _xlfn.XLOOKUP(
                    J$1,
                    TBL_Options[Option],
                    TBL_Options[ROG],
                    0,
                    0
                )/
                12
            )+
            J33+
            _xlfn.XLOOKUP(
                J$1,
                TBL_Options_Add[Option],
                TBL_Options_Add[Influx3_Size],
                0,
                0
            )
        )
    ),
    SUM(
        J33*
        SUM(
            _xlfn.XLOOKUP(
                J$1,
                TBL_Options[Option],
                TBL_Options[ROG],
                0,
                0
            )/
            12
        )+
        J33
    )
)</f>
        <v>64.669254826446448</v>
      </c>
      <c r="K34" cm="1">
        <f t="array" ref="K34">_xlfn.IFNA(
    _xlfn.IFS(
        _xlfn.XLOOKUP(
            K$1,
            TBL_Options_Add[Option],
            TBL_Options_Add[Influx1_Month],
            0,
            0
        )=TBL_Formulas[[#This Row],[Month]],
        SUM(
            K33*
            SUM(
                _xlfn.XLOOKUP(
                    K$1,
                    TBL_Options[Option],
                    TBL_Options[ROG],
                    0,
                    0
                )/
                12
            )+
            K33+
            _xlfn.XLOOKUP(
                K$1,
                TBL_Options_Add[Option],
                TBL_Options_Add[Influx1_Size],
                0,
                0
            )
        ),
        _xlfn.XLOOKUP(
            K$1,
            TBL_Options_Add[Option],
            TBL_Options_Add[Influx2_Month],
            0,
            0
        )=TBL_Formulas[[#This Row],[Month]],
        SUM(
            K33*
            SUM(
                _xlfn.XLOOKUP(
                    K$1,
                    TBL_Options[Option],
                    TBL_Options[ROG],
                    0,
                    0
                )/
                12
            )+
            K33+
            _xlfn.XLOOKUP(
                K$1,
                TBL_Options_Add[Option],
                TBL_Options_Add[Influx2_Size],
                0,
                0
            )
        ),
        _xlfn.XLOOKUP(
            K$1,
            TBL_Options_Add[Option],
            TBL_Options_Add[Influx3_Month],
            0,
            0
        )=TBL_Formulas[[#This Row],[Month]],
        SUM(
            K33*
            SUM(
                _xlfn.XLOOKUP(
                    K$1,
                    TBL_Options[Option],
                    TBL_Options[ROG],
                    0,
                    0
                )/
                12
            )+
            K33+
            _xlfn.XLOOKUP(
                K$1,
                TBL_Options_Add[Option],
                TBL_Options_Add[Influx3_Size],
                0,
                0
            )
        )
    ),
    SUM(
        K33*
        SUM(
            _xlfn.XLOOKUP(
                K$1,
                TBL_Options[Option],
                TBL_Options[ROG],
                0,
                0
            )/
            12
        )+
        K33
    )
)</f>
        <v>64.669254826446448</v>
      </c>
      <c r="L34">
        <f>IFERROR(
    SUM(
       TBL_Formulas[[#This Row],[Growth Pattern 01]]*
        _xlfn.XLOOKUP(
            L$1,
            TBL_Options[Option],
            TBL_Options[Primary_Mix],
            1,
            0
        )
    ),
    ""
)</f>
        <v>255.48791088140587</v>
      </c>
      <c r="M34">
        <f>IFERROR(
    SUM(
       TBL_Formulas[[#This Row],[Growth Pattern 01]]*
        _xlfn.XLOOKUP(
            M$1,
            TBL_Options[Option],
            TBL_Options[Secondary_Mix],
            1,
            0
        )
    ),
    ""
)</f>
        <v>51.097582176281179</v>
      </c>
      <c r="N34">
        <f>IFERROR(
    SUM(
       TBL_Formulas[[#This Row],[Growth Pattern 01]]*
        _xlfn.XLOOKUP(
            N$1,
            TBL_Options[Option],
            TBL_Options[Archive_Mix],
            1,
            0
        )
    ),
    ""
)</f>
        <v>0</v>
      </c>
      <c r="O34">
        <f>IFERROR(
    SUM(
       TBL_Formulas[[#This Row],[Growth Pattern 02]]*
        _xlfn.XLOOKUP(
            O$1,
            TBL_Options[Option],
            TBL_Options[Primary_Mix],
            1,
            0
        )
    ),
    ""
)</f>
        <v>12.93385096528929</v>
      </c>
      <c r="P34">
        <f>IFERROR(
    SUM(
       TBL_Formulas[[#This Row],[Growth Pattern 02]]*
        _xlfn.XLOOKUP(
            P$1,
            TBL_Options[Option],
            TBL_Options[Secondary_Mix],
            1,
            0
        )
    ),
    ""
)</f>
        <v>12.93385096528929</v>
      </c>
      <c r="Q34">
        <f>IFERROR(
    SUM(
       TBL_Formulas[[#This Row],[Growth Pattern 02]]*
        _xlfn.XLOOKUP(
            Q$1,
            TBL_Options[Option],
            TBL_Options[Archive_Mix],
            1,
            0
        )
    ),
    ""
)</f>
        <v>38.801552895867864</v>
      </c>
      <c r="R34">
        <f>IFERROR(
    SUM(
       TBL_Formulas[[#This Row],[Growth Pattern 03]]*
        _xlfn.XLOOKUP(
            R$1,
            TBL_Options[Option],
            TBL_Options[Primary_Mix],
            1,
            0
        )
    ),
    ""
)</f>
        <v>64.669254826446448</v>
      </c>
      <c r="S34">
        <f>IFERROR(
    SUM(
       TBL_Formulas[[#This Row],[Growth Pattern 03]]*
        _xlfn.XLOOKUP(
            R$1,
            TBL_Options[Option],
            TBL_Options[Secondary_Mix],
            1,
            0
        )
    ),
    ""
)</f>
        <v>0</v>
      </c>
      <c r="T34">
        <f>IFERROR(
    SUM(
       TBL_Formulas[[#This Row],[Growth Pattern 03]]*
        _xlfn.XLOOKUP(
            T$1,
            TBL_Options[Option],
            TBL_Options[Archive_Mix],
            1,
            0
        )
    ),
    ""
)</f>
        <v>0</v>
      </c>
      <c r="U34">
        <f>IFERROR(
    SUM(
       TBL_Formulas[[#This Row],[Growth Pattern 04]]*
        _xlfn.XLOOKUP(
            U$1,
            TBL_Options[Option],
            TBL_Options[Primary_Mix],
            1,
            0
        )
    ),
    ""
)</f>
        <v>64.669254826446448</v>
      </c>
      <c r="V34">
        <f>IFERROR(
    SUM(
       TBL_Formulas[[#This Row],[Growth Pattern 04]]*
        _xlfn.XLOOKUP(
           V$1,
            TBL_Options[Option],
            TBL_Options[Secondary_Mix],
            1,
            0
        )
    ),
    ""
)</f>
        <v>0</v>
      </c>
      <c r="W34">
        <f>IFERROR(
    SUM(
       TBL_Formulas[[#This Row],[Growth Pattern 04]]*
        _xlfn.XLOOKUP(
            W$1,
            TBL_Options[Option],
            TBL_Options[Archive_Mix],
            1,
            0
        )
    ),
    ""
)</f>
        <v>0</v>
      </c>
      <c r="X34">
        <f>IFERROR(
    SUM(
       TBL_Formulas[[#This Row],[Growth Pattern 05]]*
        _xlfn.XLOOKUP(
            X$1,
            TBL_Options[Option],
            TBL_Options[Primary_Mix],
            1,
            0
        )
    ),
    ""
)</f>
        <v>64.669254826446448</v>
      </c>
      <c r="Y34">
        <f>IFERROR(
    SUM(
       TBL_Formulas[[#This Row],[Growth Pattern 05]]*
        _xlfn.XLOOKUP(
            Y$1,
            TBL_Options[Option],
            TBL_Options[Secondary_Mix],
            1,
            0
        )
    ),
    ""
)</f>
        <v>0</v>
      </c>
      <c r="Z34">
        <f>IFERROR(
    SUM(
       TBL_Formulas[[#This Row],[Growth Pattern 05]]*
        _xlfn.XLOOKUP(
            Z$1,
            TBL_Options[Option],
            TBL_Options[Archive_Mix],
            1,
            0
        )
    ),
    ""
)</f>
        <v>0</v>
      </c>
      <c r="AA34">
        <f>IFERROR(
    SUM(
       TBL_Formulas[[#This Row],[Growth Pattern 06]]*
        _xlfn.XLOOKUP(
            AA$1,
            TBL_Options[Option],
            TBL_Options[Primary_Mix],
            1,
            0
        )
    ),
    ""
)</f>
        <v>64.669254826446448</v>
      </c>
      <c r="AB34">
        <f>IFERROR(
    SUM(
       TBL_Formulas[[#This Row],[Growth Pattern 06]]*
        _xlfn.XLOOKUP(
            AB$1,
            TBL_Options[Option],
            TBL_Options[Secondary_Mix],
            1,
            0
        )
    ),
    ""
)</f>
        <v>0</v>
      </c>
      <c r="AC34">
        <f>IFERROR(
    SUM(
       TBL_Formulas[[#This Row],[Growth Pattern 06]]*
        _xlfn.XLOOKUP(
            AC$1,
            TBL_Options[Option],
            TBL_Options[Archive_Mix],
            1,
            0
        )
    ),
    ""
)</f>
        <v>0</v>
      </c>
      <c r="AD34">
        <f>IFERROR(
    SUM(
       TBL_Formulas[[#This Row],[Growth Pattern 07]]*
        _xlfn.XLOOKUP(
            AD$1,
            TBL_Options[Option],
            TBL_Options[Primary_Mix],
            1,
            0
        )
    ),
    ""
)</f>
        <v>64.669254826446448</v>
      </c>
      <c r="AE34">
        <f>IFERROR(
    SUM(
       TBL_Formulas[[#This Row],[Growth Pattern 07]]*
        _xlfn.XLOOKUP(
            AE$1,
            TBL_Options[Option],
            TBL_Options[Secondary_Mix],
            1,
            0
        )
    ),
    ""
)</f>
        <v>0</v>
      </c>
      <c r="AF34">
        <f>IFERROR(
    SUM(
       TBL_Formulas[[#This Row],[Growth Pattern 07]]*
        _xlfn.XLOOKUP(
            AF$1,
            TBL_Options[Option],
            TBL_Options[Archive_Mix],
            1,
            0
        )
    ),
    ""
)</f>
        <v>0</v>
      </c>
      <c r="AG34">
        <f>IFERROR(
    SUM(
       TBL_Formulas[[#This Row],[Growth Pattern 08]]*
        _xlfn.XLOOKUP(
            AG$1,
            TBL_Options[Option],
            TBL_Options[Primary_Mix],
            1,
            0
        )
    ),
    ""
)</f>
        <v>64.669254826446448</v>
      </c>
      <c r="AH34">
        <f>IFERROR(
    SUM(
       TBL_Formulas[[#This Row],[Growth Pattern 08]]*
        _xlfn.XLOOKUP(
            AH$1,
            TBL_Options[Option],
            TBL_Options[Secondary_Mix],
            1,
            0
        )
    ),
    ""
)</f>
        <v>0</v>
      </c>
      <c r="AI34">
        <f>IFERROR(
    SUM(
       TBL_Formulas[[#This Row],[Growth Pattern 08]]*
        _xlfn.XLOOKUP(
            AI$1,
            TBL_Options[Option],
            TBL_Options[Archive_Mix],
            1,
            0
        )
    ),
    ""
)</f>
        <v>0</v>
      </c>
      <c r="AJ34">
        <f>IFERROR(
    SUM(
       TBL_Formulas[[#This Row],[Growth Pattern 09]]*
        _xlfn.XLOOKUP(
            AJ$1,
            TBL_Options[Option],
            TBL_Options[Primary_Mix],
            1,
            0
        )
    ),
    ""
)</f>
        <v>64.669254826446448</v>
      </c>
      <c r="AK34">
        <f>IFERROR(
    SUM(
       TBL_Formulas[[#This Row],[Growth Pattern 09]]*
        _xlfn.XLOOKUP(
            AK$1,
            TBL_Options[Option],
            TBL_Options[Secondary_Mix],
            1,
            0
        )
    ),
    ""
)</f>
        <v>0</v>
      </c>
      <c r="AL34">
        <f>IFERROR(
    SUM(
       TBL_Formulas[[#This Row],[Growth Pattern 09]]*
        _xlfn.XLOOKUP(
            AL$1,
            TBL_Options[Option],
            TBL_Options[Archive_Mix],
            1,
            0
        )
    ),
    ""
)</f>
        <v>0</v>
      </c>
      <c r="AM34">
        <f>IFERROR(
    SUM(
       TBL_Formulas[[#This Row],[Growth Pattern 10]]*
        _xlfn.XLOOKUP(
            AM$1,
            TBL_Options[Option],
            TBL_Options[Primary_Mix],
            1,
            0
        )
    ),
    ""
)</f>
        <v>64.669254826446448</v>
      </c>
      <c r="AN34">
        <f>IFERROR(
    SUM(
       TBL_Formulas[[#This Row],[Growth Pattern 10]]*
        _xlfn.XLOOKUP(
            AN$1,
            TBL_Options[Option],
            TBL_Options[Secondary_Mix],
            1,
            0
        )
    ),
    ""
)</f>
        <v>0</v>
      </c>
      <c r="AO34">
        <f>IFERROR(
    SUM(
       TBL_Formulas[[#This Row],[Growth Pattern 10]]*
        _xlfn.XLOOKUP(
            AO$1,
            TBL_Options[Option],
            TBL_Options[Archive_Mix],
            1,
            0
        )
    ),
    ""
)</f>
        <v>0</v>
      </c>
      <c r="AP34" s="3" cm="1">
        <f t="array" ref="AP34">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5806.8316563363114</v>
      </c>
      <c r="AQ34" s="3" t="str" cm="1">
        <f t="array" ref="AQ34">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4" s="3" t="str" cm="1">
        <f t="array" ref="AR34">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4" s="3" cm="1">
        <f t="array" ref="AS34">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304.61805793449338</v>
      </c>
      <c r="AT34" s="3" cm="1">
        <f t="array" ref="AT34">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165.55329235570292</v>
      </c>
      <c r="AU34" s="3" cm="1">
        <f t="array" ref="AU34">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158.93116066147476</v>
      </c>
      <c r="AV34" s="3" cm="1">
        <f t="array" ref="AV34">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827.76646177851455</v>
      </c>
      <c r="AW34" s="3" t="str" cm="1">
        <f t="array" ref="AW34">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4" s="3" t="str" cm="1">
        <f t="array" ref="AX34">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4" s="3" cm="1">
        <f t="array" ref="AY34">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662.21316942281169</v>
      </c>
      <c r="AZ34" s="3" t="str" cm="1">
        <f t="array" ref="AZ34">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4" s="3" t="str" cm="1">
        <f t="array" ref="BA34">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4" s="3" cm="1">
        <f t="array" ref="BB34">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1181.4687831014639</v>
      </c>
      <c r="BC34" s="3" t="str" cm="1">
        <f t="array" ref="BC34">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4" s="3" t="str" cm="1">
        <f t="array" ref="BD34">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4" s="3" cm="1">
        <f t="array" ref="BE34">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662.21316942281169</v>
      </c>
      <c r="BF34" s="3" t="str" cm="1">
        <f t="array" ref="BF34">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4" s="3" t="str" cm="1">
        <f t="array" ref="BG34">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4" s="3" cm="1">
        <f t="array" ref="BH34">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132.44263388456233</v>
      </c>
      <c r="BI34" s="3" t="str" cm="1">
        <f t="array" ref="BI34">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4" s="3" t="str" cm="1">
        <f t="array" ref="BJ34">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4" s="3" cm="1">
        <f t="array" ref="BK34">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2582.6313607489656</v>
      </c>
      <c r="BL34" s="3" t="str" cm="1">
        <f t="array" ref="BL34">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4" s="3" t="str" cm="1">
        <f t="array" ref="BM34">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4" s="3" cm="1">
        <f t="array" ref="BN34">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662.21316942281169</v>
      </c>
      <c r="BO34" s="3" t="str" cm="1">
        <f t="array" ref="BO34">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4" s="3" t="str" cm="1">
        <f t="array" ref="BP34">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4" s="3" cm="1">
        <f t="array" ref="BQ34">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264.88526776912465</v>
      </c>
      <c r="BR34" s="3" t="str" cm="1">
        <f t="array" ref="BR34">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4" s="3" t="str" cm="1">
        <f t="array" ref="BS34">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4"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4">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4">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66.221316942281163</v>
      </c>
      <c r="BW34">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66.221316942281163</v>
      </c>
      <c r="BX34">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4">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66.221316942281163</v>
      </c>
      <c r="BZ34">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132.44263388456233</v>
      </c>
      <c r="CA34">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4">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66.221316942281163</v>
      </c>
      <c r="CC34">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132.44263388456233</v>
      </c>
      <c r="CD34" s="3" t="str" cm="1">
        <f t="array" ref="CD34">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4" s="3" cm="1">
        <f t="array" ref="CE34">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2274.9667763117568</v>
      </c>
      <c r="CF34" s="3" t="str" cm="1">
        <f t="array" ref="CF34">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4" s="3" t="str" cm="1">
        <f t="array" ref="CG34">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4" s="3" cm="1">
        <f t="array" ref="CH34">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119.19837049610609</v>
      </c>
      <c r="CI34" s="3" t="str" cm="1">
        <f t="array" ref="CI34">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4" s="3" t="str" cm="1">
        <f t="array" ref="CJ34">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4" s="3" cm="1">
        <f t="array" ref="CK34">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595.9918524805305</v>
      </c>
      <c r="CL34" s="3" t="str" cm="1">
        <f t="array" ref="CL34">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4" s="3" t="str" cm="1">
        <f t="array" ref="CM34">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4" s="3" cm="1">
        <f t="array" ref="CN34">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595.9918524805305</v>
      </c>
      <c r="CO34" s="3" t="str" cm="1">
        <f t="array" ref="CO34">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4" s="3" cm="1">
        <f t="array" ref="CP34">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570.47652324496016</v>
      </c>
      <c r="CQ34" s="3" t="str" cm="1">
        <f t="array" ref="CQ34">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4" s="3" t="str" cm="1">
        <f t="array" ref="CR34">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4" s="3" cm="1">
        <f t="array" ref="CS34">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570.47652324496016</v>
      </c>
      <c r="CT34" s="3" t="str" cm="1">
        <f t="array" ref="CT34">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4" s="3" t="str" cm="1">
        <f t="array" ref="CU34">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4" s="3" cm="1">
        <f t="array" ref="CV34">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570.47652324496016</v>
      </c>
      <c r="CW34" s="3" t="str" cm="1">
        <f t="array" ref="CW34">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4" s="3" t="str" cm="1">
        <f t="array" ref="CX34">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4" s="3" cm="1">
        <f t="array" ref="CY34">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570.47652324496016</v>
      </c>
      <c r="CZ34" s="3" t="str" cm="1">
        <f t="array" ref="CZ34">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4" s="3" t="str" cm="1">
        <f t="array" ref="DA34">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4" s="3" t="str" cm="1">
        <f t="array" ref="DB34">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4" s="3" t="str" cm="1">
        <f t="array" ref="DC34">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4" s="3" cm="1">
        <f t="array" ref="DD34">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738.67448636509278</v>
      </c>
      <c r="DE34" s="3" t="str" cm="1">
        <f t="array" ref="DE34">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4" s="3" t="str" cm="1">
        <f t="array" ref="DF34">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4" s="3" cm="1">
        <f t="array" ref="DG34">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738.67448636509278</v>
      </c>
      <c r="DH34" s="3">
        <f>SUM(TBL_Formulas[[#This Row],[Primary Storage 01]:[Archive Storage 01]],TBL_Formulas[[#This Row],[Data Retrieval 01]])</f>
        <v>5806.8316563363114</v>
      </c>
      <c r="DI34" s="3">
        <f>SUM(TBL_Formulas[[#This Row],[Primary Storage 01]:[Archive Storage 01]],TBL_Formulas[[#This Row],[Data Retrieval 01]],TBL_Formulas[[#This Row],[Egress Fees 01 - Azure]:[Egress Fees 01 - GCP]])</f>
        <v>8081.7984326480682</v>
      </c>
      <c r="DJ34" s="3">
        <f>SUM(TBL_Formulas[[#This Row],[Primary Storage 02]:[Archive Storage 02]],TBL_Formulas[[#This Row],[Data Retrieval 02]])</f>
        <v>629.10251095167109</v>
      </c>
      <c r="DK34" s="3">
        <f>SUM(TBL_Formulas[[#This Row],[Primary Storage 02]:[Archive Storage 02]],TBL_Formulas[[#This Row],[Data Retrieval 02]],TBL_Formulas[[#This Row],[Egress Fees 02 - Azure]:[Egress Fees 02 - GCP]])</f>
        <v>748.30088144777721</v>
      </c>
      <c r="DL34" s="3">
        <f>SUM(TBL_Formulas[[#This Row],[Primary Storage 03]:[Archive Storage 03]],TBL_Formulas[[#This Row],[Data Retrieval 03]])</f>
        <v>893.98777872079575</v>
      </c>
      <c r="DM34" s="3">
        <f>SUM(TBL_Formulas[[#This Row],[Primary Storage 03]:[Archive Storage 03]],TBL_Formulas[[#This Row],[Data Retrieval 03]],TBL_Formulas[[#This Row],[Egress Fees 03 - Azure]:[Egress Fees 03 - GCP]])</f>
        <v>1489.9796312013264</v>
      </c>
      <c r="DN34" s="3">
        <f>SUM(TBL_Formulas[[#This Row],[Primary Storage 04]:[Archive Storage 04]],TBL_Formulas[[#This Row],[Data Retrieval 04]])</f>
        <v>728.43448636509288</v>
      </c>
      <c r="DO34" s="3">
        <f>SUM(TBL_Formulas[[#This Row],[Primary Storage 04]:[Archive Storage 04]],TBL_Formulas[[#This Row],[Data Retrieval 04]],TBL_Formulas[[#This Row],[Egress Fees 04 - Azure]:[Egress Fees 04 - GCP]])</f>
        <v>1324.4263388456234</v>
      </c>
      <c r="DP34" s="3">
        <f>SUM(TBL_Formulas[[#This Row],[Primary Storage 05]:[Archive Storage 05]],TBL_Formulas[[#This Row],[Data Retrieval 05]])</f>
        <v>1181.4687831014639</v>
      </c>
      <c r="DQ34" s="3">
        <f>SUM(TBL_Formulas[[#This Row],[Primary Storage 05]:[Archive Storage 05]],TBL_Formulas[[#This Row],[Data Retrieval 05]],TBL_Formulas[[#This Row],[Egress Fees 05 - Azure]:[Egress Fees 05 - GCP]])</f>
        <v>1751.9453063464241</v>
      </c>
      <c r="DR34" s="3">
        <f>SUM(TBL_Formulas[[#This Row],[Primary Storage 06]:[Archive Storage 06]],TBL_Formulas[[#This Row],[Data Retrieval 06]])</f>
        <v>728.43448636509288</v>
      </c>
      <c r="DS34" s="3">
        <f>SUM(TBL_Formulas[[#This Row],[Primary Storage 06]:[Archive Storage 06]],TBL_Formulas[[#This Row],[Data Retrieval 06]],TBL_Formulas[[#This Row],[Egress Fees 06 - Azure]:[Egress Fees 06 - GCP]])</f>
        <v>1298.911009610053</v>
      </c>
      <c r="DT34" s="3">
        <f>SUM(TBL_Formulas[[#This Row],[Primary Storage 07]:[Archive Storage 07]],TBL_Formulas[[#This Row],[Data Retrieval 07]])</f>
        <v>264.88526776912465</v>
      </c>
      <c r="DU34" s="3">
        <f>SUM(TBL_Formulas[[#This Row],[Primary Storage 07]:[Archive Storage 07]],TBL_Formulas[[#This Row],[Data Retrieval 07]],TBL_Formulas[[#This Row],[Egress Fees 07 - Azure]:[Egress Fees 07 - GCP]])</f>
        <v>835.36179101408482</v>
      </c>
      <c r="DV34" s="3">
        <f>SUM(TBL_Formulas[[#This Row],[Primary Storage 08]:[Archive Storage 08]],TBL_Formulas[[#This Row],[Data Retrieval 08]])</f>
        <v>2582.6313607489656</v>
      </c>
      <c r="DW34" s="3">
        <f>SUM(TBL_Formulas[[#This Row],[Primary Storage 08]:[Archive Storage 08]],TBL_Formulas[[#This Row],[Data Retrieval 08]],TBL_Formulas[[#This Row],[Egress Fees 08 - Azure]:[Egress Fees 08 - GCP]])</f>
        <v>3153.1078839939255</v>
      </c>
      <c r="DX34" s="3">
        <f>SUM(TBL_Formulas[[#This Row],[Primary Storage 09]:[Archive Storage 09]],TBL_Formulas[[#This Row],[Data Retrieval 09]])</f>
        <v>728.43448636509288</v>
      </c>
      <c r="DY34" s="3">
        <f>SUM(TBL_Formulas[[#This Row],[Primary Storage 09]:[Archive Storage 09]],TBL_Formulas[[#This Row],[Data Retrieval 09]],TBL_Formulas[[#This Row],[Egress Fees 09 - Azure]:[Egress Fees 09 - GCP]])</f>
        <v>1467.1089727301855</v>
      </c>
      <c r="DZ34" s="3">
        <f>SUM(TBL_Formulas[[#This Row],[Primary Storage 10]:[Archive Storage 10]],TBL_Formulas[[#This Row],[Data Retrieval 10]])</f>
        <v>397.32790165368698</v>
      </c>
      <c r="EA34" s="3">
        <f>SUM(TBL_Formulas[[#This Row],[Primary Storage 10]:[Archive Storage 10]],TBL_Formulas[[#This Row],[Data Retrieval 10]],TBL_Formulas[[#This Row],[Egress Fees 10 - Azure]:[Egress Fees 10 - GCP]])</f>
        <v>1136.0023880187798</v>
      </c>
      <c r="EB34" s="14"/>
    </row>
    <row r="35" spans="1:132" x14ac:dyDescent="0.2">
      <c r="A35" s="2">
        <v>33</v>
      </c>
      <c r="B35" cm="1">
        <f t="array" ref="B35">_xlfn.IFNA(
    _xlfn.IFS(
        _xlfn.XLOOKUP(
            B$1,
            TBL_Options_Add[Option],
            TBL_Options_Add[Influx1_Month],
            0,
            0
        )=TBL_Formulas[[#This Row],[Month]],
        SUM(
            B34*
            SUM(
                _xlfn.XLOOKUP(
                    B$1,
                    TBL_Options[Option],
                    TBL_Options[ROG],
                    0,
                    0
                )/
                12
            )+
            B34+
            _xlfn.XLOOKUP(
                B$1,
                TBL_Options_Add[Option],
                TBL_Options_Add[Influx1_Size],
                0,
                0
            )
        ),
        _xlfn.XLOOKUP(
            B$1,
            TBL_Options_Add[Option],
            TBL_Options_Add[Influx2_Month],
            0,
            0
        )=TBL_Formulas[[#This Row],[Month]],
        SUM(
            B34*
            SUM(
                _xlfn.XLOOKUP(
                    B$1,
                    TBL_Options[Option],
                    TBL_Options[ROG],
                    0,
                    0
                )/
                12
            )+
            B34+
            _xlfn.XLOOKUP(
                B$1,
                TBL_Options_Add[Option],
                TBL_Options_Add[Influx2_Size],
                0,
                0
            )
        ),
        _xlfn.XLOOKUP(
            B$1,
            TBL_Options_Add[Option],
            TBL_Options_Add[Influx3_Month],
            0,
            0
        )=TBL_Formulas[[#This Row],[Month]],
        SUM(
            B34*
            SUM(
                _xlfn.XLOOKUP(
                    B$1,
                    TBL_Options[Option],
                    TBL_Options[ROG],
                    0,
                    0
                )/
                12
            )+
            B34+
            _xlfn.XLOOKUP(
                B$1,
                TBL_Options_Add[Option],
                TBL_Options_Add[Influx3_Size],
                0,
                0
            )
        )
    ),
    SUM(
        B34*
        SUM(
            _xlfn.XLOOKUP(
                B$1,
                TBL_Options[Option],
                TBL_Options[ROG],
                0,
                0
            )/
            12
        )+
        B34
    )
)</f>
        <v>257.61697680541761</v>
      </c>
      <c r="C35" cm="1">
        <f t="array" ref="C35">_xlfn.IFNA(
    _xlfn.IFS(
        _xlfn.XLOOKUP(
            C$1,
            TBL_Options_Add[Option],
            TBL_Options_Add[Influx1_Month],
            0,
            0
        )=TBL_Formulas[[#This Row],[Month]],
        SUM(
            C34*
            SUM(
                _xlfn.XLOOKUP(
                    C$1,
                    TBL_Options[Option],
                    TBL_Options[ROG],
                    0,
                    0
                )/
                12
            )+
            C34+
            _xlfn.XLOOKUP(
                C$1,
                TBL_Options_Add[Option],
                TBL_Options_Add[Influx1_Size],
                0,
                0
            )
        ),
        _xlfn.XLOOKUP(
            C$1,
            TBL_Options_Add[Option],
            TBL_Options_Add[Influx2_Month],
            0,
            0
        )=TBL_Formulas[[#This Row],[Month]],
        SUM(
            C34*
            SUM(
                _xlfn.XLOOKUP(
                    C$1,
                    TBL_Options[Option],
                    TBL_Options[ROG],
                    0,
                    0
                )/
                12
            )+
            C34+
            _xlfn.XLOOKUP(
                C$1,
                TBL_Options_Add[Option],
                TBL_Options_Add[Influx2_Size],
                0,
                0
            )
        ),
        _xlfn.XLOOKUP(
            C$1,
            TBL_Options_Add[Option],
            TBL_Options_Add[Influx3_Month],
            0,
            0
        )=TBL_Formulas[[#This Row],[Month]],
        SUM(
            C34*
            SUM(
                _xlfn.XLOOKUP(
                    C$1,
                    TBL_Options[Option],
                    TBL_Options[ROG],
                    0,
                    0
                )/
                12
            )+
            C34+
            _xlfn.XLOOKUP(
                C$1,
                TBL_Options_Add[Option],
                TBL_Options_Add[Influx3_Size],
                0,
                0
            )
        )
    ),
    SUM(
        C34*
        SUM(
            _xlfn.XLOOKUP(
                C$1,
                TBL_Options[Option],
                TBL_Options[ROG],
                0,
                0
            )/
            12
        )+
        C34
    )
)</f>
        <v>65.2081652833335</v>
      </c>
      <c r="D35" cm="1">
        <f t="array" ref="D35">_xlfn.IFNA(
    _xlfn.IFS(
        _xlfn.XLOOKUP(
            D$1,
            TBL_Options_Add[Option],
            TBL_Options_Add[Influx1_Month],
            0,
            0
        )=TBL_Formulas[[#This Row],[Month]],
        SUM(
            D34*
            SUM(
                _xlfn.XLOOKUP(
                    D$1,
                    TBL_Options[Option],
                    TBL_Options[ROG],
                    0,
                    0
                )/
                12
            )+
            D34+
            _xlfn.XLOOKUP(
                D$1,
                TBL_Options_Add[Option],
                TBL_Options_Add[Influx1_Size],
                0,
                0
            )
        ),
        _xlfn.XLOOKUP(
            D$1,
            TBL_Options_Add[Option],
            TBL_Options_Add[Influx2_Month],
            0,
            0
        )=TBL_Formulas[[#This Row],[Month]],
        SUM(
            D34*
            SUM(
                _xlfn.XLOOKUP(
                    D$1,
                    TBL_Options[Option],
                    TBL_Options[ROG],
                    0,
                    0
                )/
                12
            )+
            D34+
            _xlfn.XLOOKUP(
                D$1,
                TBL_Options_Add[Option],
                TBL_Options_Add[Influx2_Size],
                0,
                0
            )
        ),
        _xlfn.XLOOKUP(
            D$1,
            TBL_Options_Add[Option],
            TBL_Options_Add[Influx3_Month],
            0,
            0
        )=TBL_Formulas[[#This Row],[Month]],
        SUM(
            D34*
            SUM(
                _xlfn.XLOOKUP(
                    D$1,
                    TBL_Options[Option],
                    TBL_Options[ROG],
                    0,
                    0
                )/
                12
            )+
            D34+
            _xlfn.XLOOKUP(
                D$1,
                TBL_Options_Add[Option],
                TBL_Options_Add[Influx3_Size],
                0,
                0
            )
        )
    ),
    SUM(
        D34*
        SUM(
            _xlfn.XLOOKUP(
                D$1,
                TBL_Options[Option],
                TBL_Options[ROG],
                0,
                0
            )/
            12
        )+
        D34
    )
)</f>
        <v>65.2081652833335</v>
      </c>
      <c r="E35" cm="1">
        <f t="array" ref="E35">_xlfn.IFNA(
    _xlfn.IFS(
        _xlfn.XLOOKUP(
            E$1,
            TBL_Options_Add[Option],
            TBL_Options_Add[Influx1_Month],
            0,
            0
        )=TBL_Formulas[[#This Row],[Month]],
        SUM(
            E34*
            SUM(
                _xlfn.XLOOKUP(
                    E$1,
                    TBL_Options[Option],
                    TBL_Options[ROG],
                    0,
                    0
                )/
                12
            )+
            E34+
            _xlfn.XLOOKUP(
                E$1,
                TBL_Options_Add[Option],
                TBL_Options_Add[Influx1_Size],
                0,
                0
            )
        ),
        _xlfn.XLOOKUP(
            E$1,
            TBL_Options_Add[Option],
            TBL_Options_Add[Influx2_Month],
            0,
            0
        )=TBL_Formulas[[#This Row],[Month]],
        SUM(
            E34*
            SUM(
                _xlfn.XLOOKUP(
                    E$1,
                    TBL_Options[Option],
                    TBL_Options[ROG],
                    0,
                    0
                )/
                12
            )+
            E34+
            _xlfn.XLOOKUP(
                E$1,
                TBL_Options_Add[Option],
                TBL_Options_Add[Influx2_Size],
                0,
                0
            )
        ),
        _xlfn.XLOOKUP(
            E$1,
            TBL_Options_Add[Option],
            TBL_Options_Add[Influx3_Month],
            0,
            0
        )=TBL_Formulas[[#This Row],[Month]],
        SUM(
            E34*
            SUM(
                _xlfn.XLOOKUP(
                    E$1,
                    TBL_Options[Option],
                    TBL_Options[ROG],
                    0,
                    0
                )/
                12
            )+
            E34+
            _xlfn.XLOOKUP(
                E$1,
                TBL_Options_Add[Option],
                TBL_Options_Add[Influx3_Size],
                0,
                0
            )
        )
    ),
    SUM(
        E34*
        SUM(
            _xlfn.XLOOKUP(
                E$1,
                TBL_Options[Option],
                TBL_Options[ROG],
                0,
                0
            )/
            12
        )+
        E34
    )
)</f>
        <v>65.2081652833335</v>
      </c>
      <c r="F35" cm="1">
        <f t="array" ref="F35">_xlfn.IFNA(
    _xlfn.IFS(
        _xlfn.XLOOKUP(
            F$1,
            TBL_Options_Add[Option],
            TBL_Options_Add[Influx1_Month],
            0,
            0
        )=TBL_Formulas[[#This Row],[Month]],
        SUM(
            F34*
            SUM(
                _xlfn.XLOOKUP(
                    F$1,
                    TBL_Options[Option],
                    TBL_Options[ROG],
                    0,
                    0
                )/
                12
            )+
            F34+
            _xlfn.XLOOKUP(
                F$1,
                TBL_Options_Add[Option],
                TBL_Options_Add[Influx1_Size],
                0,
                0
            )
        ),
        _xlfn.XLOOKUP(
            F$1,
            TBL_Options_Add[Option],
            TBL_Options_Add[Influx2_Month],
            0,
            0
        )=TBL_Formulas[[#This Row],[Month]],
        SUM(
            F34*
            SUM(
                _xlfn.XLOOKUP(
                    F$1,
                    TBL_Options[Option],
                    TBL_Options[ROG],
                    0,
                    0
                )/
                12
            )+
            F34+
            _xlfn.XLOOKUP(
                F$1,
                TBL_Options_Add[Option],
                TBL_Options_Add[Influx2_Size],
                0,
                0
            )
        ),
        _xlfn.XLOOKUP(
            F$1,
            TBL_Options_Add[Option],
            TBL_Options_Add[Influx3_Month],
            0,
            0
        )=TBL_Formulas[[#This Row],[Month]],
        SUM(
            F34*
            SUM(
                _xlfn.XLOOKUP(
                    F$1,
                    TBL_Options[Option],
                    TBL_Options[ROG],
                    0,
                    0
                )/
                12
            )+
            F34+
            _xlfn.XLOOKUP(
                F$1,
                TBL_Options_Add[Option],
                TBL_Options_Add[Influx3_Size],
                0,
                0
            )
        )
    ),
    SUM(
        F34*
        SUM(
            _xlfn.XLOOKUP(
                F$1,
                TBL_Options[Option],
                TBL_Options[ROG],
                0,
                0
            )/
            12
        )+
        F34
    )
)</f>
        <v>65.2081652833335</v>
      </c>
      <c r="G35" cm="1">
        <f t="array" ref="G35">_xlfn.IFNA(
    _xlfn.IFS(
        _xlfn.XLOOKUP(
            G$1,
            TBL_Options_Add[Option],
            TBL_Options_Add[Influx1_Month],
            0,
            0
        )=TBL_Formulas[[#This Row],[Month]],
        SUM(
            G34*
            SUM(
                _xlfn.XLOOKUP(
                    G$1,
                    TBL_Options[Option],
                    TBL_Options[ROG],
                    0,
                    0
                )/
                12
            )+
            G34+
            _xlfn.XLOOKUP(
                G$1,
                TBL_Options_Add[Option],
                TBL_Options_Add[Influx1_Size],
                0,
                0
            )
        ),
        _xlfn.XLOOKUP(
            G$1,
            TBL_Options_Add[Option],
            TBL_Options_Add[Influx2_Month],
            0,
            0
        )=TBL_Formulas[[#This Row],[Month]],
        SUM(
            G34*
            SUM(
                _xlfn.XLOOKUP(
                    G$1,
                    TBL_Options[Option],
                    TBL_Options[ROG],
                    0,
                    0
                )/
                12
            )+
            G34+
            _xlfn.XLOOKUP(
                G$1,
                TBL_Options_Add[Option],
                TBL_Options_Add[Influx2_Size],
                0,
                0
            )
        ),
        _xlfn.XLOOKUP(
            G$1,
            TBL_Options_Add[Option],
            TBL_Options_Add[Influx3_Month],
            0,
            0
        )=TBL_Formulas[[#This Row],[Month]],
        SUM(
            G34*
            SUM(
                _xlfn.XLOOKUP(
                    G$1,
                    TBL_Options[Option],
                    TBL_Options[ROG],
                    0,
                    0
                )/
                12
            )+
            G34+
            _xlfn.XLOOKUP(
                G$1,
                TBL_Options_Add[Option],
                TBL_Options_Add[Influx3_Size],
                0,
                0
            )
        )
    ),
    SUM(
        G34*
        SUM(
            _xlfn.XLOOKUP(
                G$1,
                TBL_Options[Option],
                TBL_Options[ROG],
                0,
                0
            )/
            12
        )+
        G34
    )
)</f>
        <v>65.2081652833335</v>
      </c>
      <c r="H35" cm="1">
        <f t="array" ref="H35">_xlfn.IFNA(
    _xlfn.IFS(
        _xlfn.XLOOKUP(
            H$1,
            TBL_Options_Add[Option],
            TBL_Options_Add[Influx1_Month],
            0,
            0
        )=TBL_Formulas[[#This Row],[Month]],
        SUM(
            H34*
            SUM(
                _xlfn.XLOOKUP(
                    H$1,
                    TBL_Options[Option],
                    TBL_Options[ROG],
                    0,
                    0
                )/
                12
            )+
            H34+
            _xlfn.XLOOKUP(
                H$1,
                TBL_Options_Add[Option],
                TBL_Options_Add[Influx1_Size],
                0,
                0
            )
        ),
        _xlfn.XLOOKUP(
            H$1,
            TBL_Options_Add[Option],
            TBL_Options_Add[Influx2_Month],
            0,
            0
        )=TBL_Formulas[[#This Row],[Month]],
        SUM(
            H34*
            SUM(
                _xlfn.XLOOKUP(
                    H$1,
                    TBL_Options[Option],
                    TBL_Options[ROG],
                    0,
                    0
                )/
                12
            )+
            H34+
            _xlfn.XLOOKUP(
                H$1,
                TBL_Options_Add[Option],
                TBL_Options_Add[Influx2_Size],
                0,
                0
            )
        ),
        _xlfn.XLOOKUP(
            H$1,
            TBL_Options_Add[Option],
            TBL_Options_Add[Influx3_Month],
            0,
            0
        )=TBL_Formulas[[#This Row],[Month]],
        SUM(
            H34*
            SUM(
                _xlfn.XLOOKUP(
                    H$1,
                    TBL_Options[Option],
                    TBL_Options[ROG],
                    0,
                    0
                )/
                12
            )+
            H34+
            _xlfn.XLOOKUP(
                H$1,
                TBL_Options_Add[Option],
                TBL_Options_Add[Influx3_Size],
                0,
                0
            )
        )
    ),
    SUM(
        H34*
        SUM(
            _xlfn.XLOOKUP(
                H$1,
                TBL_Options[Option],
                TBL_Options[ROG],
                0,
                0
            )/
            12
        )+
        H34
    )
)</f>
        <v>65.2081652833335</v>
      </c>
      <c r="I35" cm="1">
        <f t="array" ref="I35">_xlfn.IFNA(
    _xlfn.IFS(
        _xlfn.XLOOKUP(
            I$1,
            TBL_Options_Add[Option],
            TBL_Options_Add[Influx1_Month],
            0,
            0
        )=TBL_Formulas[[#This Row],[Month]],
        SUM(
            I34*
            SUM(
                _xlfn.XLOOKUP(
                    I$1,
                    TBL_Options[Option],
                    TBL_Options[ROG],
                    0,
                    0
                )/
                12
            )+
            I34+
            _xlfn.XLOOKUP(
                I$1,
                TBL_Options_Add[Option],
                TBL_Options_Add[Influx1_Size],
                0,
                0
            )
        ),
        _xlfn.XLOOKUP(
            I$1,
            TBL_Options_Add[Option],
            TBL_Options_Add[Influx2_Month],
            0,
            0
        )=TBL_Formulas[[#This Row],[Month]],
        SUM(
            I34*
            SUM(
                _xlfn.XLOOKUP(
                    I$1,
                    TBL_Options[Option],
                    TBL_Options[ROG],
                    0,
                    0
                )/
                12
            )+
            I34+
            _xlfn.XLOOKUP(
                I$1,
                TBL_Options_Add[Option],
                TBL_Options_Add[Influx2_Size],
                0,
                0
            )
        ),
        _xlfn.XLOOKUP(
            I$1,
            TBL_Options_Add[Option],
            TBL_Options_Add[Influx3_Month],
            0,
            0
        )=TBL_Formulas[[#This Row],[Month]],
        SUM(
            I34*
            SUM(
                _xlfn.XLOOKUP(
                    I$1,
                    TBL_Options[Option],
                    TBL_Options[ROG],
                    0,
                    0
                )/
                12
            )+
            I34+
            _xlfn.XLOOKUP(
                I$1,
                TBL_Options_Add[Option],
                TBL_Options_Add[Influx3_Size],
                0,
                0
            )
        )
    ),
    SUM(
        I34*
        SUM(
            _xlfn.XLOOKUP(
                I$1,
                TBL_Options[Option],
                TBL_Options[ROG],
                0,
                0
            )/
            12
        )+
        I34
    )
)</f>
        <v>65.2081652833335</v>
      </c>
      <c r="J35" cm="1">
        <f t="array" ref="J35">_xlfn.IFNA(
    _xlfn.IFS(
        _xlfn.XLOOKUP(
            J$1,
            TBL_Options_Add[Option],
            TBL_Options_Add[Influx1_Month],
            0,
            0
        )=TBL_Formulas[[#This Row],[Month]],
        SUM(
            J34*
            SUM(
                _xlfn.XLOOKUP(
                    J$1,
                    TBL_Options[Option],
                    TBL_Options[ROG],
                    0,
                    0
                )/
                12
            )+
            J34+
            _xlfn.XLOOKUP(
                J$1,
                TBL_Options_Add[Option],
                TBL_Options_Add[Influx1_Size],
                0,
                0
            )
        ),
        _xlfn.XLOOKUP(
            J$1,
            TBL_Options_Add[Option],
            TBL_Options_Add[Influx2_Month],
            0,
            0
        )=TBL_Formulas[[#This Row],[Month]],
        SUM(
            J34*
            SUM(
                _xlfn.XLOOKUP(
                    J$1,
                    TBL_Options[Option],
                    TBL_Options[ROG],
                    0,
                    0
                )/
                12
            )+
            J34+
            _xlfn.XLOOKUP(
                J$1,
                TBL_Options_Add[Option],
                TBL_Options_Add[Influx2_Size],
                0,
                0
            )
        ),
        _xlfn.XLOOKUP(
            J$1,
            TBL_Options_Add[Option],
            TBL_Options_Add[Influx3_Month],
            0,
            0
        )=TBL_Formulas[[#This Row],[Month]],
        SUM(
            J34*
            SUM(
                _xlfn.XLOOKUP(
                    J$1,
                    TBL_Options[Option],
                    TBL_Options[ROG],
                    0,
                    0
                )/
                12
            )+
            J34+
            _xlfn.XLOOKUP(
                J$1,
                TBL_Options_Add[Option],
                TBL_Options_Add[Influx3_Size],
                0,
                0
            )
        )
    ),
    SUM(
        J34*
        SUM(
            _xlfn.XLOOKUP(
                J$1,
                TBL_Options[Option],
                TBL_Options[ROG],
                0,
                0
            )/
            12
        )+
        J34
    )
)</f>
        <v>65.2081652833335</v>
      </c>
      <c r="K35" cm="1">
        <f t="array" ref="K35">_xlfn.IFNA(
    _xlfn.IFS(
        _xlfn.XLOOKUP(
            K$1,
            TBL_Options_Add[Option],
            TBL_Options_Add[Influx1_Month],
            0,
            0
        )=TBL_Formulas[[#This Row],[Month]],
        SUM(
            K34*
            SUM(
                _xlfn.XLOOKUP(
                    K$1,
                    TBL_Options[Option],
                    TBL_Options[ROG],
                    0,
                    0
                )/
                12
            )+
            K34+
            _xlfn.XLOOKUP(
                K$1,
                TBL_Options_Add[Option],
                TBL_Options_Add[Influx1_Size],
                0,
                0
            )
        ),
        _xlfn.XLOOKUP(
            K$1,
            TBL_Options_Add[Option],
            TBL_Options_Add[Influx2_Month],
            0,
            0
        )=TBL_Formulas[[#This Row],[Month]],
        SUM(
            K34*
            SUM(
                _xlfn.XLOOKUP(
                    K$1,
                    TBL_Options[Option],
                    TBL_Options[ROG],
                    0,
                    0
                )/
                12
            )+
            K34+
            _xlfn.XLOOKUP(
                K$1,
                TBL_Options_Add[Option],
                TBL_Options_Add[Influx2_Size],
                0,
                0
            )
        ),
        _xlfn.XLOOKUP(
            K$1,
            TBL_Options_Add[Option],
            TBL_Options_Add[Influx3_Month],
            0,
            0
        )=TBL_Formulas[[#This Row],[Month]],
        SUM(
            K34*
            SUM(
                _xlfn.XLOOKUP(
                    K$1,
                    TBL_Options[Option],
                    TBL_Options[ROG],
                    0,
                    0
                )/
                12
            )+
            K34+
            _xlfn.XLOOKUP(
                K$1,
                TBL_Options_Add[Option],
                TBL_Options_Add[Influx3_Size],
                0,
                0
            )
        )
    ),
    SUM(
        K34*
        SUM(
            _xlfn.XLOOKUP(
                K$1,
                TBL_Options[Option],
                TBL_Options[ROG],
                0,
                0
            )/
            12
        )+
        K34
    )
)</f>
        <v>65.2081652833335</v>
      </c>
      <c r="L35">
        <f>IFERROR(
    SUM(
       TBL_Formulas[[#This Row],[Growth Pattern 01]]*
        _xlfn.XLOOKUP(
            L$1,
            TBL_Options[Option],
            TBL_Options[Primary_Mix],
            1,
            0
        )
    ),
    ""
)</f>
        <v>257.61697680541761</v>
      </c>
      <c r="M35">
        <f>IFERROR(
    SUM(
       TBL_Formulas[[#This Row],[Growth Pattern 01]]*
        _xlfn.XLOOKUP(
            M$1,
            TBL_Options[Option],
            TBL_Options[Secondary_Mix],
            1,
            0
        )
    ),
    ""
)</f>
        <v>51.523395361083523</v>
      </c>
      <c r="N35">
        <f>IFERROR(
    SUM(
       TBL_Formulas[[#This Row],[Growth Pattern 01]]*
        _xlfn.XLOOKUP(
            N$1,
            TBL_Options[Option],
            TBL_Options[Archive_Mix],
            1,
            0
        )
    ),
    ""
)</f>
        <v>0</v>
      </c>
      <c r="O35">
        <f>IFERROR(
    SUM(
       TBL_Formulas[[#This Row],[Growth Pattern 02]]*
        _xlfn.XLOOKUP(
            O$1,
            TBL_Options[Option],
            TBL_Options[Primary_Mix],
            1,
            0
        )
    ),
    ""
)</f>
        <v>13.041633056666701</v>
      </c>
      <c r="P35">
        <f>IFERROR(
    SUM(
       TBL_Formulas[[#This Row],[Growth Pattern 02]]*
        _xlfn.XLOOKUP(
            P$1,
            TBL_Options[Option],
            TBL_Options[Secondary_Mix],
            1,
            0
        )
    ),
    ""
)</f>
        <v>13.041633056666701</v>
      </c>
      <c r="Q35">
        <f>IFERROR(
    SUM(
       TBL_Formulas[[#This Row],[Growth Pattern 02]]*
        _xlfn.XLOOKUP(
            Q$1,
            TBL_Options[Option],
            TBL_Options[Archive_Mix],
            1,
            0
        )
    ),
    ""
)</f>
        <v>39.124899170000099</v>
      </c>
      <c r="R35">
        <f>IFERROR(
    SUM(
       TBL_Formulas[[#This Row],[Growth Pattern 03]]*
        _xlfn.XLOOKUP(
            R$1,
            TBL_Options[Option],
            TBL_Options[Primary_Mix],
            1,
            0
        )
    ),
    ""
)</f>
        <v>65.2081652833335</v>
      </c>
      <c r="S35">
        <f>IFERROR(
    SUM(
       TBL_Formulas[[#This Row],[Growth Pattern 03]]*
        _xlfn.XLOOKUP(
            R$1,
            TBL_Options[Option],
            TBL_Options[Secondary_Mix],
            1,
            0
        )
    ),
    ""
)</f>
        <v>0</v>
      </c>
      <c r="T35">
        <f>IFERROR(
    SUM(
       TBL_Formulas[[#This Row],[Growth Pattern 03]]*
        _xlfn.XLOOKUP(
            T$1,
            TBL_Options[Option],
            TBL_Options[Archive_Mix],
            1,
            0
        )
    ),
    ""
)</f>
        <v>0</v>
      </c>
      <c r="U35">
        <f>IFERROR(
    SUM(
       TBL_Formulas[[#This Row],[Growth Pattern 04]]*
        _xlfn.XLOOKUP(
            U$1,
            TBL_Options[Option],
            TBL_Options[Primary_Mix],
            1,
            0
        )
    ),
    ""
)</f>
        <v>65.2081652833335</v>
      </c>
      <c r="V35">
        <f>IFERROR(
    SUM(
       TBL_Formulas[[#This Row],[Growth Pattern 04]]*
        _xlfn.XLOOKUP(
           V$1,
            TBL_Options[Option],
            TBL_Options[Secondary_Mix],
            1,
            0
        )
    ),
    ""
)</f>
        <v>0</v>
      </c>
      <c r="W35">
        <f>IFERROR(
    SUM(
       TBL_Formulas[[#This Row],[Growth Pattern 04]]*
        _xlfn.XLOOKUP(
            W$1,
            TBL_Options[Option],
            TBL_Options[Archive_Mix],
            1,
            0
        )
    ),
    ""
)</f>
        <v>0</v>
      </c>
      <c r="X35">
        <f>IFERROR(
    SUM(
       TBL_Formulas[[#This Row],[Growth Pattern 05]]*
        _xlfn.XLOOKUP(
            X$1,
            TBL_Options[Option],
            TBL_Options[Primary_Mix],
            1,
            0
        )
    ),
    ""
)</f>
        <v>65.2081652833335</v>
      </c>
      <c r="Y35">
        <f>IFERROR(
    SUM(
       TBL_Formulas[[#This Row],[Growth Pattern 05]]*
        _xlfn.XLOOKUP(
            Y$1,
            TBL_Options[Option],
            TBL_Options[Secondary_Mix],
            1,
            0
        )
    ),
    ""
)</f>
        <v>0</v>
      </c>
      <c r="Z35">
        <f>IFERROR(
    SUM(
       TBL_Formulas[[#This Row],[Growth Pattern 05]]*
        _xlfn.XLOOKUP(
            Z$1,
            TBL_Options[Option],
            TBL_Options[Archive_Mix],
            1,
            0
        )
    ),
    ""
)</f>
        <v>0</v>
      </c>
      <c r="AA35">
        <f>IFERROR(
    SUM(
       TBL_Formulas[[#This Row],[Growth Pattern 06]]*
        _xlfn.XLOOKUP(
            AA$1,
            TBL_Options[Option],
            TBL_Options[Primary_Mix],
            1,
            0
        )
    ),
    ""
)</f>
        <v>65.2081652833335</v>
      </c>
      <c r="AB35">
        <f>IFERROR(
    SUM(
       TBL_Formulas[[#This Row],[Growth Pattern 06]]*
        _xlfn.XLOOKUP(
            AB$1,
            TBL_Options[Option],
            TBL_Options[Secondary_Mix],
            1,
            0
        )
    ),
    ""
)</f>
        <v>0</v>
      </c>
      <c r="AC35">
        <f>IFERROR(
    SUM(
       TBL_Formulas[[#This Row],[Growth Pattern 06]]*
        _xlfn.XLOOKUP(
            AC$1,
            TBL_Options[Option],
            TBL_Options[Archive_Mix],
            1,
            0
        )
    ),
    ""
)</f>
        <v>0</v>
      </c>
      <c r="AD35">
        <f>IFERROR(
    SUM(
       TBL_Formulas[[#This Row],[Growth Pattern 07]]*
        _xlfn.XLOOKUP(
            AD$1,
            TBL_Options[Option],
            TBL_Options[Primary_Mix],
            1,
            0
        )
    ),
    ""
)</f>
        <v>65.2081652833335</v>
      </c>
      <c r="AE35">
        <f>IFERROR(
    SUM(
       TBL_Formulas[[#This Row],[Growth Pattern 07]]*
        _xlfn.XLOOKUP(
            AE$1,
            TBL_Options[Option],
            TBL_Options[Secondary_Mix],
            1,
            0
        )
    ),
    ""
)</f>
        <v>0</v>
      </c>
      <c r="AF35">
        <f>IFERROR(
    SUM(
       TBL_Formulas[[#This Row],[Growth Pattern 07]]*
        _xlfn.XLOOKUP(
            AF$1,
            TBL_Options[Option],
            TBL_Options[Archive_Mix],
            1,
            0
        )
    ),
    ""
)</f>
        <v>0</v>
      </c>
      <c r="AG35">
        <f>IFERROR(
    SUM(
       TBL_Formulas[[#This Row],[Growth Pattern 08]]*
        _xlfn.XLOOKUP(
            AG$1,
            TBL_Options[Option],
            TBL_Options[Primary_Mix],
            1,
            0
        )
    ),
    ""
)</f>
        <v>65.2081652833335</v>
      </c>
      <c r="AH35">
        <f>IFERROR(
    SUM(
       TBL_Formulas[[#This Row],[Growth Pattern 08]]*
        _xlfn.XLOOKUP(
            AH$1,
            TBL_Options[Option],
            TBL_Options[Secondary_Mix],
            1,
            0
        )
    ),
    ""
)</f>
        <v>0</v>
      </c>
      <c r="AI35">
        <f>IFERROR(
    SUM(
       TBL_Formulas[[#This Row],[Growth Pattern 08]]*
        _xlfn.XLOOKUP(
            AI$1,
            TBL_Options[Option],
            TBL_Options[Archive_Mix],
            1,
            0
        )
    ),
    ""
)</f>
        <v>0</v>
      </c>
      <c r="AJ35">
        <f>IFERROR(
    SUM(
       TBL_Formulas[[#This Row],[Growth Pattern 09]]*
        _xlfn.XLOOKUP(
            AJ$1,
            TBL_Options[Option],
            TBL_Options[Primary_Mix],
            1,
            0
        )
    ),
    ""
)</f>
        <v>65.2081652833335</v>
      </c>
      <c r="AK35">
        <f>IFERROR(
    SUM(
       TBL_Formulas[[#This Row],[Growth Pattern 09]]*
        _xlfn.XLOOKUP(
            AK$1,
            TBL_Options[Option],
            TBL_Options[Secondary_Mix],
            1,
            0
        )
    ),
    ""
)</f>
        <v>0</v>
      </c>
      <c r="AL35">
        <f>IFERROR(
    SUM(
       TBL_Formulas[[#This Row],[Growth Pattern 09]]*
        _xlfn.XLOOKUP(
            AL$1,
            TBL_Options[Option],
            TBL_Options[Archive_Mix],
            1,
            0
        )
    ),
    ""
)</f>
        <v>0</v>
      </c>
      <c r="AM35">
        <f>IFERROR(
    SUM(
       TBL_Formulas[[#This Row],[Growth Pattern 10]]*
        _xlfn.XLOOKUP(
            AM$1,
            TBL_Options[Option],
            TBL_Options[Primary_Mix],
            1,
            0
        )
    ),
    ""
)</f>
        <v>65.2081652833335</v>
      </c>
      <c r="AN35">
        <f>IFERROR(
    SUM(
       TBL_Formulas[[#This Row],[Growth Pattern 10]]*
        _xlfn.XLOOKUP(
            AN$1,
            TBL_Options[Option],
            TBL_Options[Secondary_Mix],
            1,
            0
        )
    ),
    ""
)</f>
        <v>0</v>
      </c>
      <c r="AO35">
        <f>IFERROR(
    SUM(
       TBL_Formulas[[#This Row],[Growth Pattern 10]]*
        _xlfn.XLOOKUP(
            AO$1,
            TBL_Options[Option],
            TBL_Options[Archive_Mix],
            1,
            0
        )
    ),
    ""
)</f>
        <v>0</v>
      </c>
      <c r="AP35" s="3" cm="1">
        <f t="array" ref="AP35">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5854.7952534724482</v>
      </c>
      <c r="AQ35" s="3" t="str" cm="1">
        <f t="array" ref="AQ35">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5" s="3" t="str" cm="1">
        <f t="array" ref="AR35">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5" s="3" cm="1">
        <f t="array" ref="AS35">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307.15654175061411</v>
      </c>
      <c r="AT35" s="3" cm="1">
        <f t="array" ref="AT35">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166.93290312533378</v>
      </c>
      <c r="AU35" s="3" cm="1">
        <f t="array" ref="AU35">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160.25558700032042</v>
      </c>
      <c r="AV35" s="3" cm="1">
        <f t="array" ref="AV35">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834.66451562666884</v>
      </c>
      <c r="AW35" s="3" t="str" cm="1">
        <f t="array" ref="AW35">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5" s="3" t="str" cm="1">
        <f t="array" ref="AX35">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5" s="3" cm="1">
        <f t="array" ref="AY35">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667.73161250133501</v>
      </c>
      <c r="AZ35" s="3" t="str" cm="1">
        <f t="array" ref="AZ35">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5" s="3" t="str" cm="1">
        <f t="array" ref="BA35">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5" s="3" cm="1">
        <f t="array" ref="BB35">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1191.0156896273095</v>
      </c>
      <c r="BC35" s="3" t="str" cm="1">
        <f t="array" ref="BC35">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5" s="3" t="str" cm="1">
        <f t="array" ref="BD35">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5" s="3" cm="1">
        <f t="array" ref="BE35">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667.73161250133501</v>
      </c>
      <c r="BF35" s="3" t="str" cm="1">
        <f t="array" ref="BF35">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5" s="3" t="str" cm="1">
        <f t="array" ref="BG35">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5" s="3" cm="1">
        <f t="array" ref="BH35">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133.54632250026702</v>
      </c>
      <c r="BI35" s="3" t="str" cm="1">
        <f t="array" ref="BI35">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5" s="3" t="str" cm="1">
        <f t="array" ref="BJ35">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5" s="3" cm="1">
        <f t="array" ref="BK35">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2604.1532887552066</v>
      </c>
      <c r="BL35" s="3" t="str" cm="1">
        <f t="array" ref="BL35">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5" s="3" t="str" cm="1">
        <f t="array" ref="BM35">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5" s="3" cm="1">
        <f t="array" ref="BN35">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667.73161250133501</v>
      </c>
      <c r="BO35" s="3" t="str" cm="1">
        <f t="array" ref="BO35">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5" s="3" t="str" cm="1">
        <f t="array" ref="BP35">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5" s="3" cm="1">
        <f t="array" ref="BQ35">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267.09264500053405</v>
      </c>
      <c r="BR35" s="3" t="str" cm="1">
        <f t="array" ref="BR35">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5" s="3" t="str" cm="1">
        <f t="array" ref="BS35">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5"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5">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5">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66.773161250133512</v>
      </c>
      <c r="BW35">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66.773161250133512</v>
      </c>
      <c r="BX35">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5">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66.773161250133512</v>
      </c>
      <c r="BZ35">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133.54632250026702</v>
      </c>
      <c r="CA35">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5">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66.773161250133512</v>
      </c>
      <c r="CC35">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133.54632250026702</v>
      </c>
      <c r="CD35" s="3" t="str" cm="1">
        <f t="array" ref="CD35">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5" s="3" cm="1">
        <f t="array" ref="CE35">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2293.4981661143547</v>
      </c>
      <c r="CF35" s="3" t="str" cm="1">
        <f t="array" ref="CF35">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5" s="3" t="str" cm="1">
        <f t="array" ref="CG35">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5" s="3" cm="1">
        <f t="array" ref="CH35">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120.19169025024031</v>
      </c>
      <c r="CI35" s="3" t="str" cm="1">
        <f t="array" ref="CI35">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5" s="3" t="str" cm="1">
        <f t="array" ref="CJ35">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5" s="3" cm="1">
        <f t="array" ref="CK35">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600.9584512512015</v>
      </c>
      <c r="CL35" s="3" t="str" cm="1">
        <f t="array" ref="CL35">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5" s="3" t="str" cm="1">
        <f t="array" ref="CM35">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5" s="3" cm="1">
        <f t="array" ref="CN35">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600.9584512512015</v>
      </c>
      <c r="CO35" s="3" t="str" cm="1">
        <f t="array" ref="CO35">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5" s="3" cm="1">
        <f t="array" ref="CP35">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575.30516093866822</v>
      </c>
      <c r="CQ35" s="3" t="str" cm="1">
        <f t="array" ref="CQ35">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5" s="3" t="str" cm="1">
        <f t="array" ref="CR35">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5" s="3" cm="1">
        <f t="array" ref="CS35">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575.30516093866822</v>
      </c>
      <c r="CT35" s="3" t="str" cm="1">
        <f t="array" ref="CT35">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5" s="3" t="str" cm="1">
        <f t="array" ref="CU35">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5" s="3" cm="1">
        <f t="array" ref="CV35">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575.30516093866822</v>
      </c>
      <c r="CW35" s="3" t="str" cm="1">
        <f t="array" ref="CW35">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5" s="3" t="str" cm="1">
        <f t="array" ref="CX35">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5" s="3" cm="1">
        <f t="array" ref="CY35">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575.30516093866822</v>
      </c>
      <c r="CZ35" s="3" t="str" cm="1">
        <f t="array" ref="CZ35">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5" s="3" t="str" cm="1">
        <f t="array" ref="DA35">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5" s="3" t="str" cm="1">
        <f t="array" ref="DB35">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5" s="3" t="str" cm="1">
        <f t="array" ref="DC35">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5" s="3" cm="1">
        <f t="array" ref="DD35">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744.74477375146853</v>
      </c>
      <c r="DE35" s="3" t="str" cm="1">
        <f t="array" ref="DE35">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5" s="3" t="str" cm="1">
        <f t="array" ref="DF35">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5" s="3" cm="1">
        <f t="array" ref="DG35">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744.74477375146853</v>
      </c>
      <c r="DH35" s="3">
        <f>SUM(TBL_Formulas[[#This Row],[Primary Storage 01]:[Archive Storage 01]],TBL_Formulas[[#This Row],[Data Retrieval 01]])</f>
        <v>5854.7952534724482</v>
      </c>
      <c r="DI35" s="3">
        <f>SUM(TBL_Formulas[[#This Row],[Primary Storage 01]:[Archive Storage 01]],TBL_Formulas[[#This Row],[Data Retrieval 01]],TBL_Formulas[[#This Row],[Egress Fees 01 - Azure]:[Egress Fees 01 - GCP]])</f>
        <v>8148.2934195868029</v>
      </c>
      <c r="DJ35" s="3">
        <f>SUM(TBL_Formulas[[#This Row],[Primary Storage 02]:[Archive Storage 02]],TBL_Formulas[[#This Row],[Data Retrieval 02]])</f>
        <v>634.34503187626831</v>
      </c>
      <c r="DK35" s="3">
        <f>SUM(TBL_Formulas[[#This Row],[Primary Storage 02]:[Archive Storage 02]],TBL_Formulas[[#This Row],[Data Retrieval 02]],TBL_Formulas[[#This Row],[Egress Fees 02 - Azure]:[Egress Fees 02 - GCP]])</f>
        <v>754.53672212650861</v>
      </c>
      <c r="DL35" s="3">
        <f>SUM(TBL_Formulas[[#This Row],[Primary Storage 03]:[Archive Storage 03]],TBL_Formulas[[#This Row],[Data Retrieval 03]])</f>
        <v>901.43767687680236</v>
      </c>
      <c r="DM35" s="3">
        <f>SUM(TBL_Formulas[[#This Row],[Primary Storage 03]:[Archive Storage 03]],TBL_Formulas[[#This Row],[Data Retrieval 03]],TBL_Formulas[[#This Row],[Egress Fees 03 - Azure]:[Egress Fees 03 - GCP]])</f>
        <v>1502.396128128004</v>
      </c>
      <c r="DN35" s="3">
        <f>SUM(TBL_Formulas[[#This Row],[Primary Storage 04]:[Archive Storage 04]],TBL_Formulas[[#This Row],[Data Retrieval 04]])</f>
        <v>734.50477375146852</v>
      </c>
      <c r="DO35" s="3">
        <f>SUM(TBL_Formulas[[#This Row],[Primary Storage 04]:[Archive Storage 04]],TBL_Formulas[[#This Row],[Data Retrieval 04]],TBL_Formulas[[#This Row],[Egress Fees 04 - Azure]:[Egress Fees 04 - GCP]])</f>
        <v>1335.46322500267</v>
      </c>
      <c r="DP35" s="3">
        <f>SUM(TBL_Formulas[[#This Row],[Primary Storage 05]:[Archive Storage 05]],TBL_Formulas[[#This Row],[Data Retrieval 05]])</f>
        <v>1191.0156896273095</v>
      </c>
      <c r="DQ35" s="3">
        <f>SUM(TBL_Formulas[[#This Row],[Primary Storage 05]:[Archive Storage 05]],TBL_Formulas[[#This Row],[Data Retrieval 05]],TBL_Formulas[[#This Row],[Egress Fees 05 - Azure]:[Egress Fees 05 - GCP]])</f>
        <v>1766.3208505659777</v>
      </c>
      <c r="DR35" s="3">
        <f>SUM(TBL_Formulas[[#This Row],[Primary Storage 06]:[Archive Storage 06]],TBL_Formulas[[#This Row],[Data Retrieval 06]])</f>
        <v>734.50477375146852</v>
      </c>
      <c r="DS35" s="3">
        <f>SUM(TBL_Formulas[[#This Row],[Primary Storage 06]:[Archive Storage 06]],TBL_Formulas[[#This Row],[Data Retrieval 06]],TBL_Formulas[[#This Row],[Egress Fees 06 - Azure]:[Egress Fees 06 - GCP]])</f>
        <v>1309.8099346901367</v>
      </c>
      <c r="DT35" s="3">
        <f>SUM(TBL_Formulas[[#This Row],[Primary Storage 07]:[Archive Storage 07]],TBL_Formulas[[#This Row],[Data Retrieval 07]])</f>
        <v>267.09264500053405</v>
      </c>
      <c r="DU35" s="3">
        <f>SUM(TBL_Formulas[[#This Row],[Primary Storage 07]:[Archive Storage 07]],TBL_Formulas[[#This Row],[Data Retrieval 07]],TBL_Formulas[[#This Row],[Egress Fees 07 - Azure]:[Egress Fees 07 - GCP]])</f>
        <v>842.39780593920227</v>
      </c>
      <c r="DV35" s="3">
        <f>SUM(TBL_Formulas[[#This Row],[Primary Storage 08]:[Archive Storage 08]],TBL_Formulas[[#This Row],[Data Retrieval 08]])</f>
        <v>2604.1532887552066</v>
      </c>
      <c r="DW35" s="3">
        <f>SUM(TBL_Formulas[[#This Row],[Primary Storage 08]:[Archive Storage 08]],TBL_Formulas[[#This Row],[Data Retrieval 08]],TBL_Formulas[[#This Row],[Egress Fees 08 - Azure]:[Egress Fees 08 - GCP]])</f>
        <v>3179.4584496938751</v>
      </c>
      <c r="DX35" s="3">
        <f>SUM(TBL_Formulas[[#This Row],[Primary Storage 09]:[Archive Storage 09]],TBL_Formulas[[#This Row],[Data Retrieval 09]])</f>
        <v>734.50477375146852</v>
      </c>
      <c r="DY35" s="3">
        <f>SUM(TBL_Formulas[[#This Row],[Primary Storage 09]:[Archive Storage 09]],TBL_Formulas[[#This Row],[Data Retrieval 09]],TBL_Formulas[[#This Row],[Egress Fees 09 - Azure]:[Egress Fees 09 - GCP]])</f>
        <v>1479.249547502937</v>
      </c>
      <c r="DZ35" s="3">
        <f>SUM(TBL_Formulas[[#This Row],[Primary Storage 10]:[Archive Storage 10]],TBL_Formulas[[#This Row],[Data Retrieval 10]])</f>
        <v>400.63896750080107</v>
      </c>
      <c r="EA35" s="3">
        <f>SUM(TBL_Formulas[[#This Row],[Primary Storage 10]:[Archive Storage 10]],TBL_Formulas[[#This Row],[Data Retrieval 10]],TBL_Formulas[[#This Row],[Egress Fees 10 - Azure]:[Egress Fees 10 - GCP]])</f>
        <v>1145.3837412522696</v>
      </c>
      <c r="EB35" s="14"/>
    </row>
    <row r="36" spans="1:132" x14ac:dyDescent="0.2">
      <c r="A36" s="2">
        <v>34</v>
      </c>
      <c r="B36" cm="1">
        <f t="array" ref="B36">_xlfn.IFNA(
    _xlfn.IFS(
        _xlfn.XLOOKUP(
            B$1,
            TBL_Options_Add[Option],
            TBL_Options_Add[Influx1_Month],
            0,
            0
        )=TBL_Formulas[[#This Row],[Month]],
        SUM(
            B35*
            SUM(
                _xlfn.XLOOKUP(
                    B$1,
                    TBL_Options[Option],
                    TBL_Options[ROG],
                    0,
                    0
                )/
                12
            )+
            B35+
            _xlfn.XLOOKUP(
                B$1,
                TBL_Options_Add[Option],
                TBL_Options_Add[Influx1_Size],
                0,
                0
            )
        ),
        _xlfn.XLOOKUP(
            B$1,
            TBL_Options_Add[Option],
            TBL_Options_Add[Influx2_Month],
            0,
            0
        )=TBL_Formulas[[#This Row],[Month]],
        SUM(
            B35*
            SUM(
                _xlfn.XLOOKUP(
                    B$1,
                    TBL_Options[Option],
                    TBL_Options[ROG],
                    0,
                    0
                )/
                12
            )+
            B35+
            _xlfn.XLOOKUP(
                B$1,
                TBL_Options_Add[Option],
                TBL_Options_Add[Influx2_Size],
                0,
                0
            )
        ),
        _xlfn.XLOOKUP(
            B$1,
            TBL_Options_Add[Option],
            TBL_Options_Add[Influx3_Month],
            0,
            0
        )=TBL_Formulas[[#This Row],[Month]],
        SUM(
            B35*
            SUM(
                _xlfn.XLOOKUP(
                    B$1,
                    TBL_Options[Option],
                    TBL_Options[ROG],
                    0,
                    0
                )/
                12
            )+
            B35+
            _xlfn.XLOOKUP(
                B$1,
                TBL_Options_Add[Option],
                TBL_Options_Add[Influx3_Size],
                0,
                0
            )
        )
    ),
    SUM(
        B35*
        SUM(
            _xlfn.XLOOKUP(
                B$1,
                TBL_Options[Option],
                TBL_Options[ROG],
                0,
                0
            )/
            12
        )+
        B35
    )
)</f>
        <v>259.76378494546276</v>
      </c>
      <c r="C36" cm="1">
        <f t="array" ref="C36">_xlfn.IFNA(
    _xlfn.IFS(
        _xlfn.XLOOKUP(
            C$1,
            TBL_Options_Add[Option],
            TBL_Options_Add[Influx1_Month],
            0,
            0
        )=TBL_Formulas[[#This Row],[Month]],
        SUM(
            C35*
            SUM(
                _xlfn.XLOOKUP(
                    C$1,
                    TBL_Options[Option],
                    TBL_Options[ROG],
                    0,
                    0
                )/
                12
            )+
            C35+
            _xlfn.XLOOKUP(
                C$1,
                TBL_Options_Add[Option],
                TBL_Options_Add[Influx1_Size],
                0,
                0
            )
        ),
        _xlfn.XLOOKUP(
            C$1,
            TBL_Options_Add[Option],
            TBL_Options_Add[Influx2_Month],
            0,
            0
        )=TBL_Formulas[[#This Row],[Month]],
        SUM(
            C35*
            SUM(
                _xlfn.XLOOKUP(
                    C$1,
                    TBL_Options[Option],
                    TBL_Options[ROG],
                    0,
                    0
                )/
                12
            )+
            C35+
            _xlfn.XLOOKUP(
                C$1,
                TBL_Options_Add[Option],
                TBL_Options_Add[Influx2_Size],
                0,
                0
            )
        ),
        _xlfn.XLOOKUP(
            C$1,
            TBL_Options_Add[Option],
            TBL_Options_Add[Influx3_Month],
            0,
            0
        )=TBL_Formulas[[#This Row],[Month]],
        SUM(
            C35*
            SUM(
                _xlfn.XLOOKUP(
                    C$1,
                    TBL_Options[Option],
                    TBL_Options[ROG],
                    0,
                    0
                )/
                12
            )+
            C35+
            _xlfn.XLOOKUP(
                C$1,
                TBL_Options_Add[Option],
                TBL_Options_Add[Influx3_Size],
                0,
                0
            )
        )
    ),
    SUM(
        C35*
        SUM(
            _xlfn.XLOOKUP(
                C$1,
                TBL_Options[Option],
                TBL_Options[ROG],
                0,
                0
            )/
            12
        )+
        C35
    )
)</f>
        <v>65.751566660694607</v>
      </c>
      <c r="D36" cm="1">
        <f t="array" ref="D36">_xlfn.IFNA(
    _xlfn.IFS(
        _xlfn.XLOOKUP(
            D$1,
            TBL_Options_Add[Option],
            TBL_Options_Add[Influx1_Month],
            0,
            0
        )=TBL_Formulas[[#This Row],[Month]],
        SUM(
            D35*
            SUM(
                _xlfn.XLOOKUP(
                    D$1,
                    TBL_Options[Option],
                    TBL_Options[ROG],
                    0,
                    0
                )/
                12
            )+
            D35+
            _xlfn.XLOOKUP(
                D$1,
                TBL_Options_Add[Option],
                TBL_Options_Add[Influx1_Size],
                0,
                0
            )
        ),
        _xlfn.XLOOKUP(
            D$1,
            TBL_Options_Add[Option],
            TBL_Options_Add[Influx2_Month],
            0,
            0
        )=TBL_Formulas[[#This Row],[Month]],
        SUM(
            D35*
            SUM(
                _xlfn.XLOOKUP(
                    D$1,
                    TBL_Options[Option],
                    TBL_Options[ROG],
                    0,
                    0
                )/
                12
            )+
            D35+
            _xlfn.XLOOKUP(
                D$1,
                TBL_Options_Add[Option],
                TBL_Options_Add[Influx2_Size],
                0,
                0
            )
        ),
        _xlfn.XLOOKUP(
            D$1,
            TBL_Options_Add[Option],
            TBL_Options_Add[Influx3_Month],
            0,
            0
        )=TBL_Formulas[[#This Row],[Month]],
        SUM(
            D35*
            SUM(
                _xlfn.XLOOKUP(
                    D$1,
                    TBL_Options[Option],
                    TBL_Options[ROG],
                    0,
                    0
                )/
                12
            )+
            D35+
            _xlfn.XLOOKUP(
                D$1,
                TBL_Options_Add[Option],
                TBL_Options_Add[Influx3_Size],
                0,
                0
            )
        )
    ),
    SUM(
        D35*
        SUM(
            _xlfn.XLOOKUP(
                D$1,
                TBL_Options[Option],
                TBL_Options[ROG],
                0,
                0
            )/
            12
        )+
        D35
    )
)</f>
        <v>65.751566660694607</v>
      </c>
      <c r="E36" cm="1">
        <f t="array" ref="E36">_xlfn.IFNA(
    _xlfn.IFS(
        _xlfn.XLOOKUP(
            E$1,
            TBL_Options_Add[Option],
            TBL_Options_Add[Influx1_Month],
            0,
            0
        )=TBL_Formulas[[#This Row],[Month]],
        SUM(
            E35*
            SUM(
                _xlfn.XLOOKUP(
                    E$1,
                    TBL_Options[Option],
                    TBL_Options[ROG],
                    0,
                    0
                )/
                12
            )+
            E35+
            _xlfn.XLOOKUP(
                E$1,
                TBL_Options_Add[Option],
                TBL_Options_Add[Influx1_Size],
                0,
                0
            )
        ),
        _xlfn.XLOOKUP(
            E$1,
            TBL_Options_Add[Option],
            TBL_Options_Add[Influx2_Month],
            0,
            0
        )=TBL_Formulas[[#This Row],[Month]],
        SUM(
            E35*
            SUM(
                _xlfn.XLOOKUP(
                    E$1,
                    TBL_Options[Option],
                    TBL_Options[ROG],
                    0,
                    0
                )/
                12
            )+
            E35+
            _xlfn.XLOOKUP(
                E$1,
                TBL_Options_Add[Option],
                TBL_Options_Add[Influx2_Size],
                0,
                0
            )
        ),
        _xlfn.XLOOKUP(
            E$1,
            TBL_Options_Add[Option],
            TBL_Options_Add[Influx3_Month],
            0,
            0
        )=TBL_Formulas[[#This Row],[Month]],
        SUM(
            E35*
            SUM(
                _xlfn.XLOOKUP(
                    E$1,
                    TBL_Options[Option],
                    TBL_Options[ROG],
                    0,
                    0
                )/
                12
            )+
            E35+
            _xlfn.XLOOKUP(
                E$1,
                TBL_Options_Add[Option],
                TBL_Options_Add[Influx3_Size],
                0,
                0
            )
        )
    ),
    SUM(
        E35*
        SUM(
            _xlfn.XLOOKUP(
                E$1,
                TBL_Options[Option],
                TBL_Options[ROG],
                0,
                0
            )/
            12
        )+
        E35
    )
)</f>
        <v>65.751566660694607</v>
      </c>
      <c r="F36" cm="1">
        <f t="array" ref="F36">_xlfn.IFNA(
    _xlfn.IFS(
        _xlfn.XLOOKUP(
            F$1,
            TBL_Options_Add[Option],
            TBL_Options_Add[Influx1_Month],
            0,
            0
        )=TBL_Formulas[[#This Row],[Month]],
        SUM(
            F35*
            SUM(
                _xlfn.XLOOKUP(
                    F$1,
                    TBL_Options[Option],
                    TBL_Options[ROG],
                    0,
                    0
                )/
                12
            )+
            F35+
            _xlfn.XLOOKUP(
                F$1,
                TBL_Options_Add[Option],
                TBL_Options_Add[Influx1_Size],
                0,
                0
            )
        ),
        _xlfn.XLOOKUP(
            F$1,
            TBL_Options_Add[Option],
            TBL_Options_Add[Influx2_Month],
            0,
            0
        )=TBL_Formulas[[#This Row],[Month]],
        SUM(
            F35*
            SUM(
                _xlfn.XLOOKUP(
                    F$1,
                    TBL_Options[Option],
                    TBL_Options[ROG],
                    0,
                    0
                )/
                12
            )+
            F35+
            _xlfn.XLOOKUP(
                F$1,
                TBL_Options_Add[Option],
                TBL_Options_Add[Influx2_Size],
                0,
                0
            )
        ),
        _xlfn.XLOOKUP(
            F$1,
            TBL_Options_Add[Option],
            TBL_Options_Add[Influx3_Month],
            0,
            0
        )=TBL_Formulas[[#This Row],[Month]],
        SUM(
            F35*
            SUM(
                _xlfn.XLOOKUP(
                    F$1,
                    TBL_Options[Option],
                    TBL_Options[ROG],
                    0,
                    0
                )/
                12
            )+
            F35+
            _xlfn.XLOOKUP(
                F$1,
                TBL_Options_Add[Option],
                TBL_Options_Add[Influx3_Size],
                0,
                0
            )
        )
    ),
    SUM(
        F35*
        SUM(
            _xlfn.XLOOKUP(
                F$1,
                TBL_Options[Option],
                TBL_Options[ROG],
                0,
                0
            )/
            12
        )+
        F35
    )
)</f>
        <v>65.751566660694607</v>
      </c>
      <c r="G36" cm="1">
        <f t="array" ref="G36">_xlfn.IFNA(
    _xlfn.IFS(
        _xlfn.XLOOKUP(
            G$1,
            TBL_Options_Add[Option],
            TBL_Options_Add[Influx1_Month],
            0,
            0
        )=TBL_Formulas[[#This Row],[Month]],
        SUM(
            G35*
            SUM(
                _xlfn.XLOOKUP(
                    G$1,
                    TBL_Options[Option],
                    TBL_Options[ROG],
                    0,
                    0
                )/
                12
            )+
            G35+
            _xlfn.XLOOKUP(
                G$1,
                TBL_Options_Add[Option],
                TBL_Options_Add[Influx1_Size],
                0,
                0
            )
        ),
        _xlfn.XLOOKUP(
            G$1,
            TBL_Options_Add[Option],
            TBL_Options_Add[Influx2_Month],
            0,
            0
        )=TBL_Formulas[[#This Row],[Month]],
        SUM(
            G35*
            SUM(
                _xlfn.XLOOKUP(
                    G$1,
                    TBL_Options[Option],
                    TBL_Options[ROG],
                    0,
                    0
                )/
                12
            )+
            G35+
            _xlfn.XLOOKUP(
                G$1,
                TBL_Options_Add[Option],
                TBL_Options_Add[Influx2_Size],
                0,
                0
            )
        ),
        _xlfn.XLOOKUP(
            G$1,
            TBL_Options_Add[Option],
            TBL_Options_Add[Influx3_Month],
            0,
            0
        )=TBL_Formulas[[#This Row],[Month]],
        SUM(
            G35*
            SUM(
                _xlfn.XLOOKUP(
                    G$1,
                    TBL_Options[Option],
                    TBL_Options[ROG],
                    0,
                    0
                )/
                12
            )+
            G35+
            _xlfn.XLOOKUP(
                G$1,
                TBL_Options_Add[Option],
                TBL_Options_Add[Influx3_Size],
                0,
                0
            )
        )
    ),
    SUM(
        G35*
        SUM(
            _xlfn.XLOOKUP(
                G$1,
                TBL_Options[Option],
                TBL_Options[ROG],
                0,
                0
            )/
            12
        )+
        G35
    )
)</f>
        <v>65.751566660694607</v>
      </c>
      <c r="H36" cm="1">
        <f t="array" ref="H36">_xlfn.IFNA(
    _xlfn.IFS(
        _xlfn.XLOOKUP(
            H$1,
            TBL_Options_Add[Option],
            TBL_Options_Add[Influx1_Month],
            0,
            0
        )=TBL_Formulas[[#This Row],[Month]],
        SUM(
            H35*
            SUM(
                _xlfn.XLOOKUP(
                    H$1,
                    TBL_Options[Option],
                    TBL_Options[ROG],
                    0,
                    0
                )/
                12
            )+
            H35+
            _xlfn.XLOOKUP(
                H$1,
                TBL_Options_Add[Option],
                TBL_Options_Add[Influx1_Size],
                0,
                0
            )
        ),
        _xlfn.XLOOKUP(
            H$1,
            TBL_Options_Add[Option],
            TBL_Options_Add[Influx2_Month],
            0,
            0
        )=TBL_Formulas[[#This Row],[Month]],
        SUM(
            H35*
            SUM(
                _xlfn.XLOOKUP(
                    H$1,
                    TBL_Options[Option],
                    TBL_Options[ROG],
                    0,
                    0
                )/
                12
            )+
            H35+
            _xlfn.XLOOKUP(
                H$1,
                TBL_Options_Add[Option],
                TBL_Options_Add[Influx2_Size],
                0,
                0
            )
        ),
        _xlfn.XLOOKUP(
            H$1,
            TBL_Options_Add[Option],
            TBL_Options_Add[Influx3_Month],
            0,
            0
        )=TBL_Formulas[[#This Row],[Month]],
        SUM(
            H35*
            SUM(
                _xlfn.XLOOKUP(
                    H$1,
                    TBL_Options[Option],
                    TBL_Options[ROG],
                    0,
                    0
                )/
                12
            )+
            H35+
            _xlfn.XLOOKUP(
                H$1,
                TBL_Options_Add[Option],
                TBL_Options_Add[Influx3_Size],
                0,
                0
            )
        )
    ),
    SUM(
        H35*
        SUM(
            _xlfn.XLOOKUP(
                H$1,
                TBL_Options[Option],
                TBL_Options[ROG],
                0,
                0
            )/
            12
        )+
        H35
    )
)</f>
        <v>65.751566660694607</v>
      </c>
      <c r="I36" cm="1">
        <f t="array" ref="I36">_xlfn.IFNA(
    _xlfn.IFS(
        _xlfn.XLOOKUP(
            I$1,
            TBL_Options_Add[Option],
            TBL_Options_Add[Influx1_Month],
            0,
            0
        )=TBL_Formulas[[#This Row],[Month]],
        SUM(
            I35*
            SUM(
                _xlfn.XLOOKUP(
                    I$1,
                    TBL_Options[Option],
                    TBL_Options[ROG],
                    0,
                    0
                )/
                12
            )+
            I35+
            _xlfn.XLOOKUP(
                I$1,
                TBL_Options_Add[Option],
                TBL_Options_Add[Influx1_Size],
                0,
                0
            )
        ),
        _xlfn.XLOOKUP(
            I$1,
            TBL_Options_Add[Option],
            TBL_Options_Add[Influx2_Month],
            0,
            0
        )=TBL_Formulas[[#This Row],[Month]],
        SUM(
            I35*
            SUM(
                _xlfn.XLOOKUP(
                    I$1,
                    TBL_Options[Option],
                    TBL_Options[ROG],
                    0,
                    0
                )/
                12
            )+
            I35+
            _xlfn.XLOOKUP(
                I$1,
                TBL_Options_Add[Option],
                TBL_Options_Add[Influx2_Size],
                0,
                0
            )
        ),
        _xlfn.XLOOKUP(
            I$1,
            TBL_Options_Add[Option],
            TBL_Options_Add[Influx3_Month],
            0,
            0
        )=TBL_Formulas[[#This Row],[Month]],
        SUM(
            I35*
            SUM(
                _xlfn.XLOOKUP(
                    I$1,
                    TBL_Options[Option],
                    TBL_Options[ROG],
                    0,
                    0
                )/
                12
            )+
            I35+
            _xlfn.XLOOKUP(
                I$1,
                TBL_Options_Add[Option],
                TBL_Options_Add[Influx3_Size],
                0,
                0
            )
        )
    ),
    SUM(
        I35*
        SUM(
            _xlfn.XLOOKUP(
                I$1,
                TBL_Options[Option],
                TBL_Options[ROG],
                0,
                0
            )/
            12
        )+
        I35
    )
)</f>
        <v>65.751566660694607</v>
      </c>
      <c r="J36" cm="1">
        <f t="array" ref="J36">_xlfn.IFNA(
    _xlfn.IFS(
        _xlfn.XLOOKUP(
            J$1,
            TBL_Options_Add[Option],
            TBL_Options_Add[Influx1_Month],
            0,
            0
        )=TBL_Formulas[[#This Row],[Month]],
        SUM(
            J35*
            SUM(
                _xlfn.XLOOKUP(
                    J$1,
                    TBL_Options[Option],
                    TBL_Options[ROG],
                    0,
                    0
                )/
                12
            )+
            J35+
            _xlfn.XLOOKUP(
                J$1,
                TBL_Options_Add[Option],
                TBL_Options_Add[Influx1_Size],
                0,
                0
            )
        ),
        _xlfn.XLOOKUP(
            J$1,
            TBL_Options_Add[Option],
            TBL_Options_Add[Influx2_Month],
            0,
            0
        )=TBL_Formulas[[#This Row],[Month]],
        SUM(
            J35*
            SUM(
                _xlfn.XLOOKUP(
                    J$1,
                    TBL_Options[Option],
                    TBL_Options[ROG],
                    0,
                    0
                )/
                12
            )+
            J35+
            _xlfn.XLOOKUP(
                J$1,
                TBL_Options_Add[Option],
                TBL_Options_Add[Influx2_Size],
                0,
                0
            )
        ),
        _xlfn.XLOOKUP(
            J$1,
            TBL_Options_Add[Option],
            TBL_Options_Add[Influx3_Month],
            0,
            0
        )=TBL_Formulas[[#This Row],[Month]],
        SUM(
            J35*
            SUM(
                _xlfn.XLOOKUP(
                    J$1,
                    TBL_Options[Option],
                    TBL_Options[ROG],
                    0,
                    0
                )/
                12
            )+
            J35+
            _xlfn.XLOOKUP(
                J$1,
                TBL_Options_Add[Option],
                TBL_Options_Add[Influx3_Size],
                0,
                0
            )
        )
    ),
    SUM(
        J35*
        SUM(
            _xlfn.XLOOKUP(
                J$1,
                TBL_Options[Option],
                TBL_Options[ROG],
                0,
                0
            )/
            12
        )+
        J35
    )
)</f>
        <v>65.751566660694607</v>
      </c>
      <c r="K36" cm="1">
        <f t="array" ref="K36">_xlfn.IFNA(
    _xlfn.IFS(
        _xlfn.XLOOKUP(
            K$1,
            TBL_Options_Add[Option],
            TBL_Options_Add[Influx1_Month],
            0,
            0
        )=TBL_Formulas[[#This Row],[Month]],
        SUM(
            K35*
            SUM(
                _xlfn.XLOOKUP(
                    K$1,
                    TBL_Options[Option],
                    TBL_Options[ROG],
                    0,
                    0
                )/
                12
            )+
            K35+
            _xlfn.XLOOKUP(
                K$1,
                TBL_Options_Add[Option],
                TBL_Options_Add[Influx1_Size],
                0,
                0
            )
        ),
        _xlfn.XLOOKUP(
            K$1,
            TBL_Options_Add[Option],
            TBL_Options_Add[Influx2_Month],
            0,
            0
        )=TBL_Formulas[[#This Row],[Month]],
        SUM(
            K35*
            SUM(
                _xlfn.XLOOKUP(
                    K$1,
                    TBL_Options[Option],
                    TBL_Options[ROG],
                    0,
                    0
                )/
                12
            )+
            K35+
            _xlfn.XLOOKUP(
                K$1,
                TBL_Options_Add[Option],
                TBL_Options_Add[Influx2_Size],
                0,
                0
            )
        ),
        _xlfn.XLOOKUP(
            K$1,
            TBL_Options_Add[Option],
            TBL_Options_Add[Influx3_Month],
            0,
            0
        )=TBL_Formulas[[#This Row],[Month]],
        SUM(
            K35*
            SUM(
                _xlfn.XLOOKUP(
                    K$1,
                    TBL_Options[Option],
                    TBL_Options[ROG],
                    0,
                    0
                )/
                12
            )+
            K35+
            _xlfn.XLOOKUP(
                K$1,
                TBL_Options_Add[Option],
                TBL_Options_Add[Influx3_Size],
                0,
                0
            )
        )
    ),
    SUM(
        K35*
        SUM(
            _xlfn.XLOOKUP(
                K$1,
                TBL_Options[Option],
                TBL_Options[ROG],
                0,
                0
            )/
            12
        )+
        K35
    )
)</f>
        <v>65.751566660694607</v>
      </c>
      <c r="L36">
        <f>IFERROR(
    SUM(
       TBL_Formulas[[#This Row],[Growth Pattern 01]]*
        _xlfn.XLOOKUP(
            L$1,
            TBL_Options[Option],
            TBL_Options[Primary_Mix],
            1,
            0
        )
    ),
    ""
)</f>
        <v>259.76378494546276</v>
      </c>
      <c r="M36">
        <f>IFERROR(
    SUM(
       TBL_Formulas[[#This Row],[Growth Pattern 01]]*
        _xlfn.XLOOKUP(
            M$1,
            TBL_Options[Option],
            TBL_Options[Secondary_Mix],
            1,
            0
        )
    ),
    ""
)</f>
        <v>51.952756989092556</v>
      </c>
      <c r="N36">
        <f>IFERROR(
    SUM(
       TBL_Formulas[[#This Row],[Growth Pattern 01]]*
        _xlfn.XLOOKUP(
            N$1,
            TBL_Options[Option],
            TBL_Options[Archive_Mix],
            1,
            0
        )
    ),
    ""
)</f>
        <v>0</v>
      </c>
      <c r="O36">
        <f>IFERROR(
    SUM(
       TBL_Formulas[[#This Row],[Growth Pattern 02]]*
        _xlfn.XLOOKUP(
            O$1,
            TBL_Options[Option],
            TBL_Options[Primary_Mix],
            1,
            0
        )
    ),
    ""
)</f>
        <v>13.150313332138921</v>
      </c>
      <c r="P36">
        <f>IFERROR(
    SUM(
       TBL_Formulas[[#This Row],[Growth Pattern 02]]*
        _xlfn.XLOOKUP(
            P$1,
            TBL_Options[Option],
            TBL_Options[Secondary_Mix],
            1,
            0
        )
    ),
    ""
)</f>
        <v>13.150313332138921</v>
      </c>
      <c r="Q36">
        <f>IFERROR(
    SUM(
       TBL_Formulas[[#This Row],[Growth Pattern 02]]*
        _xlfn.XLOOKUP(
            Q$1,
            TBL_Options[Option],
            TBL_Options[Archive_Mix],
            1,
            0
        )
    ),
    ""
)</f>
        <v>39.450939996416764</v>
      </c>
      <c r="R36">
        <f>IFERROR(
    SUM(
       TBL_Formulas[[#This Row],[Growth Pattern 03]]*
        _xlfn.XLOOKUP(
            R$1,
            TBL_Options[Option],
            TBL_Options[Primary_Mix],
            1,
            0
        )
    ),
    ""
)</f>
        <v>65.751566660694607</v>
      </c>
      <c r="S36">
        <f>IFERROR(
    SUM(
       TBL_Formulas[[#This Row],[Growth Pattern 03]]*
        _xlfn.XLOOKUP(
            R$1,
            TBL_Options[Option],
            TBL_Options[Secondary_Mix],
            1,
            0
        )
    ),
    ""
)</f>
        <v>0</v>
      </c>
      <c r="T36">
        <f>IFERROR(
    SUM(
       TBL_Formulas[[#This Row],[Growth Pattern 03]]*
        _xlfn.XLOOKUP(
            T$1,
            TBL_Options[Option],
            TBL_Options[Archive_Mix],
            1,
            0
        )
    ),
    ""
)</f>
        <v>0</v>
      </c>
      <c r="U36">
        <f>IFERROR(
    SUM(
       TBL_Formulas[[#This Row],[Growth Pattern 04]]*
        _xlfn.XLOOKUP(
            U$1,
            TBL_Options[Option],
            TBL_Options[Primary_Mix],
            1,
            0
        )
    ),
    ""
)</f>
        <v>65.751566660694607</v>
      </c>
      <c r="V36">
        <f>IFERROR(
    SUM(
       TBL_Formulas[[#This Row],[Growth Pattern 04]]*
        _xlfn.XLOOKUP(
           V$1,
            TBL_Options[Option],
            TBL_Options[Secondary_Mix],
            1,
            0
        )
    ),
    ""
)</f>
        <v>0</v>
      </c>
      <c r="W36">
        <f>IFERROR(
    SUM(
       TBL_Formulas[[#This Row],[Growth Pattern 04]]*
        _xlfn.XLOOKUP(
            W$1,
            TBL_Options[Option],
            TBL_Options[Archive_Mix],
            1,
            0
        )
    ),
    ""
)</f>
        <v>0</v>
      </c>
      <c r="X36">
        <f>IFERROR(
    SUM(
       TBL_Formulas[[#This Row],[Growth Pattern 05]]*
        _xlfn.XLOOKUP(
            X$1,
            TBL_Options[Option],
            TBL_Options[Primary_Mix],
            1,
            0
        )
    ),
    ""
)</f>
        <v>65.751566660694607</v>
      </c>
      <c r="Y36">
        <f>IFERROR(
    SUM(
       TBL_Formulas[[#This Row],[Growth Pattern 05]]*
        _xlfn.XLOOKUP(
            Y$1,
            TBL_Options[Option],
            TBL_Options[Secondary_Mix],
            1,
            0
        )
    ),
    ""
)</f>
        <v>0</v>
      </c>
      <c r="Z36">
        <f>IFERROR(
    SUM(
       TBL_Formulas[[#This Row],[Growth Pattern 05]]*
        _xlfn.XLOOKUP(
            Z$1,
            TBL_Options[Option],
            TBL_Options[Archive_Mix],
            1,
            0
        )
    ),
    ""
)</f>
        <v>0</v>
      </c>
      <c r="AA36">
        <f>IFERROR(
    SUM(
       TBL_Formulas[[#This Row],[Growth Pattern 06]]*
        _xlfn.XLOOKUP(
            AA$1,
            TBL_Options[Option],
            TBL_Options[Primary_Mix],
            1,
            0
        )
    ),
    ""
)</f>
        <v>65.751566660694607</v>
      </c>
      <c r="AB36">
        <f>IFERROR(
    SUM(
       TBL_Formulas[[#This Row],[Growth Pattern 06]]*
        _xlfn.XLOOKUP(
            AB$1,
            TBL_Options[Option],
            TBL_Options[Secondary_Mix],
            1,
            0
        )
    ),
    ""
)</f>
        <v>0</v>
      </c>
      <c r="AC36">
        <f>IFERROR(
    SUM(
       TBL_Formulas[[#This Row],[Growth Pattern 06]]*
        _xlfn.XLOOKUP(
            AC$1,
            TBL_Options[Option],
            TBL_Options[Archive_Mix],
            1,
            0
        )
    ),
    ""
)</f>
        <v>0</v>
      </c>
      <c r="AD36">
        <f>IFERROR(
    SUM(
       TBL_Formulas[[#This Row],[Growth Pattern 07]]*
        _xlfn.XLOOKUP(
            AD$1,
            TBL_Options[Option],
            TBL_Options[Primary_Mix],
            1,
            0
        )
    ),
    ""
)</f>
        <v>65.751566660694607</v>
      </c>
      <c r="AE36">
        <f>IFERROR(
    SUM(
       TBL_Formulas[[#This Row],[Growth Pattern 07]]*
        _xlfn.XLOOKUP(
            AE$1,
            TBL_Options[Option],
            TBL_Options[Secondary_Mix],
            1,
            0
        )
    ),
    ""
)</f>
        <v>0</v>
      </c>
      <c r="AF36">
        <f>IFERROR(
    SUM(
       TBL_Formulas[[#This Row],[Growth Pattern 07]]*
        _xlfn.XLOOKUP(
            AF$1,
            TBL_Options[Option],
            TBL_Options[Archive_Mix],
            1,
            0
        )
    ),
    ""
)</f>
        <v>0</v>
      </c>
      <c r="AG36">
        <f>IFERROR(
    SUM(
       TBL_Formulas[[#This Row],[Growth Pattern 08]]*
        _xlfn.XLOOKUP(
            AG$1,
            TBL_Options[Option],
            TBL_Options[Primary_Mix],
            1,
            0
        )
    ),
    ""
)</f>
        <v>65.751566660694607</v>
      </c>
      <c r="AH36">
        <f>IFERROR(
    SUM(
       TBL_Formulas[[#This Row],[Growth Pattern 08]]*
        _xlfn.XLOOKUP(
            AH$1,
            TBL_Options[Option],
            TBL_Options[Secondary_Mix],
            1,
            0
        )
    ),
    ""
)</f>
        <v>0</v>
      </c>
      <c r="AI36">
        <f>IFERROR(
    SUM(
       TBL_Formulas[[#This Row],[Growth Pattern 08]]*
        _xlfn.XLOOKUP(
            AI$1,
            TBL_Options[Option],
            TBL_Options[Archive_Mix],
            1,
            0
        )
    ),
    ""
)</f>
        <v>0</v>
      </c>
      <c r="AJ36">
        <f>IFERROR(
    SUM(
       TBL_Formulas[[#This Row],[Growth Pattern 09]]*
        _xlfn.XLOOKUP(
            AJ$1,
            TBL_Options[Option],
            TBL_Options[Primary_Mix],
            1,
            0
        )
    ),
    ""
)</f>
        <v>65.751566660694607</v>
      </c>
      <c r="AK36">
        <f>IFERROR(
    SUM(
       TBL_Formulas[[#This Row],[Growth Pattern 09]]*
        _xlfn.XLOOKUP(
            AK$1,
            TBL_Options[Option],
            TBL_Options[Secondary_Mix],
            1,
            0
        )
    ),
    ""
)</f>
        <v>0</v>
      </c>
      <c r="AL36">
        <f>IFERROR(
    SUM(
       TBL_Formulas[[#This Row],[Growth Pattern 09]]*
        _xlfn.XLOOKUP(
            AL$1,
            TBL_Options[Option],
            TBL_Options[Archive_Mix],
            1,
            0
        )
    ),
    ""
)</f>
        <v>0</v>
      </c>
      <c r="AM36">
        <f>IFERROR(
    SUM(
       TBL_Formulas[[#This Row],[Growth Pattern 10]]*
        _xlfn.XLOOKUP(
            AM$1,
            TBL_Options[Option],
            TBL_Options[Primary_Mix],
            1,
            0
        )
    ),
    ""
)</f>
        <v>65.751566660694607</v>
      </c>
      <c r="AN36">
        <f>IFERROR(
    SUM(
       TBL_Formulas[[#This Row],[Growth Pattern 10]]*
        _xlfn.XLOOKUP(
            AN$1,
            TBL_Options[Option],
            TBL_Options[Secondary_Mix],
            1,
            0
        )
    ),
    ""
)</f>
        <v>0</v>
      </c>
      <c r="AO36">
        <f>IFERROR(
    SUM(
       TBL_Formulas[[#This Row],[Growth Pattern 10]]*
        _xlfn.XLOOKUP(
            AO$1,
            TBL_Options[Option],
            TBL_Options[Archive_Mix],
            1,
            0
        )
    ),
    ""
)</f>
        <v>0</v>
      </c>
      <c r="AP36" s="3" cm="1">
        <f t="array" ref="AP36">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5903.1585472513852</v>
      </c>
      <c r="AQ36" s="3" t="str" cm="1">
        <f t="array" ref="AQ36">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6" s="3" t="str" cm="1">
        <f t="array" ref="AR36">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6" s="3" cm="1">
        <f t="array" ref="AS36">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309.71617959853586</v>
      </c>
      <c r="AT36" s="3" cm="1">
        <f t="array" ref="AT36">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168.32401065137822</v>
      </c>
      <c r="AU36" s="3" cm="1">
        <f t="array" ref="AU36">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161.59105022532307</v>
      </c>
      <c r="AV36" s="3" cm="1">
        <f t="array" ref="AV36">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841.62005325689097</v>
      </c>
      <c r="AW36" s="3" t="str" cm="1">
        <f t="array" ref="AW36">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6" s="3" t="str" cm="1">
        <f t="array" ref="AX36">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6" s="3" cm="1">
        <f t="array" ref="AY36">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673.29604260551275</v>
      </c>
      <c r="AZ36" s="3" t="str" cm="1">
        <f t="array" ref="AZ36">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6" s="3" t="str" cm="1">
        <f t="array" ref="BA36">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6" s="3" cm="1">
        <f t="array" ref="BB36">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1200.6421537075371</v>
      </c>
      <c r="BC36" s="3" t="str" cm="1">
        <f t="array" ref="BC36">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6" s="3" t="str" cm="1">
        <f t="array" ref="BD36">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6" s="3" cm="1">
        <f t="array" ref="BE36">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673.29604260551275</v>
      </c>
      <c r="BF36" s="3" t="str" cm="1">
        <f t="array" ref="BF36">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6" s="3" t="str" cm="1">
        <f t="array" ref="BG36">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6" s="3" cm="1">
        <f t="array" ref="BH36">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134.65920852110256</v>
      </c>
      <c r="BI36" s="3" t="str" cm="1">
        <f t="array" ref="BI36">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6" s="3" t="str" cm="1">
        <f t="array" ref="BJ36">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6" s="3" cm="1">
        <f t="array" ref="BK36">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2625.8545661614999</v>
      </c>
      <c r="BL36" s="3" t="str" cm="1">
        <f t="array" ref="BL36">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6" s="3" t="str" cm="1">
        <f t="array" ref="BM36">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6" s="3" cm="1">
        <f t="array" ref="BN36">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673.29604260551275</v>
      </c>
      <c r="BO36" s="3" t="str" cm="1">
        <f t="array" ref="BO36">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6" s="3" t="str" cm="1">
        <f t="array" ref="BP36">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6" s="3" cm="1">
        <f t="array" ref="BQ36">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269.31841704220511</v>
      </c>
      <c r="BR36" s="3" t="str" cm="1">
        <f t="array" ref="BR36">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6" s="3" t="str" cm="1">
        <f t="array" ref="BS36">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6"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6">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6">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67.329604260551278</v>
      </c>
      <c r="BW36">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67.329604260551278</v>
      </c>
      <c r="BX36">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6">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67.329604260551278</v>
      </c>
      <c r="BZ36">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134.65920852110256</v>
      </c>
      <c r="CA36">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6">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67.329604260551278</v>
      </c>
      <c r="CC36">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134.65920852110256</v>
      </c>
      <c r="CD36" s="3" t="str" cm="1">
        <f t="array" ref="CD36">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6" s="3" cm="1">
        <f t="array" ref="CE36">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2312.1839841653082</v>
      </c>
      <c r="CF36" s="3" t="str" cm="1">
        <f t="array" ref="CF36">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6" s="3" t="str" cm="1">
        <f t="array" ref="CG36">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6" s="3" cm="1">
        <f t="array" ref="CH36">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121.19328766899231</v>
      </c>
      <c r="CI36" s="3" t="str" cm="1">
        <f t="array" ref="CI36">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6" s="3" t="str" cm="1">
        <f t="array" ref="CJ36">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6" s="3" cm="1">
        <f t="array" ref="CK36">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605.96643834496149</v>
      </c>
      <c r="CL36" s="3" t="str" cm="1">
        <f t="array" ref="CL36">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6" s="3" t="str" cm="1">
        <f t="array" ref="CM36">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6" s="3" cm="1">
        <f t="array" ref="CN36">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605.96643834496149</v>
      </c>
      <c r="CO36" s="3" t="str" cm="1">
        <f t="array" ref="CO36">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6" s="3" cm="1">
        <f t="array" ref="CP36">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580.17403727982366</v>
      </c>
      <c r="CQ36" s="3" t="str" cm="1">
        <f t="array" ref="CQ36">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6" s="3" t="str" cm="1">
        <f t="array" ref="CR36">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6" s="3" cm="1">
        <f t="array" ref="CS36">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580.17403727982366</v>
      </c>
      <c r="CT36" s="3" t="str" cm="1">
        <f t="array" ref="CT36">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6" s="3" t="str" cm="1">
        <f t="array" ref="CU36">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6" s="3" cm="1">
        <f t="array" ref="CV36">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580.17403727982366</v>
      </c>
      <c r="CW36" s="3" t="str" cm="1">
        <f t="array" ref="CW36">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6" s="3" t="str" cm="1">
        <f t="array" ref="CX36">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6" s="3" cm="1">
        <f t="array" ref="CY36">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580.17403727982366</v>
      </c>
      <c r="CZ36" s="3" t="str" cm="1">
        <f t="array" ref="CZ36">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6" s="3" t="str" cm="1">
        <f t="array" ref="DA36">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6" s="3" t="str" cm="1">
        <f t="array" ref="DB36">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6" s="3" t="str" cm="1">
        <f t="array" ref="DC36">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6" s="3" cm="1">
        <f t="array" ref="DD36">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750.86564686606403</v>
      </c>
      <c r="DE36" s="3" t="str" cm="1">
        <f t="array" ref="DE36">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6" s="3" t="str" cm="1">
        <f t="array" ref="DF36">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6" s="3" cm="1">
        <f t="array" ref="DG36">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750.86564686606403</v>
      </c>
      <c r="DH36" s="3">
        <f>SUM(TBL_Formulas[[#This Row],[Primary Storage 01]:[Archive Storage 01]],TBL_Formulas[[#This Row],[Data Retrieval 01]])</f>
        <v>5903.1585472513852</v>
      </c>
      <c r="DI36" s="3">
        <f>SUM(TBL_Formulas[[#This Row],[Primary Storage 01]:[Archive Storage 01]],TBL_Formulas[[#This Row],[Data Retrieval 01]],TBL_Formulas[[#This Row],[Egress Fees 01 - Azure]:[Egress Fees 01 - GCP]])</f>
        <v>8215.3425314166925</v>
      </c>
      <c r="DJ36" s="3">
        <f>SUM(TBL_Formulas[[#This Row],[Primary Storage 02]:[Archive Storage 02]],TBL_Formulas[[#This Row],[Data Retrieval 02]])</f>
        <v>639.63124047523718</v>
      </c>
      <c r="DK36" s="3">
        <f>SUM(TBL_Formulas[[#This Row],[Primary Storage 02]:[Archive Storage 02]],TBL_Formulas[[#This Row],[Data Retrieval 02]],TBL_Formulas[[#This Row],[Egress Fees 02 - Azure]:[Egress Fees 02 - GCP]])</f>
        <v>760.82452814422948</v>
      </c>
      <c r="DL36" s="3">
        <f>SUM(TBL_Formulas[[#This Row],[Primary Storage 03]:[Archive Storage 03]],TBL_Formulas[[#This Row],[Data Retrieval 03]])</f>
        <v>908.94965751744223</v>
      </c>
      <c r="DM36" s="3">
        <f>SUM(TBL_Formulas[[#This Row],[Primary Storage 03]:[Archive Storage 03]],TBL_Formulas[[#This Row],[Data Retrieval 03]],TBL_Formulas[[#This Row],[Egress Fees 03 - Azure]:[Egress Fees 03 - GCP]])</f>
        <v>1514.9160958624038</v>
      </c>
      <c r="DN36" s="3">
        <f>SUM(TBL_Formulas[[#This Row],[Primary Storage 04]:[Archive Storage 04]],TBL_Formulas[[#This Row],[Data Retrieval 04]])</f>
        <v>740.62564686606402</v>
      </c>
      <c r="DO36" s="3">
        <f>SUM(TBL_Formulas[[#This Row],[Primary Storage 04]:[Archive Storage 04]],TBL_Formulas[[#This Row],[Data Retrieval 04]],TBL_Formulas[[#This Row],[Egress Fees 04 - Azure]:[Egress Fees 04 - GCP]])</f>
        <v>1346.5920852110255</v>
      </c>
      <c r="DP36" s="3">
        <f>SUM(TBL_Formulas[[#This Row],[Primary Storage 05]:[Archive Storage 05]],TBL_Formulas[[#This Row],[Data Retrieval 05]])</f>
        <v>1200.6421537075371</v>
      </c>
      <c r="DQ36" s="3">
        <f>SUM(TBL_Formulas[[#This Row],[Primary Storage 05]:[Archive Storage 05]],TBL_Formulas[[#This Row],[Data Retrieval 05]],TBL_Formulas[[#This Row],[Egress Fees 05 - Azure]:[Egress Fees 05 - GCP]])</f>
        <v>1780.8161909873606</v>
      </c>
      <c r="DR36" s="3">
        <f>SUM(TBL_Formulas[[#This Row],[Primary Storage 06]:[Archive Storage 06]],TBL_Formulas[[#This Row],[Data Retrieval 06]])</f>
        <v>740.62564686606402</v>
      </c>
      <c r="DS36" s="3">
        <f>SUM(TBL_Formulas[[#This Row],[Primary Storage 06]:[Archive Storage 06]],TBL_Formulas[[#This Row],[Data Retrieval 06]],TBL_Formulas[[#This Row],[Egress Fees 06 - Azure]:[Egress Fees 06 - GCP]])</f>
        <v>1320.7996841458876</v>
      </c>
      <c r="DT36" s="3">
        <f>SUM(TBL_Formulas[[#This Row],[Primary Storage 07]:[Archive Storage 07]],TBL_Formulas[[#This Row],[Data Retrieval 07]])</f>
        <v>269.31841704220511</v>
      </c>
      <c r="DU36" s="3">
        <f>SUM(TBL_Formulas[[#This Row],[Primary Storage 07]:[Archive Storage 07]],TBL_Formulas[[#This Row],[Data Retrieval 07]],TBL_Formulas[[#This Row],[Egress Fees 07 - Azure]:[Egress Fees 07 - GCP]])</f>
        <v>849.49245432202883</v>
      </c>
      <c r="DV36" s="3">
        <f>SUM(TBL_Formulas[[#This Row],[Primary Storage 08]:[Archive Storage 08]],TBL_Formulas[[#This Row],[Data Retrieval 08]])</f>
        <v>2625.8545661614999</v>
      </c>
      <c r="DW36" s="3">
        <f>SUM(TBL_Formulas[[#This Row],[Primary Storage 08]:[Archive Storage 08]],TBL_Formulas[[#This Row],[Data Retrieval 08]],TBL_Formulas[[#This Row],[Egress Fees 08 - Azure]:[Egress Fees 08 - GCP]])</f>
        <v>3206.0286034413234</v>
      </c>
      <c r="DX36" s="3">
        <f>SUM(TBL_Formulas[[#This Row],[Primary Storage 09]:[Archive Storage 09]],TBL_Formulas[[#This Row],[Data Retrieval 09]])</f>
        <v>740.62564686606402</v>
      </c>
      <c r="DY36" s="3">
        <f>SUM(TBL_Formulas[[#This Row],[Primary Storage 09]:[Archive Storage 09]],TBL_Formulas[[#This Row],[Data Retrieval 09]],TBL_Formulas[[#This Row],[Egress Fees 09 - Azure]:[Egress Fees 09 - GCP]])</f>
        <v>1491.491293732128</v>
      </c>
      <c r="DZ36" s="3">
        <f>SUM(TBL_Formulas[[#This Row],[Primary Storage 10]:[Archive Storage 10]],TBL_Formulas[[#This Row],[Data Retrieval 10]])</f>
        <v>403.9776255633077</v>
      </c>
      <c r="EA36" s="3">
        <f>SUM(TBL_Formulas[[#This Row],[Primary Storage 10]:[Archive Storage 10]],TBL_Formulas[[#This Row],[Data Retrieval 10]],TBL_Formulas[[#This Row],[Egress Fees 10 - Azure]:[Egress Fees 10 - GCP]])</f>
        <v>1154.8432724293716</v>
      </c>
      <c r="EB36" s="14"/>
    </row>
    <row r="37" spans="1:132" x14ac:dyDescent="0.2">
      <c r="A37" s="2">
        <v>35</v>
      </c>
      <c r="B37" cm="1">
        <f t="array" ref="B37">_xlfn.IFNA(
    _xlfn.IFS(
        _xlfn.XLOOKUP(
            B$1,
            TBL_Options_Add[Option],
            TBL_Options_Add[Influx1_Month],
            0,
            0
        )=TBL_Formulas[[#This Row],[Month]],
        SUM(
            B36*
            SUM(
                _xlfn.XLOOKUP(
                    B$1,
                    TBL_Options[Option],
                    TBL_Options[ROG],
                    0,
                    0
                )/
                12
            )+
            B36+
            _xlfn.XLOOKUP(
                B$1,
                TBL_Options_Add[Option],
                TBL_Options_Add[Influx1_Size],
                0,
                0
            )
        ),
        _xlfn.XLOOKUP(
            B$1,
            TBL_Options_Add[Option],
            TBL_Options_Add[Influx2_Month],
            0,
            0
        )=TBL_Formulas[[#This Row],[Month]],
        SUM(
            B36*
            SUM(
                _xlfn.XLOOKUP(
                    B$1,
                    TBL_Options[Option],
                    TBL_Options[ROG],
                    0,
                    0
                )/
                12
            )+
            B36+
            _xlfn.XLOOKUP(
                B$1,
                TBL_Options_Add[Option],
                TBL_Options_Add[Influx2_Size],
                0,
                0
            )
        ),
        _xlfn.XLOOKUP(
            B$1,
            TBL_Options_Add[Option],
            TBL_Options_Add[Influx3_Month],
            0,
            0
        )=TBL_Formulas[[#This Row],[Month]],
        SUM(
            B36*
            SUM(
                _xlfn.XLOOKUP(
                    B$1,
                    TBL_Options[Option],
                    TBL_Options[ROG],
                    0,
                    0
                )/
                12
            )+
            B36+
            _xlfn.XLOOKUP(
                B$1,
                TBL_Options_Add[Option],
                TBL_Options_Add[Influx3_Size],
                0,
                0
            )
        )
    ),
    SUM(
        B36*
        SUM(
            _xlfn.XLOOKUP(
                B$1,
                TBL_Options[Option],
                TBL_Options[ROG],
                0,
                0
            )/
            12
        )+
        B36
    )
)</f>
        <v>261.92848315334163</v>
      </c>
      <c r="C37" cm="1">
        <f t="array" ref="C37">_xlfn.IFNA(
    _xlfn.IFS(
        _xlfn.XLOOKUP(
            C$1,
            TBL_Options_Add[Option],
            TBL_Options_Add[Influx1_Month],
            0,
            0
        )=TBL_Formulas[[#This Row],[Month]],
        SUM(
            C36*
            SUM(
                _xlfn.XLOOKUP(
                    C$1,
                    TBL_Options[Option],
                    TBL_Options[ROG],
                    0,
                    0
                )/
                12
            )+
            C36+
            _xlfn.XLOOKUP(
                C$1,
                TBL_Options_Add[Option],
                TBL_Options_Add[Influx1_Size],
                0,
                0
            )
        ),
        _xlfn.XLOOKUP(
            C$1,
            TBL_Options_Add[Option],
            TBL_Options_Add[Influx2_Month],
            0,
            0
        )=TBL_Formulas[[#This Row],[Month]],
        SUM(
            C36*
            SUM(
                _xlfn.XLOOKUP(
                    C$1,
                    TBL_Options[Option],
                    TBL_Options[ROG],
                    0,
                    0
                )/
                12
            )+
            C36+
            _xlfn.XLOOKUP(
                C$1,
                TBL_Options_Add[Option],
                TBL_Options_Add[Influx2_Size],
                0,
                0
            )
        ),
        _xlfn.XLOOKUP(
            C$1,
            TBL_Options_Add[Option],
            TBL_Options_Add[Influx3_Month],
            0,
            0
        )=TBL_Formulas[[#This Row],[Month]],
        SUM(
            C36*
            SUM(
                _xlfn.XLOOKUP(
                    C$1,
                    TBL_Options[Option],
                    TBL_Options[ROG],
                    0,
                    0
                )/
                12
            )+
            C36+
            _xlfn.XLOOKUP(
                C$1,
                TBL_Options_Add[Option],
                TBL_Options_Add[Influx3_Size],
                0,
                0
            )
        )
    ),
    SUM(
        C36*
        SUM(
            _xlfn.XLOOKUP(
                C$1,
                TBL_Options[Option],
                TBL_Options[ROG],
                0,
                0
            )/
            12
        )+
        C36
    )
)</f>
        <v>66.299496382867062</v>
      </c>
      <c r="D37" cm="1">
        <f t="array" ref="D37">_xlfn.IFNA(
    _xlfn.IFS(
        _xlfn.XLOOKUP(
            D$1,
            TBL_Options_Add[Option],
            TBL_Options_Add[Influx1_Month],
            0,
            0
        )=TBL_Formulas[[#This Row],[Month]],
        SUM(
            D36*
            SUM(
                _xlfn.XLOOKUP(
                    D$1,
                    TBL_Options[Option],
                    TBL_Options[ROG],
                    0,
                    0
                )/
                12
            )+
            D36+
            _xlfn.XLOOKUP(
                D$1,
                TBL_Options_Add[Option],
                TBL_Options_Add[Influx1_Size],
                0,
                0
            )
        ),
        _xlfn.XLOOKUP(
            D$1,
            TBL_Options_Add[Option],
            TBL_Options_Add[Influx2_Month],
            0,
            0
        )=TBL_Formulas[[#This Row],[Month]],
        SUM(
            D36*
            SUM(
                _xlfn.XLOOKUP(
                    D$1,
                    TBL_Options[Option],
                    TBL_Options[ROG],
                    0,
                    0
                )/
                12
            )+
            D36+
            _xlfn.XLOOKUP(
                D$1,
                TBL_Options_Add[Option],
                TBL_Options_Add[Influx2_Size],
                0,
                0
            )
        ),
        _xlfn.XLOOKUP(
            D$1,
            TBL_Options_Add[Option],
            TBL_Options_Add[Influx3_Month],
            0,
            0
        )=TBL_Formulas[[#This Row],[Month]],
        SUM(
            D36*
            SUM(
                _xlfn.XLOOKUP(
                    D$1,
                    TBL_Options[Option],
                    TBL_Options[ROG],
                    0,
                    0
                )/
                12
            )+
            D36+
            _xlfn.XLOOKUP(
                D$1,
                TBL_Options_Add[Option],
                TBL_Options_Add[Influx3_Size],
                0,
                0
            )
        )
    ),
    SUM(
        D36*
        SUM(
            _xlfn.XLOOKUP(
                D$1,
                TBL_Options[Option],
                TBL_Options[ROG],
                0,
                0
            )/
            12
        )+
        D36
    )
)</f>
        <v>66.299496382867062</v>
      </c>
      <c r="E37" cm="1">
        <f t="array" ref="E37">_xlfn.IFNA(
    _xlfn.IFS(
        _xlfn.XLOOKUP(
            E$1,
            TBL_Options_Add[Option],
            TBL_Options_Add[Influx1_Month],
            0,
            0
        )=TBL_Formulas[[#This Row],[Month]],
        SUM(
            E36*
            SUM(
                _xlfn.XLOOKUP(
                    E$1,
                    TBL_Options[Option],
                    TBL_Options[ROG],
                    0,
                    0
                )/
                12
            )+
            E36+
            _xlfn.XLOOKUP(
                E$1,
                TBL_Options_Add[Option],
                TBL_Options_Add[Influx1_Size],
                0,
                0
            )
        ),
        _xlfn.XLOOKUP(
            E$1,
            TBL_Options_Add[Option],
            TBL_Options_Add[Influx2_Month],
            0,
            0
        )=TBL_Formulas[[#This Row],[Month]],
        SUM(
            E36*
            SUM(
                _xlfn.XLOOKUP(
                    E$1,
                    TBL_Options[Option],
                    TBL_Options[ROG],
                    0,
                    0
                )/
                12
            )+
            E36+
            _xlfn.XLOOKUP(
                E$1,
                TBL_Options_Add[Option],
                TBL_Options_Add[Influx2_Size],
                0,
                0
            )
        ),
        _xlfn.XLOOKUP(
            E$1,
            TBL_Options_Add[Option],
            TBL_Options_Add[Influx3_Month],
            0,
            0
        )=TBL_Formulas[[#This Row],[Month]],
        SUM(
            E36*
            SUM(
                _xlfn.XLOOKUP(
                    E$1,
                    TBL_Options[Option],
                    TBL_Options[ROG],
                    0,
                    0
                )/
                12
            )+
            E36+
            _xlfn.XLOOKUP(
                E$1,
                TBL_Options_Add[Option],
                TBL_Options_Add[Influx3_Size],
                0,
                0
            )
        )
    ),
    SUM(
        E36*
        SUM(
            _xlfn.XLOOKUP(
                E$1,
                TBL_Options[Option],
                TBL_Options[ROG],
                0,
                0
            )/
            12
        )+
        E36
    )
)</f>
        <v>66.299496382867062</v>
      </c>
      <c r="F37" cm="1">
        <f t="array" ref="F37">_xlfn.IFNA(
    _xlfn.IFS(
        _xlfn.XLOOKUP(
            F$1,
            TBL_Options_Add[Option],
            TBL_Options_Add[Influx1_Month],
            0,
            0
        )=TBL_Formulas[[#This Row],[Month]],
        SUM(
            F36*
            SUM(
                _xlfn.XLOOKUP(
                    F$1,
                    TBL_Options[Option],
                    TBL_Options[ROG],
                    0,
                    0
                )/
                12
            )+
            F36+
            _xlfn.XLOOKUP(
                F$1,
                TBL_Options_Add[Option],
                TBL_Options_Add[Influx1_Size],
                0,
                0
            )
        ),
        _xlfn.XLOOKUP(
            F$1,
            TBL_Options_Add[Option],
            TBL_Options_Add[Influx2_Month],
            0,
            0
        )=TBL_Formulas[[#This Row],[Month]],
        SUM(
            F36*
            SUM(
                _xlfn.XLOOKUP(
                    F$1,
                    TBL_Options[Option],
                    TBL_Options[ROG],
                    0,
                    0
                )/
                12
            )+
            F36+
            _xlfn.XLOOKUP(
                F$1,
                TBL_Options_Add[Option],
                TBL_Options_Add[Influx2_Size],
                0,
                0
            )
        ),
        _xlfn.XLOOKUP(
            F$1,
            TBL_Options_Add[Option],
            TBL_Options_Add[Influx3_Month],
            0,
            0
        )=TBL_Formulas[[#This Row],[Month]],
        SUM(
            F36*
            SUM(
                _xlfn.XLOOKUP(
                    F$1,
                    TBL_Options[Option],
                    TBL_Options[ROG],
                    0,
                    0
                )/
                12
            )+
            F36+
            _xlfn.XLOOKUP(
                F$1,
                TBL_Options_Add[Option],
                TBL_Options_Add[Influx3_Size],
                0,
                0
            )
        )
    ),
    SUM(
        F36*
        SUM(
            _xlfn.XLOOKUP(
                F$1,
                TBL_Options[Option],
                TBL_Options[ROG],
                0,
                0
            )/
            12
        )+
        F36
    )
)</f>
        <v>66.299496382867062</v>
      </c>
      <c r="G37" cm="1">
        <f t="array" ref="G37">_xlfn.IFNA(
    _xlfn.IFS(
        _xlfn.XLOOKUP(
            G$1,
            TBL_Options_Add[Option],
            TBL_Options_Add[Influx1_Month],
            0,
            0
        )=TBL_Formulas[[#This Row],[Month]],
        SUM(
            G36*
            SUM(
                _xlfn.XLOOKUP(
                    G$1,
                    TBL_Options[Option],
                    TBL_Options[ROG],
                    0,
                    0
                )/
                12
            )+
            G36+
            _xlfn.XLOOKUP(
                G$1,
                TBL_Options_Add[Option],
                TBL_Options_Add[Influx1_Size],
                0,
                0
            )
        ),
        _xlfn.XLOOKUP(
            G$1,
            TBL_Options_Add[Option],
            TBL_Options_Add[Influx2_Month],
            0,
            0
        )=TBL_Formulas[[#This Row],[Month]],
        SUM(
            G36*
            SUM(
                _xlfn.XLOOKUP(
                    G$1,
                    TBL_Options[Option],
                    TBL_Options[ROG],
                    0,
                    0
                )/
                12
            )+
            G36+
            _xlfn.XLOOKUP(
                G$1,
                TBL_Options_Add[Option],
                TBL_Options_Add[Influx2_Size],
                0,
                0
            )
        ),
        _xlfn.XLOOKUP(
            G$1,
            TBL_Options_Add[Option],
            TBL_Options_Add[Influx3_Month],
            0,
            0
        )=TBL_Formulas[[#This Row],[Month]],
        SUM(
            G36*
            SUM(
                _xlfn.XLOOKUP(
                    G$1,
                    TBL_Options[Option],
                    TBL_Options[ROG],
                    0,
                    0
                )/
                12
            )+
            G36+
            _xlfn.XLOOKUP(
                G$1,
                TBL_Options_Add[Option],
                TBL_Options_Add[Influx3_Size],
                0,
                0
            )
        )
    ),
    SUM(
        G36*
        SUM(
            _xlfn.XLOOKUP(
                G$1,
                TBL_Options[Option],
                TBL_Options[ROG],
                0,
                0
            )/
            12
        )+
        G36
    )
)</f>
        <v>66.299496382867062</v>
      </c>
      <c r="H37" cm="1">
        <f t="array" ref="H37">_xlfn.IFNA(
    _xlfn.IFS(
        _xlfn.XLOOKUP(
            H$1,
            TBL_Options_Add[Option],
            TBL_Options_Add[Influx1_Month],
            0,
            0
        )=TBL_Formulas[[#This Row],[Month]],
        SUM(
            H36*
            SUM(
                _xlfn.XLOOKUP(
                    H$1,
                    TBL_Options[Option],
                    TBL_Options[ROG],
                    0,
                    0
                )/
                12
            )+
            H36+
            _xlfn.XLOOKUP(
                H$1,
                TBL_Options_Add[Option],
                TBL_Options_Add[Influx1_Size],
                0,
                0
            )
        ),
        _xlfn.XLOOKUP(
            H$1,
            TBL_Options_Add[Option],
            TBL_Options_Add[Influx2_Month],
            0,
            0
        )=TBL_Formulas[[#This Row],[Month]],
        SUM(
            H36*
            SUM(
                _xlfn.XLOOKUP(
                    H$1,
                    TBL_Options[Option],
                    TBL_Options[ROG],
                    0,
                    0
                )/
                12
            )+
            H36+
            _xlfn.XLOOKUP(
                H$1,
                TBL_Options_Add[Option],
                TBL_Options_Add[Influx2_Size],
                0,
                0
            )
        ),
        _xlfn.XLOOKUP(
            H$1,
            TBL_Options_Add[Option],
            TBL_Options_Add[Influx3_Month],
            0,
            0
        )=TBL_Formulas[[#This Row],[Month]],
        SUM(
            H36*
            SUM(
                _xlfn.XLOOKUP(
                    H$1,
                    TBL_Options[Option],
                    TBL_Options[ROG],
                    0,
                    0
                )/
                12
            )+
            H36+
            _xlfn.XLOOKUP(
                H$1,
                TBL_Options_Add[Option],
                TBL_Options_Add[Influx3_Size],
                0,
                0
            )
        )
    ),
    SUM(
        H36*
        SUM(
            _xlfn.XLOOKUP(
                H$1,
                TBL_Options[Option],
                TBL_Options[ROG],
                0,
                0
            )/
            12
        )+
        H36
    )
)</f>
        <v>66.299496382867062</v>
      </c>
      <c r="I37" cm="1">
        <f t="array" ref="I37">_xlfn.IFNA(
    _xlfn.IFS(
        _xlfn.XLOOKUP(
            I$1,
            TBL_Options_Add[Option],
            TBL_Options_Add[Influx1_Month],
            0,
            0
        )=TBL_Formulas[[#This Row],[Month]],
        SUM(
            I36*
            SUM(
                _xlfn.XLOOKUP(
                    I$1,
                    TBL_Options[Option],
                    TBL_Options[ROG],
                    0,
                    0
                )/
                12
            )+
            I36+
            _xlfn.XLOOKUP(
                I$1,
                TBL_Options_Add[Option],
                TBL_Options_Add[Influx1_Size],
                0,
                0
            )
        ),
        _xlfn.XLOOKUP(
            I$1,
            TBL_Options_Add[Option],
            TBL_Options_Add[Influx2_Month],
            0,
            0
        )=TBL_Formulas[[#This Row],[Month]],
        SUM(
            I36*
            SUM(
                _xlfn.XLOOKUP(
                    I$1,
                    TBL_Options[Option],
                    TBL_Options[ROG],
                    0,
                    0
                )/
                12
            )+
            I36+
            _xlfn.XLOOKUP(
                I$1,
                TBL_Options_Add[Option],
                TBL_Options_Add[Influx2_Size],
                0,
                0
            )
        ),
        _xlfn.XLOOKUP(
            I$1,
            TBL_Options_Add[Option],
            TBL_Options_Add[Influx3_Month],
            0,
            0
        )=TBL_Formulas[[#This Row],[Month]],
        SUM(
            I36*
            SUM(
                _xlfn.XLOOKUP(
                    I$1,
                    TBL_Options[Option],
                    TBL_Options[ROG],
                    0,
                    0
                )/
                12
            )+
            I36+
            _xlfn.XLOOKUP(
                I$1,
                TBL_Options_Add[Option],
                TBL_Options_Add[Influx3_Size],
                0,
                0
            )
        )
    ),
    SUM(
        I36*
        SUM(
            _xlfn.XLOOKUP(
                I$1,
                TBL_Options[Option],
                TBL_Options[ROG],
                0,
                0
            )/
            12
        )+
        I36
    )
)</f>
        <v>66.299496382867062</v>
      </c>
      <c r="J37" cm="1">
        <f t="array" ref="J37">_xlfn.IFNA(
    _xlfn.IFS(
        _xlfn.XLOOKUP(
            J$1,
            TBL_Options_Add[Option],
            TBL_Options_Add[Influx1_Month],
            0,
            0
        )=TBL_Formulas[[#This Row],[Month]],
        SUM(
            J36*
            SUM(
                _xlfn.XLOOKUP(
                    J$1,
                    TBL_Options[Option],
                    TBL_Options[ROG],
                    0,
                    0
                )/
                12
            )+
            J36+
            _xlfn.XLOOKUP(
                J$1,
                TBL_Options_Add[Option],
                TBL_Options_Add[Influx1_Size],
                0,
                0
            )
        ),
        _xlfn.XLOOKUP(
            J$1,
            TBL_Options_Add[Option],
            TBL_Options_Add[Influx2_Month],
            0,
            0
        )=TBL_Formulas[[#This Row],[Month]],
        SUM(
            J36*
            SUM(
                _xlfn.XLOOKUP(
                    J$1,
                    TBL_Options[Option],
                    TBL_Options[ROG],
                    0,
                    0
                )/
                12
            )+
            J36+
            _xlfn.XLOOKUP(
                J$1,
                TBL_Options_Add[Option],
                TBL_Options_Add[Influx2_Size],
                0,
                0
            )
        ),
        _xlfn.XLOOKUP(
            J$1,
            TBL_Options_Add[Option],
            TBL_Options_Add[Influx3_Month],
            0,
            0
        )=TBL_Formulas[[#This Row],[Month]],
        SUM(
            J36*
            SUM(
                _xlfn.XLOOKUP(
                    J$1,
                    TBL_Options[Option],
                    TBL_Options[ROG],
                    0,
                    0
                )/
                12
            )+
            J36+
            _xlfn.XLOOKUP(
                J$1,
                TBL_Options_Add[Option],
                TBL_Options_Add[Influx3_Size],
                0,
                0
            )
        )
    ),
    SUM(
        J36*
        SUM(
            _xlfn.XLOOKUP(
                J$1,
                TBL_Options[Option],
                TBL_Options[ROG],
                0,
                0
            )/
            12
        )+
        J36
    )
)</f>
        <v>66.299496382867062</v>
      </c>
      <c r="K37" cm="1">
        <f t="array" ref="K37">_xlfn.IFNA(
    _xlfn.IFS(
        _xlfn.XLOOKUP(
            K$1,
            TBL_Options_Add[Option],
            TBL_Options_Add[Influx1_Month],
            0,
            0
        )=TBL_Formulas[[#This Row],[Month]],
        SUM(
            K36*
            SUM(
                _xlfn.XLOOKUP(
                    K$1,
                    TBL_Options[Option],
                    TBL_Options[ROG],
                    0,
                    0
                )/
                12
            )+
            K36+
            _xlfn.XLOOKUP(
                K$1,
                TBL_Options_Add[Option],
                TBL_Options_Add[Influx1_Size],
                0,
                0
            )
        ),
        _xlfn.XLOOKUP(
            K$1,
            TBL_Options_Add[Option],
            TBL_Options_Add[Influx2_Month],
            0,
            0
        )=TBL_Formulas[[#This Row],[Month]],
        SUM(
            K36*
            SUM(
                _xlfn.XLOOKUP(
                    K$1,
                    TBL_Options[Option],
                    TBL_Options[ROG],
                    0,
                    0
                )/
                12
            )+
            K36+
            _xlfn.XLOOKUP(
                K$1,
                TBL_Options_Add[Option],
                TBL_Options_Add[Influx2_Size],
                0,
                0
            )
        ),
        _xlfn.XLOOKUP(
            K$1,
            TBL_Options_Add[Option],
            TBL_Options_Add[Influx3_Month],
            0,
            0
        )=TBL_Formulas[[#This Row],[Month]],
        SUM(
            K36*
            SUM(
                _xlfn.XLOOKUP(
                    K$1,
                    TBL_Options[Option],
                    TBL_Options[ROG],
                    0,
                    0
                )/
                12
            )+
            K36+
            _xlfn.XLOOKUP(
                K$1,
                TBL_Options_Add[Option],
                TBL_Options_Add[Influx3_Size],
                0,
                0
            )
        )
    ),
    SUM(
        K36*
        SUM(
            _xlfn.XLOOKUP(
                K$1,
                TBL_Options[Option],
                TBL_Options[ROG],
                0,
                0
            )/
            12
        )+
        K36
    )
)</f>
        <v>66.299496382867062</v>
      </c>
      <c r="L37">
        <f>IFERROR(
    SUM(
       TBL_Formulas[[#This Row],[Growth Pattern 01]]*
        _xlfn.XLOOKUP(
            L$1,
            TBL_Options[Option],
            TBL_Options[Primary_Mix],
            1,
            0
        )
    ),
    ""
)</f>
        <v>261.92848315334163</v>
      </c>
      <c r="M37">
        <f>IFERROR(
    SUM(
       TBL_Formulas[[#This Row],[Growth Pattern 01]]*
        _xlfn.XLOOKUP(
            M$1,
            TBL_Options[Option],
            TBL_Options[Secondary_Mix],
            1,
            0
        )
    ),
    ""
)</f>
        <v>52.385696630668328</v>
      </c>
      <c r="N37">
        <f>IFERROR(
    SUM(
       TBL_Formulas[[#This Row],[Growth Pattern 01]]*
        _xlfn.XLOOKUP(
            N$1,
            TBL_Options[Option],
            TBL_Options[Archive_Mix],
            1,
            0
        )
    ),
    ""
)</f>
        <v>0</v>
      </c>
      <c r="O37">
        <f>IFERROR(
    SUM(
       TBL_Formulas[[#This Row],[Growth Pattern 02]]*
        _xlfn.XLOOKUP(
            O$1,
            TBL_Options[Option],
            TBL_Options[Primary_Mix],
            1,
            0
        )
    ),
    ""
)</f>
        <v>13.259899276573414</v>
      </c>
      <c r="P37">
        <f>IFERROR(
    SUM(
       TBL_Formulas[[#This Row],[Growth Pattern 02]]*
        _xlfn.XLOOKUP(
            P$1,
            TBL_Options[Option],
            TBL_Options[Secondary_Mix],
            1,
            0
        )
    ),
    ""
)</f>
        <v>13.259899276573414</v>
      </c>
      <c r="Q37">
        <f>IFERROR(
    SUM(
       TBL_Formulas[[#This Row],[Growth Pattern 02]]*
        _xlfn.XLOOKUP(
            Q$1,
            TBL_Options[Option],
            TBL_Options[Archive_Mix],
            1,
            0
        )
    ),
    ""
)</f>
        <v>39.779697829720234</v>
      </c>
      <c r="R37">
        <f>IFERROR(
    SUM(
       TBL_Formulas[[#This Row],[Growth Pattern 03]]*
        _xlfn.XLOOKUP(
            R$1,
            TBL_Options[Option],
            TBL_Options[Primary_Mix],
            1,
            0
        )
    ),
    ""
)</f>
        <v>66.299496382867062</v>
      </c>
      <c r="S37">
        <f>IFERROR(
    SUM(
       TBL_Formulas[[#This Row],[Growth Pattern 03]]*
        _xlfn.XLOOKUP(
            R$1,
            TBL_Options[Option],
            TBL_Options[Secondary_Mix],
            1,
            0
        )
    ),
    ""
)</f>
        <v>0</v>
      </c>
      <c r="T37">
        <f>IFERROR(
    SUM(
       TBL_Formulas[[#This Row],[Growth Pattern 03]]*
        _xlfn.XLOOKUP(
            T$1,
            TBL_Options[Option],
            TBL_Options[Archive_Mix],
            1,
            0
        )
    ),
    ""
)</f>
        <v>0</v>
      </c>
      <c r="U37">
        <f>IFERROR(
    SUM(
       TBL_Formulas[[#This Row],[Growth Pattern 04]]*
        _xlfn.XLOOKUP(
            U$1,
            TBL_Options[Option],
            TBL_Options[Primary_Mix],
            1,
            0
        )
    ),
    ""
)</f>
        <v>66.299496382867062</v>
      </c>
      <c r="V37">
        <f>IFERROR(
    SUM(
       TBL_Formulas[[#This Row],[Growth Pattern 04]]*
        _xlfn.XLOOKUP(
           V$1,
            TBL_Options[Option],
            TBL_Options[Secondary_Mix],
            1,
            0
        )
    ),
    ""
)</f>
        <v>0</v>
      </c>
      <c r="W37">
        <f>IFERROR(
    SUM(
       TBL_Formulas[[#This Row],[Growth Pattern 04]]*
        _xlfn.XLOOKUP(
            W$1,
            TBL_Options[Option],
            TBL_Options[Archive_Mix],
            1,
            0
        )
    ),
    ""
)</f>
        <v>0</v>
      </c>
      <c r="X37">
        <f>IFERROR(
    SUM(
       TBL_Formulas[[#This Row],[Growth Pattern 05]]*
        _xlfn.XLOOKUP(
            X$1,
            TBL_Options[Option],
            TBL_Options[Primary_Mix],
            1,
            0
        )
    ),
    ""
)</f>
        <v>66.299496382867062</v>
      </c>
      <c r="Y37">
        <f>IFERROR(
    SUM(
       TBL_Formulas[[#This Row],[Growth Pattern 05]]*
        _xlfn.XLOOKUP(
            Y$1,
            TBL_Options[Option],
            TBL_Options[Secondary_Mix],
            1,
            0
        )
    ),
    ""
)</f>
        <v>0</v>
      </c>
      <c r="Z37">
        <f>IFERROR(
    SUM(
       TBL_Formulas[[#This Row],[Growth Pattern 05]]*
        _xlfn.XLOOKUP(
            Z$1,
            TBL_Options[Option],
            TBL_Options[Archive_Mix],
            1,
            0
        )
    ),
    ""
)</f>
        <v>0</v>
      </c>
      <c r="AA37">
        <f>IFERROR(
    SUM(
       TBL_Formulas[[#This Row],[Growth Pattern 06]]*
        _xlfn.XLOOKUP(
            AA$1,
            TBL_Options[Option],
            TBL_Options[Primary_Mix],
            1,
            0
        )
    ),
    ""
)</f>
        <v>66.299496382867062</v>
      </c>
      <c r="AB37">
        <f>IFERROR(
    SUM(
       TBL_Formulas[[#This Row],[Growth Pattern 06]]*
        _xlfn.XLOOKUP(
            AB$1,
            TBL_Options[Option],
            TBL_Options[Secondary_Mix],
            1,
            0
        )
    ),
    ""
)</f>
        <v>0</v>
      </c>
      <c r="AC37">
        <f>IFERROR(
    SUM(
       TBL_Formulas[[#This Row],[Growth Pattern 06]]*
        _xlfn.XLOOKUP(
            AC$1,
            TBL_Options[Option],
            TBL_Options[Archive_Mix],
            1,
            0
        )
    ),
    ""
)</f>
        <v>0</v>
      </c>
      <c r="AD37">
        <f>IFERROR(
    SUM(
       TBL_Formulas[[#This Row],[Growth Pattern 07]]*
        _xlfn.XLOOKUP(
            AD$1,
            TBL_Options[Option],
            TBL_Options[Primary_Mix],
            1,
            0
        )
    ),
    ""
)</f>
        <v>66.299496382867062</v>
      </c>
      <c r="AE37">
        <f>IFERROR(
    SUM(
       TBL_Formulas[[#This Row],[Growth Pattern 07]]*
        _xlfn.XLOOKUP(
            AE$1,
            TBL_Options[Option],
            TBL_Options[Secondary_Mix],
            1,
            0
        )
    ),
    ""
)</f>
        <v>0</v>
      </c>
      <c r="AF37">
        <f>IFERROR(
    SUM(
       TBL_Formulas[[#This Row],[Growth Pattern 07]]*
        _xlfn.XLOOKUP(
            AF$1,
            TBL_Options[Option],
            TBL_Options[Archive_Mix],
            1,
            0
        )
    ),
    ""
)</f>
        <v>0</v>
      </c>
      <c r="AG37">
        <f>IFERROR(
    SUM(
       TBL_Formulas[[#This Row],[Growth Pattern 08]]*
        _xlfn.XLOOKUP(
            AG$1,
            TBL_Options[Option],
            TBL_Options[Primary_Mix],
            1,
            0
        )
    ),
    ""
)</f>
        <v>66.299496382867062</v>
      </c>
      <c r="AH37">
        <f>IFERROR(
    SUM(
       TBL_Formulas[[#This Row],[Growth Pattern 08]]*
        _xlfn.XLOOKUP(
            AH$1,
            TBL_Options[Option],
            TBL_Options[Secondary_Mix],
            1,
            0
        )
    ),
    ""
)</f>
        <v>0</v>
      </c>
      <c r="AI37">
        <f>IFERROR(
    SUM(
       TBL_Formulas[[#This Row],[Growth Pattern 08]]*
        _xlfn.XLOOKUP(
            AI$1,
            TBL_Options[Option],
            TBL_Options[Archive_Mix],
            1,
            0
        )
    ),
    ""
)</f>
        <v>0</v>
      </c>
      <c r="AJ37">
        <f>IFERROR(
    SUM(
       TBL_Formulas[[#This Row],[Growth Pattern 09]]*
        _xlfn.XLOOKUP(
            AJ$1,
            TBL_Options[Option],
            TBL_Options[Primary_Mix],
            1,
            0
        )
    ),
    ""
)</f>
        <v>66.299496382867062</v>
      </c>
      <c r="AK37">
        <f>IFERROR(
    SUM(
       TBL_Formulas[[#This Row],[Growth Pattern 09]]*
        _xlfn.XLOOKUP(
            AK$1,
            TBL_Options[Option],
            TBL_Options[Secondary_Mix],
            1,
            0
        )
    ),
    ""
)</f>
        <v>0</v>
      </c>
      <c r="AL37">
        <f>IFERROR(
    SUM(
       TBL_Formulas[[#This Row],[Growth Pattern 09]]*
        _xlfn.XLOOKUP(
            AL$1,
            TBL_Options[Option],
            TBL_Options[Archive_Mix],
            1,
            0
        )
    ),
    ""
)</f>
        <v>0</v>
      </c>
      <c r="AM37">
        <f>IFERROR(
    SUM(
       TBL_Formulas[[#This Row],[Growth Pattern 10]]*
        _xlfn.XLOOKUP(
            AM$1,
            TBL_Options[Option],
            TBL_Options[Primary_Mix],
            1,
            0
        )
    ),
    ""
)</f>
        <v>66.299496382867062</v>
      </c>
      <c r="AN37">
        <f>IFERROR(
    SUM(
       TBL_Formulas[[#This Row],[Growth Pattern 10]]*
        _xlfn.XLOOKUP(
            AN$1,
            TBL_Options[Option],
            TBL_Options[Secondary_Mix],
            1,
            0
        )
    ),
    ""
)</f>
        <v>0</v>
      </c>
      <c r="AO37">
        <f>IFERROR(
    SUM(
       TBL_Formulas[[#This Row],[Growth Pattern 10]]*
        _xlfn.XLOOKUP(
            AO$1,
            TBL_Options[Option],
            TBL_Options[Archive_Mix],
            1,
            0
        )
    ),
    ""
)</f>
        <v>0</v>
      </c>
      <c r="AP37" s="3" cm="1">
        <f t="array" ref="AP37">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5951.9248684784798</v>
      </c>
      <c r="AQ37" s="3" t="str" cm="1">
        <f t="array" ref="AQ37">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7" s="3" t="str" cm="1">
        <f t="array" ref="AR37">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7" s="3" cm="1">
        <f t="array" ref="AS37">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312.29714776185705</v>
      </c>
      <c r="AT37" s="3" cm="1">
        <f t="array" ref="AT37">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169.72671074013971</v>
      </c>
      <c r="AU37" s="3" cm="1">
        <f t="array" ref="AU37">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162.93764231053407</v>
      </c>
      <c r="AV37" s="3" cm="1">
        <f t="array" ref="AV37">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848.63355370069837</v>
      </c>
      <c r="AW37" s="3" t="str" cm="1">
        <f t="array" ref="AW37">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7" s="3" t="str" cm="1">
        <f t="array" ref="AX37">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7" s="3" cm="1">
        <f t="array" ref="AY37">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678.90684296055872</v>
      </c>
      <c r="AZ37" s="3" t="str" cm="1">
        <f t="array" ref="AZ37">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7" s="3" t="str" cm="1">
        <f t="array" ref="BA37">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7" s="3" cm="1">
        <f t="array" ref="BB37">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1210.3488383217664</v>
      </c>
      <c r="BC37" s="3" t="str" cm="1">
        <f t="array" ref="BC37">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7" s="3" t="str" cm="1">
        <f t="array" ref="BD37">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7" s="3" cm="1">
        <f t="array" ref="BE37">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678.90684296055872</v>
      </c>
      <c r="BF37" s="3" t="str" cm="1">
        <f t="array" ref="BF37">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7" s="3" t="str" cm="1">
        <f t="array" ref="BG37">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7" s="3" cm="1">
        <f t="array" ref="BH37">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135.78136859211173</v>
      </c>
      <c r="BI37" s="3" t="str" cm="1">
        <f t="array" ref="BI37">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7" s="3" t="str" cm="1">
        <f t="array" ref="BJ37">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7" s="3" cm="1">
        <f t="array" ref="BK37">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2647.7366875461789</v>
      </c>
      <c r="BL37" s="3" t="str" cm="1">
        <f t="array" ref="BL37">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7" s="3" t="str" cm="1">
        <f t="array" ref="BM37">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7" s="3" cm="1">
        <f t="array" ref="BN37">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678.90684296055872</v>
      </c>
      <c r="BO37" s="3" t="str" cm="1">
        <f t="array" ref="BO37">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7" s="3" t="str" cm="1">
        <f t="array" ref="BP37">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7" s="3" cm="1">
        <f t="array" ref="BQ37">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271.56273718422347</v>
      </c>
      <c r="BR37" s="3" t="str" cm="1">
        <f t="array" ref="BR37">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7" s="3" t="str" cm="1">
        <f t="array" ref="BS37">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7"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7">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7">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67.890684296055881</v>
      </c>
      <c r="BW37">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67.890684296055881</v>
      </c>
      <c r="BX37">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7">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67.890684296055881</v>
      </c>
      <c r="BZ37">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135.78136859211176</v>
      </c>
      <c r="CA37">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7">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67.890684296055881</v>
      </c>
      <c r="CC37">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135.78136859211176</v>
      </c>
      <c r="CD37" s="3" t="str" cm="1">
        <f t="array" ref="CD37">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7" s="3" cm="1">
        <f t="array" ref="CE37">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2331.0255173666856</v>
      </c>
      <c r="CF37" s="3" t="str" cm="1">
        <f t="array" ref="CF37">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7" s="3" t="str" cm="1">
        <f t="array" ref="CG37">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7" s="3" cm="1">
        <f t="array" ref="CH37">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122.20323173290059</v>
      </c>
      <c r="CI37" s="3" t="str" cm="1">
        <f t="array" ref="CI37">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7" s="3" t="str" cm="1">
        <f t="array" ref="CJ37">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7" s="3" cm="1">
        <f t="array" ref="CK37">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611.01615866450288</v>
      </c>
      <c r="CL37" s="3" t="str" cm="1">
        <f t="array" ref="CL37">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7" s="3" t="str" cm="1">
        <f t="array" ref="CM37">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7" s="3" cm="1">
        <f t="array" ref="CN37">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611.01615866450288</v>
      </c>
      <c r="CO37" s="3" t="str" cm="1">
        <f t="array" ref="CO37">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7" s="3" cm="1">
        <f t="array" ref="CP37">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585.08348759048897</v>
      </c>
      <c r="CQ37" s="3" t="str" cm="1">
        <f t="array" ref="CQ37">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7" s="3" t="str" cm="1">
        <f t="array" ref="CR37">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7" s="3" cm="1">
        <f t="array" ref="CS37">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585.08348759048897</v>
      </c>
      <c r="CT37" s="3" t="str" cm="1">
        <f t="array" ref="CT37">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7" s="3" t="str" cm="1">
        <f t="array" ref="CU37">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7" s="3" cm="1">
        <f t="array" ref="CV37">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585.08348759048897</v>
      </c>
      <c r="CW37" s="3" t="str" cm="1">
        <f t="array" ref="CW37">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7" s="3" t="str" cm="1">
        <f t="array" ref="CX37">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7" s="3" cm="1">
        <f t="array" ref="CY37">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585.08348759048897</v>
      </c>
      <c r="CZ37" s="3" t="str" cm="1">
        <f t="array" ref="CZ37">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7" s="3" t="str" cm="1">
        <f t="array" ref="DA37">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7" s="3" t="str" cm="1">
        <f t="array" ref="DB37">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7" s="3" t="str" cm="1">
        <f t="array" ref="DC37">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7" s="3" cm="1">
        <f t="array" ref="DD37">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757.03752725661468</v>
      </c>
      <c r="DE37" s="3" t="str" cm="1">
        <f t="array" ref="DE37">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7" s="3" t="str" cm="1">
        <f t="array" ref="DF37">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7" s="3" cm="1">
        <f t="array" ref="DG37">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757.03752725661468</v>
      </c>
      <c r="DH37" s="3">
        <f>SUM(TBL_Formulas[[#This Row],[Primary Storage 01]:[Archive Storage 01]],TBL_Formulas[[#This Row],[Data Retrieval 01]])</f>
        <v>5951.9248684784798</v>
      </c>
      <c r="DI37" s="3">
        <f>SUM(TBL_Formulas[[#This Row],[Primary Storage 01]:[Archive Storage 01]],TBL_Formulas[[#This Row],[Data Retrieval 01]],TBL_Formulas[[#This Row],[Egress Fees 01 - Azure]:[Egress Fees 01 - GCP]])</f>
        <v>8282.9503858451644</v>
      </c>
      <c r="DJ37" s="3">
        <f>SUM(TBL_Formulas[[#This Row],[Primary Storage 02]:[Archive Storage 02]],TBL_Formulas[[#This Row],[Data Retrieval 02]])</f>
        <v>644.96150081253086</v>
      </c>
      <c r="DK37" s="3">
        <f>SUM(TBL_Formulas[[#This Row],[Primary Storage 02]:[Archive Storage 02]],TBL_Formulas[[#This Row],[Data Retrieval 02]],TBL_Formulas[[#This Row],[Egress Fees 02 - Azure]:[Egress Fees 02 - GCP]])</f>
        <v>767.16473254543143</v>
      </c>
      <c r="DL37" s="3">
        <f>SUM(TBL_Formulas[[#This Row],[Primary Storage 03]:[Archive Storage 03]],TBL_Formulas[[#This Row],[Data Retrieval 03]])</f>
        <v>916.52423799675421</v>
      </c>
      <c r="DM37" s="3">
        <f>SUM(TBL_Formulas[[#This Row],[Primary Storage 03]:[Archive Storage 03]],TBL_Formulas[[#This Row],[Data Retrieval 03]],TBL_Formulas[[#This Row],[Egress Fees 03 - Azure]:[Egress Fees 03 - GCP]])</f>
        <v>1527.5403966612571</v>
      </c>
      <c r="DN37" s="3">
        <f>SUM(TBL_Formulas[[#This Row],[Primary Storage 04]:[Archive Storage 04]],TBL_Formulas[[#This Row],[Data Retrieval 04]])</f>
        <v>746.79752725661456</v>
      </c>
      <c r="DO37" s="3">
        <f>SUM(TBL_Formulas[[#This Row],[Primary Storage 04]:[Archive Storage 04]],TBL_Formulas[[#This Row],[Data Retrieval 04]],TBL_Formulas[[#This Row],[Egress Fees 04 - Azure]:[Egress Fees 04 - GCP]])</f>
        <v>1357.8136859211174</v>
      </c>
      <c r="DP37" s="3">
        <f>SUM(TBL_Formulas[[#This Row],[Primary Storage 05]:[Archive Storage 05]],TBL_Formulas[[#This Row],[Data Retrieval 05]])</f>
        <v>1210.3488383217664</v>
      </c>
      <c r="DQ37" s="3">
        <f>SUM(TBL_Formulas[[#This Row],[Primary Storage 05]:[Archive Storage 05]],TBL_Formulas[[#This Row],[Data Retrieval 05]],TBL_Formulas[[#This Row],[Egress Fees 05 - Azure]:[Egress Fees 05 - GCP]])</f>
        <v>1795.4323259122552</v>
      </c>
      <c r="DR37" s="3">
        <f>SUM(TBL_Formulas[[#This Row],[Primary Storage 06]:[Archive Storage 06]],TBL_Formulas[[#This Row],[Data Retrieval 06]])</f>
        <v>746.79752725661456</v>
      </c>
      <c r="DS37" s="3">
        <f>SUM(TBL_Formulas[[#This Row],[Primary Storage 06]:[Archive Storage 06]],TBL_Formulas[[#This Row],[Data Retrieval 06]],TBL_Formulas[[#This Row],[Egress Fees 06 - Azure]:[Egress Fees 06 - GCP]])</f>
        <v>1331.8810148471034</v>
      </c>
      <c r="DT37" s="3">
        <f>SUM(TBL_Formulas[[#This Row],[Primary Storage 07]:[Archive Storage 07]],TBL_Formulas[[#This Row],[Data Retrieval 07]])</f>
        <v>271.56273718422347</v>
      </c>
      <c r="DU37" s="3">
        <f>SUM(TBL_Formulas[[#This Row],[Primary Storage 07]:[Archive Storage 07]],TBL_Formulas[[#This Row],[Data Retrieval 07]],TBL_Formulas[[#This Row],[Egress Fees 07 - Azure]:[Egress Fees 07 - GCP]])</f>
        <v>856.64622477471244</v>
      </c>
      <c r="DV37" s="3">
        <f>SUM(TBL_Formulas[[#This Row],[Primary Storage 08]:[Archive Storage 08]],TBL_Formulas[[#This Row],[Data Retrieval 08]])</f>
        <v>2647.7366875461789</v>
      </c>
      <c r="DW37" s="3">
        <f>SUM(TBL_Formulas[[#This Row],[Primary Storage 08]:[Archive Storage 08]],TBL_Formulas[[#This Row],[Data Retrieval 08]],TBL_Formulas[[#This Row],[Egress Fees 08 - Azure]:[Egress Fees 08 - GCP]])</f>
        <v>3232.8201751366678</v>
      </c>
      <c r="DX37" s="3">
        <f>SUM(TBL_Formulas[[#This Row],[Primary Storage 09]:[Archive Storage 09]],TBL_Formulas[[#This Row],[Data Retrieval 09]])</f>
        <v>746.79752725661456</v>
      </c>
      <c r="DY37" s="3">
        <f>SUM(TBL_Formulas[[#This Row],[Primary Storage 09]:[Archive Storage 09]],TBL_Formulas[[#This Row],[Data Retrieval 09]],TBL_Formulas[[#This Row],[Egress Fees 09 - Azure]:[Egress Fees 09 - GCP]])</f>
        <v>1503.8350545132294</v>
      </c>
      <c r="DZ37" s="3">
        <f>SUM(TBL_Formulas[[#This Row],[Primary Storage 10]:[Archive Storage 10]],TBL_Formulas[[#This Row],[Data Retrieval 10]])</f>
        <v>407.34410577633525</v>
      </c>
      <c r="EA37" s="3">
        <f>SUM(TBL_Formulas[[#This Row],[Primary Storage 10]:[Archive Storage 10]],TBL_Formulas[[#This Row],[Data Retrieval 10]],TBL_Formulas[[#This Row],[Egress Fees 10 - Azure]:[Egress Fees 10 - GCP]])</f>
        <v>1164.38163303295</v>
      </c>
      <c r="EB37" s="14"/>
    </row>
    <row r="38" spans="1:132" x14ac:dyDescent="0.2">
      <c r="A38" s="2">
        <v>36</v>
      </c>
      <c r="B38" cm="1">
        <f t="array" ref="B38">_xlfn.IFNA(
    _xlfn.IFS(
        _xlfn.XLOOKUP(
            B$1,
            TBL_Options_Add[Option],
            TBL_Options_Add[Influx1_Month],
            0,
            0
        )=TBL_Formulas[[#This Row],[Month]],
        SUM(
            B37*
            SUM(
                _xlfn.XLOOKUP(
                    B$1,
                    TBL_Options[Option],
                    TBL_Options[ROG],
                    0,
                    0
                )/
                12
            )+
            B37+
            _xlfn.XLOOKUP(
                B$1,
                TBL_Options_Add[Option],
                TBL_Options_Add[Influx1_Size],
                0,
                0
            )
        ),
        _xlfn.XLOOKUP(
            B$1,
            TBL_Options_Add[Option],
            TBL_Options_Add[Influx2_Month],
            0,
            0
        )=TBL_Formulas[[#This Row],[Month]],
        SUM(
            B37*
            SUM(
                _xlfn.XLOOKUP(
                    B$1,
                    TBL_Options[Option],
                    TBL_Options[ROG],
                    0,
                    0
                )/
                12
            )+
            B37+
            _xlfn.XLOOKUP(
                B$1,
                TBL_Options_Add[Option],
                TBL_Options_Add[Influx2_Size],
                0,
                0
            )
        ),
        _xlfn.XLOOKUP(
            B$1,
            TBL_Options_Add[Option],
            TBL_Options_Add[Influx3_Month],
            0,
            0
        )=TBL_Formulas[[#This Row],[Month]],
        SUM(
            B37*
            SUM(
                _xlfn.XLOOKUP(
                    B$1,
                    TBL_Options[Option],
                    TBL_Options[ROG],
                    0,
                    0
                )/
                12
            )+
            B37+
            _xlfn.XLOOKUP(
                B$1,
                TBL_Options_Add[Option],
                TBL_Options_Add[Influx3_Size],
                0,
                0
            )
        )
    ),
    SUM(
        B37*
        SUM(
            _xlfn.XLOOKUP(
                B$1,
                TBL_Options[Option],
                TBL_Options[ROG],
                0,
                0
            )/
            12
        )+
        B37
    )
)</f>
        <v>264.1112205129528</v>
      </c>
      <c r="C38" cm="1">
        <f t="array" ref="C38">_xlfn.IFNA(
    _xlfn.IFS(
        _xlfn.XLOOKUP(
            C$1,
            TBL_Options_Add[Option],
            TBL_Options_Add[Influx1_Month],
            0,
            0
        )=TBL_Formulas[[#This Row],[Month]],
        SUM(
            C37*
            SUM(
                _xlfn.XLOOKUP(
                    C$1,
                    TBL_Options[Option],
                    TBL_Options[ROG],
                    0,
                    0
                )/
                12
            )+
            C37+
            _xlfn.XLOOKUP(
                C$1,
                TBL_Options_Add[Option],
                TBL_Options_Add[Influx1_Size],
                0,
                0
            )
        ),
        _xlfn.XLOOKUP(
            C$1,
            TBL_Options_Add[Option],
            TBL_Options_Add[Influx2_Month],
            0,
            0
        )=TBL_Formulas[[#This Row],[Month]],
        SUM(
            C37*
            SUM(
                _xlfn.XLOOKUP(
                    C$1,
                    TBL_Options[Option],
                    TBL_Options[ROG],
                    0,
                    0
                )/
                12
            )+
            C37+
            _xlfn.XLOOKUP(
                C$1,
                TBL_Options_Add[Option],
                TBL_Options_Add[Influx2_Size],
                0,
                0
            )
        ),
        _xlfn.XLOOKUP(
            C$1,
            TBL_Options_Add[Option],
            TBL_Options_Add[Influx3_Month],
            0,
            0
        )=TBL_Formulas[[#This Row],[Month]],
        SUM(
            C37*
            SUM(
                _xlfn.XLOOKUP(
                    C$1,
                    TBL_Options[Option],
                    TBL_Options[ROG],
                    0,
                    0
                )/
                12
            )+
            C37+
            _xlfn.XLOOKUP(
                C$1,
                TBL_Options_Add[Option],
                TBL_Options_Add[Influx3_Size],
                0,
                0
            )
        )
    ),
    SUM(
        C37*
        SUM(
            _xlfn.XLOOKUP(
                C$1,
                TBL_Options[Option],
                TBL_Options[ROG],
                0,
                0
            )/
            12
        )+
        C37
    )
)</f>
        <v>66.851992186057615</v>
      </c>
      <c r="D38" cm="1">
        <f t="array" ref="D38">_xlfn.IFNA(
    _xlfn.IFS(
        _xlfn.XLOOKUP(
            D$1,
            TBL_Options_Add[Option],
            TBL_Options_Add[Influx1_Month],
            0,
            0
        )=TBL_Formulas[[#This Row],[Month]],
        SUM(
            D37*
            SUM(
                _xlfn.XLOOKUP(
                    D$1,
                    TBL_Options[Option],
                    TBL_Options[ROG],
                    0,
                    0
                )/
                12
            )+
            D37+
            _xlfn.XLOOKUP(
                D$1,
                TBL_Options_Add[Option],
                TBL_Options_Add[Influx1_Size],
                0,
                0
            )
        ),
        _xlfn.XLOOKUP(
            D$1,
            TBL_Options_Add[Option],
            TBL_Options_Add[Influx2_Month],
            0,
            0
        )=TBL_Formulas[[#This Row],[Month]],
        SUM(
            D37*
            SUM(
                _xlfn.XLOOKUP(
                    D$1,
                    TBL_Options[Option],
                    TBL_Options[ROG],
                    0,
                    0
                )/
                12
            )+
            D37+
            _xlfn.XLOOKUP(
                D$1,
                TBL_Options_Add[Option],
                TBL_Options_Add[Influx2_Size],
                0,
                0
            )
        ),
        _xlfn.XLOOKUP(
            D$1,
            TBL_Options_Add[Option],
            TBL_Options_Add[Influx3_Month],
            0,
            0
        )=TBL_Formulas[[#This Row],[Month]],
        SUM(
            D37*
            SUM(
                _xlfn.XLOOKUP(
                    D$1,
                    TBL_Options[Option],
                    TBL_Options[ROG],
                    0,
                    0
                )/
                12
            )+
            D37+
            _xlfn.XLOOKUP(
                D$1,
                TBL_Options_Add[Option],
                TBL_Options_Add[Influx3_Size],
                0,
                0
            )
        )
    ),
    SUM(
        D37*
        SUM(
            _xlfn.XLOOKUP(
                D$1,
                TBL_Options[Option],
                TBL_Options[ROG],
                0,
                0
            )/
            12
        )+
        D37
    )
)</f>
        <v>66.851992186057615</v>
      </c>
      <c r="E38" cm="1">
        <f t="array" ref="E38">_xlfn.IFNA(
    _xlfn.IFS(
        _xlfn.XLOOKUP(
            E$1,
            TBL_Options_Add[Option],
            TBL_Options_Add[Influx1_Month],
            0,
            0
        )=TBL_Formulas[[#This Row],[Month]],
        SUM(
            E37*
            SUM(
                _xlfn.XLOOKUP(
                    E$1,
                    TBL_Options[Option],
                    TBL_Options[ROG],
                    0,
                    0
                )/
                12
            )+
            E37+
            _xlfn.XLOOKUP(
                E$1,
                TBL_Options_Add[Option],
                TBL_Options_Add[Influx1_Size],
                0,
                0
            )
        ),
        _xlfn.XLOOKUP(
            E$1,
            TBL_Options_Add[Option],
            TBL_Options_Add[Influx2_Month],
            0,
            0
        )=TBL_Formulas[[#This Row],[Month]],
        SUM(
            E37*
            SUM(
                _xlfn.XLOOKUP(
                    E$1,
                    TBL_Options[Option],
                    TBL_Options[ROG],
                    0,
                    0
                )/
                12
            )+
            E37+
            _xlfn.XLOOKUP(
                E$1,
                TBL_Options_Add[Option],
                TBL_Options_Add[Influx2_Size],
                0,
                0
            )
        ),
        _xlfn.XLOOKUP(
            E$1,
            TBL_Options_Add[Option],
            TBL_Options_Add[Influx3_Month],
            0,
            0
        )=TBL_Formulas[[#This Row],[Month]],
        SUM(
            E37*
            SUM(
                _xlfn.XLOOKUP(
                    E$1,
                    TBL_Options[Option],
                    TBL_Options[ROG],
                    0,
                    0
                )/
                12
            )+
            E37+
            _xlfn.XLOOKUP(
                E$1,
                TBL_Options_Add[Option],
                TBL_Options_Add[Influx3_Size],
                0,
                0
            )
        )
    ),
    SUM(
        E37*
        SUM(
            _xlfn.XLOOKUP(
                E$1,
                TBL_Options[Option],
                TBL_Options[ROG],
                0,
                0
            )/
            12
        )+
        E37
    )
)</f>
        <v>66.851992186057615</v>
      </c>
      <c r="F38" cm="1">
        <f t="array" ref="F38">_xlfn.IFNA(
    _xlfn.IFS(
        _xlfn.XLOOKUP(
            F$1,
            TBL_Options_Add[Option],
            TBL_Options_Add[Influx1_Month],
            0,
            0
        )=TBL_Formulas[[#This Row],[Month]],
        SUM(
            F37*
            SUM(
                _xlfn.XLOOKUP(
                    F$1,
                    TBL_Options[Option],
                    TBL_Options[ROG],
                    0,
                    0
                )/
                12
            )+
            F37+
            _xlfn.XLOOKUP(
                F$1,
                TBL_Options_Add[Option],
                TBL_Options_Add[Influx1_Size],
                0,
                0
            )
        ),
        _xlfn.XLOOKUP(
            F$1,
            TBL_Options_Add[Option],
            TBL_Options_Add[Influx2_Month],
            0,
            0
        )=TBL_Formulas[[#This Row],[Month]],
        SUM(
            F37*
            SUM(
                _xlfn.XLOOKUP(
                    F$1,
                    TBL_Options[Option],
                    TBL_Options[ROG],
                    0,
                    0
                )/
                12
            )+
            F37+
            _xlfn.XLOOKUP(
                F$1,
                TBL_Options_Add[Option],
                TBL_Options_Add[Influx2_Size],
                0,
                0
            )
        ),
        _xlfn.XLOOKUP(
            F$1,
            TBL_Options_Add[Option],
            TBL_Options_Add[Influx3_Month],
            0,
            0
        )=TBL_Formulas[[#This Row],[Month]],
        SUM(
            F37*
            SUM(
                _xlfn.XLOOKUP(
                    F$1,
                    TBL_Options[Option],
                    TBL_Options[ROG],
                    0,
                    0
                )/
                12
            )+
            F37+
            _xlfn.XLOOKUP(
                F$1,
                TBL_Options_Add[Option],
                TBL_Options_Add[Influx3_Size],
                0,
                0
            )
        )
    ),
    SUM(
        F37*
        SUM(
            _xlfn.XLOOKUP(
                F$1,
                TBL_Options[Option],
                TBL_Options[ROG],
                0,
                0
            )/
            12
        )+
        F37
    )
)</f>
        <v>66.851992186057615</v>
      </c>
      <c r="G38" cm="1">
        <f t="array" ref="G38">_xlfn.IFNA(
    _xlfn.IFS(
        _xlfn.XLOOKUP(
            G$1,
            TBL_Options_Add[Option],
            TBL_Options_Add[Influx1_Month],
            0,
            0
        )=TBL_Formulas[[#This Row],[Month]],
        SUM(
            G37*
            SUM(
                _xlfn.XLOOKUP(
                    G$1,
                    TBL_Options[Option],
                    TBL_Options[ROG],
                    0,
                    0
                )/
                12
            )+
            G37+
            _xlfn.XLOOKUP(
                G$1,
                TBL_Options_Add[Option],
                TBL_Options_Add[Influx1_Size],
                0,
                0
            )
        ),
        _xlfn.XLOOKUP(
            G$1,
            TBL_Options_Add[Option],
            TBL_Options_Add[Influx2_Month],
            0,
            0
        )=TBL_Formulas[[#This Row],[Month]],
        SUM(
            G37*
            SUM(
                _xlfn.XLOOKUP(
                    G$1,
                    TBL_Options[Option],
                    TBL_Options[ROG],
                    0,
                    0
                )/
                12
            )+
            G37+
            _xlfn.XLOOKUP(
                G$1,
                TBL_Options_Add[Option],
                TBL_Options_Add[Influx2_Size],
                0,
                0
            )
        ),
        _xlfn.XLOOKUP(
            G$1,
            TBL_Options_Add[Option],
            TBL_Options_Add[Influx3_Month],
            0,
            0
        )=TBL_Formulas[[#This Row],[Month]],
        SUM(
            G37*
            SUM(
                _xlfn.XLOOKUP(
                    G$1,
                    TBL_Options[Option],
                    TBL_Options[ROG],
                    0,
                    0
                )/
                12
            )+
            G37+
            _xlfn.XLOOKUP(
                G$1,
                TBL_Options_Add[Option],
                TBL_Options_Add[Influx3_Size],
                0,
                0
            )
        )
    ),
    SUM(
        G37*
        SUM(
            _xlfn.XLOOKUP(
                G$1,
                TBL_Options[Option],
                TBL_Options[ROG],
                0,
                0
            )/
            12
        )+
        G37
    )
)</f>
        <v>66.851992186057615</v>
      </c>
      <c r="H38" cm="1">
        <f t="array" ref="H38">_xlfn.IFNA(
    _xlfn.IFS(
        _xlfn.XLOOKUP(
            H$1,
            TBL_Options_Add[Option],
            TBL_Options_Add[Influx1_Month],
            0,
            0
        )=TBL_Formulas[[#This Row],[Month]],
        SUM(
            H37*
            SUM(
                _xlfn.XLOOKUP(
                    H$1,
                    TBL_Options[Option],
                    TBL_Options[ROG],
                    0,
                    0
                )/
                12
            )+
            H37+
            _xlfn.XLOOKUP(
                H$1,
                TBL_Options_Add[Option],
                TBL_Options_Add[Influx1_Size],
                0,
                0
            )
        ),
        _xlfn.XLOOKUP(
            H$1,
            TBL_Options_Add[Option],
            TBL_Options_Add[Influx2_Month],
            0,
            0
        )=TBL_Formulas[[#This Row],[Month]],
        SUM(
            H37*
            SUM(
                _xlfn.XLOOKUP(
                    H$1,
                    TBL_Options[Option],
                    TBL_Options[ROG],
                    0,
                    0
                )/
                12
            )+
            H37+
            _xlfn.XLOOKUP(
                H$1,
                TBL_Options_Add[Option],
                TBL_Options_Add[Influx2_Size],
                0,
                0
            )
        ),
        _xlfn.XLOOKUP(
            H$1,
            TBL_Options_Add[Option],
            TBL_Options_Add[Influx3_Month],
            0,
            0
        )=TBL_Formulas[[#This Row],[Month]],
        SUM(
            H37*
            SUM(
                _xlfn.XLOOKUP(
                    H$1,
                    TBL_Options[Option],
                    TBL_Options[ROG],
                    0,
                    0
                )/
                12
            )+
            H37+
            _xlfn.XLOOKUP(
                H$1,
                TBL_Options_Add[Option],
                TBL_Options_Add[Influx3_Size],
                0,
                0
            )
        )
    ),
    SUM(
        H37*
        SUM(
            _xlfn.XLOOKUP(
                H$1,
                TBL_Options[Option],
                TBL_Options[ROG],
                0,
                0
            )/
            12
        )+
        H37
    )
)</f>
        <v>66.851992186057615</v>
      </c>
      <c r="I38" cm="1">
        <f t="array" ref="I38">_xlfn.IFNA(
    _xlfn.IFS(
        _xlfn.XLOOKUP(
            I$1,
            TBL_Options_Add[Option],
            TBL_Options_Add[Influx1_Month],
            0,
            0
        )=TBL_Formulas[[#This Row],[Month]],
        SUM(
            I37*
            SUM(
                _xlfn.XLOOKUP(
                    I$1,
                    TBL_Options[Option],
                    TBL_Options[ROG],
                    0,
                    0
                )/
                12
            )+
            I37+
            _xlfn.XLOOKUP(
                I$1,
                TBL_Options_Add[Option],
                TBL_Options_Add[Influx1_Size],
                0,
                0
            )
        ),
        _xlfn.XLOOKUP(
            I$1,
            TBL_Options_Add[Option],
            TBL_Options_Add[Influx2_Month],
            0,
            0
        )=TBL_Formulas[[#This Row],[Month]],
        SUM(
            I37*
            SUM(
                _xlfn.XLOOKUP(
                    I$1,
                    TBL_Options[Option],
                    TBL_Options[ROG],
                    0,
                    0
                )/
                12
            )+
            I37+
            _xlfn.XLOOKUP(
                I$1,
                TBL_Options_Add[Option],
                TBL_Options_Add[Influx2_Size],
                0,
                0
            )
        ),
        _xlfn.XLOOKUP(
            I$1,
            TBL_Options_Add[Option],
            TBL_Options_Add[Influx3_Month],
            0,
            0
        )=TBL_Formulas[[#This Row],[Month]],
        SUM(
            I37*
            SUM(
                _xlfn.XLOOKUP(
                    I$1,
                    TBL_Options[Option],
                    TBL_Options[ROG],
                    0,
                    0
                )/
                12
            )+
            I37+
            _xlfn.XLOOKUP(
                I$1,
                TBL_Options_Add[Option],
                TBL_Options_Add[Influx3_Size],
                0,
                0
            )
        )
    ),
    SUM(
        I37*
        SUM(
            _xlfn.XLOOKUP(
                I$1,
                TBL_Options[Option],
                TBL_Options[ROG],
                0,
                0
            )/
            12
        )+
        I37
    )
)</f>
        <v>66.851992186057615</v>
      </c>
      <c r="J38" cm="1">
        <f t="array" ref="J38">_xlfn.IFNA(
    _xlfn.IFS(
        _xlfn.XLOOKUP(
            J$1,
            TBL_Options_Add[Option],
            TBL_Options_Add[Influx1_Month],
            0,
            0
        )=TBL_Formulas[[#This Row],[Month]],
        SUM(
            J37*
            SUM(
                _xlfn.XLOOKUP(
                    J$1,
                    TBL_Options[Option],
                    TBL_Options[ROG],
                    0,
                    0
                )/
                12
            )+
            J37+
            _xlfn.XLOOKUP(
                J$1,
                TBL_Options_Add[Option],
                TBL_Options_Add[Influx1_Size],
                0,
                0
            )
        ),
        _xlfn.XLOOKUP(
            J$1,
            TBL_Options_Add[Option],
            TBL_Options_Add[Influx2_Month],
            0,
            0
        )=TBL_Formulas[[#This Row],[Month]],
        SUM(
            J37*
            SUM(
                _xlfn.XLOOKUP(
                    J$1,
                    TBL_Options[Option],
                    TBL_Options[ROG],
                    0,
                    0
                )/
                12
            )+
            J37+
            _xlfn.XLOOKUP(
                J$1,
                TBL_Options_Add[Option],
                TBL_Options_Add[Influx2_Size],
                0,
                0
            )
        ),
        _xlfn.XLOOKUP(
            J$1,
            TBL_Options_Add[Option],
            TBL_Options_Add[Influx3_Month],
            0,
            0
        )=TBL_Formulas[[#This Row],[Month]],
        SUM(
            J37*
            SUM(
                _xlfn.XLOOKUP(
                    J$1,
                    TBL_Options[Option],
                    TBL_Options[ROG],
                    0,
                    0
                )/
                12
            )+
            J37+
            _xlfn.XLOOKUP(
                J$1,
                TBL_Options_Add[Option],
                TBL_Options_Add[Influx3_Size],
                0,
                0
            )
        )
    ),
    SUM(
        J37*
        SUM(
            _xlfn.XLOOKUP(
                J$1,
                TBL_Options[Option],
                TBL_Options[ROG],
                0,
                0
            )/
            12
        )+
        J37
    )
)</f>
        <v>66.851992186057615</v>
      </c>
      <c r="K38" cm="1">
        <f t="array" ref="K38">_xlfn.IFNA(
    _xlfn.IFS(
        _xlfn.XLOOKUP(
            K$1,
            TBL_Options_Add[Option],
            TBL_Options_Add[Influx1_Month],
            0,
            0
        )=TBL_Formulas[[#This Row],[Month]],
        SUM(
            K37*
            SUM(
                _xlfn.XLOOKUP(
                    K$1,
                    TBL_Options[Option],
                    TBL_Options[ROG],
                    0,
                    0
                )/
                12
            )+
            K37+
            _xlfn.XLOOKUP(
                K$1,
                TBL_Options_Add[Option],
                TBL_Options_Add[Influx1_Size],
                0,
                0
            )
        ),
        _xlfn.XLOOKUP(
            K$1,
            TBL_Options_Add[Option],
            TBL_Options_Add[Influx2_Month],
            0,
            0
        )=TBL_Formulas[[#This Row],[Month]],
        SUM(
            K37*
            SUM(
                _xlfn.XLOOKUP(
                    K$1,
                    TBL_Options[Option],
                    TBL_Options[ROG],
                    0,
                    0
                )/
                12
            )+
            K37+
            _xlfn.XLOOKUP(
                K$1,
                TBL_Options_Add[Option],
                TBL_Options_Add[Influx2_Size],
                0,
                0
            )
        ),
        _xlfn.XLOOKUP(
            K$1,
            TBL_Options_Add[Option],
            TBL_Options_Add[Influx3_Month],
            0,
            0
        )=TBL_Formulas[[#This Row],[Month]],
        SUM(
            K37*
            SUM(
                _xlfn.XLOOKUP(
                    K$1,
                    TBL_Options[Option],
                    TBL_Options[ROG],
                    0,
                    0
                )/
                12
            )+
            K37+
            _xlfn.XLOOKUP(
                K$1,
                TBL_Options_Add[Option],
                TBL_Options_Add[Influx3_Size],
                0,
                0
            )
        )
    ),
    SUM(
        K37*
        SUM(
            _xlfn.XLOOKUP(
                K$1,
                TBL_Options[Option],
                TBL_Options[ROG],
                0,
                0
            )/
            12
        )+
        K37
    )
)</f>
        <v>66.851992186057615</v>
      </c>
      <c r="L38">
        <f>IFERROR(
    SUM(
       TBL_Formulas[[#This Row],[Growth Pattern 01]]*
        _xlfn.XLOOKUP(
            L$1,
            TBL_Options[Option],
            TBL_Options[Primary_Mix],
            1,
            0
        )
    ),
    ""
)</f>
        <v>264.1112205129528</v>
      </c>
      <c r="M38">
        <f>IFERROR(
    SUM(
       TBL_Formulas[[#This Row],[Growth Pattern 01]]*
        _xlfn.XLOOKUP(
            M$1,
            TBL_Options[Option],
            TBL_Options[Secondary_Mix],
            1,
            0
        )
    ),
    ""
)</f>
        <v>52.82224410259056</v>
      </c>
      <c r="N38">
        <f>IFERROR(
    SUM(
       TBL_Formulas[[#This Row],[Growth Pattern 01]]*
        _xlfn.XLOOKUP(
            N$1,
            TBL_Options[Option],
            TBL_Options[Archive_Mix],
            1,
            0
        )
    ),
    ""
)</f>
        <v>0</v>
      </c>
      <c r="O38">
        <f>IFERROR(
    SUM(
       TBL_Formulas[[#This Row],[Growth Pattern 02]]*
        _xlfn.XLOOKUP(
            O$1,
            TBL_Options[Option],
            TBL_Options[Primary_Mix],
            1,
            0
        )
    ),
    ""
)</f>
        <v>13.370398437211524</v>
      </c>
      <c r="P38">
        <f>IFERROR(
    SUM(
       TBL_Formulas[[#This Row],[Growth Pattern 02]]*
        _xlfn.XLOOKUP(
            P$1,
            TBL_Options[Option],
            TBL_Options[Secondary_Mix],
            1,
            0
        )
    ),
    ""
)</f>
        <v>13.370398437211524</v>
      </c>
      <c r="Q38">
        <f>IFERROR(
    SUM(
       TBL_Formulas[[#This Row],[Growth Pattern 02]]*
        _xlfn.XLOOKUP(
            Q$1,
            TBL_Options[Option],
            TBL_Options[Archive_Mix],
            1,
            0
        )
    ),
    ""
)</f>
        <v>40.111195311634567</v>
      </c>
      <c r="R38">
        <f>IFERROR(
    SUM(
       TBL_Formulas[[#This Row],[Growth Pattern 03]]*
        _xlfn.XLOOKUP(
            R$1,
            TBL_Options[Option],
            TBL_Options[Primary_Mix],
            1,
            0
        )
    ),
    ""
)</f>
        <v>66.851992186057615</v>
      </c>
      <c r="S38">
        <f>IFERROR(
    SUM(
       TBL_Formulas[[#This Row],[Growth Pattern 03]]*
        _xlfn.XLOOKUP(
            R$1,
            TBL_Options[Option],
            TBL_Options[Secondary_Mix],
            1,
            0
        )
    ),
    ""
)</f>
        <v>0</v>
      </c>
      <c r="T38">
        <f>IFERROR(
    SUM(
       TBL_Formulas[[#This Row],[Growth Pattern 03]]*
        _xlfn.XLOOKUP(
            T$1,
            TBL_Options[Option],
            TBL_Options[Archive_Mix],
            1,
            0
        )
    ),
    ""
)</f>
        <v>0</v>
      </c>
      <c r="U38">
        <f>IFERROR(
    SUM(
       TBL_Formulas[[#This Row],[Growth Pattern 04]]*
        _xlfn.XLOOKUP(
            U$1,
            TBL_Options[Option],
            TBL_Options[Primary_Mix],
            1,
            0
        )
    ),
    ""
)</f>
        <v>66.851992186057615</v>
      </c>
      <c r="V38">
        <f>IFERROR(
    SUM(
       TBL_Formulas[[#This Row],[Growth Pattern 04]]*
        _xlfn.XLOOKUP(
           V$1,
            TBL_Options[Option],
            TBL_Options[Secondary_Mix],
            1,
            0
        )
    ),
    ""
)</f>
        <v>0</v>
      </c>
      <c r="W38">
        <f>IFERROR(
    SUM(
       TBL_Formulas[[#This Row],[Growth Pattern 04]]*
        _xlfn.XLOOKUP(
            W$1,
            TBL_Options[Option],
            TBL_Options[Archive_Mix],
            1,
            0
        )
    ),
    ""
)</f>
        <v>0</v>
      </c>
      <c r="X38">
        <f>IFERROR(
    SUM(
       TBL_Formulas[[#This Row],[Growth Pattern 05]]*
        _xlfn.XLOOKUP(
            X$1,
            TBL_Options[Option],
            TBL_Options[Primary_Mix],
            1,
            0
        )
    ),
    ""
)</f>
        <v>66.851992186057615</v>
      </c>
      <c r="Y38">
        <f>IFERROR(
    SUM(
       TBL_Formulas[[#This Row],[Growth Pattern 05]]*
        _xlfn.XLOOKUP(
            Y$1,
            TBL_Options[Option],
            TBL_Options[Secondary_Mix],
            1,
            0
        )
    ),
    ""
)</f>
        <v>0</v>
      </c>
      <c r="Z38">
        <f>IFERROR(
    SUM(
       TBL_Formulas[[#This Row],[Growth Pattern 05]]*
        _xlfn.XLOOKUP(
            Z$1,
            TBL_Options[Option],
            TBL_Options[Archive_Mix],
            1,
            0
        )
    ),
    ""
)</f>
        <v>0</v>
      </c>
      <c r="AA38">
        <f>IFERROR(
    SUM(
       TBL_Formulas[[#This Row],[Growth Pattern 06]]*
        _xlfn.XLOOKUP(
            AA$1,
            TBL_Options[Option],
            TBL_Options[Primary_Mix],
            1,
            0
        )
    ),
    ""
)</f>
        <v>66.851992186057615</v>
      </c>
      <c r="AB38">
        <f>IFERROR(
    SUM(
       TBL_Formulas[[#This Row],[Growth Pattern 06]]*
        _xlfn.XLOOKUP(
            AB$1,
            TBL_Options[Option],
            TBL_Options[Secondary_Mix],
            1,
            0
        )
    ),
    ""
)</f>
        <v>0</v>
      </c>
      <c r="AC38">
        <f>IFERROR(
    SUM(
       TBL_Formulas[[#This Row],[Growth Pattern 06]]*
        _xlfn.XLOOKUP(
            AC$1,
            TBL_Options[Option],
            TBL_Options[Archive_Mix],
            1,
            0
        )
    ),
    ""
)</f>
        <v>0</v>
      </c>
      <c r="AD38">
        <f>IFERROR(
    SUM(
       TBL_Formulas[[#This Row],[Growth Pattern 07]]*
        _xlfn.XLOOKUP(
            AD$1,
            TBL_Options[Option],
            TBL_Options[Primary_Mix],
            1,
            0
        )
    ),
    ""
)</f>
        <v>66.851992186057615</v>
      </c>
      <c r="AE38">
        <f>IFERROR(
    SUM(
       TBL_Formulas[[#This Row],[Growth Pattern 07]]*
        _xlfn.XLOOKUP(
            AE$1,
            TBL_Options[Option],
            TBL_Options[Secondary_Mix],
            1,
            0
        )
    ),
    ""
)</f>
        <v>0</v>
      </c>
      <c r="AF38">
        <f>IFERROR(
    SUM(
       TBL_Formulas[[#This Row],[Growth Pattern 07]]*
        _xlfn.XLOOKUP(
            AF$1,
            TBL_Options[Option],
            TBL_Options[Archive_Mix],
            1,
            0
        )
    ),
    ""
)</f>
        <v>0</v>
      </c>
      <c r="AG38">
        <f>IFERROR(
    SUM(
       TBL_Formulas[[#This Row],[Growth Pattern 08]]*
        _xlfn.XLOOKUP(
            AG$1,
            TBL_Options[Option],
            TBL_Options[Primary_Mix],
            1,
            0
        )
    ),
    ""
)</f>
        <v>66.851992186057615</v>
      </c>
      <c r="AH38">
        <f>IFERROR(
    SUM(
       TBL_Formulas[[#This Row],[Growth Pattern 08]]*
        _xlfn.XLOOKUP(
            AH$1,
            TBL_Options[Option],
            TBL_Options[Secondary_Mix],
            1,
            0
        )
    ),
    ""
)</f>
        <v>0</v>
      </c>
      <c r="AI38">
        <f>IFERROR(
    SUM(
       TBL_Formulas[[#This Row],[Growth Pattern 08]]*
        _xlfn.XLOOKUP(
            AI$1,
            TBL_Options[Option],
            TBL_Options[Archive_Mix],
            1,
            0
        )
    ),
    ""
)</f>
        <v>0</v>
      </c>
      <c r="AJ38">
        <f>IFERROR(
    SUM(
       TBL_Formulas[[#This Row],[Growth Pattern 09]]*
        _xlfn.XLOOKUP(
            AJ$1,
            TBL_Options[Option],
            TBL_Options[Primary_Mix],
            1,
            0
        )
    ),
    ""
)</f>
        <v>66.851992186057615</v>
      </c>
      <c r="AK38">
        <f>IFERROR(
    SUM(
       TBL_Formulas[[#This Row],[Growth Pattern 09]]*
        _xlfn.XLOOKUP(
            AK$1,
            TBL_Options[Option],
            TBL_Options[Secondary_Mix],
            1,
            0
        )
    ),
    ""
)</f>
        <v>0</v>
      </c>
      <c r="AL38">
        <f>IFERROR(
    SUM(
       TBL_Formulas[[#This Row],[Growth Pattern 09]]*
        _xlfn.XLOOKUP(
            AL$1,
            TBL_Options[Option],
            TBL_Options[Archive_Mix],
            1,
            0
        )
    ),
    ""
)</f>
        <v>0</v>
      </c>
      <c r="AM38">
        <f>IFERROR(
    SUM(
       TBL_Formulas[[#This Row],[Growth Pattern 10]]*
        _xlfn.XLOOKUP(
            AM$1,
            TBL_Options[Option],
            TBL_Options[Primary_Mix],
            1,
            0
        )
    ),
    ""
)</f>
        <v>66.851992186057615</v>
      </c>
      <c r="AN38">
        <f>IFERROR(
    SUM(
       TBL_Formulas[[#This Row],[Growth Pattern 10]]*
        _xlfn.XLOOKUP(
            AN$1,
            TBL_Options[Option],
            TBL_Options[Secondary_Mix],
            1,
            0
        )
    ),
    ""
)</f>
        <v>0</v>
      </c>
      <c r="AO38">
        <f>IFERROR(
    SUM(
       TBL_Formulas[[#This Row],[Growth Pattern 10]]*
        _xlfn.XLOOKUP(
            AO$1,
            TBL_Options[Option],
            TBL_Options[Archive_Mix],
            1,
            0
        )
    ),
    ""
)</f>
        <v>0</v>
      </c>
      <c r="AP38" s="3" cm="1">
        <f t="array" ref="AP38">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6001.0975757157994</v>
      </c>
      <c r="AQ38" s="3" t="str" cm="1">
        <f t="array" ref="AQ38">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8" s="3" t="str" cm="1">
        <f t="array" ref="AR38">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8" s="3" cm="1">
        <f t="array" ref="AS38">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314.89962399320581</v>
      </c>
      <c r="AT38" s="3" cm="1">
        <f t="array" ref="AT38">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171.1410999963075</v>
      </c>
      <c r="AU38" s="3" cm="1">
        <f t="array" ref="AU38">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164.29545599645519</v>
      </c>
      <c r="AV38" s="3" cm="1">
        <f t="array" ref="AV38">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855.70549998153751</v>
      </c>
      <c r="AW38" s="3" t="str" cm="1">
        <f t="array" ref="AW38">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8" s="3" t="str" cm="1">
        <f t="array" ref="AX38">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8" s="3" cm="1">
        <f t="array" ref="AY38">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684.56439998523001</v>
      </c>
      <c r="AZ38" s="3" t="str" cm="1">
        <f t="array" ref="AZ38">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8" s="3" t="str" cm="1">
        <f t="array" ref="BA38">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8" s="3" cm="1">
        <f t="array" ref="BB38">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1220.1364119744478</v>
      </c>
      <c r="BC38" s="3" t="str" cm="1">
        <f t="array" ref="BC38">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8" s="3" t="str" cm="1">
        <f t="array" ref="BD38">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8" s="3" cm="1">
        <f t="array" ref="BE38">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684.56439998523001</v>
      </c>
      <c r="BF38" s="3" t="str" cm="1">
        <f t="array" ref="BF38">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8" s="3" t="str" cm="1">
        <f t="array" ref="BG38">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8" s="3" cm="1">
        <f t="array" ref="BH38">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136.91287999704599</v>
      </c>
      <c r="BI38" s="3" t="str" cm="1">
        <f t="array" ref="BI38">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8" s="3" t="str" cm="1">
        <f t="array" ref="BJ38">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8" s="3" cm="1">
        <f t="array" ref="BK38">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2669.8011599423971</v>
      </c>
      <c r="BL38" s="3" t="str" cm="1">
        <f t="array" ref="BL38">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8" s="3" t="str" cm="1">
        <f t="array" ref="BM38">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8" s="3" cm="1">
        <f t="array" ref="BN38">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684.56439998523001</v>
      </c>
      <c r="BO38" s="3" t="str" cm="1">
        <f t="array" ref="BO38">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8" s="3" t="str" cm="1">
        <f t="array" ref="BP38">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8" s="3" cm="1">
        <f t="array" ref="BQ38">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273.82575999409198</v>
      </c>
      <c r="BR38" s="3" t="str" cm="1">
        <f t="array" ref="BR38">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8" s="3" t="str" cm="1">
        <f t="array" ref="BS38">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8"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8">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8">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68.45643999852301</v>
      </c>
      <c r="BW38">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68.45643999852301</v>
      </c>
      <c r="BX38">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8">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68.45643999852301</v>
      </c>
      <c r="BZ38">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136.91287999704602</v>
      </c>
      <c r="CA38">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8">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68.45643999852301</v>
      </c>
      <c r="CC38">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136.91287999704602</v>
      </c>
      <c r="CD38" s="3" t="str" cm="1">
        <f t="array" ref="CD38">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8" s="3" cm="1">
        <f t="array" ref="CE38">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2350.0240633447411</v>
      </c>
      <c r="CF38" s="3" t="str" cm="1">
        <f t="array" ref="CF38">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8" s="3" t="str" cm="1">
        <f t="array" ref="CG38">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8" s="3" cm="1">
        <f t="array" ref="CH38">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123.22159199734139</v>
      </c>
      <c r="CI38" s="3" t="str" cm="1">
        <f t="array" ref="CI38">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8" s="3" t="str" cm="1">
        <f t="array" ref="CJ38">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8" s="3" cm="1">
        <f t="array" ref="CK38">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616.10795998670699</v>
      </c>
      <c r="CL38" s="3" t="str" cm="1">
        <f t="array" ref="CL38">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8" s="3" t="str" cm="1">
        <f t="array" ref="CM38">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8" s="3" cm="1">
        <f t="array" ref="CN38">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616.10795998670699</v>
      </c>
      <c r="CO38" s="3" t="str" cm="1">
        <f t="array" ref="CO38">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8" s="3" cm="1">
        <f t="array" ref="CP38">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590.03384998707622</v>
      </c>
      <c r="CQ38" s="3" t="str" cm="1">
        <f t="array" ref="CQ38">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8" s="3" t="str" cm="1">
        <f t="array" ref="CR38">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8" s="3" cm="1">
        <f t="array" ref="CS38">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590.03384998707622</v>
      </c>
      <c r="CT38" s="3" t="str" cm="1">
        <f t="array" ref="CT38">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8" s="3" t="str" cm="1">
        <f t="array" ref="CU38">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8" s="3" cm="1">
        <f t="array" ref="CV38">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590.03384998707622</v>
      </c>
      <c r="CW38" s="3" t="str" cm="1">
        <f t="array" ref="CW38">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8" s="3" t="str" cm="1">
        <f t="array" ref="CX38">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8" s="3" cm="1">
        <f t="array" ref="CY38">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590.03384998707622</v>
      </c>
      <c r="CZ38" s="3" t="str" cm="1">
        <f t="array" ref="CZ38">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8" s="3" t="str" cm="1">
        <f t="array" ref="DA38">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8" s="3" t="str" cm="1">
        <f t="array" ref="DB38">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8" s="3" t="str" cm="1">
        <f t="array" ref="DC38">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8" s="3" cm="1">
        <f t="array" ref="DD38">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763.26083998375304</v>
      </c>
      <c r="DE38" s="3" t="str" cm="1">
        <f t="array" ref="DE38">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8" s="3" t="str" cm="1">
        <f t="array" ref="DF38">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8" s="3" cm="1">
        <f t="array" ref="DG38">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763.26083998375304</v>
      </c>
      <c r="DH38" s="3">
        <f>SUM(TBL_Formulas[[#This Row],[Primary Storage 01]:[Archive Storage 01]],TBL_Formulas[[#This Row],[Data Retrieval 01]])</f>
        <v>6001.0975757157994</v>
      </c>
      <c r="DI38" s="3">
        <f>SUM(TBL_Formulas[[#This Row],[Primary Storage 01]:[Archive Storage 01]],TBL_Formulas[[#This Row],[Data Retrieval 01]],TBL_Formulas[[#This Row],[Egress Fees 01 - Azure]:[Egress Fees 01 - GCP]])</f>
        <v>8351.1216390605405</v>
      </c>
      <c r="DJ38" s="3">
        <f>SUM(TBL_Formulas[[#This Row],[Primary Storage 02]:[Archive Storage 02]],TBL_Formulas[[#This Row],[Data Retrieval 02]])</f>
        <v>650.33617998596856</v>
      </c>
      <c r="DK38" s="3">
        <f>SUM(TBL_Formulas[[#This Row],[Primary Storage 02]:[Archive Storage 02]],TBL_Formulas[[#This Row],[Data Retrieval 02]],TBL_Formulas[[#This Row],[Egress Fees 02 - Azure]:[Egress Fees 02 - GCP]])</f>
        <v>773.55777198330998</v>
      </c>
      <c r="DL38" s="3">
        <f>SUM(TBL_Formulas[[#This Row],[Primary Storage 03]:[Archive Storage 03]],TBL_Formulas[[#This Row],[Data Retrieval 03]])</f>
        <v>924.16193998006054</v>
      </c>
      <c r="DM38" s="3">
        <f>SUM(TBL_Formulas[[#This Row],[Primary Storage 03]:[Archive Storage 03]],TBL_Formulas[[#This Row],[Data Retrieval 03]],TBL_Formulas[[#This Row],[Egress Fees 03 - Azure]:[Egress Fees 03 - GCP]])</f>
        <v>1540.2698999667675</v>
      </c>
      <c r="DN38" s="3">
        <f>SUM(TBL_Formulas[[#This Row],[Primary Storage 04]:[Archive Storage 04]],TBL_Formulas[[#This Row],[Data Retrieval 04]])</f>
        <v>753.02083998375304</v>
      </c>
      <c r="DO38" s="3">
        <f>SUM(TBL_Formulas[[#This Row],[Primary Storage 04]:[Archive Storage 04]],TBL_Formulas[[#This Row],[Data Retrieval 04]],TBL_Formulas[[#This Row],[Egress Fees 04 - Azure]:[Egress Fees 04 - GCP]])</f>
        <v>1369.12879997046</v>
      </c>
      <c r="DP38" s="3">
        <f>SUM(TBL_Formulas[[#This Row],[Primary Storage 05]:[Archive Storage 05]],TBL_Formulas[[#This Row],[Data Retrieval 05]])</f>
        <v>1220.1364119744478</v>
      </c>
      <c r="DQ38" s="3">
        <f>SUM(TBL_Formulas[[#This Row],[Primary Storage 05]:[Archive Storage 05]],TBL_Formulas[[#This Row],[Data Retrieval 05]],TBL_Formulas[[#This Row],[Egress Fees 05 - Azure]:[Egress Fees 05 - GCP]])</f>
        <v>1810.1702619615239</v>
      </c>
      <c r="DR38" s="3">
        <f>SUM(TBL_Formulas[[#This Row],[Primary Storage 06]:[Archive Storage 06]],TBL_Formulas[[#This Row],[Data Retrieval 06]])</f>
        <v>753.02083998375304</v>
      </c>
      <c r="DS38" s="3">
        <f>SUM(TBL_Formulas[[#This Row],[Primary Storage 06]:[Archive Storage 06]],TBL_Formulas[[#This Row],[Data Retrieval 06]],TBL_Formulas[[#This Row],[Egress Fees 06 - Azure]:[Egress Fees 06 - GCP]])</f>
        <v>1343.0546899708293</v>
      </c>
      <c r="DT38" s="3">
        <f>SUM(TBL_Formulas[[#This Row],[Primary Storage 07]:[Archive Storage 07]],TBL_Formulas[[#This Row],[Data Retrieval 07]])</f>
        <v>273.82575999409198</v>
      </c>
      <c r="DU38" s="3">
        <f>SUM(TBL_Formulas[[#This Row],[Primary Storage 07]:[Archive Storage 07]],TBL_Formulas[[#This Row],[Data Retrieval 07]],TBL_Formulas[[#This Row],[Egress Fees 07 - Azure]:[Egress Fees 07 - GCP]])</f>
        <v>863.85960998116821</v>
      </c>
      <c r="DV38" s="3">
        <f>SUM(TBL_Formulas[[#This Row],[Primary Storage 08]:[Archive Storage 08]],TBL_Formulas[[#This Row],[Data Retrieval 08]])</f>
        <v>2669.8011599423971</v>
      </c>
      <c r="DW38" s="3">
        <f>SUM(TBL_Formulas[[#This Row],[Primary Storage 08]:[Archive Storage 08]],TBL_Formulas[[#This Row],[Data Retrieval 08]],TBL_Formulas[[#This Row],[Egress Fees 08 - Azure]:[Egress Fees 08 - GCP]])</f>
        <v>3259.8350099294735</v>
      </c>
      <c r="DX38" s="3">
        <f>SUM(TBL_Formulas[[#This Row],[Primary Storage 09]:[Archive Storage 09]],TBL_Formulas[[#This Row],[Data Retrieval 09]])</f>
        <v>753.02083998375304</v>
      </c>
      <c r="DY38" s="3">
        <f>SUM(TBL_Formulas[[#This Row],[Primary Storage 09]:[Archive Storage 09]],TBL_Formulas[[#This Row],[Data Retrieval 09]],TBL_Formulas[[#This Row],[Egress Fees 09 - Azure]:[Egress Fees 09 - GCP]])</f>
        <v>1516.2816799675061</v>
      </c>
      <c r="DZ38" s="3">
        <f>SUM(TBL_Formulas[[#This Row],[Primary Storage 10]:[Archive Storage 10]],TBL_Formulas[[#This Row],[Data Retrieval 10]])</f>
        <v>410.73863999113803</v>
      </c>
      <c r="EA38" s="3">
        <f>SUM(TBL_Formulas[[#This Row],[Primary Storage 10]:[Archive Storage 10]],TBL_Formulas[[#This Row],[Data Retrieval 10]],TBL_Formulas[[#This Row],[Egress Fees 10 - Azure]:[Egress Fees 10 - GCP]])</f>
        <v>1173.9994799748911</v>
      </c>
      <c r="EB38" s="14"/>
    </row>
    <row r="39" spans="1:132" x14ac:dyDescent="0.2">
      <c r="A39" s="2">
        <v>37</v>
      </c>
      <c r="B39" cm="1">
        <f t="array" ref="B39">_xlfn.IFNA(
    _xlfn.IFS(
        _xlfn.XLOOKUP(
            B$1,
            TBL_Options_Add[Option],
            TBL_Options_Add[Influx1_Month],
            0,
            0
        )=TBL_Formulas[[#This Row],[Month]],
        SUM(
            B38*
            SUM(
                _xlfn.XLOOKUP(
                    B$1,
                    TBL_Options[Option],
                    TBL_Options[ROG],
                    0,
                    0
                )/
                12
            )+
            B38+
            _xlfn.XLOOKUP(
                B$1,
                TBL_Options_Add[Option],
                TBL_Options_Add[Influx1_Size],
                0,
                0
            )
        ),
        _xlfn.XLOOKUP(
            B$1,
            TBL_Options_Add[Option],
            TBL_Options_Add[Influx2_Month],
            0,
            0
        )=TBL_Formulas[[#This Row],[Month]],
        SUM(
            B38*
            SUM(
                _xlfn.XLOOKUP(
                    B$1,
                    TBL_Options[Option],
                    TBL_Options[ROG],
                    0,
                    0
                )/
                12
            )+
            B38+
            _xlfn.XLOOKUP(
                B$1,
                TBL_Options_Add[Option],
                TBL_Options_Add[Influx2_Size],
                0,
                0
            )
        ),
        _xlfn.XLOOKUP(
            B$1,
            TBL_Options_Add[Option],
            TBL_Options_Add[Influx3_Month],
            0,
            0
        )=TBL_Formulas[[#This Row],[Month]],
        SUM(
            B38*
            SUM(
                _xlfn.XLOOKUP(
                    B$1,
                    TBL_Options[Option],
                    TBL_Options[ROG],
                    0,
                    0
                )/
                12
            )+
            B38+
            _xlfn.XLOOKUP(
                B$1,
                TBL_Options_Add[Option],
                TBL_Options_Add[Influx3_Size],
                0,
                0
            )
        )
    ),
    SUM(
        B38*
        SUM(
            _xlfn.XLOOKUP(
                B$1,
                TBL_Options[Option],
                TBL_Options[ROG],
                0,
                0
            )/
            12
        )+
        B38
    )
)</f>
        <v>266.31214735056074</v>
      </c>
      <c r="C39" cm="1">
        <f t="array" ref="C39">_xlfn.IFNA(
    _xlfn.IFS(
        _xlfn.XLOOKUP(
            C$1,
            TBL_Options_Add[Option],
            TBL_Options_Add[Influx1_Month],
            0,
            0
        )=TBL_Formulas[[#This Row],[Month]],
        SUM(
            C38*
            SUM(
                _xlfn.XLOOKUP(
                    C$1,
                    TBL_Options[Option],
                    TBL_Options[ROG],
                    0,
                    0
                )/
                12
            )+
            C38+
            _xlfn.XLOOKUP(
                C$1,
                TBL_Options_Add[Option],
                TBL_Options_Add[Influx1_Size],
                0,
                0
            )
        ),
        _xlfn.XLOOKUP(
            C$1,
            TBL_Options_Add[Option],
            TBL_Options_Add[Influx2_Month],
            0,
            0
        )=TBL_Formulas[[#This Row],[Month]],
        SUM(
            C38*
            SUM(
                _xlfn.XLOOKUP(
                    C$1,
                    TBL_Options[Option],
                    TBL_Options[ROG],
                    0,
                    0
                )/
                12
            )+
            C38+
            _xlfn.XLOOKUP(
                C$1,
                TBL_Options_Add[Option],
                TBL_Options_Add[Influx2_Size],
                0,
                0
            )
        ),
        _xlfn.XLOOKUP(
            C$1,
            TBL_Options_Add[Option],
            TBL_Options_Add[Influx3_Month],
            0,
            0
        )=TBL_Formulas[[#This Row],[Month]],
        SUM(
            C38*
            SUM(
                _xlfn.XLOOKUP(
                    C$1,
                    TBL_Options[Option],
                    TBL_Options[ROG],
                    0,
                    0
                )/
                12
            )+
            C38+
            _xlfn.XLOOKUP(
                C$1,
                TBL_Options_Add[Option],
                TBL_Options_Add[Influx3_Size],
                0,
                0
            )
        )
    ),
    SUM(
        C38*
        SUM(
            _xlfn.XLOOKUP(
                C$1,
                TBL_Options[Option],
                TBL_Options[ROG],
                0,
                0
            )/
            12
        )+
        C38
    )
)</f>
        <v>67.409092120941423</v>
      </c>
      <c r="D39" cm="1">
        <f t="array" ref="D39">_xlfn.IFNA(
    _xlfn.IFS(
        _xlfn.XLOOKUP(
            D$1,
            TBL_Options_Add[Option],
            TBL_Options_Add[Influx1_Month],
            0,
            0
        )=TBL_Formulas[[#This Row],[Month]],
        SUM(
            D38*
            SUM(
                _xlfn.XLOOKUP(
                    D$1,
                    TBL_Options[Option],
                    TBL_Options[ROG],
                    0,
                    0
                )/
                12
            )+
            D38+
            _xlfn.XLOOKUP(
                D$1,
                TBL_Options_Add[Option],
                TBL_Options_Add[Influx1_Size],
                0,
                0
            )
        ),
        _xlfn.XLOOKUP(
            D$1,
            TBL_Options_Add[Option],
            TBL_Options_Add[Influx2_Month],
            0,
            0
        )=TBL_Formulas[[#This Row],[Month]],
        SUM(
            D38*
            SUM(
                _xlfn.XLOOKUP(
                    D$1,
                    TBL_Options[Option],
                    TBL_Options[ROG],
                    0,
                    0
                )/
                12
            )+
            D38+
            _xlfn.XLOOKUP(
                D$1,
                TBL_Options_Add[Option],
                TBL_Options_Add[Influx2_Size],
                0,
                0
            )
        ),
        _xlfn.XLOOKUP(
            D$1,
            TBL_Options_Add[Option],
            TBL_Options_Add[Influx3_Month],
            0,
            0
        )=TBL_Formulas[[#This Row],[Month]],
        SUM(
            D38*
            SUM(
                _xlfn.XLOOKUP(
                    D$1,
                    TBL_Options[Option],
                    TBL_Options[ROG],
                    0,
                    0
                )/
                12
            )+
            D38+
            _xlfn.XLOOKUP(
                D$1,
                TBL_Options_Add[Option],
                TBL_Options_Add[Influx3_Size],
                0,
                0
            )
        )
    ),
    SUM(
        D38*
        SUM(
            _xlfn.XLOOKUP(
                D$1,
                TBL_Options[Option],
                TBL_Options[ROG],
                0,
                0
            )/
            12
        )+
        D38
    )
)</f>
        <v>67.409092120941423</v>
      </c>
      <c r="E39" cm="1">
        <f t="array" ref="E39">_xlfn.IFNA(
    _xlfn.IFS(
        _xlfn.XLOOKUP(
            E$1,
            TBL_Options_Add[Option],
            TBL_Options_Add[Influx1_Month],
            0,
            0
        )=TBL_Formulas[[#This Row],[Month]],
        SUM(
            E38*
            SUM(
                _xlfn.XLOOKUP(
                    E$1,
                    TBL_Options[Option],
                    TBL_Options[ROG],
                    0,
                    0
                )/
                12
            )+
            E38+
            _xlfn.XLOOKUP(
                E$1,
                TBL_Options_Add[Option],
                TBL_Options_Add[Influx1_Size],
                0,
                0
            )
        ),
        _xlfn.XLOOKUP(
            E$1,
            TBL_Options_Add[Option],
            TBL_Options_Add[Influx2_Month],
            0,
            0
        )=TBL_Formulas[[#This Row],[Month]],
        SUM(
            E38*
            SUM(
                _xlfn.XLOOKUP(
                    E$1,
                    TBL_Options[Option],
                    TBL_Options[ROG],
                    0,
                    0
                )/
                12
            )+
            E38+
            _xlfn.XLOOKUP(
                E$1,
                TBL_Options_Add[Option],
                TBL_Options_Add[Influx2_Size],
                0,
                0
            )
        ),
        _xlfn.XLOOKUP(
            E$1,
            TBL_Options_Add[Option],
            TBL_Options_Add[Influx3_Month],
            0,
            0
        )=TBL_Formulas[[#This Row],[Month]],
        SUM(
            E38*
            SUM(
                _xlfn.XLOOKUP(
                    E$1,
                    TBL_Options[Option],
                    TBL_Options[ROG],
                    0,
                    0
                )/
                12
            )+
            E38+
            _xlfn.XLOOKUP(
                E$1,
                TBL_Options_Add[Option],
                TBL_Options_Add[Influx3_Size],
                0,
                0
            )
        )
    ),
    SUM(
        E38*
        SUM(
            _xlfn.XLOOKUP(
                E$1,
                TBL_Options[Option],
                TBL_Options[ROG],
                0,
                0
            )/
            12
        )+
        E38
    )
)</f>
        <v>67.409092120941423</v>
      </c>
      <c r="F39" cm="1">
        <f t="array" ref="F39">_xlfn.IFNA(
    _xlfn.IFS(
        _xlfn.XLOOKUP(
            F$1,
            TBL_Options_Add[Option],
            TBL_Options_Add[Influx1_Month],
            0,
            0
        )=TBL_Formulas[[#This Row],[Month]],
        SUM(
            F38*
            SUM(
                _xlfn.XLOOKUP(
                    F$1,
                    TBL_Options[Option],
                    TBL_Options[ROG],
                    0,
                    0
                )/
                12
            )+
            F38+
            _xlfn.XLOOKUP(
                F$1,
                TBL_Options_Add[Option],
                TBL_Options_Add[Influx1_Size],
                0,
                0
            )
        ),
        _xlfn.XLOOKUP(
            F$1,
            TBL_Options_Add[Option],
            TBL_Options_Add[Influx2_Month],
            0,
            0
        )=TBL_Formulas[[#This Row],[Month]],
        SUM(
            F38*
            SUM(
                _xlfn.XLOOKUP(
                    F$1,
                    TBL_Options[Option],
                    TBL_Options[ROG],
                    0,
                    0
                )/
                12
            )+
            F38+
            _xlfn.XLOOKUP(
                F$1,
                TBL_Options_Add[Option],
                TBL_Options_Add[Influx2_Size],
                0,
                0
            )
        ),
        _xlfn.XLOOKUP(
            F$1,
            TBL_Options_Add[Option],
            TBL_Options_Add[Influx3_Month],
            0,
            0
        )=TBL_Formulas[[#This Row],[Month]],
        SUM(
            F38*
            SUM(
                _xlfn.XLOOKUP(
                    F$1,
                    TBL_Options[Option],
                    TBL_Options[ROG],
                    0,
                    0
                )/
                12
            )+
            F38+
            _xlfn.XLOOKUP(
                F$1,
                TBL_Options_Add[Option],
                TBL_Options_Add[Influx3_Size],
                0,
                0
            )
        )
    ),
    SUM(
        F38*
        SUM(
            _xlfn.XLOOKUP(
                F$1,
                TBL_Options[Option],
                TBL_Options[ROG],
                0,
                0
            )/
            12
        )+
        F38
    )
)</f>
        <v>67.409092120941423</v>
      </c>
      <c r="G39" cm="1">
        <f t="array" ref="G39">_xlfn.IFNA(
    _xlfn.IFS(
        _xlfn.XLOOKUP(
            G$1,
            TBL_Options_Add[Option],
            TBL_Options_Add[Influx1_Month],
            0,
            0
        )=TBL_Formulas[[#This Row],[Month]],
        SUM(
            G38*
            SUM(
                _xlfn.XLOOKUP(
                    G$1,
                    TBL_Options[Option],
                    TBL_Options[ROG],
                    0,
                    0
                )/
                12
            )+
            G38+
            _xlfn.XLOOKUP(
                G$1,
                TBL_Options_Add[Option],
                TBL_Options_Add[Influx1_Size],
                0,
                0
            )
        ),
        _xlfn.XLOOKUP(
            G$1,
            TBL_Options_Add[Option],
            TBL_Options_Add[Influx2_Month],
            0,
            0
        )=TBL_Formulas[[#This Row],[Month]],
        SUM(
            G38*
            SUM(
                _xlfn.XLOOKUP(
                    G$1,
                    TBL_Options[Option],
                    TBL_Options[ROG],
                    0,
                    0
                )/
                12
            )+
            G38+
            _xlfn.XLOOKUP(
                G$1,
                TBL_Options_Add[Option],
                TBL_Options_Add[Influx2_Size],
                0,
                0
            )
        ),
        _xlfn.XLOOKUP(
            G$1,
            TBL_Options_Add[Option],
            TBL_Options_Add[Influx3_Month],
            0,
            0
        )=TBL_Formulas[[#This Row],[Month]],
        SUM(
            G38*
            SUM(
                _xlfn.XLOOKUP(
                    G$1,
                    TBL_Options[Option],
                    TBL_Options[ROG],
                    0,
                    0
                )/
                12
            )+
            G38+
            _xlfn.XLOOKUP(
                G$1,
                TBL_Options_Add[Option],
                TBL_Options_Add[Influx3_Size],
                0,
                0
            )
        )
    ),
    SUM(
        G38*
        SUM(
            _xlfn.XLOOKUP(
                G$1,
                TBL_Options[Option],
                TBL_Options[ROG],
                0,
                0
            )/
            12
        )+
        G38
    )
)</f>
        <v>67.409092120941423</v>
      </c>
      <c r="H39" cm="1">
        <f t="array" ref="H39">_xlfn.IFNA(
    _xlfn.IFS(
        _xlfn.XLOOKUP(
            H$1,
            TBL_Options_Add[Option],
            TBL_Options_Add[Influx1_Month],
            0,
            0
        )=TBL_Formulas[[#This Row],[Month]],
        SUM(
            H38*
            SUM(
                _xlfn.XLOOKUP(
                    H$1,
                    TBL_Options[Option],
                    TBL_Options[ROG],
                    0,
                    0
                )/
                12
            )+
            H38+
            _xlfn.XLOOKUP(
                H$1,
                TBL_Options_Add[Option],
                TBL_Options_Add[Influx1_Size],
                0,
                0
            )
        ),
        _xlfn.XLOOKUP(
            H$1,
            TBL_Options_Add[Option],
            TBL_Options_Add[Influx2_Month],
            0,
            0
        )=TBL_Formulas[[#This Row],[Month]],
        SUM(
            H38*
            SUM(
                _xlfn.XLOOKUP(
                    H$1,
                    TBL_Options[Option],
                    TBL_Options[ROG],
                    0,
                    0
                )/
                12
            )+
            H38+
            _xlfn.XLOOKUP(
                H$1,
                TBL_Options_Add[Option],
                TBL_Options_Add[Influx2_Size],
                0,
                0
            )
        ),
        _xlfn.XLOOKUP(
            H$1,
            TBL_Options_Add[Option],
            TBL_Options_Add[Influx3_Month],
            0,
            0
        )=TBL_Formulas[[#This Row],[Month]],
        SUM(
            H38*
            SUM(
                _xlfn.XLOOKUP(
                    H$1,
                    TBL_Options[Option],
                    TBL_Options[ROG],
                    0,
                    0
                )/
                12
            )+
            H38+
            _xlfn.XLOOKUP(
                H$1,
                TBL_Options_Add[Option],
                TBL_Options_Add[Influx3_Size],
                0,
                0
            )
        )
    ),
    SUM(
        H38*
        SUM(
            _xlfn.XLOOKUP(
                H$1,
                TBL_Options[Option],
                TBL_Options[ROG],
                0,
                0
            )/
            12
        )+
        H38
    )
)</f>
        <v>67.409092120941423</v>
      </c>
      <c r="I39" cm="1">
        <f t="array" ref="I39">_xlfn.IFNA(
    _xlfn.IFS(
        _xlfn.XLOOKUP(
            I$1,
            TBL_Options_Add[Option],
            TBL_Options_Add[Influx1_Month],
            0,
            0
        )=TBL_Formulas[[#This Row],[Month]],
        SUM(
            I38*
            SUM(
                _xlfn.XLOOKUP(
                    I$1,
                    TBL_Options[Option],
                    TBL_Options[ROG],
                    0,
                    0
                )/
                12
            )+
            I38+
            _xlfn.XLOOKUP(
                I$1,
                TBL_Options_Add[Option],
                TBL_Options_Add[Influx1_Size],
                0,
                0
            )
        ),
        _xlfn.XLOOKUP(
            I$1,
            TBL_Options_Add[Option],
            TBL_Options_Add[Influx2_Month],
            0,
            0
        )=TBL_Formulas[[#This Row],[Month]],
        SUM(
            I38*
            SUM(
                _xlfn.XLOOKUP(
                    I$1,
                    TBL_Options[Option],
                    TBL_Options[ROG],
                    0,
                    0
                )/
                12
            )+
            I38+
            _xlfn.XLOOKUP(
                I$1,
                TBL_Options_Add[Option],
                TBL_Options_Add[Influx2_Size],
                0,
                0
            )
        ),
        _xlfn.XLOOKUP(
            I$1,
            TBL_Options_Add[Option],
            TBL_Options_Add[Influx3_Month],
            0,
            0
        )=TBL_Formulas[[#This Row],[Month]],
        SUM(
            I38*
            SUM(
                _xlfn.XLOOKUP(
                    I$1,
                    TBL_Options[Option],
                    TBL_Options[ROG],
                    0,
                    0
                )/
                12
            )+
            I38+
            _xlfn.XLOOKUP(
                I$1,
                TBL_Options_Add[Option],
                TBL_Options_Add[Influx3_Size],
                0,
                0
            )
        )
    ),
    SUM(
        I38*
        SUM(
            _xlfn.XLOOKUP(
                I$1,
                TBL_Options[Option],
                TBL_Options[ROG],
                0,
                0
            )/
            12
        )+
        I38
    )
)</f>
        <v>67.409092120941423</v>
      </c>
      <c r="J39" cm="1">
        <f t="array" ref="J39">_xlfn.IFNA(
    _xlfn.IFS(
        _xlfn.XLOOKUP(
            J$1,
            TBL_Options_Add[Option],
            TBL_Options_Add[Influx1_Month],
            0,
            0
        )=TBL_Formulas[[#This Row],[Month]],
        SUM(
            J38*
            SUM(
                _xlfn.XLOOKUP(
                    J$1,
                    TBL_Options[Option],
                    TBL_Options[ROG],
                    0,
                    0
                )/
                12
            )+
            J38+
            _xlfn.XLOOKUP(
                J$1,
                TBL_Options_Add[Option],
                TBL_Options_Add[Influx1_Size],
                0,
                0
            )
        ),
        _xlfn.XLOOKUP(
            J$1,
            TBL_Options_Add[Option],
            TBL_Options_Add[Influx2_Month],
            0,
            0
        )=TBL_Formulas[[#This Row],[Month]],
        SUM(
            J38*
            SUM(
                _xlfn.XLOOKUP(
                    J$1,
                    TBL_Options[Option],
                    TBL_Options[ROG],
                    0,
                    0
                )/
                12
            )+
            J38+
            _xlfn.XLOOKUP(
                J$1,
                TBL_Options_Add[Option],
                TBL_Options_Add[Influx2_Size],
                0,
                0
            )
        ),
        _xlfn.XLOOKUP(
            J$1,
            TBL_Options_Add[Option],
            TBL_Options_Add[Influx3_Month],
            0,
            0
        )=TBL_Formulas[[#This Row],[Month]],
        SUM(
            J38*
            SUM(
                _xlfn.XLOOKUP(
                    J$1,
                    TBL_Options[Option],
                    TBL_Options[ROG],
                    0,
                    0
                )/
                12
            )+
            J38+
            _xlfn.XLOOKUP(
                J$1,
                TBL_Options_Add[Option],
                TBL_Options_Add[Influx3_Size],
                0,
                0
            )
        )
    ),
    SUM(
        J38*
        SUM(
            _xlfn.XLOOKUP(
                J$1,
                TBL_Options[Option],
                TBL_Options[ROG],
                0,
                0
            )/
            12
        )+
        J38
    )
)</f>
        <v>67.409092120941423</v>
      </c>
      <c r="K39" cm="1">
        <f t="array" ref="K39">_xlfn.IFNA(
    _xlfn.IFS(
        _xlfn.XLOOKUP(
            K$1,
            TBL_Options_Add[Option],
            TBL_Options_Add[Influx1_Month],
            0,
            0
        )=TBL_Formulas[[#This Row],[Month]],
        SUM(
            K38*
            SUM(
                _xlfn.XLOOKUP(
                    K$1,
                    TBL_Options[Option],
                    TBL_Options[ROG],
                    0,
                    0
                )/
                12
            )+
            K38+
            _xlfn.XLOOKUP(
                K$1,
                TBL_Options_Add[Option],
                TBL_Options_Add[Influx1_Size],
                0,
                0
            )
        ),
        _xlfn.XLOOKUP(
            K$1,
            TBL_Options_Add[Option],
            TBL_Options_Add[Influx2_Month],
            0,
            0
        )=TBL_Formulas[[#This Row],[Month]],
        SUM(
            K38*
            SUM(
                _xlfn.XLOOKUP(
                    K$1,
                    TBL_Options[Option],
                    TBL_Options[ROG],
                    0,
                    0
                )/
                12
            )+
            K38+
            _xlfn.XLOOKUP(
                K$1,
                TBL_Options_Add[Option],
                TBL_Options_Add[Influx2_Size],
                0,
                0
            )
        ),
        _xlfn.XLOOKUP(
            K$1,
            TBL_Options_Add[Option],
            TBL_Options_Add[Influx3_Month],
            0,
            0
        )=TBL_Formulas[[#This Row],[Month]],
        SUM(
            K38*
            SUM(
                _xlfn.XLOOKUP(
                    K$1,
                    TBL_Options[Option],
                    TBL_Options[ROG],
                    0,
                    0
                )/
                12
            )+
            K38+
            _xlfn.XLOOKUP(
                K$1,
                TBL_Options_Add[Option],
                TBL_Options_Add[Influx3_Size],
                0,
                0
            )
        )
    ),
    SUM(
        K38*
        SUM(
            _xlfn.XLOOKUP(
                K$1,
                TBL_Options[Option],
                TBL_Options[ROG],
                0,
                0
            )/
            12
        )+
        K38
    )
)</f>
        <v>67.409092120941423</v>
      </c>
      <c r="L39">
        <f>IFERROR(
    SUM(
       TBL_Formulas[[#This Row],[Growth Pattern 01]]*
        _xlfn.XLOOKUP(
            L$1,
            TBL_Options[Option],
            TBL_Options[Primary_Mix],
            1,
            0
        )
    ),
    ""
)</f>
        <v>266.31214735056074</v>
      </c>
      <c r="M39">
        <f>IFERROR(
    SUM(
       TBL_Formulas[[#This Row],[Growth Pattern 01]]*
        _xlfn.XLOOKUP(
            M$1,
            TBL_Options[Option],
            TBL_Options[Secondary_Mix],
            1,
            0
        )
    ),
    ""
)</f>
        <v>53.262429470112153</v>
      </c>
      <c r="N39">
        <f>IFERROR(
    SUM(
       TBL_Formulas[[#This Row],[Growth Pattern 01]]*
        _xlfn.XLOOKUP(
            N$1,
            TBL_Options[Option],
            TBL_Options[Archive_Mix],
            1,
            0
        )
    ),
    ""
)</f>
        <v>0</v>
      </c>
      <c r="O39">
        <f>IFERROR(
    SUM(
       TBL_Formulas[[#This Row],[Growth Pattern 02]]*
        _xlfn.XLOOKUP(
            O$1,
            TBL_Options[Option],
            TBL_Options[Primary_Mix],
            1,
            0
        )
    ),
    ""
)</f>
        <v>13.481818424188285</v>
      </c>
      <c r="P39">
        <f>IFERROR(
    SUM(
       TBL_Formulas[[#This Row],[Growth Pattern 02]]*
        _xlfn.XLOOKUP(
            P$1,
            TBL_Options[Option],
            TBL_Options[Secondary_Mix],
            1,
            0
        )
    ),
    ""
)</f>
        <v>13.481818424188285</v>
      </c>
      <c r="Q39">
        <f>IFERROR(
    SUM(
       TBL_Formulas[[#This Row],[Growth Pattern 02]]*
        _xlfn.XLOOKUP(
            Q$1,
            TBL_Options[Option],
            TBL_Options[Archive_Mix],
            1,
            0
        )
    ),
    ""
)</f>
        <v>40.44545527256485</v>
      </c>
      <c r="R39">
        <f>IFERROR(
    SUM(
       TBL_Formulas[[#This Row],[Growth Pattern 03]]*
        _xlfn.XLOOKUP(
            R$1,
            TBL_Options[Option],
            TBL_Options[Primary_Mix],
            1,
            0
        )
    ),
    ""
)</f>
        <v>67.409092120941423</v>
      </c>
      <c r="S39">
        <f>IFERROR(
    SUM(
       TBL_Formulas[[#This Row],[Growth Pattern 03]]*
        _xlfn.XLOOKUP(
            R$1,
            TBL_Options[Option],
            TBL_Options[Secondary_Mix],
            1,
            0
        )
    ),
    ""
)</f>
        <v>0</v>
      </c>
      <c r="T39">
        <f>IFERROR(
    SUM(
       TBL_Formulas[[#This Row],[Growth Pattern 03]]*
        _xlfn.XLOOKUP(
            T$1,
            TBL_Options[Option],
            TBL_Options[Archive_Mix],
            1,
            0
        )
    ),
    ""
)</f>
        <v>0</v>
      </c>
      <c r="U39">
        <f>IFERROR(
    SUM(
       TBL_Formulas[[#This Row],[Growth Pattern 04]]*
        _xlfn.XLOOKUP(
            U$1,
            TBL_Options[Option],
            TBL_Options[Primary_Mix],
            1,
            0
        )
    ),
    ""
)</f>
        <v>67.409092120941423</v>
      </c>
      <c r="V39">
        <f>IFERROR(
    SUM(
       TBL_Formulas[[#This Row],[Growth Pattern 04]]*
        _xlfn.XLOOKUP(
           V$1,
            TBL_Options[Option],
            TBL_Options[Secondary_Mix],
            1,
            0
        )
    ),
    ""
)</f>
        <v>0</v>
      </c>
      <c r="W39">
        <f>IFERROR(
    SUM(
       TBL_Formulas[[#This Row],[Growth Pattern 04]]*
        _xlfn.XLOOKUP(
            W$1,
            TBL_Options[Option],
            TBL_Options[Archive_Mix],
            1,
            0
        )
    ),
    ""
)</f>
        <v>0</v>
      </c>
      <c r="X39">
        <f>IFERROR(
    SUM(
       TBL_Formulas[[#This Row],[Growth Pattern 05]]*
        _xlfn.XLOOKUP(
            X$1,
            TBL_Options[Option],
            TBL_Options[Primary_Mix],
            1,
            0
        )
    ),
    ""
)</f>
        <v>67.409092120941423</v>
      </c>
      <c r="Y39">
        <f>IFERROR(
    SUM(
       TBL_Formulas[[#This Row],[Growth Pattern 05]]*
        _xlfn.XLOOKUP(
            Y$1,
            TBL_Options[Option],
            TBL_Options[Secondary_Mix],
            1,
            0
        )
    ),
    ""
)</f>
        <v>0</v>
      </c>
      <c r="Z39">
        <f>IFERROR(
    SUM(
       TBL_Formulas[[#This Row],[Growth Pattern 05]]*
        _xlfn.XLOOKUP(
            Z$1,
            TBL_Options[Option],
            TBL_Options[Archive_Mix],
            1,
            0
        )
    ),
    ""
)</f>
        <v>0</v>
      </c>
      <c r="AA39">
        <f>IFERROR(
    SUM(
       TBL_Formulas[[#This Row],[Growth Pattern 06]]*
        _xlfn.XLOOKUP(
            AA$1,
            TBL_Options[Option],
            TBL_Options[Primary_Mix],
            1,
            0
        )
    ),
    ""
)</f>
        <v>67.409092120941423</v>
      </c>
      <c r="AB39">
        <f>IFERROR(
    SUM(
       TBL_Formulas[[#This Row],[Growth Pattern 06]]*
        _xlfn.XLOOKUP(
            AB$1,
            TBL_Options[Option],
            TBL_Options[Secondary_Mix],
            1,
            0
        )
    ),
    ""
)</f>
        <v>0</v>
      </c>
      <c r="AC39">
        <f>IFERROR(
    SUM(
       TBL_Formulas[[#This Row],[Growth Pattern 06]]*
        _xlfn.XLOOKUP(
            AC$1,
            TBL_Options[Option],
            TBL_Options[Archive_Mix],
            1,
            0
        )
    ),
    ""
)</f>
        <v>0</v>
      </c>
      <c r="AD39">
        <f>IFERROR(
    SUM(
       TBL_Formulas[[#This Row],[Growth Pattern 07]]*
        _xlfn.XLOOKUP(
            AD$1,
            TBL_Options[Option],
            TBL_Options[Primary_Mix],
            1,
            0
        )
    ),
    ""
)</f>
        <v>67.409092120941423</v>
      </c>
      <c r="AE39">
        <f>IFERROR(
    SUM(
       TBL_Formulas[[#This Row],[Growth Pattern 07]]*
        _xlfn.XLOOKUP(
            AE$1,
            TBL_Options[Option],
            TBL_Options[Secondary_Mix],
            1,
            0
        )
    ),
    ""
)</f>
        <v>0</v>
      </c>
      <c r="AF39">
        <f>IFERROR(
    SUM(
       TBL_Formulas[[#This Row],[Growth Pattern 07]]*
        _xlfn.XLOOKUP(
            AF$1,
            TBL_Options[Option],
            TBL_Options[Archive_Mix],
            1,
            0
        )
    ),
    ""
)</f>
        <v>0</v>
      </c>
      <c r="AG39">
        <f>IFERROR(
    SUM(
       TBL_Formulas[[#This Row],[Growth Pattern 08]]*
        _xlfn.XLOOKUP(
            AG$1,
            TBL_Options[Option],
            TBL_Options[Primary_Mix],
            1,
            0
        )
    ),
    ""
)</f>
        <v>67.409092120941423</v>
      </c>
      <c r="AH39">
        <f>IFERROR(
    SUM(
       TBL_Formulas[[#This Row],[Growth Pattern 08]]*
        _xlfn.XLOOKUP(
            AH$1,
            TBL_Options[Option],
            TBL_Options[Secondary_Mix],
            1,
            0
        )
    ),
    ""
)</f>
        <v>0</v>
      </c>
      <c r="AI39">
        <f>IFERROR(
    SUM(
       TBL_Formulas[[#This Row],[Growth Pattern 08]]*
        _xlfn.XLOOKUP(
            AI$1,
            TBL_Options[Option],
            TBL_Options[Archive_Mix],
            1,
            0
        )
    ),
    ""
)</f>
        <v>0</v>
      </c>
      <c r="AJ39">
        <f>IFERROR(
    SUM(
       TBL_Formulas[[#This Row],[Growth Pattern 09]]*
        _xlfn.XLOOKUP(
            AJ$1,
            TBL_Options[Option],
            TBL_Options[Primary_Mix],
            1,
            0
        )
    ),
    ""
)</f>
        <v>67.409092120941423</v>
      </c>
      <c r="AK39">
        <f>IFERROR(
    SUM(
       TBL_Formulas[[#This Row],[Growth Pattern 09]]*
        _xlfn.XLOOKUP(
            AK$1,
            TBL_Options[Option],
            TBL_Options[Secondary_Mix],
            1,
            0
        )
    ),
    ""
)</f>
        <v>0</v>
      </c>
      <c r="AL39">
        <f>IFERROR(
    SUM(
       TBL_Formulas[[#This Row],[Growth Pattern 09]]*
        _xlfn.XLOOKUP(
            AL$1,
            TBL_Options[Option],
            TBL_Options[Archive_Mix],
            1,
            0
        )
    ),
    ""
)</f>
        <v>0</v>
      </c>
      <c r="AM39">
        <f>IFERROR(
    SUM(
       TBL_Formulas[[#This Row],[Growth Pattern 10]]*
        _xlfn.XLOOKUP(
            AM$1,
            TBL_Options[Option],
            TBL_Options[Primary_Mix],
            1,
            0
        )
    ),
    ""
)</f>
        <v>67.409092120941423</v>
      </c>
      <c r="AN39">
        <f>IFERROR(
    SUM(
       TBL_Formulas[[#This Row],[Growth Pattern 10]]*
        _xlfn.XLOOKUP(
            AN$1,
            TBL_Options[Option],
            TBL_Options[Secondary_Mix],
            1,
            0
        )
    ),
    ""
)</f>
        <v>0</v>
      </c>
      <c r="AO39">
        <f>IFERROR(
    SUM(
       TBL_Formulas[[#This Row],[Growth Pattern 10]]*
        _xlfn.XLOOKUP(
            AO$1,
            TBL_Options[Option],
            TBL_Options[Archive_Mix],
            1,
            0
        )
    ),
    ""
)</f>
        <v>0</v>
      </c>
      <c r="AP39" s="3" cm="1">
        <f t="array" ref="AP39">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6050.6800555134323</v>
      </c>
      <c r="AQ39" s="3" t="str" cm="1">
        <f t="array" ref="AQ39">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39" s="3" t="str" cm="1">
        <f t="array" ref="AR39">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39" s="3" cm="1">
        <f t="array" ref="AS39">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317.52378752648247</v>
      </c>
      <c r="AT39" s="3" cm="1">
        <f t="array" ref="AT39">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172.56727582961005</v>
      </c>
      <c r="AU39" s="3" cm="1">
        <f t="array" ref="AU39">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165.66458479642563</v>
      </c>
      <c r="AV39" s="3" cm="1">
        <f t="array" ref="AV39">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862.83637914805024</v>
      </c>
      <c r="AW39" s="3" t="str" cm="1">
        <f t="array" ref="AW39">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39" s="3" t="str" cm="1">
        <f t="array" ref="AX39">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39" s="3" cm="1">
        <f t="array" ref="AY39">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690.26910331844022</v>
      </c>
      <c r="AZ39" s="3" t="str" cm="1">
        <f t="array" ref="AZ39">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39" s="3" t="str" cm="1">
        <f t="array" ref="BA39">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39" s="3" cm="1">
        <f t="array" ref="BB39">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1230.0055487409013</v>
      </c>
      <c r="BC39" s="3" t="str" cm="1">
        <f t="array" ref="BC39">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39" s="3" t="str" cm="1">
        <f t="array" ref="BD39">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39" s="3" cm="1">
        <f t="array" ref="BE39">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690.26910331844022</v>
      </c>
      <c r="BF39" s="3" t="str" cm="1">
        <f t="array" ref="BF39">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39" s="3" t="str" cm="1">
        <f t="array" ref="BG39">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39" s="3" cm="1">
        <f t="array" ref="BH39">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138.05382066368804</v>
      </c>
      <c r="BI39" s="3" t="str" cm="1">
        <f t="array" ref="BI39">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39" s="3" t="str" cm="1">
        <f t="array" ref="BJ39">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39" s="3" cm="1">
        <f t="array" ref="BK39">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2692.0495029419167</v>
      </c>
      <c r="BL39" s="3" t="str" cm="1">
        <f t="array" ref="BL39">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39" s="3" t="str" cm="1">
        <f t="array" ref="BM39">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39" s="3" cm="1">
        <f t="array" ref="BN39">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690.26910331844022</v>
      </c>
      <c r="BO39" s="3" t="str" cm="1">
        <f t="array" ref="BO39">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39" s="3" t="str" cm="1">
        <f t="array" ref="BP39">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39" s="3" cm="1">
        <f t="array" ref="BQ39">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276.10764132737609</v>
      </c>
      <c r="BR39" s="3" t="str" cm="1">
        <f t="array" ref="BR39">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39" s="3" t="str" cm="1">
        <f t="array" ref="BS39">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39"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39">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39">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69.026910331844022</v>
      </c>
      <c r="BW39">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69.026910331844022</v>
      </c>
      <c r="BX39">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39">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69.026910331844022</v>
      </c>
      <c r="BZ39">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138.05382066368804</v>
      </c>
      <c r="CA39">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39">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69.026910331844022</v>
      </c>
      <c r="CC39">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138.05382066368804</v>
      </c>
      <c r="CD39" s="3" t="str" cm="1">
        <f t="array" ref="CD39">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39" s="3" cm="1">
        <f t="array" ref="CE39">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2369.1809305392808</v>
      </c>
      <c r="CF39" s="3" t="str" cm="1">
        <f t="array" ref="CF39">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39" s="3" t="str" cm="1">
        <f t="array" ref="CG39">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39" s="3" cm="1">
        <f t="array" ref="CH39">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124.24843859731924</v>
      </c>
      <c r="CI39" s="3" t="str" cm="1">
        <f t="array" ref="CI39">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39" s="3" t="str" cm="1">
        <f t="array" ref="CJ39">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39" s="3" cm="1">
        <f t="array" ref="CK39">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621.24219298659614</v>
      </c>
      <c r="CL39" s="3" t="str" cm="1">
        <f t="array" ref="CL39">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39" s="3" t="str" cm="1">
        <f t="array" ref="CM39">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39" s="3" cm="1">
        <f t="array" ref="CN39">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621.24219298659614</v>
      </c>
      <c r="CO39" s="3" t="str" cm="1">
        <f t="array" ref="CO39">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39" s="3" cm="1">
        <f t="array" ref="CP39">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595.02546540363517</v>
      </c>
      <c r="CQ39" s="3" t="str" cm="1">
        <f t="array" ref="CQ39">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39" s="3" t="str" cm="1">
        <f t="array" ref="CR39">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39" s="3" cm="1">
        <f t="array" ref="CS39">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595.02546540363517</v>
      </c>
      <c r="CT39" s="3" t="str" cm="1">
        <f t="array" ref="CT39">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39" s="3" t="str" cm="1">
        <f t="array" ref="CU39">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39" s="3" cm="1">
        <f t="array" ref="CV39">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595.02546540363517</v>
      </c>
      <c r="CW39" s="3" t="str" cm="1">
        <f t="array" ref="CW39">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39" s="3" t="str" cm="1">
        <f t="array" ref="CX39">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39" s="3" cm="1">
        <f t="array" ref="CY39">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595.02546540363517</v>
      </c>
      <c r="CZ39" s="3" t="str" cm="1">
        <f t="array" ref="CZ39">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39" s="3" t="str" cm="1">
        <f t="array" ref="DA39">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39" s="3" t="str" cm="1">
        <f t="array" ref="DB39">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39" s="3" t="str" cm="1">
        <f t="array" ref="DC39">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39" s="3" cm="1">
        <f t="array" ref="DD39">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769.53601365028419</v>
      </c>
      <c r="DE39" s="3" t="str" cm="1">
        <f t="array" ref="DE39">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39" s="3" t="str" cm="1">
        <f t="array" ref="DF39">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39" s="3" cm="1">
        <f t="array" ref="DG39">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769.53601365028419</v>
      </c>
      <c r="DH39" s="3">
        <f>SUM(TBL_Formulas[[#This Row],[Primary Storage 01]:[Archive Storage 01]],TBL_Formulas[[#This Row],[Data Retrieval 01]])</f>
        <v>6050.6800555134323</v>
      </c>
      <c r="DI39" s="3">
        <f>SUM(TBL_Formulas[[#This Row],[Primary Storage 01]:[Archive Storage 01]],TBL_Formulas[[#This Row],[Data Retrieval 01]],TBL_Formulas[[#This Row],[Egress Fees 01 - Azure]:[Egress Fees 01 - GCP]])</f>
        <v>8419.860986052714</v>
      </c>
      <c r="DJ39" s="3">
        <f>SUM(TBL_Formulas[[#This Row],[Primary Storage 02]:[Archive Storage 02]],TBL_Formulas[[#This Row],[Data Retrieval 02]])</f>
        <v>655.75564815251812</v>
      </c>
      <c r="DK39" s="3">
        <f>SUM(TBL_Formulas[[#This Row],[Primary Storage 02]:[Archive Storage 02]],TBL_Formulas[[#This Row],[Data Retrieval 02]],TBL_Formulas[[#This Row],[Egress Fees 02 - Azure]:[Egress Fees 02 - GCP]])</f>
        <v>780.00408674983737</v>
      </c>
      <c r="DL39" s="3">
        <f>SUM(TBL_Formulas[[#This Row],[Primary Storage 03]:[Archive Storage 03]],TBL_Formulas[[#This Row],[Data Retrieval 03]])</f>
        <v>931.86328947989432</v>
      </c>
      <c r="DM39" s="3">
        <f>SUM(TBL_Formulas[[#This Row],[Primary Storage 03]:[Archive Storage 03]],TBL_Formulas[[#This Row],[Data Retrieval 03]],TBL_Formulas[[#This Row],[Egress Fees 03 - Azure]:[Egress Fees 03 - GCP]])</f>
        <v>1553.1054824664905</v>
      </c>
      <c r="DN39" s="3">
        <f>SUM(TBL_Formulas[[#This Row],[Primary Storage 04]:[Archive Storage 04]],TBL_Formulas[[#This Row],[Data Retrieval 04]])</f>
        <v>759.29601365028429</v>
      </c>
      <c r="DO39" s="3">
        <f>SUM(TBL_Formulas[[#This Row],[Primary Storage 04]:[Archive Storage 04]],TBL_Formulas[[#This Row],[Data Retrieval 04]],TBL_Formulas[[#This Row],[Egress Fees 04 - Azure]:[Egress Fees 04 - GCP]])</f>
        <v>1380.5382066368804</v>
      </c>
      <c r="DP39" s="3">
        <f>SUM(TBL_Formulas[[#This Row],[Primary Storage 05]:[Archive Storage 05]],TBL_Formulas[[#This Row],[Data Retrieval 05]])</f>
        <v>1230.0055487409013</v>
      </c>
      <c r="DQ39" s="3">
        <f>SUM(TBL_Formulas[[#This Row],[Primary Storage 05]:[Archive Storage 05]],TBL_Formulas[[#This Row],[Data Retrieval 05]],TBL_Formulas[[#This Row],[Egress Fees 05 - Azure]:[Egress Fees 05 - GCP]])</f>
        <v>1825.0310141445366</v>
      </c>
      <c r="DR39" s="3">
        <f>SUM(TBL_Formulas[[#This Row],[Primary Storage 06]:[Archive Storage 06]],TBL_Formulas[[#This Row],[Data Retrieval 06]])</f>
        <v>759.29601365028429</v>
      </c>
      <c r="DS39" s="3">
        <f>SUM(TBL_Formulas[[#This Row],[Primary Storage 06]:[Archive Storage 06]],TBL_Formulas[[#This Row],[Data Retrieval 06]],TBL_Formulas[[#This Row],[Egress Fees 06 - Azure]:[Egress Fees 06 - GCP]])</f>
        <v>1354.3214790539196</v>
      </c>
      <c r="DT39" s="3">
        <f>SUM(TBL_Formulas[[#This Row],[Primary Storage 07]:[Archive Storage 07]],TBL_Formulas[[#This Row],[Data Retrieval 07]])</f>
        <v>276.10764132737609</v>
      </c>
      <c r="DU39" s="3">
        <f>SUM(TBL_Formulas[[#This Row],[Primary Storage 07]:[Archive Storage 07]],TBL_Formulas[[#This Row],[Data Retrieval 07]],TBL_Formulas[[#This Row],[Egress Fees 07 - Azure]:[Egress Fees 07 - GCP]])</f>
        <v>871.13310673101125</v>
      </c>
      <c r="DV39" s="3">
        <f>SUM(TBL_Formulas[[#This Row],[Primary Storage 08]:[Archive Storage 08]],TBL_Formulas[[#This Row],[Data Retrieval 08]])</f>
        <v>2692.0495029419167</v>
      </c>
      <c r="DW39" s="3">
        <f>SUM(TBL_Formulas[[#This Row],[Primary Storage 08]:[Archive Storage 08]],TBL_Formulas[[#This Row],[Data Retrieval 08]],TBL_Formulas[[#This Row],[Egress Fees 08 - Azure]:[Egress Fees 08 - GCP]])</f>
        <v>3287.074968345552</v>
      </c>
      <c r="DX39" s="3">
        <f>SUM(TBL_Formulas[[#This Row],[Primary Storage 09]:[Archive Storage 09]],TBL_Formulas[[#This Row],[Data Retrieval 09]])</f>
        <v>759.29601365028429</v>
      </c>
      <c r="DY39" s="3">
        <f>SUM(TBL_Formulas[[#This Row],[Primary Storage 09]:[Archive Storage 09]],TBL_Formulas[[#This Row],[Data Retrieval 09]],TBL_Formulas[[#This Row],[Egress Fees 09 - Azure]:[Egress Fees 09 - GCP]])</f>
        <v>1528.8320273005684</v>
      </c>
      <c r="DZ39" s="3">
        <f>SUM(TBL_Formulas[[#This Row],[Primary Storage 10]:[Archive Storage 10]],TBL_Formulas[[#This Row],[Data Retrieval 10]])</f>
        <v>414.16146199106413</v>
      </c>
      <c r="EA39" s="3">
        <f>SUM(TBL_Formulas[[#This Row],[Primary Storage 10]:[Archive Storage 10]],TBL_Formulas[[#This Row],[Data Retrieval 10]],TBL_Formulas[[#This Row],[Egress Fees 10 - Azure]:[Egress Fees 10 - GCP]])</f>
        <v>1183.6974756413483</v>
      </c>
      <c r="EB39" s="14"/>
    </row>
    <row r="40" spans="1:132" x14ac:dyDescent="0.2">
      <c r="A40" s="2">
        <v>38</v>
      </c>
      <c r="B40" cm="1">
        <f t="array" ref="B40">_xlfn.IFNA(
    _xlfn.IFS(
        _xlfn.XLOOKUP(
            B$1,
            TBL_Options_Add[Option],
            TBL_Options_Add[Influx1_Month],
            0,
            0
        )=TBL_Formulas[[#This Row],[Month]],
        SUM(
            B39*
            SUM(
                _xlfn.XLOOKUP(
                    B$1,
                    TBL_Options[Option],
                    TBL_Options[ROG],
                    0,
                    0
                )/
                12
            )+
            B39+
            _xlfn.XLOOKUP(
                B$1,
                TBL_Options_Add[Option],
                TBL_Options_Add[Influx1_Size],
                0,
                0
            )
        ),
        _xlfn.XLOOKUP(
            B$1,
            TBL_Options_Add[Option],
            TBL_Options_Add[Influx2_Month],
            0,
            0
        )=TBL_Formulas[[#This Row],[Month]],
        SUM(
            B39*
            SUM(
                _xlfn.XLOOKUP(
                    B$1,
                    TBL_Options[Option],
                    TBL_Options[ROG],
                    0,
                    0
                )/
                12
            )+
            B39+
            _xlfn.XLOOKUP(
                B$1,
                TBL_Options_Add[Option],
                TBL_Options_Add[Influx2_Size],
                0,
                0
            )
        ),
        _xlfn.XLOOKUP(
            B$1,
            TBL_Options_Add[Option],
            TBL_Options_Add[Influx3_Month],
            0,
            0
        )=TBL_Formulas[[#This Row],[Month]],
        SUM(
            B39*
            SUM(
                _xlfn.XLOOKUP(
                    B$1,
                    TBL_Options[Option],
                    TBL_Options[ROG],
                    0,
                    0
                )/
                12
            )+
            B39+
            _xlfn.XLOOKUP(
                B$1,
                TBL_Options_Add[Option],
                TBL_Options_Add[Influx3_Size],
                0,
                0
            )
        )
    ),
    SUM(
        B39*
        SUM(
            _xlfn.XLOOKUP(
                B$1,
                TBL_Options[Option],
                TBL_Options[ROG],
                0,
                0
            )/
            12
        )+
        B39
    )
)</f>
        <v>268.53141524514876</v>
      </c>
      <c r="C40" cm="1">
        <f t="array" ref="C40">_xlfn.IFNA(
    _xlfn.IFS(
        _xlfn.XLOOKUP(
            C$1,
            TBL_Options_Add[Option],
            TBL_Options_Add[Influx1_Month],
            0,
            0
        )=TBL_Formulas[[#This Row],[Month]],
        SUM(
            C39*
            SUM(
                _xlfn.XLOOKUP(
                    C$1,
                    TBL_Options[Option],
                    TBL_Options[ROG],
                    0,
                    0
                )/
                12
            )+
            C39+
            _xlfn.XLOOKUP(
                C$1,
                TBL_Options_Add[Option],
                TBL_Options_Add[Influx1_Size],
                0,
                0
            )
        ),
        _xlfn.XLOOKUP(
            C$1,
            TBL_Options_Add[Option],
            TBL_Options_Add[Influx2_Month],
            0,
            0
        )=TBL_Formulas[[#This Row],[Month]],
        SUM(
            C39*
            SUM(
                _xlfn.XLOOKUP(
                    C$1,
                    TBL_Options[Option],
                    TBL_Options[ROG],
                    0,
                    0
                )/
                12
            )+
            C39+
            _xlfn.XLOOKUP(
                C$1,
                TBL_Options_Add[Option],
                TBL_Options_Add[Influx2_Size],
                0,
                0
            )
        ),
        _xlfn.XLOOKUP(
            C$1,
            TBL_Options_Add[Option],
            TBL_Options_Add[Influx3_Month],
            0,
            0
        )=TBL_Formulas[[#This Row],[Month]],
        SUM(
            C39*
            SUM(
                _xlfn.XLOOKUP(
                    C$1,
                    TBL_Options[Option],
                    TBL_Options[ROG],
                    0,
                    0
                )/
                12
            )+
            C39+
            _xlfn.XLOOKUP(
                C$1,
                TBL_Options_Add[Option],
                TBL_Options_Add[Influx3_Size],
                0,
                0
            )
        )
    ),
    SUM(
        C39*
        SUM(
            _xlfn.XLOOKUP(
                C$1,
                TBL_Options[Option],
                TBL_Options[ROG],
                0,
                0
            )/
            12
        )+
        C39
    )
)</f>
        <v>67.970834555282607</v>
      </c>
      <c r="D40" cm="1">
        <f t="array" ref="D40">_xlfn.IFNA(
    _xlfn.IFS(
        _xlfn.XLOOKUP(
            D$1,
            TBL_Options_Add[Option],
            TBL_Options_Add[Influx1_Month],
            0,
            0
        )=TBL_Formulas[[#This Row],[Month]],
        SUM(
            D39*
            SUM(
                _xlfn.XLOOKUP(
                    D$1,
                    TBL_Options[Option],
                    TBL_Options[ROG],
                    0,
                    0
                )/
                12
            )+
            D39+
            _xlfn.XLOOKUP(
                D$1,
                TBL_Options_Add[Option],
                TBL_Options_Add[Influx1_Size],
                0,
                0
            )
        ),
        _xlfn.XLOOKUP(
            D$1,
            TBL_Options_Add[Option],
            TBL_Options_Add[Influx2_Month],
            0,
            0
        )=TBL_Formulas[[#This Row],[Month]],
        SUM(
            D39*
            SUM(
                _xlfn.XLOOKUP(
                    D$1,
                    TBL_Options[Option],
                    TBL_Options[ROG],
                    0,
                    0
                )/
                12
            )+
            D39+
            _xlfn.XLOOKUP(
                D$1,
                TBL_Options_Add[Option],
                TBL_Options_Add[Influx2_Size],
                0,
                0
            )
        ),
        _xlfn.XLOOKUP(
            D$1,
            TBL_Options_Add[Option],
            TBL_Options_Add[Influx3_Month],
            0,
            0
        )=TBL_Formulas[[#This Row],[Month]],
        SUM(
            D39*
            SUM(
                _xlfn.XLOOKUP(
                    D$1,
                    TBL_Options[Option],
                    TBL_Options[ROG],
                    0,
                    0
                )/
                12
            )+
            D39+
            _xlfn.XLOOKUP(
                D$1,
                TBL_Options_Add[Option],
                TBL_Options_Add[Influx3_Size],
                0,
                0
            )
        )
    ),
    SUM(
        D39*
        SUM(
            _xlfn.XLOOKUP(
                D$1,
                TBL_Options[Option],
                TBL_Options[ROG],
                0,
                0
            )/
            12
        )+
        D39
    )
)</f>
        <v>67.970834555282607</v>
      </c>
      <c r="E40" cm="1">
        <f t="array" ref="E40">_xlfn.IFNA(
    _xlfn.IFS(
        _xlfn.XLOOKUP(
            E$1,
            TBL_Options_Add[Option],
            TBL_Options_Add[Influx1_Month],
            0,
            0
        )=TBL_Formulas[[#This Row],[Month]],
        SUM(
            E39*
            SUM(
                _xlfn.XLOOKUP(
                    E$1,
                    TBL_Options[Option],
                    TBL_Options[ROG],
                    0,
                    0
                )/
                12
            )+
            E39+
            _xlfn.XLOOKUP(
                E$1,
                TBL_Options_Add[Option],
                TBL_Options_Add[Influx1_Size],
                0,
                0
            )
        ),
        _xlfn.XLOOKUP(
            E$1,
            TBL_Options_Add[Option],
            TBL_Options_Add[Influx2_Month],
            0,
            0
        )=TBL_Formulas[[#This Row],[Month]],
        SUM(
            E39*
            SUM(
                _xlfn.XLOOKUP(
                    E$1,
                    TBL_Options[Option],
                    TBL_Options[ROG],
                    0,
                    0
                )/
                12
            )+
            E39+
            _xlfn.XLOOKUP(
                E$1,
                TBL_Options_Add[Option],
                TBL_Options_Add[Influx2_Size],
                0,
                0
            )
        ),
        _xlfn.XLOOKUP(
            E$1,
            TBL_Options_Add[Option],
            TBL_Options_Add[Influx3_Month],
            0,
            0
        )=TBL_Formulas[[#This Row],[Month]],
        SUM(
            E39*
            SUM(
                _xlfn.XLOOKUP(
                    E$1,
                    TBL_Options[Option],
                    TBL_Options[ROG],
                    0,
                    0
                )/
                12
            )+
            E39+
            _xlfn.XLOOKUP(
                E$1,
                TBL_Options_Add[Option],
                TBL_Options_Add[Influx3_Size],
                0,
                0
            )
        )
    ),
    SUM(
        E39*
        SUM(
            _xlfn.XLOOKUP(
                E$1,
                TBL_Options[Option],
                TBL_Options[ROG],
                0,
                0
            )/
            12
        )+
        E39
    )
)</f>
        <v>67.970834555282607</v>
      </c>
      <c r="F40" cm="1">
        <f t="array" ref="F40">_xlfn.IFNA(
    _xlfn.IFS(
        _xlfn.XLOOKUP(
            F$1,
            TBL_Options_Add[Option],
            TBL_Options_Add[Influx1_Month],
            0,
            0
        )=TBL_Formulas[[#This Row],[Month]],
        SUM(
            F39*
            SUM(
                _xlfn.XLOOKUP(
                    F$1,
                    TBL_Options[Option],
                    TBL_Options[ROG],
                    0,
                    0
                )/
                12
            )+
            F39+
            _xlfn.XLOOKUP(
                F$1,
                TBL_Options_Add[Option],
                TBL_Options_Add[Influx1_Size],
                0,
                0
            )
        ),
        _xlfn.XLOOKUP(
            F$1,
            TBL_Options_Add[Option],
            TBL_Options_Add[Influx2_Month],
            0,
            0
        )=TBL_Formulas[[#This Row],[Month]],
        SUM(
            F39*
            SUM(
                _xlfn.XLOOKUP(
                    F$1,
                    TBL_Options[Option],
                    TBL_Options[ROG],
                    0,
                    0
                )/
                12
            )+
            F39+
            _xlfn.XLOOKUP(
                F$1,
                TBL_Options_Add[Option],
                TBL_Options_Add[Influx2_Size],
                0,
                0
            )
        ),
        _xlfn.XLOOKUP(
            F$1,
            TBL_Options_Add[Option],
            TBL_Options_Add[Influx3_Month],
            0,
            0
        )=TBL_Formulas[[#This Row],[Month]],
        SUM(
            F39*
            SUM(
                _xlfn.XLOOKUP(
                    F$1,
                    TBL_Options[Option],
                    TBL_Options[ROG],
                    0,
                    0
                )/
                12
            )+
            F39+
            _xlfn.XLOOKUP(
                F$1,
                TBL_Options_Add[Option],
                TBL_Options_Add[Influx3_Size],
                0,
                0
            )
        )
    ),
    SUM(
        F39*
        SUM(
            _xlfn.XLOOKUP(
                F$1,
                TBL_Options[Option],
                TBL_Options[ROG],
                0,
                0
            )/
            12
        )+
        F39
    )
)</f>
        <v>67.970834555282607</v>
      </c>
      <c r="G40" cm="1">
        <f t="array" ref="G40">_xlfn.IFNA(
    _xlfn.IFS(
        _xlfn.XLOOKUP(
            G$1,
            TBL_Options_Add[Option],
            TBL_Options_Add[Influx1_Month],
            0,
            0
        )=TBL_Formulas[[#This Row],[Month]],
        SUM(
            G39*
            SUM(
                _xlfn.XLOOKUP(
                    G$1,
                    TBL_Options[Option],
                    TBL_Options[ROG],
                    0,
                    0
                )/
                12
            )+
            G39+
            _xlfn.XLOOKUP(
                G$1,
                TBL_Options_Add[Option],
                TBL_Options_Add[Influx1_Size],
                0,
                0
            )
        ),
        _xlfn.XLOOKUP(
            G$1,
            TBL_Options_Add[Option],
            TBL_Options_Add[Influx2_Month],
            0,
            0
        )=TBL_Formulas[[#This Row],[Month]],
        SUM(
            G39*
            SUM(
                _xlfn.XLOOKUP(
                    G$1,
                    TBL_Options[Option],
                    TBL_Options[ROG],
                    0,
                    0
                )/
                12
            )+
            G39+
            _xlfn.XLOOKUP(
                G$1,
                TBL_Options_Add[Option],
                TBL_Options_Add[Influx2_Size],
                0,
                0
            )
        ),
        _xlfn.XLOOKUP(
            G$1,
            TBL_Options_Add[Option],
            TBL_Options_Add[Influx3_Month],
            0,
            0
        )=TBL_Formulas[[#This Row],[Month]],
        SUM(
            G39*
            SUM(
                _xlfn.XLOOKUP(
                    G$1,
                    TBL_Options[Option],
                    TBL_Options[ROG],
                    0,
                    0
                )/
                12
            )+
            G39+
            _xlfn.XLOOKUP(
                G$1,
                TBL_Options_Add[Option],
                TBL_Options_Add[Influx3_Size],
                0,
                0
            )
        )
    ),
    SUM(
        G39*
        SUM(
            _xlfn.XLOOKUP(
                G$1,
                TBL_Options[Option],
                TBL_Options[ROG],
                0,
                0
            )/
            12
        )+
        G39
    )
)</f>
        <v>67.970834555282607</v>
      </c>
      <c r="H40" cm="1">
        <f t="array" ref="H40">_xlfn.IFNA(
    _xlfn.IFS(
        _xlfn.XLOOKUP(
            H$1,
            TBL_Options_Add[Option],
            TBL_Options_Add[Influx1_Month],
            0,
            0
        )=TBL_Formulas[[#This Row],[Month]],
        SUM(
            H39*
            SUM(
                _xlfn.XLOOKUP(
                    H$1,
                    TBL_Options[Option],
                    TBL_Options[ROG],
                    0,
                    0
                )/
                12
            )+
            H39+
            _xlfn.XLOOKUP(
                H$1,
                TBL_Options_Add[Option],
                TBL_Options_Add[Influx1_Size],
                0,
                0
            )
        ),
        _xlfn.XLOOKUP(
            H$1,
            TBL_Options_Add[Option],
            TBL_Options_Add[Influx2_Month],
            0,
            0
        )=TBL_Formulas[[#This Row],[Month]],
        SUM(
            H39*
            SUM(
                _xlfn.XLOOKUP(
                    H$1,
                    TBL_Options[Option],
                    TBL_Options[ROG],
                    0,
                    0
                )/
                12
            )+
            H39+
            _xlfn.XLOOKUP(
                H$1,
                TBL_Options_Add[Option],
                TBL_Options_Add[Influx2_Size],
                0,
                0
            )
        ),
        _xlfn.XLOOKUP(
            H$1,
            TBL_Options_Add[Option],
            TBL_Options_Add[Influx3_Month],
            0,
            0
        )=TBL_Formulas[[#This Row],[Month]],
        SUM(
            H39*
            SUM(
                _xlfn.XLOOKUP(
                    H$1,
                    TBL_Options[Option],
                    TBL_Options[ROG],
                    0,
                    0
                )/
                12
            )+
            H39+
            _xlfn.XLOOKUP(
                H$1,
                TBL_Options_Add[Option],
                TBL_Options_Add[Influx3_Size],
                0,
                0
            )
        )
    ),
    SUM(
        H39*
        SUM(
            _xlfn.XLOOKUP(
                H$1,
                TBL_Options[Option],
                TBL_Options[ROG],
                0,
                0
            )/
            12
        )+
        H39
    )
)</f>
        <v>67.970834555282607</v>
      </c>
      <c r="I40" cm="1">
        <f t="array" ref="I40">_xlfn.IFNA(
    _xlfn.IFS(
        _xlfn.XLOOKUP(
            I$1,
            TBL_Options_Add[Option],
            TBL_Options_Add[Influx1_Month],
            0,
            0
        )=TBL_Formulas[[#This Row],[Month]],
        SUM(
            I39*
            SUM(
                _xlfn.XLOOKUP(
                    I$1,
                    TBL_Options[Option],
                    TBL_Options[ROG],
                    0,
                    0
                )/
                12
            )+
            I39+
            _xlfn.XLOOKUP(
                I$1,
                TBL_Options_Add[Option],
                TBL_Options_Add[Influx1_Size],
                0,
                0
            )
        ),
        _xlfn.XLOOKUP(
            I$1,
            TBL_Options_Add[Option],
            TBL_Options_Add[Influx2_Month],
            0,
            0
        )=TBL_Formulas[[#This Row],[Month]],
        SUM(
            I39*
            SUM(
                _xlfn.XLOOKUP(
                    I$1,
                    TBL_Options[Option],
                    TBL_Options[ROG],
                    0,
                    0
                )/
                12
            )+
            I39+
            _xlfn.XLOOKUP(
                I$1,
                TBL_Options_Add[Option],
                TBL_Options_Add[Influx2_Size],
                0,
                0
            )
        ),
        _xlfn.XLOOKUP(
            I$1,
            TBL_Options_Add[Option],
            TBL_Options_Add[Influx3_Month],
            0,
            0
        )=TBL_Formulas[[#This Row],[Month]],
        SUM(
            I39*
            SUM(
                _xlfn.XLOOKUP(
                    I$1,
                    TBL_Options[Option],
                    TBL_Options[ROG],
                    0,
                    0
                )/
                12
            )+
            I39+
            _xlfn.XLOOKUP(
                I$1,
                TBL_Options_Add[Option],
                TBL_Options_Add[Influx3_Size],
                0,
                0
            )
        )
    ),
    SUM(
        I39*
        SUM(
            _xlfn.XLOOKUP(
                I$1,
                TBL_Options[Option],
                TBL_Options[ROG],
                0,
                0
            )/
            12
        )+
        I39
    )
)</f>
        <v>67.970834555282607</v>
      </c>
      <c r="J40" cm="1">
        <f t="array" ref="J40">_xlfn.IFNA(
    _xlfn.IFS(
        _xlfn.XLOOKUP(
            J$1,
            TBL_Options_Add[Option],
            TBL_Options_Add[Influx1_Month],
            0,
            0
        )=TBL_Formulas[[#This Row],[Month]],
        SUM(
            J39*
            SUM(
                _xlfn.XLOOKUP(
                    J$1,
                    TBL_Options[Option],
                    TBL_Options[ROG],
                    0,
                    0
                )/
                12
            )+
            J39+
            _xlfn.XLOOKUP(
                J$1,
                TBL_Options_Add[Option],
                TBL_Options_Add[Influx1_Size],
                0,
                0
            )
        ),
        _xlfn.XLOOKUP(
            J$1,
            TBL_Options_Add[Option],
            TBL_Options_Add[Influx2_Month],
            0,
            0
        )=TBL_Formulas[[#This Row],[Month]],
        SUM(
            J39*
            SUM(
                _xlfn.XLOOKUP(
                    J$1,
                    TBL_Options[Option],
                    TBL_Options[ROG],
                    0,
                    0
                )/
                12
            )+
            J39+
            _xlfn.XLOOKUP(
                J$1,
                TBL_Options_Add[Option],
                TBL_Options_Add[Influx2_Size],
                0,
                0
            )
        ),
        _xlfn.XLOOKUP(
            J$1,
            TBL_Options_Add[Option],
            TBL_Options_Add[Influx3_Month],
            0,
            0
        )=TBL_Formulas[[#This Row],[Month]],
        SUM(
            J39*
            SUM(
                _xlfn.XLOOKUP(
                    J$1,
                    TBL_Options[Option],
                    TBL_Options[ROG],
                    0,
                    0
                )/
                12
            )+
            J39+
            _xlfn.XLOOKUP(
                J$1,
                TBL_Options_Add[Option],
                TBL_Options_Add[Influx3_Size],
                0,
                0
            )
        )
    ),
    SUM(
        J39*
        SUM(
            _xlfn.XLOOKUP(
                J$1,
                TBL_Options[Option],
                TBL_Options[ROG],
                0,
                0
            )/
            12
        )+
        J39
    )
)</f>
        <v>67.970834555282607</v>
      </c>
      <c r="K40" cm="1">
        <f t="array" ref="K40">_xlfn.IFNA(
    _xlfn.IFS(
        _xlfn.XLOOKUP(
            K$1,
            TBL_Options_Add[Option],
            TBL_Options_Add[Influx1_Month],
            0,
            0
        )=TBL_Formulas[[#This Row],[Month]],
        SUM(
            K39*
            SUM(
                _xlfn.XLOOKUP(
                    K$1,
                    TBL_Options[Option],
                    TBL_Options[ROG],
                    0,
                    0
                )/
                12
            )+
            K39+
            _xlfn.XLOOKUP(
                K$1,
                TBL_Options_Add[Option],
                TBL_Options_Add[Influx1_Size],
                0,
                0
            )
        ),
        _xlfn.XLOOKUP(
            K$1,
            TBL_Options_Add[Option],
            TBL_Options_Add[Influx2_Month],
            0,
            0
        )=TBL_Formulas[[#This Row],[Month]],
        SUM(
            K39*
            SUM(
                _xlfn.XLOOKUP(
                    K$1,
                    TBL_Options[Option],
                    TBL_Options[ROG],
                    0,
                    0
                )/
                12
            )+
            K39+
            _xlfn.XLOOKUP(
                K$1,
                TBL_Options_Add[Option],
                TBL_Options_Add[Influx2_Size],
                0,
                0
            )
        ),
        _xlfn.XLOOKUP(
            K$1,
            TBL_Options_Add[Option],
            TBL_Options_Add[Influx3_Month],
            0,
            0
        )=TBL_Formulas[[#This Row],[Month]],
        SUM(
            K39*
            SUM(
                _xlfn.XLOOKUP(
                    K$1,
                    TBL_Options[Option],
                    TBL_Options[ROG],
                    0,
                    0
                )/
                12
            )+
            K39+
            _xlfn.XLOOKUP(
                K$1,
                TBL_Options_Add[Option],
                TBL_Options_Add[Influx3_Size],
                0,
                0
            )
        )
    ),
    SUM(
        K39*
        SUM(
            _xlfn.XLOOKUP(
                K$1,
                TBL_Options[Option],
                TBL_Options[ROG],
                0,
                0
            )/
            12
        )+
        K39
    )
)</f>
        <v>67.970834555282607</v>
      </c>
      <c r="L40">
        <f>IFERROR(
    SUM(
       TBL_Formulas[[#This Row],[Growth Pattern 01]]*
        _xlfn.XLOOKUP(
            L$1,
            TBL_Options[Option],
            TBL_Options[Primary_Mix],
            1,
            0
        )
    ),
    ""
)</f>
        <v>268.53141524514876</v>
      </c>
      <c r="M40">
        <f>IFERROR(
    SUM(
       TBL_Formulas[[#This Row],[Growth Pattern 01]]*
        _xlfn.XLOOKUP(
            M$1,
            TBL_Options[Option],
            TBL_Options[Secondary_Mix],
            1,
            0
        )
    ),
    ""
)</f>
        <v>53.706283049029757</v>
      </c>
      <c r="N40">
        <f>IFERROR(
    SUM(
       TBL_Formulas[[#This Row],[Growth Pattern 01]]*
        _xlfn.XLOOKUP(
            N$1,
            TBL_Options[Option],
            TBL_Options[Archive_Mix],
            1,
            0
        )
    ),
    ""
)</f>
        <v>0</v>
      </c>
      <c r="O40">
        <f>IFERROR(
    SUM(
       TBL_Formulas[[#This Row],[Growth Pattern 02]]*
        _xlfn.XLOOKUP(
            O$1,
            TBL_Options[Option],
            TBL_Options[Primary_Mix],
            1,
            0
        )
    ),
    ""
)</f>
        <v>13.594166911056522</v>
      </c>
      <c r="P40">
        <f>IFERROR(
    SUM(
       TBL_Formulas[[#This Row],[Growth Pattern 02]]*
        _xlfn.XLOOKUP(
            P$1,
            TBL_Options[Option],
            TBL_Options[Secondary_Mix],
            1,
            0
        )
    ),
    ""
)</f>
        <v>13.594166911056522</v>
      </c>
      <c r="Q40">
        <f>IFERROR(
    SUM(
       TBL_Formulas[[#This Row],[Growth Pattern 02]]*
        _xlfn.XLOOKUP(
            Q$1,
            TBL_Options[Option],
            TBL_Options[Archive_Mix],
            1,
            0
        )
    ),
    ""
)</f>
        <v>40.782500733169563</v>
      </c>
      <c r="R40">
        <f>IFERROR(
    SUM(
       TBL_Formulas[[#This Row],[Growth Pattern 03]]*
        _xlfn.XLOOKUP(
            R$1,
            TBL_Options[Option],
            TBL_Options[Primary_Mix],
            1,
            0
        )
    ),
    ""
)</f>
        <v>67.970834555282607</v>
      </c>
      <c r="S40">
        <f>IFERROR(
    SUM(
       TBL_Formulas[[#This Row],[Growth Pattern 03]]*
        _xlfn.XLOOKUP(
            R$1,
            TBL_Options[Option],
            TBL_Options[Secondary_Mix],
            1,
            0
        )
    ),
    ""
)</f>
        <v>0</v>
      </c>
      <c r="T40">
        <f>IFERROR(
    SUM(
       TBL_Formulas[[#This Row],[Growth Pattern 03]]*
        _xlfn.XLOOKUP(
            T$1,
            TBL_Options[Option],
            TBL_Options[Archive_Mix],
            1,
            0
        )
    ),
    ""
)</f>
        <v>0</v>
      </c>
      <c r="U40">
        <f>IFERROR(
    SUM(
       TBL_Formulas[[#This Row],[Growth Pattern 04]]*
        _xlfn.XLOOKUP(
            U$1,
            TBL_Options[Option],
            TBL_Options[Primary_Mix],
            1,
            0
        )
    ),
    ""
)</f>
        <v>67.970834555282607</v>
      </c>
      <c r="V40">
        <f>IFERROR(
    SUM(
       TBL_Formulas[[#This Row],[Growth Pattern 04]]*
        _xlfn.XLOOKUP(
           V$1,
            TBL_Options[Option],
            TBL_Options[Secondary_Mix],
            1,
            0
        )
    ),
    ""
)</f>
        <v>0</v>
      </c>
      <c r="W40">
        <f>IFERROR(
    SUM(
       TBL_Formulas[[#This Row],[Growth Pattern 04]]*
        _xlfn.XLOOKUP(
            W$1,
            TBL_Options[Option],
            TBL_Options[Archive_Mix],
            1,
            0
        )
    ),
    ""
)</f>
        <v>0</v>
      </c>
      <c r="X40">
        <f>IFERROR(
    SUM(
       TBL_Formulas[[#This Row],[Growth Pattern 05]]*
        _xlfn.XLOOKUP(
            X$1,
            TBL_Options[Option],
            TBL_Options[Primary_Mix],
            1,
            0
        )
    ),
    ""
)</f>
        <v>67.970834555282607</v>
      </c>
      <c r="Y40">
        <f>IFERROR(
    SUM(
       TBL_Formulas[[#This Row],[Growth Pattern 05]]*
        _xlfn.XLOOKUP(
            Y$1,
            TBL_Options[Option],
            TBL_Options[Secondary_Mix],
            1,
            0
        )
    ),
    ""
)</f>
        <v>0</v>
      </c>
      <c r="Z40">
        <f>IFERROR(
    SUM(
       TBL_Formulas[[#This Row],[Growth Pattern 05]]*
        _xlfn.XLOOKUP(
            Z$1,
            TBL_Options[Option],
            TBL_Options[Archive_Mix],
            1,
            0
        )
    ),
    ""
)</f>
        <v>0</v>
      </c>
      <c r="AA40">
        <f>IFERROR(
    SUM(
       TBL_Formulas[[#This Row],[Growth Pattern 06]]*
        _xlfn.XLOOKUP(
            AA$1,
            TBL_Options[Option],
            TBL_Options[Primary_Mix],
            1,
            0
        )
    ),
    ""
)</f>
        <v>67.970834555282607</v>
      </c>
      <c r="AB40">
        <f>IFERROR(
    SUM(
       TBL_Formulas[[#This Row],[Growth Pattern 06]]*
        _xlfn.XLOOKUP(
            AB$1,
            TBL_Options[Option],
            TBL_Options[Secondary_Mix],
            1,
            0
        )
    ),
    ""
)</f>
        <v>0</v>
      </c>
      <c r="AC40">
        <f>IFERROR(
    SUM(
       TBL_Formulas[[#This Row],[Growth Pattern 06]]*
        _xlfn.XLOOKUP(
            AC$1,
            TBL_Options[Option],
            TBL_Options[Archive_Mix],
            1,
            0
        )
    ),
    ""
)</f>
        <v>0</v>
      </c>
      <c r="AD40">
        <f>IFERROR(
    SUM(
       TBL_Formulas[[#This Row],[Growth Pattern 07]]*
        _xlfn.XLOOKUP(
            AD$1,
            TBL_Options[Option],
            TBL_Options[Primary_Mix],
            1,
            0
        )
    ),
    ""
)</f>
        <v>67.970834555282607</v>
      </c>
      <c r="AE40">
        <f>IFERROR(
    SUM(
       TBL_Formulas[[#This Row],[Growth Pattern 07]]*
        _xlfn.XLOOKUP(
            AE$1,
            TBL_Options[Option],
            TBL_Options[Secondary_Mix],
            1,
            0
        )
    ),
    ""
)</f>
        <v>0</v>
      </c>
      <c r="AF40">
        <f>IFERROR(
    SUM(
       TBL_Formulas[[#This Row],[Growth Pattern 07]]*
        _xlfn.XLOOKUP(
            AF$1,
            TBL_Options[Option],
            TBL_Options[Archive_Mix],
            1,
            0
        )
    ),
    ""
)</f>
        <v>0</v>
      </c>
      <c r="AG40">
        <f>IFERROR(
    SUM(
       TBL_Formulas[[#This Row],[Growth Pattern 08]]*
        _xlfn.XLOOKUP(
            AG$1,
            TBL_Options[Option],
            TBL_Options[Primary_Mix],
            1,
            0
        )
    ),
    ""
)</f>
        <v>67.970834555282607</v>
      </c>
      <c r="AH40">
        <f>IFERROR(
    SUM(
       TBL_Formulas[[#This Row],[Growth Pattern 08]]*
        _xlfn.XLOOKUP(
            AH$1,
            TBL_Options[Option],
            TBL_Options[Secondary_Mix],
            1,
            0
        )
    ),
    ""
)</f>
        <v>0</v>
      </c>
      <c r="AI40">
        <f>IFERROR(
    SUM(
       TBL_Formulas[[#This Row],[Growth Pattern 08]]*
        _xlfn.XLOOKUP(
            AI$1,
            TBL_Options[Option],
            TBL_Options[Archive_Mix],
            1,
            0
        )
    ),
    ""
)</f>
        <v>0</v>
      </c>
      <c r="AJ40">
        <f>IFERROR(
    SUM(
       TBL_Formulas[[#This Row],[Growth Pattern 09]]*
        _xlfn.XLOOKUP(
            AJ$1,
            TBL_Options[Option],
            TBL_Options[Primary_Mix],
            1,
            0
        )
    ),
    ""
)</f>
        <v>67.970834555282607</v>
      </c>
      <c r="AK40">
        <f>IFERROR(
    SUM(
       TBL_Formulas[[#This Row],[Growth Pattern 09]]*
        _xlfn.XLOOKUP(
            AK$1,
            TBL_Options[Option],
            TBL_Options[Secondary_Mix],
            1,
            0
        )
    ),
    ""
)</f>
        <v>0</v>
      </c>
      <c r="AL40">
        <f>IFERROR(
    SUM(
       TBL_Formulas[[#This Row],[Growth Pattern 09]]*
        _xlfn.XLOOKUP(
            AL$1,
            TBL_Options[Option],
            TBL_Options[Archive_Mix],
            1,
            0
        )
    ),
    ""
)</f>
        <v>0</v>
      </c>
      <c r="AM40">
        <f>IFERROR(
    SUM(
       TBL_Formulas[[#This Row],[Growth Pattern 10]]*
        _xlfn.XLOOKUP(
            AM$1,
            TBL_Options[Option],
            TBL_Options[Primary_Mix],
            1,
            0
        )
    ),
    ""
)</f>
        <v>67.970834555282607</v>
      </c>
      <c r="AN40">
        <f>IFERROR(
    SUM(
       TBL_Formulas[[#This Row],[Growth Pattern 10]]*
        _xlfn.XLOOKUP(
            AN$1,
            TBL_Options[Option],
            TBL_Options[Secondary_Mix],
            1,
            0
        )
    ),
    ""
)</f>
        <v>0</v>
      </c>
      <c r="AO40">
        <f>IFERROR(
    SUM(
       TBL_Formulas[[#This Row],[Growth Pattern 10]]*
        _xlfn.XLOOKUP(
            AO$1,
            TBL_Options[Option],
            TBL_Options[Archive_Mix],
            1,
            0
        )
    ),
    ""
)</f>
        <v>0</v>
      </c>
      <c r="AP40" s="3" cm="1">
        <f t="array" ref="AP40">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6100.6757226427108</v>
      </c>
      <c r="AQ40" s="3" t="str" cm="1">
        <f t="array" ref="AQ40">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0" s="3" t="str" cm="1">
        <f t="array" ref="AR40">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0" s="3" cm="1">
        <f t="array" ref="AS40">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320.1698190892032</v>
      </c>
      <c r="AT40" s="3" cm="1">
        <f t="array" ref="AT40">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174.00533646152348</v>
      </c>
      <c r="AU40" s="3" cm="1">
        <f t="array" ref="AU40">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167.04512300306254</v>
      </c>
      <c r="AV40" s="3" cm="1">
        <f t="array" ref="AV40">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870.02668230761742</v>
      </c>
      <c r="AW40" s="3" t="str" cm="1">
        <f t="array" ref="AW40">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0" s="3" t="str" cm="1">
        <f t="array" ref="AX40">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0" s="3" cm="1">
        <f t="array" ref="AY40">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696.02134584609394</v>
      </c>
      <c r="AZ40" s="3" t="str" cm="1">
        <f t="array" ref="AZ40">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0" s="3" t="str" cm="1">
        <f t="array" ref="BA40">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0" s="3" cm="1">
        <f t="array" ref="BB40">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1239.9569283137423</v>
      </c>
      <c r="BC40" s="3" t="str" cm="1">
        <f t="array" ref="BC40">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0" s="3" t="str" cm="1">
        <f t="array" ref="BD40">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0" s="3" cm="1">
        <f t="array" ref="BE40">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696.02134584609394</v>
      </c>
      <c r="BF40" s="3" t="str" cm="1">
        <f t="array" ref="BF40">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0" s="3" t="str" cm="1">
        <f t="array" ref="BG40">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0" s="3" cm="1">
        <f t="array" ref="BH40">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139.20426916921878</v>
      </c>
      <c r="BI40" s="3" t="str" cm="1">
        <f t="array" ref="BI40">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0" s="3" t="str" cm="1">
        <f t="array" ref="BJ40">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0" s="3" cm="1">
        <f t="array" ref="BK40">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2714.4832487997664</v>
      </c>
      <c r="BL40" s="3" t="str" cm="1">
        <f t="array" ref="BL40">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0" s="3" t="str" cm="1">
        <f t="array" ref="BM40">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0" s="3" cm="1">
        <f t="array" ref="BN40">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696.02134584609394</v>
      </c>
      <c r="BO40" s="3" t="str" cm="1">
        <f t="array" ref="BO40">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0" s="3" t="str" cm="1">
        <f t="array" ref="BP40">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0" s="3" cm="1">
        <f t="array" ref="BQ40">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278.40853833843755</v>
      </c>
      <c r="BR40" s="3" t="str" cm="1">
        <f t="array" ref="BR40">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0" s="3" t="str" cm="1">
        <f t="array" ref="BS40">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0"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0">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0">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69.602134584609402</v>
      </c>
      <c r="BW40">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69.602134584609402</v>
      </c>
      <c r="BX40">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0">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69.602134584609402</v>
      </c>
      <c r="BZ40">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139.2042691692188</v>
      </c>
      <c r="CA40">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0">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69.602134584609402</v>
      </c>
      <c r="CC40">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139.2042691692188</v>
      </c>
      <c r="CD40" s="3" t="str" cm="1">
        <f t="array" ref="CD40">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0" s="3" cm="1">
        <f t="array" ref="CE40">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2388.4974382937753</v>
      </c>
      <c r="CF40" s="3" t="str" cm="1">
        <f t="array" ref="CF40">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0" s="3" t="str" cm="1">
        <f t="array" ref="CG40">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0" s="3" cm="1">
        <f t="array" ref="CH40">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125.28384225229691</v>
      </c>
      <c r="CI40" s="3" t="str" cm="1">
        <f t="array" ref="CI40">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0" s="3" t="str" cm="1">
        <f t="array" ref="CJ40">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0" s="3" cm="1">
        <f t="array" ref="CK40">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626.41921126148452</v>
      </c>
      <c r="CL40" s="3" t="str" cm="1">
        <f t="array" ref="CL40">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0" s="3" t="str" cm="1">
        <f t="array" ref="CM40">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0" s="3" cm="1">
        <f t="array" ref="CN40">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626.41921126148452</v>
      </c>
      <c r="CO40" s="3" t="str" cm="1">
        <f t="array" ref="CO40">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0" s="3" cm="1">
        <f t="array" ref="CP40">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600.05867761533216</v>
      </c>
      <c r="CQ40" s="3" t="str" cm="1">
        <f t="array" ref="CQ40">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0" s="3" t="str" cm="1">
        <f t="array" ref="CR40">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0" s="3" cm="1">
        <f t="array" ref="CS40">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600.05867761533216</v>
      </c>
      <c r="CT40" s="3" t="str" cm="1">
        <f t="array" ref="CT40">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0" s="3" t="str" cm="1">
        <f t="array" ref="CU40">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0" s="3" cm="1">
        <f t="array" ref="CV40">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600.05867761533216</v>
      </c>
      <c r="CW40" s="3" t="str" cm="1">
        <f t="array" ref="CW40">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0" s="3" t="str" cm="1">
        <f t="array" ref="CX40">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0" s="3" cm="1">
        <f t="array" ref="CY40">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600.05867761533216</v>
      </c>
      <c r="CZ40" s="3" t="str" cm="1">
        <f t="array" ref="CZ40">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0" s="3" t="str" cm="1">
        <f t="array" ref="DA40">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0" s="3" t="str" cm="1">
        <f t="array" ref="DB40">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0" s="3" t="str" cm="1">
        <f t="array" ref="DC40">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0" s="3" cm="1">
        <f t="array" ref="DD40">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775.86348043070336</v>
      </c>
      <c r="DE40" s="3" t="str" cm="1">
        <f t="array" ref="DE40">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0" s="3" t="str" cm="1">
        <f t="array" ref="DF40">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0" s="3" cm="1">
        <f t="array" ref="DG40">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775.86348043070336</v>
      </c>
      <c r="DH40" s="3">
        <f>SUM(TBL_Formulas[[#This Row],[Primary Storage 01]:[Archive Storage 01]],TBL_Formulas[[#This Row],[Data Retrieval 01]])</f>
        <v>6100.6757226427108</v>
      </c>
      <c r="DI40" s="3">
        <f>SUM(TBL_Formulas[[#This Row],[Primary Storage 01]:[Archive Storage 01]],TBL_Formulas[[#This Row],[Data Retrieval 01]],TBL_Formulas[[#This Row],[Egress Fees 01 - Azure]:[Egress Fees 01 - GCP]])</f>
        <v>8489.173160936487</v>
      </c>
      <c r="DJ40" s="3">
        <f>SUM(TBL_Formulas[[#This Row],[Primary Storage 02]:[Archive Storage 02]],TBL_Formulas[[#This Row],[Data Retrieval 02]])</f>
        <v>661.22027855378929</v>
      </c>
      <c r="DK40" s="3">
        <f>SUM(TBL_Formulas[[#This Row],[Primary Storage 02]:[Archive Storage 02]],TBL_Formulas[[#This Row],[Data Retrieval 02]],TBL_Formulas[[#This Row],[Egress Fees 02 - Azure]:[Egress Fees 02 - GCP]])</f>
        <v>786.50412080608623</v>
      </c>
      <c r="DL40" s="3">
        <f>SUM(TBL_Formulas[[#This Row],[Primary Storage 03]:[Archive Storage 03]],TBL_Formulas[[#This Row],[Data Retrieval 03]])</f>
        <v>939.62881689222684</v>
      </c>
      <c r="DM40" s="3">
        <f>SUM(TBL_Formulas[[#This Row],[Primary Storage 03]:[Archive Storage 03]],TBL_Formulas[[#This Row],[Data Retrieval 03]],TBL_Formulas[[#This Row],[Egress Fees 03 - Azure]:[Egress Fees 03 - GCP]])</f>
        <v>1566.0480281537114</v>
      </c>
      <c r="DN40" s="3">
        <f>SUM(TBL_Formulas[[#This Row],[Primary Storage 04]:[Archive Storage 04]],TBL_Formulas[[#This Row],[Data Retrieval 04]])</f>
        <v>765.62348043070335</v>
      </c>
      <c r="DO40" s="3">
        <f>SUM(TBL_Formulas[[#This Row],[Primary Storage 04]:[Archive Storage 04]],TBL_Formulas[[#This Row],[Data Retrieval 04]],TBL_Formulas[[#This Row],[Egress Fees 04 - Azure]:[Egress Fees 04 - GCP]])</f>
        <v>1392.0426916921879</v>
      </c>
      <c r="DP40" s="3">
        <f>SUM(TBL_Formulas[[#This Row],[Primary Storage 05]:[Archive Storage 05]],TBL_Formulas[[#This Row],[Data Retrieval 05]])</f>
        <v>1239.9569283137423</v>
      </c>
      <c r="DQ40" s="3">
        <f>SUM(TBL_Formulas[[#This Row],[Primary Storage 05]:[Archive Storage 05]],TBL_Formulas[[#This Row],[Data Retrieval 05]],TBL_Formulas[[#This Row],[Egress Fees 05 - Azure]:[Egress Fees 05 - GCP]])</f>
        <v>1840.0156059290744</v>
      </c>
      <c r="DR40" s="3">
        <f>SUM(TBL_Formulas[[#This Row],[Primary Storage 06]:[Archive Storage 06]],TBL_Formulas[[#This Row],[Data Retrieval 06]])</f>
        <v>765.62348043070335</v>
      </c>
      <c r="DS40" s="3">
        <f>SUM(TBL_Formulas[[#This Row],[Primary Storage 06]:[Archive Storage 06]],TBL_Formulas[[#This Row],[Data Retrieval 06]],TBL_Formulas[[#This Row],[Egress Fees 06 - Azure]:[Egress Fees 06 - GCP]])</f>
        <v>1365.6821580460355</v>
      </c>
      <c r="DT40" s="3">
        <f>SUM(TBL_Formulas[[#This Row],[Primary Storage 07]:[Archive Storage 07]],TBL_Formulas[[#This Row],[Data Retrieval 07]])</f>
        <v>278.40853833843755</v>
      </c>
      <c r="DU40" s="3">
        <f>SUM(TBL_Formulas[[#This Row],[Primary Storage 07]:[Archive Storage 07]],TBL_Formulas[[#This Row],[Data Retrieval 07]],TBL_Formulas[[#This Row],[Egress Fees 07 - Azure]:[Egress Fees 07 - GCP]])</f>
        <v>878.46721595376971</v>
      </c>
      <c r="DV40" s="3">
        <f>SUM(TBL_Formulas[[#This Row],[Primary Storage 08]:[Archive Storage 08]],TBL_Formulas[[#This Row],[Data Retrieval 08]])</f>
        <v>2714.4832487997664</v>
      </c>
      <c r="DW40" s="3">
        <f>SUM(TBL_Formulas[[#This Row],[Primary Storage 08]:[Archive Storage 08]],TBL_Formulas[[#This Row],[Data Retrieval 08]],TBL_Formulas[[#This Row],[Egress Fees 08 - Azure]:[Egress Fees 08 - GCP]])</f>
        <v>3314.5419264150987</v>
      </c>
      <c r="DX40" s="3">
        <f>SUM(TBL_Formulas[[#This Row],[Primary Storage 09]:[Archive Storage 09]],TBL_Formulas[[#This Row],[Data Retrieval 09]])</f>
        <v>765.62348043070335</v>
      </c>
      <c r="DY40" s="3">
        <f>SUM(TBL_Formulas[[#This Row],[Primary Storage 09]:[Archive Storage 09]],TBL_Formulas[[#This Row],[Data Retrieval 09]],TBL_Formulas[[#This Row],[Egress Fees 09 - Azure]:[Egress Fees 09 - GCP]])</f>
        <v>1541.4869608614067</v>
      </c>
      <c r="DZ40" s="3">
        <f>SUM(TBL_Formulas[[#This Row],[Primary Storage 10]:[Archive Storage 10]],TBL_Formulas[[#This Row],[Data Retrieval 10]])</f>
        <v>417.61280750765638</v>
      </c>
      <c r="EA40" s="3">
        <f>SUM(TBL_Formulas[[#This Row],[Primary Storage 10]:[Archive Storage 10]],TBL_Formulas[[#This Row],[Data Retrieval 10]],TBL_Formulas[[#This Row],[Egress Fees 10 - Azure]:[Egress Fees 10 - GCP]])</f>
        <v>1193.4762879383597</v>
      </c>
      <c r="EB40" s="14"/>
    </row>
    <row r="41" spans="1:132" x14ac:dyDescent="0.2">
      <c r="A41" s="2">
        <v>39</v>
      </c>
      <c r="B41" cm="1">
        <f t="array" ref="B41">_xlfn.IFNA(
    _xlfn.IFS(
        _xlfn.XLOOKUP(
            B$1,
            TBL_Options_Add[Option],
            TBL_Options_Add[Influx1_Month],
            0,
            0
        )=TBL_Formulas[[#This Row],[Month]],
        SUM(
            B40*
            SUM(
                _xlfn.XLOOKUP(
                    B$1,
                    TBL_Options[Option],
                    TBL_Options[ROG],
                    0,
                    0
                )/
                12
            )+
            B40+
            _xlfn.XLOOKUP(
                B$1,
                TBL_Options_Add[Option],
                TBL_Options_Add[Influx1_Size],
                0,
                0
            )
        ),
        _xlfn.XLOOKUP(
            B$1,
            TBL_Options_Add[Option],
            TBL_Options_Add[Influx2_Month],
            0,
            0
        )=TBL_Formulas[[#This Row],[Month]],
        SUM(
            B40*
            SUM(
                _xlfn.XLOOKUP(
                    B$1,
                    TBL_Options[Option],
                    TBL_Options[ROG],
                    0,
                    0
                )/
                12
            )+
            B40+
            _xlfn.XLOOKUP(
                B$1,
                TBL_Options_Add[Option],
                TBL_Options_Add[Influx2_Size],
                0,
                0
            )
        ),
        _xlfn.XLOOKUP(
            B$1,
            TBL_Options_Add[Option],
            TBL_Options_Add[Influx3_Month],
            0,
            0
        )=TBL_Formulas[[#This Row],[Month]],
        SUM(
            B40*
            SUM(
                _xlfn.XLOOKUP(
                    B$1,
                    TBL_Options[Option],
                    TBL_Options[ROG],
                    0,
                    0
                )/
                12
            )+
            B40+
            _xlfn.XLOOKUP(
                B$1,
                TBL_Options_Add[Option],
                TBL_Options_Add[Influx3_Size],
                0,
                0
            )
        )
    ),
    SUM(
        B40*
        SUM(
            _xlfn.XLOOKUP(
                B$1,
                TBL_Options[Option],
                TBL_Options[ROG],
                0,
                0
            )/
            12
        )+
        B40
    )
)</f>
        <v>270.76917703885834</v>
      </c>
      <c r="C41" cm="1">
        <f t="array" ref="C41">_xlfn.IFNA(
    _xlfn.IFS(
        _xlfn.XLOOKUP(
            C$1,
            TBL_Options_Add[Option],
            TBL_Options_Add[Influx1_Month],
            0,
            0
        )=TBL_Formulas[[#This Row],[Month]],
        SUM(
            C40*
            SUM(
                _xlfn.XLOOKUP(
                    C$1,
                    TBL_Options[Option],
                    TBL_Options[ROG],
                    0,
                    0
                )/
                12
            )+
            C40+
            _xlfn.XLOOKUP(
                C$1,
                TBL_Options_Add[Option],
                TBL_Options_Add[Influx1_Size],
                0,
                0
            )
        ),
        _xlfn.XLOOKUP(
            C$1,
            TBL_Options_Add[Option],
            TBL_Options_Add[Influx2_Month],
            0,
            0
        )=TBL_Formulas[[#This Row],[Month]],
        SUM(
            C40*
            SUM(
                _xlfn.XLOOKUP(
                    C$1,
                    TBL_Options[Option],
                    TBL_Options[ROG],
                    0,
                    0
                )/
                12
            )+
            C40+
            _xlfn.XLOOKUP(
                C$1,
                TBL_Options_Add[Option],
                TBL_Options_Add[Influx2_Size],
                0,
                0
            )
        ),
        _xlfn.XLOOKUP(
            C$1,
            TBL_Options_Add[Option],
            TBL_Options_Add[Influx3_Month],
            0,
            0
        )=TBL_Formulas[[#This Row],[Month]],
        SUM(
            C40*
            SUM(
                _xlfn.XLOOKUP(
                    C$1,
                    TBL_Options[Option],
                    TBL_Options[ROG],
                    0,
                    0
                )/
                12
            )+
            C40+
            _xlfn.XLOOKUP(
                C$1,
                TBL_Options_Add[Option],
                TBL_Options_Add[Influx3_Size],
                0,
                0
            )
        )
    ),
    SUM(
        C40*
        SUM(
            _xlfn.XLOOKUP(
                C$1,
                TBL_Options[Option],
                TBL_Options[ROG],
                0,
                0
            )/
            12
        )+
        C40
    )
)</f>
        <v>68.537258176576628</v>
      </c>
      <c r="D41" cm="1">
        <f t="array" ref="D41">_xlfn.IFNA(
    _xlfn.IFS(
        _xlfn.XLOOKUP(
            D$1,
            TBL_Options_Add[Option],
            TBL_Options_Add[Influx1_Month],
            0,
            0
        )=TBL_Formulas[[#This Row],[Month]],
        SUM(
            D40*
            SUM(
                _xlfn.XLOOKUP(
                    D$1,
                    TBL_Options[Option],
                    TBL_Options[ROG],
                    0,
                    0
                )/
                12
            )+
            D40+
            _xlfn.XLOOKUP(
                D$1,
                TBL_Options_Add[Option],
                TBL_Options_Add[Influx1_Size],
                0,
                0
            )
        ),
        _xlfn.XLOOKUP(
            D$1,
            TBL_Options_Add[Option],
            TBL_Options_Add[Influx2_Month],
            0,
            0
        )=TBL_Formulas[[#This Row],[Month]],
        SUM(
            D40*
            SUM(
                _xlfn.XLOOKUP(
                    D$1,
                    TBL_Options[Option],
                    TBL_Options[ROG],
                    0,
                    0
                )/
                12
            )+
            D40+
            _xlfn.XLOOKUP(
                D$1,
                TBL_Options_Add[Option],
                TBL_Options_Add[Influx2_Size],
                0,
                0
            )
        ),
        _xlfn.XLOOKUP(
            D$1,
            TBL_Options_Add[Option],
            TBL_Options_Add[Influx3_Month],
            0,
            0
        )=TBL_Formulas[[#This Row],[Month]],
        SUM(
            D40*
            SUM(
                _xlfn.XLOOKUP(
                    D$1,
                    TBL_Options[Option],
                    TBL_Options[ROG],
                    0,
                    0
                )/
                12
            )+
            D40+
            _xlfn.XLOOKUP(
                D$1,
                TBL_Options_Add[Option],
                TBL_Options_Add[Influx3_Size],
                0,
                0
            )
        )
    ),
    SUM(
        D40*
        SUM(
            _xlfn.XLOOKUP(
                D$1,
                TBL_Options[Option],
                TBL_Options[ROG],
                0,
                0
            )/
            12
        )+
        D40
    )
)</f>
        <v>68.537258176576628</v>
      </c>
      <c r="E41" cm="1">
        <f t="array" ref="E41">_xlfn.IFNA(
    _xlfn.IFS(
        _xlfn.XLOOKUP(
            E$1,
            TBL_Options_Add[Option],
            TBL_Options_Add[Influx1_Month],
            0,
            0
        )=TBL_Formulas[[#This Row],[Month]],
        SUM(
            E40*
            SUM(
                _xlfn.XLOOKUP(
                    E$1,
                    TBL_Options[Option],
                    TBL_Options[ROG],
                    0,
                    0
                )/
                12
            )+
            E40+
            _xlfn.XLOOKUP(
                E$1,
                TBL_Options_Add[Option],
                TBL_Options_Add[Influx1_Size],
                0,
                0
            )
        ),
        _xlfn.XLOOKUP(
            E$1,
            TBL_Options_Add[Option],
            TBL_Options_Add[Influx2_Month],
            0,
            0
        )=TBL_Formulas[[#This Row],[Month]],
        SUM(
            E40*
            SUM(
                _xlfn.XLOOKUP(
                    E$1,
                    TBL_Options[Option],
                    TBL_Options[ROG],
                    0,
                    0
                )/
                12
            )+
            E40+
            _xlfn.XLOOKUP(
                E$1,
                TBL_Options_Add[Option],
                TBL_Options_Add[Influx2_Size],
                0,
                0
            )
        ),
        _xlfn.XLOOKUP(
            E$1,
            TBL_Options_Add[Option],
            TBL_Options_Add[Influx3_Month],
            0,
            0
        )=TBL_Formulas[[#This Row],[Month]],
        SUM(
            E40*
            SUM(
                _xlfn.XLOOKUP(
                    E$1,
                    TBL_Options[Option],
                    TBL_Options[ROG],
                    0,
                    0
                )/
                12
            )+
            E40+
            _xlfn.XLOOKUP(
                E$1,
                TBL_Options_Add[Option],
                TBL_Options_Add[Influx3_Size],
                0,
                0
            )
        )
    ),
    SUM(
        E40*
        SUM(
            _xlfn.XLOOKUP(
                E$1,
                TBL_Options[Option],
                TBL_Options[ROG],
                0,
                0
            )/
            12
        )+
        E40
    )
)</f>
        <v>68.537258176576628</v>
      </c>
      <c r="F41" cm="1">
        <f t="array" ref="F41">_xlfn.IFNA(
    _xlfn.IFS(
        _xlfn.XLOOKUP(
            F$1,
            TBL_Options_Add[Option],
            TBL_Options_Add[Influx1_Month],
            0,
            0
        )=TBL_Formulas[[#This Row],[Month]],
        SUM(
            F40*
            SUM(
                _xlfn.XLOOKUP(
                    F$1,
                    TBL_Options[Option],
                    TBL_Options[ROG],
                    0,
                    0
                )/
                12
            )+
            F40+
            _xlfn.XLOOKUP(
                F$1,
                TBL_Options_Add[Option],
                TBL_Options_Add[Influx1_Size],
                0,
                0
            )
        ),
        _xlfn.XLOOKUP(
            F$1,
            TBL_Options_Add[Option],
            TBL_Options_Add[Influx2_Month],
            0,
            0
        )=TBL_Formulas[[#This Row],[Month]],
        SUM(
            F40*
            SUM(
                _xlfn.XLOOKUP(
                    F$1,
                    TBL_Options[Option],
                    TBL_Options[ROG],
                    0,
                    0
                )/
                12
            )+
            F40+
            _xlfn.XLOOKUP(
                F$1,
                TBL_Options_Add[Option],
                TBL_Options_Add[Influx2_Size],
                0,
                0
            )
        ),
        _xlfn.XLOOKUP(
            F$1,
            TBL_Options_Add[Option],
            TBL_Options_Add[Influx3_Month],
            0,
            0
        )=TBL_Formulas[[#This Row],[Month]],
        SUM(
            F40*
            SUM(
                _xlfn.XLOOKUP(
                    F$1,
                    TBL_Options[Option],
                    TBL_Options[ROG],
                    0,
                    0
                )/
                12
            )+
            F40+
            _xlfn.XLOOKUP(
                F$1,
                TBL_Options_Add[Option],
                TBL_Options_Add[Influx3_Size],
                0,
                0
            )
        )
    ),
    SUM(
        F40*
        SUM(
            _xlfn.XLOOKUP(
                F$1,
                TBL_Options[Option],
                TBL_Options[ROG],
                0,
                0
            )/
            12
        )+
        F40
    )
)</f>
        <v>68.537258176576628</v>
      </c>
      <c r="G41" cm="1">
        <f t="array" ref="G41">_xlfn.IFNA(
    _xlfn.IFS(
        _xlfn.XLOOKUP(
            G$1,
            TBL_Options_Add[Option],
            TBL_Options_Add[Influx1_Month],
            0,
            0
        )=TBL_Formulas[[#This Row],[Month]],
        SUM(
            G40*
            SUM(
                _xlfn.XLOOKUP(
                    G$1,
                    TBL_Options[Option],
                    TBL_Options[ROG],
                    0,
                    0
                )/
                12
            )+
            G40+
            _xlfn.XLOOKUP(
                G$1,
                TBL_Options_Add[Option],
                TBL_Options_Add[Influx1_Size],
                0,
                0
            )
        ),
        _xlfn.XLOOKUP(
            G$1,
            TBL_Options_Add[Option],
            TBL_Options_Add[Influx2_Month],
            0,
            0
        )=TBL_Formulas[[#This Row],[Month]],
        SUM(
            G40*
            SUM(
                _xlfn.XLOOKUP(
                    G$1,
                    TBL_Options[Option],
                    TBL_Options[ROG],
                    0,
                    0
                )/
                12
            )+
            G40+
            _xlfn.XLOOKUP(
                G$1,
                TBL_Options_Add[Option],
                TBL_Options_Add[Influx2_Size],
                0,
                0
            )
        ),
        _xlfn.XLOOKUP(
            G$1,
            TBL_Options_Add[Option],
            TBL_Options_Add[Influx3_Month],
            0,
            0
        )=TBL_Formulas[[#This Row],[Month]],
        SUM(
            G40*
            SUM(
                _xlfn.XLOOKUP(
                    G$1,
                    TBL_Options[Option],
                    TBL_Options[ROG],
                    0,
                    0
                )/
                12
            )+
            G40+
            _xlfn.XLOOKUP(
                G$1,
                TBL_Options_Add[Option],
                TBL_Options_Add[Influx3_Size],
                0,
                0
            )
        )
    ),
    SUM(
        G40*
        SUM(
            _xlfn.XLOOKUP(
                G$1,
                TBL_Options[Option],
                TBL_Options[ROG],
                0,
                0
            )/
            12
        )+
        G40
    )
)</f>
        <v>68.537258176576628</v>
      </c>
      <c r="H41" cm="1">
        <f t="array" ref="H41">_xlfn.IFNA(
    _xlfn.IFS(
        _xlfn.XLOOKUP(
            H$1,
            TBL_Options_Add[Option],
            TBL_Options_Add[Influx1_Month],
            0,
            0
        )=TBL_Formulas[[#This Row],[Month]],
        SUM(
            H40*
            SUM(
                _xlfn.XLOOKUP(
                    H$1,
                    TBL_Options[Option],
                    TBL_Options[ROG],
                    0,
                    0
                )/
                12
            )+
            H40+
            _xlfn.XLOOKUP(
                H$1,
                TBL_Options_Add[Option],
                TBL_Options_Add[Influx1_Size],
                0,
                0
            )
        ),
        _xlfn.XLOOKUP(
            H$1,
            TBL_Options_Add[Option],
            TBL_Options_Add[Influx2_Month],
            0,
            0
        )=TBL_Formulas[[#This Row],[Month]],
        SUM(
            H40*
            SUM(
                _xlfn.XLOOKUP(
                    H$1,
                    TBL_Options[Option],
                    TBL_Options[ROG],
                    0,
                    0
                )/
                12
            )+
            H40+
            _xlfn.XLOOKUP(
                H$1,
                TBL_Options_Add[Option],
                TBL_Options_Add[Influx2_Size],
                0,
                0
            )
        ),
        _xlfn.XLOOKUP(
            H$1,
            TBL_Options_Add[Option],
            TBL_Options_Add[Influx3_Month],
            0,
            0
        )=TBL_Formulas[[#This Row],[Month]],
        SUM(
            H40*
            SUM(
                _xlfn.XLOOKUP(
                    H$1,
                    TBL_Options[Option],
                    TBL_Options[ROG],
                    0,
                    0
                )/
                12
            )+
            H40+
            _xlfn.XLOOKUP(
                H$1,
                TBL_Options_Add[Option],
                TBL_Options_Add[Influx3_Size],
                0,
                0
            )
        )
    ),
    SUM(
        H40*
        SUM(
            _xlfn.XLOOKUP(
                H$1,
                TBL_Options[Option],
                TBL_Options[ROG],
                0,
                0
            )/
            12
        )+
        H40
    )
)</f>
        <v>68.537258176576628</v>
      </c>
      <c r="I41" cm="1">
        <f t="array" ref="I41">_xlfn.IFNA(
    _xlfn.IFS(
        _xlfn.XLOOKUP(
            I$1,
            TBL_Options_Add[Option],
            TBL_Options_Add[Influx1_Month],
            0,
            0
        )=TBL_Formulas[[#This Row],[Month]],
        SUM(
            I40*
            SUM(
                _xlfn.XLOOKUP(
                    I$1,
                    TBL_Options[Option],
                    TBL_Options[ROG],
                    0,
                    0
                )/
                12
            )+
            I40+
            _xlfn.XLOOKUP(
                I$1,
                TBL_Options_Add[Option],
                TBL_Options_Add[Influx1_Size],
                0,
                0
            )
        ),
        _xlfn.XLOOKUP(
            I$1,
            TBL_Options_Add[Option],
            TBL_Options_Add[Influx2_Month],
            0,
            0
        )=TBL_Formulas[[#This Row],[Month]],
        SUM(
            I40*
            SUM(
                _xlfn.XLOOKUP(
                    I$1,
                    TBL_Options[Option],
                    TBL_Options[ROG],
                    0,
                    0
                )/
                12
            )+
            I40+
            _xlfn.XLOOKUP(
                I$1,
                TBL_Options_Add[Option],
                TBL_Options_Add[Influx2_Size],
                0,
                0
            )
        ),
        _xlfn.XLOOKUP(
            I$1,
            TBL_Options_Add[Option],
            TBL_Options_Add[Influx3_Month],
            0,
            0
        )=TBL_Formulas[[#This Row],[Month]],
        SUM(
            I40*
            SUM(
                _xlfn.XLOOKUP(
                    I$1,
                    TBL_Options[Option],
                    TBL_Options[ROG],
                    0,
                    0
                )/
                12
            )+
            I40+
            _xlfn.XLOOKUP(
                I$1,
                TBL_Options_Add[Option],
                TBL_Options_Add[Influx3_Size],
                0,
                0
            )
        )
    ),
    SUM(
        I40*
        SUM(
            _xlfn.XLOOKUP(
                I$1,
                TBL_Options[Option],
                TBL_Options[ROG],
                0,
                0
            )/
            12
        )+
        I40
    )
)</f>
        <v>68.537258176576628</v>
      </c>
      <c r="J41" cm="1">
        <f t="array" ref="J41">_xlfn.IFNA(
    _xlfn.IFS(
        _xlfn.XLOOKUP(
            J$1,
            TBL_Options_Add[Option],
            TBL_Options_Add[Influx1_Month],
            0,
            0
        )=TBL_Formulas[[#This Row],[Month]],
        SUM(
            J40*
            SUM(
                _xlfn.XLOOKUP(
                    J$1,
                    TBL_Options[Option],
                    TBL_Options[ROG],
                    0,
                    0
                )/
                12
            )+
            J40+
            _xlfn.XLOOKUP(
                J$1,
                TBL_Options_Add[Option],
                TBL_Options_Add[Influx1_Size],
                0,
                0
            )
        ),
        _xlfn.XLOOKUP(
            J$1,
            TBL_Options_Add[Option],
            TBL_Options_Add[Influx2_Month],
            0,
            0
        )=TBL_Formulas[[#This Row],[Month]],
        SUM(
            J40*
            SUM(
                _xlfn.XLOOKUP(
                    J$1,
                    TBL_Options[Option],
                    TBL_Options[ROG],
                    0,
                    0
                )/
                12
            )+
            J40+
            _xlfn.XLOOKUP(
                J$1,
                TBL_Options_Add[Option],
                TBL_Options_Add[Influx2_Size],
                0,
                0
            )
        ),
        _xlfn.XLOOKUP(
            J$1,
            TBL_Options_Add[Option],
            TBL_Options_Add[Influx3_Month],
            0,
            0
        )=TBL_Formulas[[#This Row],[Month]],
        SUM(
            J40*
            SUM(
                _xlfn.XLOOKUP(
                    J$1,
                    TBL_Options[Option],
                    TBL_Options[ROG],
                    0,
                    0
                )/
                12
            )+
            J40+
            _xlfn.XLOOKUP(
                J$1,
                TBL_Options_Add[Option],
                TBL_Options_Add[Influx3_Size],
                0,
                0
            )
        )
    ),
    SUM(
        J40*
        SUM(
            _xlfn.XLOOKUP(
                J$1,
                TBL_Options[Option],
                TBL_Options[ROG],
                0,
                0
            )/
            12
        )+
        J40
    )
)</f>
        <v>68.537258176576628</v>
      </c>
      <c r="K41" cm="1">
        <f t="array" ref="K41">_xlfn.IFNA(
    _xlfn.IFS(
        _xlfn.XLOOKUP(
            K$1,
            TBL_Options_Add[Option],
            TBL_Options_Add[Influx1_Month],
            0,
            0
        )=TBL_Formulas[[#This Row],[Month]],
        SUM(
            K40*
            SUM(
                _xlfn.XLOOKUP(
                    K$1,
                    TBL_Options[Option],
                    TBL_Options[ROG],
                    0,
                    0
                )/
                12
            )+
            K40+
            _xlfn.XLOOKUP(
                K$1,
                TBL_Options_Add[Option],
                TBL_Options_Add[Influx1_Size],
                0,
                0
            )
        ),
        _xlfn.XLOOKUP(
            K$1,
            TBL_Options_Add[Option],
            TBL_Options_Add[Influx2_Month],
            0,
            0
        )=TBL_Formulas[[#This Row],[Month]],
        SUM(
            K40*
            SUM(
                _xlfn.XLOOKUP(
                    K$1,
                    TBL_Options[Option],
                    TBL_Options[ROG],
                    0,
                    0
                )/
                12
            )+
            K40+
            _xlfn.XLOOKUP(
                K$1,
                TBL_Options_Add[Option],
                TBL_Options_Add[Influx2_Size],
                0,
                0
            )
        ),
        _xlfn.XLOOKUP(
            K$1,
            TBL_Options_Add[Option],
            TBL_Options_Add[Influx3_Month],
            0,
            0
        )=TBL_Formulas[[#This Row],[Month]],
        SUM(
            K40*
            SUM(
                _xlfn.XLOOKUP(
                    K$1,
                    TBL_Options[Option],
                    TBL_Options[ROG],
                    0,
                    0
                )/
                12
            )+
            K40+
            _xlfn.XLOOKUP(
                K$1,
                TBL_Options_Add[Option],
                TBL_Options_Add[Influx3_Size],
                0,
                0
            )
        )
    ),
    SUM(
        K40*
        SUM(
            _xlfn.XLOOKUP(
                K$1,
                TBL_Options[Option],
                TBL_Options[ROG],
                0,
                0
            )/
            12
        )+
        K40
    )
)</f>
        <v>68.537258176576628</v>
      </c>
      <c r="L41">
        <f>IFERROR(
    SUM(
       TBL_Formulas[[#This Row],[Growth Pattern 01]]*
        _xlfn.XLOOKUP(
            L$1,
            TBL_Options[Option],
            TBL_Options[Primary_Mix],
            1,
            0
        )
    ),
    ""
)</f>
        <v>270.76917703885834</v>
      </c>
      <c r="M41">
        <f>IFERROR(
    SUM(
       TBL_Formulas[[#This Row],[Growth Pattern 01]]*
        _xlfn.XLOOKUP(
            M$1,
            TBL_Options[Option],
            TBL_Options[Secondary_Mix],
            1,
            0
        )
    ),
    ""
)</f>
        <v>54.153835407771673</v>
      </c>
      <c r="N41">
        <f>IFERROR(
    SUM(
       TBL_Formulas[[#This Row],[Growth Pattern 01]]*
        _xlfn.XLOOKUP(
            N$1,
            TBL_Options[Option],
            TBL_Options[Archive_Mix],
            1,
            0
        )
    ),
    ""
)</f>
        <v>0</v>
      </c>
      <c r="O41">
        <f>IFERROR(
    SUM(
       TBL_Formulas[[#This Row],[Growth Pattern 02]]*
        _xlfn.XLOOKUP(
            O$1,
            TBL_Options[Option],
            TBL_Options[Primary_Mix],
            1,
            0
        )
    ),
    ""
)</f>
        <v>13.707451635315326</v>
      </c>
      <c r="P41">
        <f>IFERROR(
    SUM(
       TBL_Formulas[[#This Row],[Growth Pattern 02]]*
        _xlfn.XLOOKUP(
            P$1,
            TBL_Options[Option],
            TBL_Options[Secondary_Mix],
            1,
            0
        )
    ),
    ""
)</f>
        <v>13.707451635315326</v>
      </c>
      <c r="Q41">
        <f>IFERROR(
    SUM(
       TBL_Formulas[[#This Row],[Growth Pattern 02]]*
        _xlfn.XLOOKUP(
            Q$1,
            TBL_Options[Option],
            TBL_Options[Archive_Mix],
            1,
            0
        )
    ),
    ""
)</f>
        <v>41.122354905945976</v>
      </c>
      <c r="R41">
        <f>IFERROR(
    SUM(
       TBL_Formulas[[#This Row],[Growth Pattern 03]]*
        _xlfn.XLOOKUP(
            R$1,
            TBL_Options[Option],
            TBL_Options[Primary_Mix],
            1,
            0
        )
    ),
    ""
)</f>
        <v>68.537258176576628</v>
      </c>
      <c r="S41">
        <f>IFERROR(
    SUM(
       TBL_Formulas[[#This Row],[Growth Pattern 03]]*
        _xlfn.XLOOKUP(
            R$1,
            TBL_Options[Option],
            TBL_Options[Secondary_Mix],
            1,
            0
        )
    ),
    ""
)</f>
        <v>0</v>
      </c>
      <c r="T41">
        <f>IFERROR(
    SUM(
       TBL_Formulas[[#This Row],[Growth Pattern 03]]*
        _xlfn.XLOOKUP(
            T$1,
            TBL_Options[Option],
            TBL_Options[Archive_Mix],
            1,
            0
        )
    ),
    ""
)</f>
        <v>0</v>
      </c>
      <c r="U41">
        <f>IFERROR(
    SUM(
       TBL_Formulas[[#This Row],[Growth Pattern 04]]*
        _xlfn.XLOOKUP(
            U$1,
            TBL_Options[Option],
            TBL_Options[Primary_Mix],
            1,
            0
        )
    ),
    ""
)</f>
        <v>68.537258176576628</v>
      </c>
      <c r="V41">
        <f>IFERROR(
    SUM(
       TBL_Formulas[[#This Row],[Growth Pattern 04]]*
        _xlfn.XLOOKUP(
           V$1,
            TBL_Options[Option],
            TBL_Options[Secondary_Mix],
            1,
            0
        )
    ),
    ""
)</f>
        <v>0</v>
      </c>
      <c r="W41">
        <f>IFERROR(
    SUM(
       TBL_Formulas[[#This Row],[Growth Pattern 04]]*
        _xlfn.XLOOKUP(
            W$1,
            TBL_Options[Option],
            TBL_Options[Archive_Mix],
            1,
            0
        )
    ),
    ""
)</f>
        <v>0</v>
      </c>
      <c r="X41">
        <f>IFERROR(
    SUM(
       TBL_Formulas[[#This Row],[Growth Pattern 05]]*
        _xlfn.XLOOKUP(
            X$1,
            TBL_Options[Option],
            TBL_Options[Primary_Mix],
            1,
            0
        )
    ),
    ""
)</f>
        <v>68.537258176576628</v>
      </c>
      <c r="Y41">
        <f>IFERROR(
    SUM(
       TBL_Formulas[[#This Row],[Growth Pattern 05]]*
        _xlfn.XLOOKUP(
            Y$1,
            TBL_Options[Option],
            TBL_Options[Secondary_Mix],
            1,
            0
        )
    ),
    ""
)</f>
        <v>0</v>
      </c>
      <c r="Z41">
        <f>IFERROR(
    SUM(
       TBL_Formulas[[#This Row],[Growth Pattern 05]]*
        _xlfn.XLOOKUP(
            Z$1,
            TBL_Options[Option],
            TBL_Options[Archive_Mix],
            1,
            0
        )
    ),
    ""
)</f>
        <v>0</v>
      </c>
      <c r="AA41">
        <f>IFERROR(
    SUM(
       TBL_Formulas[[#This Row],[Growth Pattern 06]]*
        _xlfn.XLOOKUP(
            AA$1,
            TBL_Options[Option],
            TBL_Options[Primary_Mix],
            1,
            0
        )
    ),
    ""
)</f>
        <v>68.537258176576628</v>
      </c>
      <c r="AB41">
        <f>IFERROR(
    SUM(
       TBL_Formulas[[#This Row],[Growth Pattern 06]]*
        _xlfn.XLOOKUP(
            AB$1,
            TBL_Options[Option],
            TBL_Options[Secondary_Mix],
            1,
            0
        )
    ),
    ""
)</f>
        <v>0</v>
      </c>
      <c r="AC41">
        <f>IFERROR(
    SUM(
       TBL_Formulas[[#This Row],[Growth Pattern 06]]*
        _xlfn.XLOOKUP(
            AC$1,
            TBL_Options[Option],
            TBL_Options[Archive_Mix],
            1,
            0
        )
    ),
    ""
)</f>
        <v>0</v>
      </c>
      <c r="AD41">
        <f>IFERROR(
    SUM(
       TBL_Formulas[[#This Row],[Growth Pattern 07]]*
        _xlfn.XLOOKUP(
            AD$1,
            TBL_Options[Option],
            TBL_Options[Primary_Mix],
            1,
            0
        )
    ),
    ""
)</f>
        <v>68.537258176576628</v>
      </c>
      <c r="AE41">
        <f>IFERROR(
    SUM(
       TBL_Formulas[[#This Row],[Growth Pattern 07]]*
        _xlfn.XLOOKUP(
            AE$1,
            TBL_Options[Option],
            TBL_Options[Secondary_Mix],
            1,
            0
        )
    ),
    ""
)</f>
        <v>0</v>
      </c>
      <c r="AF41">
        <f>IFERROR(
    SUM(
       TBL_Formulas[[#This Row],[Growth Pattern 07]]*
        _xlfn.XLOOKUP(
            AF$1,
            TBL_Options[Option],
            TBL_Options[Archive_Mix],
            1,
            0
        )
    ),
    ""
)</f>
        <v>0</v>
      </c>
      <c r="AG41">
        <f>IFERROR(
    SUM(
       TBL_Formulas[[#This Row],[Growth Pattern 08]]*
        _xlfn.XLOOKUP(
            AG$1,
            TBL_Options[Option],
            TBL_Options[Primary_Mix],
            1,
            0
        )
    ),
    ""
)</f>
        <v>68.537258176576628</v>
      </c>
      <c r="AH41">
        <f>IFERROR(
    SUM(
       TBL_Formulas[[#This Row],[Growth Pattern 08]]*
        _xlfn.XLOOKUP(
            AH$1,
            TBL_Options[Option],
            TBL_Options[Secondary_Mix],
            1,
            0
        )
    ),
    ""
)</f>
        <v>0</v>
      </c>
      <c r="AI41">
        <f>IFERROR(
    SUM(
       TBL_Formulas[[#This Row],[Growth Pattern 08]]*
        _xlfn.XLOOKUP(
            AI$1,
            TBL_Options[Option],
            TBL_Options[Archive_Mix],
            1,
            0
        )
    ),
    ""
)</f>
        <v>0</v>
      </c>
      <c r="AJ41">
        <f>IFERROR(
    SUM(
       TBL_Formulas[[#This Row],[Growth Pattern 09]]*
        _xlfn.XLOOKUP(
            AJ$1,
            TBL_Options[Option],
            TBL_Options[Primary_Mix],
            1,
            0
        )
    ),
    ""
)</f>
        <v>68.537258176576628</v>
      </c>
      <c r="AK41">
        <f>IFERROR(
    SUM(
       TBL_Formulas[[#This Row],[Growth Pattern 09]]*
        _xlfn.XLOOKUP(
            AK$1,
            TBL_Options[Option],
            TBL_Options[Secondary_Mix],
            1,
            0
        )
    ),
    ""
)</f>
        <v>0</v>
      </c>
      <c r="AL41">
        <f>IFERROR(
    SUM(
       TBL_Formulas[[#This Row],[Growth Pattern 09]]*
        _xlfn.XLOOKUP(
            AL$1,
            TBL_Options[Option],
            TBL_Options[Archive_Mix],
            1,
            0
        )
    ),
    ""
)</f>
        <v>0</v>
      </c>
      <c r="AM41">
        <f>IFERROR(
    SUM(
       TBL_Formulas[[#This Row],[Growth Pattern 10]]*
        _xlfn.XLOOKUP(
            AM$1,
            TBL_Options[Option],
            TBL_Options[Primary_Mix],
            1,
            0
        )
    ),
    ""
)</f>
        <v>68.537258176576628</v>
      </c>
      <c r="AN41">
        <f>IFERROR(
    SUM(
       TBL_Formulas[[#This Row],[Growth Pattern 10]]*
        _xlfn.XLOOKUP(
            AN$1,
            TBL_Options[Option],
            TBL_Options[Secondary_Mix],
            1,
            0
        )
    ),
    ""
)</f>
        <v>0</v>
      </c>
      <c r="AO41">
        <f>IFERROR(
    SUM(
       TBL_Formulas[[#This Row],[Growth Pattern 10]]*
        _xlfn.XLOOKUP(
            AO$1,
            TBL_Options[Option],
            TBL_Options[Archive_Mix],
            1,
            0
        )
    ),
    ""
)</f>
        <v>0</v>
      </c>
      <c r="AP41" s="3" cm="1">
        <f t="array" ref="AP41">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6151.0880203314009</v>
      </c>
      <c r="AQ41" s="3" t="str" cm="1">
        <f t="array" ref="AQ41">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1" s="3" t="str" cm="1">
        <f t="array" ref="AR41">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1" s="3" cm="1">
        <f t="array" ref="AS41">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322.83790091494654</v>
      </c>
      <c r="AT41" s="3" cm="1">
        <f t="array" ref="AT41">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175.45538093203618</v>
      </c>
      <c r="AU41" s="3" cm="1">
        <f t="array" ref="AU41">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168.43716569475473</v>
      </c>
      <c r="AV41" s="3" cm="1">
        <f t="array" ref="AV41">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877.27690466018089</v>
      </c>
      <c r="AW41" s="3" t="str" cm="1">
        <f t="array" ref="AW41">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1" s="3" t="str" cm="1">
        <f t="array" ref="AX41">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1" s="3" cm="1">
        <f t="array" ref="AY41">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701.82152372814471</v>
      </c>
      <c r="AZ41" s="3" t="str" cm="1">
        <f t="array" ref="AZ41">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1" s="3" t="str" cm="1">
        <f t="array" ref="BA41">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1" s="3" cm="1">
        <f t="array" ref="BB41">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1249.9912360496901</v>
      </c>
      <c r="BC41" s="3" t="str" cm="1">
        <f t="array" ref="BC41">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1" s="3" t="str" cm="1">
        <f t="array" ref="BD41">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1" s="3" cm="1">
        <f t="array" ref="BE41">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701.82152372814471</v>
      </c>
      <c r="BF41" s="3" t="str" cm="1">
        <f t="array" ref="BF41">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1" s="3" t="str" cm="1">
        <f t="array" ref="BG41">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1" s="3" cm="1">
        <f t="array" ref="BH41">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140.36430474562894</v>
      </c>
      <c r="BI41" s="3" t="str" cm="1">
        <f t="array" ref="BI41">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1" s="3" t="str" cm="1">
        <f t="array" ref="BJ41">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1" s="3" cm="1">
        <f t="array" ref="BK41">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2737.1039425397639</v>
      </c>
      <c r="BL41" s="3" t="str" cm="1">
        <f t="array" ref="BL41">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1" s="3" t="str" cm="1">
        <f t="array" ref="BM41">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1" s="3" cm="1">
        <f t="array" ref="BN41">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701.82152372814471</v>
      </c>
      <c r="BO41" s="3" t="str" cm="1">
        <f t="array" ref="BO41">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1" s="3" t="str" cm="1">
        <f t="array" ref="BP41">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1" s="3" cm="1">
        <f t="array" ref="BQ41">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280.72860949125788</v>
      </c>
      <c r="BR41" s="3" t="str" cm="1">
        <f t="array" ref="BR41">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1" s="3" t="str" cm="1">
        <f t="array" ref="BS41">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1"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1">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1">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70.182152372814471</v>
      </c>
      <c r="BW41">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70.182152372814471</v>
      </c>
      <c r="BX41">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1">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70.182152372814471</v>
      </c>
      <c r="BZ41">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140.36430474562894</v>
      </c>
      <c r="CA41">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1">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70.182152372814471</v>
      </c>
      <c r="CC41">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140.36430474562894</v>
      </c>
      <c r="CD41" s="3" t="str" cm="1">
        <f t="array" ref="CD41">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1" s="3" cm="1">
        <f t="array" ref="CE41">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2407.9749169462229</v>
      </c>
      <c r="CF41" s="3" t="str" cm="1">
        <f t="array" ref="CF41">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1" s="3" t="str" cm="1">
        <f t="array" ref="CG41">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1" s="3" cm="1">
        <f t="array" ref="CH41">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126.32787427106604</v>
      </c>
      <c r="CI41" s="3" t="str" cm="1">
        <f t="array" ref="CI41">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1" s="3" t="str" cm="1">
        <f t="array" ref="CJ41">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1" s="3" cm="1">
        <f t="array" ref="CK41">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631.63937135533024</v>
      </c>
      <c r="CL41" s="3" t="str" cm="1">
        <f t="array" ref="CL41">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1" s="3" t="str" cm="1">
        <f t="array" ref="CM41">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1" s="3" cm="1">
        <f t="array" ref="CN41">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631.63937135533024</v>
      </c>
      <c r="CO41" s="3" t="str" cm="1">
        <f t="array" ref="CO41">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1" s="3" cm="1">
        <f t="array" ref="CP41">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605.13383326212659</v>
      </c>
      <c r="CQ41" s="3" t="str" cm="1">
        <f t="array" ref="CQ41">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1" s="3" t="str" cm="1">
        <f t="array" ref="CR41">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1" s="3" cm="1">
        <f t="array" ref="CS41">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605.13383326212659</v>
      </c>
      <c r="CT41" s="3" t="str" cm="1">
        <f t="array" ref="CT41">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1" s="3" t="str" cm="1">
        <f t="array" ref="CU41">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1" s="3" cm="1">
        <f t="array" ref="CV41">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605.13383326212659</v>
      </c>
      <c r="CW41" s="3" t="str" cm="1">
        <f t="array" ref="CW41">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1" s="3" t="str" cm="1">
        <f t="array" ref="CX41">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1" s="3" cm="1">
        <f t="array" ref="CY41">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605.13383326212659</v>
      </c>
      <c r="CZ41" s="3" t="str" cm="1">
        <f t="array" ref="CZ41">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1" s="3" t="str" cm="1">
        <f t="array" ref="DA41">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1" s="3" t="str" cm="1">
        <f t="array" ref="DB41">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1" s="3" t="str" cm="1">
        <f t="array" ref="DC41">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1" s="3" cm="1">
        <f t="array" ref="DD41">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782.24367610095919</v>
      </c>
      <c r="DE41" s="3" t="str" cm="1">
        <f t="array" ref="DE41">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1" s="3" t="str" cm="1">
        <f t="array" ref="DF41">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1" s="3" cm="1">
        <f t="array" ref="DG41">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782.24367610095919</v>
      </c>
      <c r="DH41" s="3">
        <f>SUM(TBL_Formulas[[#This Row],[Primary Storage 01]:[Archive Storage 01]],TBL_Formulas[[#This Row],[Data Retrieval 01]])</f>
        <v>6151.0880203314009</v>
      </c>
      <c r="DI41" s="3">
        <f>SUM(TBL_Formulas[[#This Row],[Primary Storage 01]:[Archive Storage 01]],TBL_Formulas[[#This Row],[Data Retrieval 01]],TBL_Formulas[[#This Row],[Egress Fees 01 - Azure]:[Egress Fees 01 - GCP]])</f>
        <v>8559.0629372776239</v>
      </c>
      <c r="DJ41" s="3">
        <f>SUM(TBL_Formulas[[#This Row],[Primary Storage 02]:[Archive Storage 02]],TBL_Formulas[[#This Row],[Data Retrieval 02]])</f>
        <v>666.73044754173748</v>
      </c>
      <c r="DK41" s="3">
        <f>SUM(TBL_Formulas[[#This Row],[Primary Storage 02]:[Archive Storage 02]],TBL_Formulas[[#This Row],[Data Retrieval 02]],TBL_Formulas[[#This Row],[Egress Fees 02 - Azure]:[Egress Fees 02 - GCP]])</f>
        <v>793.05832181280357</v>
      </c>
      <c r="DL41" s="3">
        <f>SUM(TBL_Formulas[[#This Row],[Primary Storage 03]:[Archive Storage 03]],TBL_Formulas[[#This Row],[Data Retrieval 03]])</f>
        <v>947.45905703299536</v>
      </c>
      <c r="DM41" s="3">
        <f>SUM(TBL_Formulas[[#This Row],[Primary Storage 03]:[Archive Storage 03]],TBL_Formulas[[#This Row],[Data Retrieval 03]],TBL_Formulas[[#This Row],[Egress Fees 03 - Azure]:[Egress Fees 03 - GCP]])</f>
        <v>1579.0984283883256</v>
      </c>
      <c r="DN41" s="3">
        <f>SUM(TBL_Formulas[[#This Row],[Primary Storage 04]:[Archive Storage 04]],TBL_Formulas[[#This Row],[Data Retrieval 04]])</f>
        <v>772.00367610095918</v>
      </c>
      <c r="DO41" s="3">
        <f>SUM(TBL_Formulas[[#This Row],[Primary Storage 04]:[Archive Storage 04]],TBL_Formulas[[#This Row],[Data Retrieval 04]],TBL_Formulas[[#This Row],[Egress Fees 04 - Azure]:[Egress Fees 04 - GCP]])</f>
        <v>1403.6430474562894</v>
      </c>
      <c r="DP41" s="3">
        <f>SUM(TBL_Formulas[[#This Row],[Primary Storage 05]:[Archive Storage 05]],TBL_Formulas[[#This Row],[Data Retrieval 05]])</f>
        <v>1249.9912360496901</v>
      </c>
      <c r="DQ41" s="3">
        <f>SUM(TBL_Formulas[[#This Row],[Primary Storage 05]:[Archive Storage 05]],TBL_Formulas[[#This Row],[Data Retrieval 05]],TBL_Formulas[[#This Row],[Egress Fees 05 - Azure]:[Egress Fees 05 - GCP]])</f>
        <v>1855.1250693118168</v>
      </c>
      <c r="DR41" s="3">
        <f>SUM(TBL_Formulas[[#This Row],[Primary Storage 06]:[Archive Storage 06]],TBL_Formulas[[#This Row],[Data Retrieval 06]])</f>
        <v>772.00367610095918</v>
      </c>
      <c r="DS41" s="3">
        <f>SUM(TBL_Formulas[[#This Row],[Primary Storage 06]:[Archive Storage 06]],TBL_Formulas[[#This Row],[Data Retrieval 06]],TBL_Formulas[[#This Row],[Egress Fees 06 - Azure]:[Egress Fees 06 - GCP]])</f>
        <v>1377.1375093630859</v>
      </c>
      <c r="DT41" s="3">
        <f>SUM(TBL_Formulas[[#This Row],[Primary Storage 07]:[Archive Storage 07]],TBL_Formulas[[#This Row],[Data Retrieval 07]])</f>
        <v>280.72860949125788</v>
      </c>
      <c r="DU41" s="3">
        <f>SUM(TBL_Formulas[[#This Row],[Primary Storage 07]:[Archive Storage 07]],TBL_Formulas[[#This Row],[Data Retrieval 07]],TBL_Formulas[[#This Row],[Egress Fees 07 - Azure]:[Egress Fees 07 - GCP]])</f>
        <v>885.86244275338447</v>
      </c>
      <c r="DV41" s="3">
        <f>SUM(TBL_Formulas[[#This Row],[Primary Storage 08]:[Archive Storage 08]],TBL_Formulas[[#This Row],[Data Retrieval 08]])</f>
        <v>2737.1039425397639</v>
      </c>
      <c r="DW41" s="3">
        <f>SUM(TBL_Formulas[[#This Row],[Primary Storage 08]:[Archive Storage 08]],TBL_Formulas[[#This Row],[Data Retrieval 08]],TBL_Formulas[[#This Row],[Egress Fees 08 - Azure]:[Egress Fees 08 - GCP]])</f>
        <v>3342.2377758018906</v>
      </c>
      <c r="DX41" s="3">
        <f>SUM(TBL_Formulas[[#This Row],[Primary Storage 09]:[Archive Storage 09]],TBL_Formulas[[#This Row],[Data Retrieval 09]])</f>
        <v>772.00367610095918</v>
      </c>
      <c r="DY41" s="3">
        <f>SUM(TBL_Formulas[[#This Row],[Primary Storage 09]:[Archive Storage 09]],TBL_Formulas[[#This Row],[Data Retrieval 09]],TBL_Formulas[[#This Row],[Egress Fees 09 - Azure]:[Egress Fees 09 - GCP]])</f>
        <v>1554.2473522019184</v>
      </c>
      <c r="DZ41" s="3">
        <f>SUM(TBL_Formulas[[#This Row],[Primary Storage 10]:[Archive Storage 10]],TBL_Formulas[[#This Row],[Data Retrieval 10]])</f>
        <v>421.09291423688683</v>
      </c>
      <c r="EA41" s="3">
        <f>SUM(TBL_Formulas[[#This Row],[Primary Storage 10]:[Archive Storage 10]],TBL_Formulas[[#This Row],[Data Retrieval 10]],TBL_Formulas[[#This Row],[Egress Fees 10 - Azure]:[Egress Fees 10 - GCP]])</f>
        <v>1203.336590337846</v>
      </c>
      <c r="EB41" s="14"/>
    </row>
    <row r="42" spans="1:132" x14ac:dyDescent="0.2">
      <c r="A42" s="2">
        <v>40</v>
      </c>
      <c r="B42" cm="1">
        <f t="array" ref="B42">_xlfn.IFNA(
    _xlfn.IFS(
        _xlfn.XLOOKUP(
            B$1,
            TBL_Options_Add[Option],
            TBL_Options_Add[Influx1_Month],
            0,
            0
        )=TBL_Formulas[[#This Row],[Month]],
        SUM(
            B41*
            SUM(
                _xlfn.XLOOKUP(
                    B$1,
                    TBL_Options[Option],
                    TBL_Options[ROG],
                    0,
                    0
                )/
                12
            )+
            B41+
            _xlfn.XLOOKUP(
                B$1,
                TBL_Options_Add[Option],
                TBL_Options_Add[Influx1_Size],
                0,
                0
            )
        ),
        _xlfn.XLOOKUP(
            B$1,
            TBL_Options_Add[Option],
            TBL_Options_Add[Influx2_Month],
            0,
            0
        )=TBL_Formulas[[#This Row],[Month]],
        SUM(
            B41*
            SUM(
                _xlfn.XLOOKUP(
                    B$1,
                    TBL_Options[Option],
                    TBL_Options[ROG],
                    0,
                    0
                )/
                12
            )+
            B41+
            _xlfn.XLOOKUP(
                B$1,
                TBL_Options_Add[Option],
                TBL_Options_Add[Influx2_Size],
                0,
                0
            )
        ),
        _xlfn.XLOOKUP(
            B$1,
            TBL_Options_Add[Option],
            TBL_Options_Add[Influx3_Month],
            0,
            0
        )=TBL_Formulas[[#This Row],[Month]],
        SUM(
            B41*
            SUM(
                _xlfn.XLOOKUP(
                    B$1,
                    TBL_Options[Option],
                    TBL_Options[ROG],
                    0,
                    0
                )/
                12
            )+
            B41+
            _xlfn.XLOOKUP(
                B$1,
                TBL_Options_Add[Option],
                TBL_Options_Add[Influx3_Size],
                0,
                0
            )
        )
    ),
    SUM(
        B41*
        SUM(
            _xlfn.XLOOKUP(
                B$1,
                TBL_Options[Option],
                TBL_Options[ROG],
                0,
                0
            )/
            12
        )+
        B41
    )
)</f>
        <v>273.02558684751551</v>
      </c>
      <c r="C42" cm="1">
        <f t="array" ref="C42">_xlfn.IFNA(
    _xlfn.IFS(
        _xlfn.XLOOKUP(
            C$1,
            TBL_Options_Add[Option],
            TBL_Options_Add[Influx1_Month],
            0,
            0
        )=TBL_Formulas[[#This Row],[Month]],
        SUM(
            C41*
            SUM(
                _xlfn.XLOOKUP(
                    C$1,
                    TBL_Options[Option],
                    TBL_Options[ROG],
                    0,
                    0
                )/
                12
            )+
            C41+
            _xlfn.XLOOKUP(
                C$1,
                TBL_Options_Add[Option],
                TBL_Options_Add[Influx1_Size],
                0,
                0
            )
        ),
        _xlfn.XLOOKUP(
            C$1,
            TBL_Options_Add[Option],
            TBL_Options_Add[Influx2_Month],
            0,
            0
        )=TBL_Formulas[[#This Row],[Month]],
        SUM(
            C41*
            SUM(
                _xlfn.XLOOKUP(
                    C$1,
                    TBL_Options[Option],
                    TBL_Options[ROG],
                    0,
                    0
                )/
                12
            )+
            C41+
            _xlfn.XLOOKUP(
                C$1,
                TBL_Options_Add[Option],
                TBL_Options_Add[Influx2_Size],
                0,
                0
            )
        ),
        _xlfn.XLOOKUP(
            C$1,
            TBL_Options_Add[Option],
            TBL_Options_Add[Influx3_Month],
            0,
            0
        )=TBL_Formulas[[#This Row],[Month]],
        SUM(
            C41*
            SUM(
                _xlfn.XLOOKUP(
                    C$1,
                    TBL_Options[Option],
                    TBL_Options[ROG],
                    0,
                    0
                )/
                12
            )+
            C41+
            _xlfn.XLOOKUP(
                C$1,
                TBL_Options_Add[Option],
                TBL_Options_Add[Influx3_Size],
                0,
                0
            )
        )
    ),
    SUM(
        C41*
        SUM(
            _xlfn.XLOOKUP(
                C$1,
                TBL_Options[Option],
                TBL_Options[ROG],
                0,
                0
            )/
            12
        )+
        C41
    )
)</f>
        <v>69.108401994714768</v>
      </c>
      <c r="D42" cm="1">
        <f t="array" ref="D42">_xlfn.IFNA(
    _xlfn.IFS(
        _xlfn.XLOOKUP(
            D$1,
            TBL_Options_Add[Option],
            TBL_Options_Add[Influx1_Month],
            0,
            0
        )=TBL_Formulas[[#This Row],[Month]],
        SUM(
            D41*
            SUM(
                _xlfn.XLOOKUP(
                    D$1,
                    TBL_Options[Option],
                    TBL_Options[ROG],
                    0,
                    0
                )/
                12
            )+
            D41+
            _xlfn.XLOOKUP(
                D$1,
                TBL_Options_Add[Option],
                TBL_Options_Add[Influx1_Size],
                0,
                0
            )
        ),
        _xlfn.XLOOKUP(
            D$1,
            TBL_Options_Add[Option],
            TBL_Options_Add[Influx2_Month],
            0,
            0
        )=TBL_Formulas[[#This Row],[Month]],
        SUM(
            D41*
            SUM(
                _xlfn.XLOOKUP(
                    D$1,
                    TBL_Options[Option],
                    TBL_Options[ROG],
                    0,
                    0
                )/
                12
            )+
            D41+
            _xlfn.XLOOKUP(
                D$1,
                TBL_Options_Add[Option],
                TBL_Options_Add[Influx2_Size],
                0,
                0
            )
        ),
        _xlfn.XLOOKUP(
            D$1,
            TBL_Options_Add[Option],
            TBL_Options_Add[Influx3_Month],
            0,
            0
        )=TBL_Formulas[[#This Row],[Month]],
        SUM(
            D41*
            SUM(
                _xlfn.XLOOKUP(
                    D$1,
                    TBL_Options[Option],
                    TBL_Options[ROG],
                    0,
                    0
                )/
                12
            )+
            D41+
            _xlfn.XLOOKUP(
                D$1,
                TBL_Options_Add[Option],
                TBL_Options_Add[Influx3_Size],
                0,
                0
            )
        )
    ),
    SUM(
        D41*
        SUM(
            _xlfn.XLOOKUP(
                D$1,
                TBL_Options[Option],
                TBL_Options[ROG],
                0,
                0
            )/
            12
        )+
        D41
    )
)</f>
        <v>69.108401994714768</v>
      </c>
      <c r="E42" cm="1">
        <f t="array" ref="E42">_xlfn.IFNA(
    _xlfn.IFS(
        _xlfn.XLOOKUP(
            E$1,
            TBL_Options_Add[Option],
            TBL_Options_Add[Influx1_Month],
            0,
            0
        )=TBL_Formulas[[#This Row],[Month]],
        SUM(
            E41*
            SUM(
                _xlfn.XLOOKUP(
                    E$1,
                    TBL_Options[Option],
                    TBL_Options[ROG],
                    0,
                    0
                )/
                12
            )+
            E41+
            _xlfn.XLOOKUP(
                E$1,
                TBL_Options_Add[Option],
                TBL_Options_Add[Influx1_Size],
                0,
                0
            )
        ),
        _xlfn.XLOOKUP(
            E$1,
            TBL_Options_Add[Option],
            TBL_Options_Add[Influx2_Month],
            0,
            0
        )=TBL_Formulas[[#This Row],[Month]],
        SUM(
            E41*
            SUM(
                _xlfn.XLOOKUP(
                    E$1,
                    TBL_Options[Option],
                    TBL_Options[ROG],
                    0,
                    0
                )/
                12
            )+
            E41+
            _xlfn.XLOOKUP(
                E$1,
                TBL_Options_Add[Option],
                TBL_Options_Add[Influx2_Size],
                0,
                0
            )
        ),
        _xlfn.XLOOKUP(
            E$1,
            TBL_Options_Add[Option],
            TBL_Options_Add[Influx3_Month],
            0,
            0
        )=TBL_Formulas[[#This Row],[Month]],
        SUM(
            E41*
            SUM(
                _xlfn.XLOOKUP(
                    E$1,
                    TBL_Options[Option],
                    TBL_Options[ROG],
                    0,
                    0
                )/
                12
            )+
            E41+
            _xlfn.XLOOKUP(
                E$1,
                TBL_Options_Add[Option],
                TBL_Options_Add[Influx3_Size],
                0,
                0
            )
        )
    ),
    SUM(
        E41*
        SUM(
            _xlfn.XLOOKUP(
                E$1,
                TBL_Options[Option],
                TBL_Options[ROG],
                0,
                0
            )/
            12
        )+
        E41
    )
)</f>
        <v>69.108401994714768</v>
      </c>
      <c r="F42" cm="1">
        <f t="array" ref="F42">_xlfn.IFNA(
    _xlfn.IFS(
        _xlfn.XLOOKUP(
            F$1,
            TBL_Options_Add[Option],
            TBL_Options_Add[Influx1_Month],
            0,
            0
        )=TBL_Formulas[[#This Row],[Month]],
        SUM(
            F41*
            SUM(
                _xlfn.XLOOKUP(
                    F$1,
                    TBL_Options[Option],
                    TBL_Options[ROG],
                    0,
                    0
                )/
                12
            )+
            F41+
            _xlfn.XLOOKUP(
                F$1,
                TBL_Options_Add[Option],
                TBL_Options_Add[Influx1_Size],
                0,
                0
            )
        ),
        _xlfn.XLOOKUP(
            F$1,
            TBL_Options_Add[Option],
            TBL_Options_Add[Influx2_Month],
            0,
            0
        )=TBL_Formulas[[#This Row],[Month]],
        SUM(
            F41*
            SUM(
                _xlfn.XLOOKUP(
                    F$1,
                    TBL_Options[Option],
                    TBL_Options[ROG],
                    0,
                    0
                )/
                12
            )+
            F41+
            _xlfn.XLOOKUP(
                F$1,
                TBL_Options_Add[Option],
                TBL_Options_Add[Influx2_Size],
                0,
                0
            )
        ),
        _xlfn.XLOOKUP(
            F$1,
            TBL_Options_Add[Option],
            TBL_Options_Add[Influx3_Month],
            0,
            0
        )=TBL_Formulas[[#This Row],[Month]],
        SUM(
            F41*
            SUM(
                _xlfn.XLOOKUP(
                    F$1,
                    TBL_Options[Option],
                    TBL_Options[ROG],
                    0,
                    0
                )/
                12
            )+
            F41+
            _xlfn.XLOOKUP(
                F$1,
                TBL_Options_Add[Option],
                TBL_Options_Add[Influx3_Size],
                0,
                0
            )
        )
    ),
    SUM(
        F41*
        SUM(
            _xlfn.XLOOKUP(
                F$1,
                TBL_Options[Option],
                TBL_Options[ROG],
                0,
                0
            )/
            12
        )+
        F41
    )
)</f>
        <v>69.108401994714768</v>
      </c>
      <c r="G42" cm="1">
        <f t="array" ref="G42">_xlfn.IFNA(
    _xlfn.IFS(
        _xlfn.XLOOKUP(
            G$1,
            TBL_Options_Add[Option],
            TBL_Options_Add[Influx1_Month],
            0,
            0
        )=TBL_Formulas[[#This Row],[Month]],
        SUM(
            G41*
            SUM(
                _xlfn.XLOOKUP(
                    G$1,
                    TBL_Options[Option],
                    TBL_Options[ROG],
                    0,
                    0
                )/
                12
            )+
            G41+
            _xlfn.XLOOKUP(
                G$1,
                TBL_Options_Add[Option],
                TBL_Options_Add[Influx1_Size],
                0,
                0
            )
        ),
        _xlfn.XLOOKUP(
            G$1,
            TBL_Options_Add[Option],
            TBL_Options_Add[Influx2_Month],
            0,
            0
        )=TBL_Formulas[[#This Row],[Month]],
        SUM(
            G41*
            SUM(
                _xlfn.XLOOKUP(
                    G$1,
                    TBL_Options[Option],
                    TBL_Options[ROG],
                    0,
                    0
                )/
                12
            )+
            G41+
            _xlfn.XLOOKUP(
                G$1,
                TBL_Options_Add[Option],
                TBL_Options_Add[Influx2_Size],
                0,
                0
            )
        ),
        _xlfn.XLOOKUP(
            G$1,
            TBL_Options_Add[Option],
            TBL_Options_Add[Influx3_Month],
            0,
            0
        )=TBL_Formulas[[#This Row],[Month]],
        SUM(
            G41*
            SUM(
                _xlfn.XLOOKUP(
                    G$1,
                    TBL_Options[Option],
                    TBL_Options[ROG],
                    0,
                    0
                )/
                12
            )+
            G41+
            _xlfn.XLOOKUP(
                G$1,
                TBL_Options_Add[Option],
                TBL_Options_Add[Influx3_Size],
                0,
                0
            )
        )
    ),
    SUM(
        G41*
        SUM(
            _xlfn.XLOOKUP(
                G$1,
                TBL_Options[Option],
                TBL_Options[ROG],
                0,
                0
            )/
            12
        )+
        G41
    )
)</f>
        <v>69.108401994714768</v>
      </c>
      <c r="H42" cm="1">
        <f t="array" ref="H42">_xlfn.IFNA(
    _xlfn.IFS(
        _xlfn.XLOOKUP(
            H$1,
            TBL_Options_Add[Option],
            TBL_Options_Add[Influx1_Month],
            0,
            0
        )=TBL_Formulas[[#This Row],[Month]],
        SUM(
            H41*
            SUM(
                _xlfn.XLOOKUP(
                    H$1,
                    TBL_Options[Option],
                    TBL_Options[ROG],
                    0,
                    0
                )/
                12
            )+
            H41+
            _xlfn.XLOOKUP(
                H$1,
                TBL_Options_Add[Option],
                TBL_Options_Add[Influx1_Size],
                0,
                0
            )
        ),
        _xlfn.XLOOKUP(
            H$1,
            TBL_Options_Add[Option],
            TBL_Options_Add[Influx2_Month],
            0,
            0
        )=TBL_Formulas[[#This Row],[Month]],
        SUM(
            H41*
            SUM(
                _xlfn.XLOOKUP(
                    H$1,
                    TBL_Options[Option],
                    TBL_Options[ROG],
                    0,
                    0
                )/
                12
            )+
            H41+
            _xlfn.XLOOKUP(
                H$1,
                TBL_Options_Add[Option],
                TBL_Options_Add[Influx2_Size],
                0,
                0
            )
        ),
        _xlfn.XLOOKUP(
            H$1,
            TBL_Options_Add[Option],
            TBL_Options_Add[Influx3_Month],
            0,
            0
        )=TBL_Formulas[[#This Row],[Month]],
        SUM(
            H41*
            SUM(
                _xlfn.XLOOKUP(
                    H$1,
                    TBL_Options[Option],
                    TBL_Options[ROG],
                    0,
                    0
                )/
                12
            )+
            H41+
            _xlfn.XLOOKUP(
                H$1,
                TBL_Options_Add[Option],
                TBL_Options_Add[Influx3_Size],
                0,
                0
            )
        )
    ),
    SUM(
        H41*
        SUM(
            _xlfn.XLOOKUP(
                H$1,
                TBL_Options[Option],
                TBL_Options[ROG],
                0,
                0
            )/
            12
        )+
        H41
    )
)</f>
        <v>69.108401994714768</v>
      </c>
      <c r="I42" cm="1">
        <f t="array" ref="I42">_xlfn.IFNA(
    _xlfn.IFS(
        _xlfn.XLOOKUP(
            I$1,
            TBL_Options_Add[Option],
            TBL_Options_Add[Influx1_Month],
            0,
            0
        )=TBL_Formulas[[#This Row],[Month]],
        SUM(
            I41*
            SUM(
                _xlfn.XLOOKUP(
                    I$1,
                    TBL_Options[Option],
                    TBL_Options[ROG],
                    0,
                    0
                )/
                12
            )+
            I41+
            _xlfn.XLOOKUP(
                I$1,
                TBL_Options_Add[Option],
                TBL_Options_Add[Influx1_Size],
                0,
                0
            )
        ),
        _xlfn.XLOOKUP(
            I$1,
            TBL_Options_Add[Option],
            TBL_Options_Add[Influx2_Month],
            0,
            0
        )=TBL_Formulas[[#This Row],[Month]],
        SUM(
            I41*
            SUM(
                _xlfn.XLOOKUP(
                    I$1,
                    TBL_Options[Option],
                    TBL_Options[ROG],
                    0,
                    0
                )/
                12
            )+
            I41+
            _xlfn.XLOOKUP(
                I$1,
                TBL_Options_Add[Option],
                TBL_Options_Add[Influx2_Size],
                0,
                0
            )
        ),
        _xlfn.XLOOKUP(
            I$1,
            TBL_Options_Add[Option],
            TBL_Options_Add[Influx3_Month],
            0,
            0
        )=TBL_Formulas[[#This Row],[Month]],
        SUM(
            I41*
            SUM(
                _xlfn.XLOOKUP(
                    I$1,
                    TBL_Options[Option],
                    TBL_Options[ROG],
                    0,
                    0
                )/
                12
            )+
            I41+
            _xlfn.XLOOKUP(
                I$1,
                TBL_Options_Add[Option],
                TBL_Options_Add[Influx3_Size],
                0,
                0
            )
        )
    ),
    SUM(
        I41*
        SUM(
            _xlfn.XLOOKUP(
                I$1,
                TBL_Options[Option],
                TBL_Options[ROG],
                0,
                0
            )/
            12
        )+
        I41
    )
)</f>
        <v>69.108401994714768</v>
      </c>
      <c r="J42" cm="1">
        <f t="array" ref="J42">_xlfn.IFNA(
    _xlfn.IFS(
        _xlfn.XLOOKUP(
            J$1,
            TBL_Options_Add[Option],
            TBL_Options_Add[Influx1_Month],
            0,
            0
        )=TBL_Formulas[[#This Row],[Month]],
        SUM(
            J41*
            SUM(
                _xlfn.XLOOKUP(
                    J$1,
                    TBL_Options[Option],
                    TBL_Options[ROG],
                    0,
                    0
                )/
                12
            )+
            J41+
            _xlfn.XLOOKUP(
                J$1,
                TBL_Options_Add[Option],
                TBL_Options_Add[Influx1_Size],
                0,
                0
            )
        ),
        _xlfn.XLOOKUP(
            J$1,
            TBL_Options_Add[Option],
            TBL_Options_Add[Influx2_Month],
            0,
            0
        )=TBL_Formulas[[#This Row],[Month]],
        SUM(
            J41*
            SUM(
                _xlfn.XLOOKUP(
                    J$1,
                    TBL_Options[Option],
                    TBL_Options[ROG],
                    0,
                    0
                )/
                12
            )+
            J41+
            _xlfn.XLOOKUP(
                J$1,
                TBL_Options_Add[Option],
                TBL_Options_Add[Influx2_Size],
                0,
                0
            )
        ),
        _xlfn.XLOOKUP(
            J$1,
            TBL_Options_Add[Option],
            TBL_Options_Add[Influx3_Month],
            0,
            0
        )=TBL_Formulas[[#This Row],[Month]],
        SUM(
            J41*
            SUM(
                _xlfn.XLOOKUP(
                    J$1,
                    TBL_Options[Option],
                    TBL_Options[ROG],
                    0,
                    0
                )/
                12
            )+
            J41+
            _xlfn.XLOOKUP(
                J$1,
                TBL_Options_Add[Option],
                TBL_Options_Add[Influx3_Size],
                0,
                0
            )
        )
    ),
    SUM(
        J41*
        SUM(
            _xlfn.XLOOKUP(
                J$1,
                TBL_Options[Option],
                TBL_Options[ROG],
                0,
                0
            )/
            12
        )+
        J41
    )
)</f>
        <v>69.108401994714768</v>
      </c>
      <c r="K42" cm="1">
        <f t="array" ref="K42">_xlfn.IFNA(
    _xlfn.IFS(
        _xlfn.XLOOKUP(
            K$1,
            TBL_Options_Add[Option],
            TBL_Options_Add[Influx1_Month],
            0,
            0
        )=TBL_Formulas[[#This Row],[Month]],
        SUM(
            K41*
            SUM(
                _xlfn.XLOOKUP(
                    K$1,
                    TBL_Options[Option],
                    TBL_Options[ROG],
                    0,
                    0
                )/
                12
            )+
            K41+
            _xlfn.XLOOKUP(
                K$1,
                TBL_Options_Add[Option],
                TBL_Options_Add[Influx1_Size],
                0,
                0
            )
        ),
        _xlfn.XLOOKUP(
            K$1,
            TBL_Options_Add[Option],
            TBL_Options_Add[Influx2_Month],
            0,
            0
        )=TBL_Formulas[[#This Row],[Month]],
        SUM(
            K41*
            SUM(
                _xlfn.XLOOKUP(
                    K$1,
                    TBL_Options[Option],
                    TBL_Options[ROG],
                    0,
                    0
                )/
                12
            )+
            K41+
            _xlfn.XLOOKUP(
                K$1,
                TBL_Options_Add[Option],
                TBL_Options_Add[Influx2_Size],
                0,
                0
            )
        ),
        _xlfn.XLOOKUP(
            K$1,
            TBL_Options_Add[Option],
            TBL_Options_Add[Influx3_Month],
            0,
            0
        )=TBL_Formulas[[#This Row],[Month]],
        SUM(
            K41*
            SUM(
                _xlfn.XLOOKUP(
                    K$1,
                    TBL_Options[Option],
                    TBL_Options[ROG],
                    0,
                    0
                )/
                12
            )+
            K41+
            _xlfn.XLOOKUP(
                K$1,
                TBL_Options_Add[Option],
                TBL_Options_Add[Influx3_Size],
                0,
                0
            )
        )
    ),
    SUM(
        K41*
        SUM(
            _xlfn.XLOOKUP(
                K$1,
                TBL_Options[Option],
                TBL_Options[ROG],
                0,
                0
            )/
            12
        )+
        K41
    )
)</f>
        <v>69.108401994714768</v>
      </c>
      <c r="L42">
        <f>IFERROR(
    SUM(
       TBL_Formulas[[#This Row],[Growth Pattern 01]]*
        _xlfn.XLOOKUP(
            L$1,
            TBL_Options[Option],
            TBL_Options[Primary_Mix],
            1,
            0
        )
    ),
    ""
)</f>
        <v>273.02558684751551</v>
      </c>
      <c r="M42">
        <f>IFERROR(
    SUM(
       TBL_Formulas[[#This Row],[Growth Pattern 01]]*
        _xlfn.XLOOKUP(
            M$1,
            TBL_Options[Option],
            TBL_Options[Secondary_Mix],
            1,
            0
        )
    ),
    ""
)</f>
        <v>54.605117369503105</v>
      </c>
      <c r="N42">
        <f>IFERROR(
    SUM(
       TBL_Formulas[[#This Row],[Growth Pattern 01]]*
        _xlfn.XLOOKUP(
            N$1,
            TBL_Options[Option],
            TBL_Options[Archive_Mix],
            1,
            0
        )
    ),
    ""
)</f>
        <v>0</v>
      </c>
      <c r="O42">
        <f>IFERROR(
    SUM(
       TBL_Formulas[[#This Row],[Growth Pattern 02]]*
        _xlfn.XLOOKUP(
            O$1,
            TBL_Options[Option],
            TBL_Options[Primary_Mix],
            1,
            0
        )
    ),
    ""
)</f>
        <v>13.821680398942954</v>
      </c>
      <c r="P42">
        <f>IFERROR(
    SUM(
       TBL_Formulas[[#This Row],[Growth Pattern 02]]*
        _xlfn.XLOOKUP(
            P$1,
            TBL_Options[Option],
            TBL_Options[Secondary_Mix],
            1,
            0
        )
    ),
    ""
)</f>
        <v>13.821680398942954</v>
      </c>
      <c r="Q42">
        <f>IFERROR(
    SUM(
       TBL_Formulas[[#This Row],[Growth Pattern 02]]*
        _xlfn.XLOOKUP(
            Q$1,
            TBL_Options[Option],
            TBL_Options[Archive_Mix],
            1,
            0
        )
    ),
    ""
)</f>
        <v>41.465041196828857</v>
      </c>
      <c r="R42">
        <f>IFERROR(
    SUM(
       TBL_Formulas[[#This Row],[Growth Pattern 03]]*
        _xlfn.XLOOKUP(
            R$1,
            TBL_Options[Option],
            TBL_Options[Primary_Mix],
            1,
            0
        )
    ),
    ""
)</f>
        <v>69.108401994714768</v>
      </c>
      <c r="S42">
        <f>IFERROR(
    SUM(
       TBL_Formulas[[#This Row],[Growth Pattern 03]]*
        _xlfn.XLOOKUP(
            R$1,
            TBL_Options[Option],
            TBL_Options[Secondary_Mix],
            1,
            0
        )
    ),
    ""
)</f>
        <v>0</v>
      </c>
      <c r="T42">
        <f>IFERROR(
    SUM(
       TBL_Formulas[[#This Row],[Growth Pattern 03]]*
        _xlfn.XLOOKUP(
            T$1,
            TBL_Options[Option],
            TBL_Options[Archive_Mix],
            1,
            0
        )
    ),
    ""
)</f>
        <v>0</v>
      </c>
      <c r="U42">
        <f>IFERROR(
    SUM(
       TBL_Formulas[[#This Row],[Growth Pattern 04]]*
        _xlfn.XLOOKUP(
            U$1,
            TBL_Options[Option],
            TBL_Options[Primary_Mix],
            1,
            0
        )
    ),
    ""
)</f>
        <v>69.108401994714768</v>
      </c>
      <c r="V42">
        <f>IFERROR(
    SUM(
       TBL_Formulas[[#This Row],[Growth Pattern 04]]*
        _xlfn.XLOOKUP(
           V$1,
            TBL_Options[Option],
            TBL_Options[Secondary_Mix],
            1,
            0
        )
    ),
    ""
)</f>
        <v>0</v>
      </c>
      <c r="W42">
        <f>IFERROR(
    SUM(
       TBL_Formulas[[#This Row],[Growth Pattern 04]]*
        _xlfn.XLOOKUP(
            W$1,
            TBL_Options[Option],
            TBL_Options[Archive_Mix],
            1,
            0
        )
    ),
    ""
)</f>
        <v>0</v>
      </c>
      <c r="X42">
        <f>IFERROR(
    SUM(
       TBL_Formulas[[#This Row],[Growth Pattern 05]]*
        _xlfn.XLOOKUP(
            X$1,
            TBL_Options[Option],
            TBL_Options[Primary_Mix],
            1,
            0
        )
    ),
    ""
)</f>
        <v>69.108401994714768</v>
      </c>
      <c r="Y42">
        <f>IFERROR(
    SUM(
       TBL_Formulas[[#This Row],[Growth Pattern 05]]*
        _xlfn.XLOOKUP(
            Y$1,
            TBL_Options[Option],
            TBL_Options[Secondary_Mix],
            1,
            0
        )
    ),
    ""
)</f>
        <v>0</v>
      </c>
      <c r="Z42">
        <f>IFERROR(
    SUM(
       TBL_Formulas[[#This Row],[Growth Pattern 05]]*
        _xlfn.XLOOKUP(
            Z$1,
            TBL_Options[Option],
            TBL_Options[Archive_Mix],
            1,
            0
        )
    ),
    ""
)</f>
        <v>0</v>
      </c>
      <c r="AA42">
        <f>IFERROR(
    SUM(
       TBL_Formulas[[#This Row],[Growth Pattern 06]]*
        _xlfn.XLOOKUP(
            AA$1,
            TBL_Options[Option],
            TBL_Options[Primary_Mix],
            1,
            0
        )
    ),
    ""
)</f>
        <v>69.108401994714768</v>
      </c>
      <c r="AB42">
        <f>IFERROR(
    SUM(
       TBL_Formulas[[#This Row],[Growth Pattern 06]]*
        _xlfn.XLOOKUP(
            AB$1,
            TBL_Options[Option],
            TBL_Options[Secondary_Mix],
            1,
            0
        )
    ),
    ""
)</f>
        <v>0</v>
      </c>
      <c r="AC42">
        <f>IFERROR(
    SUM(
       TBL_Formulas[[#This Row],[Growth Pattern 06]]*
        _xlfn.XLOOKUP(
            AC$1,
            TBL_Options[Option],
            TBL_Options[Archive_Mix],
            1,
            0
        )
    ),
    ""
)</f>
        <v>0</v>
      </c>
      <c r="AD42">
        <f>IFERROR(
    SUM(
       TBL_Formulas[[#This Row],[Growth Pattern 07]]*
        _xlfn.XLOOKUP(
            AD$1,
            TBL_Options[Option],
            TBL_Options[Primary_Mix],
            1,
            0
        )
    ),
    ""
)</f>
        <v>69.108401994714768</v>
      </c>
      <c r="AE42">
        <f>IFERROR(
    SUM(
       TBL_Formulas[[#This Row],[Growth Pattern 07]]*
        _xlfn.XLOOKUP(
            AE$1,
            TBL_Options[Option],
            TBL_Options[Secondary_Mix],
            1,
            0
        )
    ),
    ""
)</f>
        <v>0</v>
      </c>
      <c r="AF42">
        <f>IFERROR(
    SUM(
       TBL_Formulas[[#This Row],[Growth Pattern 07]]*
        _xlfn.XLOOKUP(
            AF$1,
            TBL_Options[Option],
            TBL_Options[Archive_Mix],
            1,
            0
        )
    ),
    ""
)</f>
        <v>0</v>
      </c>
      <c r="AG42">
        <f>IFERROR(
    SUM(
       TBL_Formulas[[#This Row],[Growth Pattern 08]]*
        _xlfn.XLOOKUP(
            AG$1,
            TBL_Options[Option],
            TBL_Options[Primary_Mix],
            1,
            0
        )
    ),
    ""
)</f>
        <v>69.108401994714768</v>
      </c>
      <c r="AH42">
        <f>IFERROR(
    SUM(
       TBL_Formulas[[#This Row],[Growth Pattern 08]]*
        _xlfn.XLOOKUP(
            AH$1,
            TBL_Options[Option],
            TBL_Options[Secondary_Mix],
            1,
            0
        )
    ),
    ""
)</f>
        <v>0</v>
      </c>
      <c r="AI42">
        <f>IFERROR(
    SUM(
       TBL_Formulas[[#This Row],[Growth Pattern 08]]*
        _xlfn.XLOOKUP(
            AI$1,
            TBL_Options[Option],
            TBL_Options[Archive_Mix],
            1,
            0
        )
    ),
    ""
)</f>
        <v>0</v>
      </c>
      <c r="AJ42">
        <f>IFERROR(
    SUM(
       TBL_Formulas[[#This Row],[Growth Pattern 09]]*
        _xlfn.XLOOKUP(
            AJ$1,
            TBL_Options[Option],
            TBL_Options[Primary_Mix],
            1,
            0
        )
    ),
    ""
)</f>
        <v>69.108401994714768</v>
      </c>
      <c r="AK42">
        <f>IFERROR(
    SUM(
       TBL_Formulas[[#This Row],[Growth Pattern 09]]*
        _xlfn.XLOOKUP(
            AK$1,
            TBL_Options[Option],
            TBL_Options[Secondary_Mix],
            1,
            0
        )
    ),
    ""
)</f>
        <v>0</v>
      </c>
      <c r="AL42">
        <f>IFERROR(
    SUM(
       TBL_Formulas[[#This Row],[Growth Pattern 09]]*
        _xlfn.XLOOKUP(
            AL$1,
            TBL_Options[Option],
            TBL_Options[Archive_Mix],
            1,
            0
        )
    ),
    ""
)</f>
        <v>0</v>
      </c>
      <c r="AM42">
        <f>IFERROR(
    SUM(
       TBL_Formulas[[#This Row],[Growth Pattern 10]]*
        _xlfn.XLOOKUP(
            AM$1,
            TBL_Options[Option],
            TBL_Options[Primary_Mix],
            1,
            0
        )
    ),
    ""
)</f>
        <v>69.108401994714768</v>
      </c>
      <c r="AN42">
        <f>IFERROR(
    SUM(
       TBL_Formulas[[#This Row],[Growth Pattern 10]]*
        _xlfn.XLOOKUP(
            AN$1,
            TBL_Options[Option],
            TBL_Options[Secondary_Mix],
            1,
            0
        )
    ),
    ""
)</f>
        <v>0</v>
      </c>
      <c r="AO42">
        <f>IFERROR(
    SUM(
       TBL_Formulas[[#This Row],[Growth Pattern 10]]*
        _xlfn.XLOOKUP(
            AO$1,
            TBL_Options[Option],
            TBL_Options[Archive_Mix],
            1,
            0
        )
    ),
    ""
)</f>
        <v>0</v>
      </c>
      <c r="AP42" s="3" cm="1">
        <f t="array" ref="AP42">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6201.9204205008282</v>
      </c>
      <c r="AQ42" s="3" t="str" cm="1">
        <f t="array" ref="AQ42">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2" s="3" t="str" cm="1">
        <f t="array" ref="AR42">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2" s="3" cm="1">
        <f t="array" ref="AS42">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325.52821675590445</v>
      </c>
      <c r="AT42" s="3" cm="1">
        <f t="array" ref="AT42">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176.91750910646982</v>
      </c>
      <c r="AU42" s="3" cm="1">
        <f t="array" ref="AU42">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169.84080874221101</v>
      </c>
      <c r="AV42" s="3" cm="1">
        <f t="array" ref="AV42">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884.58754553234905</v>
      </c>
      <c r="AW42" s="3" t="str" cm="1">
        <f t="array" ref="AW42">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2" s="3" t="str" cm="1">
        <f t="array" ref="AX42">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2" s="3" cm="1">
        <f t="array" ref="AY42">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707.67003642587929</v>
      </c>
      <c r="AZ42" s="3" t="str" cm="1">
        <f t="array" ref="AZ42">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2" s="3" t="str" cm="1">
        <f t="array" ref="BA42">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2" s="3" cm="1">
        <f t="array" ref="BB42">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1260.1091630167709</v>
      </c>
      <c r="BC42" s="3" t="str" cm="1">
        <f t="array" ref="BC42">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2" s="3" t="str" cm="1">
        <f t="array" ref="BD42">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2" s="3" cm="1">
        <f t="array" ref="BE42">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707.67003642587929</v>
      </c>
      <c r="BF42" s="3" t="str" cm="1">
        <f t="array" ref="BF42">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2" s="3" t="str" cm="1">
        <f t="array" ref="BG42">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2" s="3" cm="1">
        <f t="array" ref="BH42">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141.53400728517585</v>
      </c>
      <c r="BI42" s="3" t="str" cm="1">
        <f t="array" ref="BI42">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2" s="3" t="str" cm="1">
        <f t="array" ref="BJ42">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2" s="3" cm="1">
        <f t="array" ref="BK42">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2759.9131420609292</v>
      </c>
      <c r="BL42" s="3" t="str" cm="1">
        <f t="array" ref="BL42">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2" s="3" t="str" cm="1">
        <f t="array" ref="BM42">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2" s="3" cm="1">
        <f t="array" ref="BN42">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707.67003642587929</v>
      </c>
      <c r="BO42" s="3" t="str" cm="1">
        <f t="array" ref="BO42">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2" s="3" t="str" cm="1">
        <f t="array" ref="BP42">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2" s="3" cm="1">
        <f t="array" ref="BQ42">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283.06801457035169</v>
      </c>
      <c r="BR42" s="3" t="str" cm="1">
        <f t="array" ref="BR42">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2" s="3" t="str" cm="1">
        <f t="array" ref="BS42">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2"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2">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2">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70.767003642587923</v>
      </c>
      <c r="BW42">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70.767003642587923</v>
      </c>
      <c r="BX42">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2">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70.767003642587923</v>
      </c>
      <c r="BZ42">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141.53400728517585</v>
      </c>
      <c r="CA42">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2">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70.767003642587923</v>
      </c>
      <c r="CC42">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141.53400728517585</v>
      </c>
      <c r="CD42" s="3" t="str" cm="1">
        <f t="array" ref="CD42">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2" s="3" cm="1">
        <f t="array" ref="CE42">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2427.6147079207749</v>
      </c>
      <c r="CF42" s="3" t="str" cm="1">
        <f t="array" ref="CF42">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2" s="3" t="str" cm="1">
        <f t="array" ref="CG42">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2" s="3" cm="1">
        <f t="array" ref="CH42">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127.38060655665826</v>
      </c>
      <c r="CI42" s="3" t="str" cm="1">
        <f t="array" ref="CI42">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2" s="3" t="str" cm="1">
        <f t="array" ref="CJ42">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2" s="3" cm="1">
        <f t="array" ref="CK42">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636.90303278329134</v>
      </c>
      <c r="CL42" s="3" t="str" cm="1">
        <f t="array" ref="CL42">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2" s="3" t="str" cm="1">
        <f t="array" ref="CM42">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2" s="3" cm="1">
        <f t="array" ref="CN42">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636.90303278329134</v>
      </c>
      <c r="CO42" s="3" t="str" cm="1">
        <f t="array" ref="CO42">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2" s="3" cm="1">
        <f t="array" ref="CP42">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610.25128187264431</v>
      </c>
      <c r="CQ42" s="3" t="str" cm="1">
        <f t="array" ref="CQ42">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2" s="3" t="str" cm="1">
        <f t="array" ref="CR42">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2" s="3" cm="1">
        <f t="array" ref="CS42">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610.25128187264431</v>
      </c>
      <c r="CT42" s="3" t="str" cm="1">
        <f t="array" ref="CT42">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2" s="3" t="str" cm="1">
        <f t="array" ref="CU42">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2" s="3" cm="1">
        <f t="array" ref="CV42">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610.25128187264431</v>
      </c>
      <c r="CW42" s="3" t="str" cm="1">
        <f t="array" ref="CW42">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2" s="3" t="str" cm="1">
        <f t="array" ref="CX42">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2" s="3" cm="1">
        <f t="array" ref="CY42">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610.25128187264431</v>
      </c>
      <c r="CZ42" s="3" t="str" cm="1">
        <f t="array" ref="CZ42">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2" s="3" t="str" cm="1">
        <f t="array" ref="DA42">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2" s="3" t="str" cm="1">
        <f t="array" ref="DB42">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2" s="3" t="str" cm="1">
        <f t="array" ref="DC42">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2" s="3" cm="1">
        <f t="array" ref="DD42">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788.67704006846714</v>
      </c>
      <c r="DE42" s="3" t="str" cm="1">
        <f t="array" ref="DE42">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2" s="3" t="str" cm="1">
        <f t="array" ref="DF42">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2" s="3" cm="1">
        <f t="array" ref="DG42">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788.67704006846714</v>
      </c>
      <c r="DH42" s="3">
        <f>SUM(TBL_Formulas[[#This Row],[Primary Storage 01]:[Archive Storage 01]],TBL_Formulas[[#This Row],[Data Retrieval 01]])</f>
        <v>6201.9204205008282</v>
      </c>
      <c r="DI42" s="3">
        <f>SUM(TBL_Formulas[[#This Row],[Primary Storage 01]:[Archive Storage 01]],TBL_Formulas[[#This Row],[Data Retrieval 01]],TBL_Formulas[[#This Row],[Egress Fees 01 - Azure]:[Egress Fees 01 - GCP]])</f>
        <v>8629.5351284216031</v>
      </c>
      <c r="DJ42" s="3">
        <f>SUM(TBL_Formulas[[#This Row],[Primary Storage 02]:[Archive Storage 02]],TBL_Formulas[[#This Row],[Data Retrieval 02]])</f>
        <v>672.28653460458531</v>
      </c>
      <c r="DK42" s="3">
        <f>SUM(TBL_Formulas[[#This Row],[Primary Storage 02]:[Archive Storage 02]],TBL_Formulas[[#This Row],[Data Retrieval 02]],TBL_Formulas[[#This Row],[Egress Fees 02 - Azure]:[Egress Fees 02 - GCP]])</f>
        <v>799.66714116124353</v>
      </c>
      <c r="DL42" s="3">
        <f>SUM(TBL_Formulas[[#This Row],[Primary Storage 03]:[Archive Storage 03]],TBL_Formulas[[#This Row],[Data Retrieval 03]])</f>
        <v>955.35454917493701</v>
      </c>
      <c r="DM42" s="3">
        <f>SUM(TBL_Formulas[[#This Row],[Primary Storage 03]:[Archive Storage 03]],TBL_Formulas[[#This Row],[Data Retrieval 03]],TBL_Formulas[[#This Row],[Egress Fees 03 - Azure]:[Egress Fees 03 - GCP]])</f>
        <v>1592.2575819582285</v>
      </c>
      <c r="DN42" s="3">
        <f>SUM(TBL_Formulas[[#This Row],[Primary Storage 04]:[Archive Storage 04]],TBL_Formulas[[#This Row],[Data Retrieval 04]])</f>
        <v>778.43704006846724</v>
      </c>
      <c r="DO42" s="3">
        <f>SUM(TBL_Formulas[[#This Row],[Primary Storage 04]:[Archive Storage 04]],TBL_Formulas[[#This Row],[Data Retrieval 04]],TBL_Formulas[[#This Row],[Egress Fees 04 - Azure]:[Egress Fees 04 - GCP]])</f>
        <v>1415.3400728517586</v>
      </c>
      <c r="DP42" s="3">
        <f>SUM(TBL_Formulas[[#This Row],[Primary Storage 05]:[Archive Storage 05]],TBL_Formulas[[#This Row],[Data Retrieval 05]])</f>
        <v>1260.1091630167709</v>
      </c>
      <c r="DQ42" s="3">
        <f>SUM(TBL_Formulas[[#This Row],[Primary Storage 05]:[Archive Storage 05]],TBL_Formulas[[#This Row],[Data Retrieval 05]],TBL_Formulas[[#This Row],[Egress Fees 05 - Azure]:[Egress Fees 05 - GCP]])</f>
        <v>1870.3604448894152</v>
      </c>
      <c r="DR42" s="3">
        <f>SUM(TBL_Formulas[[#This Row],[Primary Storage 06]:[Archive Storage 06]],TBL_Formulas[[#This Row],[Data Retrieval 06]])</f>
        <v>778.43704006846724</v>
      </c>
      <c r="DS42" s="3">
        <f>SUM(TBL_Formulas[[#This Row],[Primary Storage 06]:[Archive Storage 06]],TBL_Formulas[[#This Row],[Data Retrieval 06]],TBL_Formulas[[#This Row],[Egress Fees 06 - Azure]:[Egress Fees 06 - GCP]])</f>
        <v>1388.6883219411116</v>
      </c>
      <c r="DT42" s="3">
        <f>SUM(TBL_Formulas[[#This Row],[Primary Storage 07]:[Archive Storage 07]],TBL_Formulas[[#This Row],[Data Retrieval 07]])</f>
        <v>283.06801457035169</v>
      </c>
      <c r="DU42" s="3">
        <f>SUM(TBL_Formulas[[#This Row],[Primary Storage 07]:[Archive Storage 07]],TBL_Formulas[[#This Row],[Data Retrieval 07]],TBL_Formulas[[#This Row],[Egress Fees 07 - Azure]:[Egress Fees 07 - GCP]])</f>
        <v>893.31929644299601</v>
      </c>
      <c r="DV42" s="3">
        <f>SUM(TBL_Formulas[[#This Row],[Primary Storage 08]:[Archive Storage 08]],TBL_Formulas[[#This Row],[Data Retrieval 08]])</f>
        <v>2759.9131420609292</v>
      </c>
      <c r="DW42" s="3">
        <f>SUM(TBL_Formulas[[#This Row],[Primary Storage 08]:[Archive Storage 08]],TBL_Formulas[[#This Row],[Data Retrieval 08]],TBL_Formulas[[#This Row],[Egress Fees 08 - Azure]:[Egress Fees 08 - GCP]])</f>
        <v>3370.1644239335737</v>
      </c>
      <c r="DX42" s="3">
        <f>SUM(TBL_Formulas[[#This Row],[Primary Storage 09]:[Archive Storage 09]],TBL_Formulas[[#This Row],[Data Retrieval 09]])</f>
        <v>778.43704006846724</v>
      </c>
      <c r="DY42" s="3">
        <f>SUM(TBL_Formulas[[#This Row],[Primary Storage 09]:[Archive Storage 09]],TBL_Formulas[[#This Row],[Data Retrieval 09]],TBL_Formulas[[#This Row],[Egress Fees 09 - Azure]:[Egress Fees 09 - GCP]])</f>
        <v>1567.1140801369343</v>
      </c>
      <c r="DZ42" s="3">
        <f>SUM(TBL_Formulas[[#This Row],[Primary Storage 10]:[Archive Storage 10]],TBL_Formulas[[#This Row],[Data Retrieval 10]])</f>
        <v>424.60202185552754</v>
      </c>
      <c r="EA42" s="3">
        <f>SUM(TBL_Formulas[[#This Row],[Primary Storage 10]:[Archive Storage 10]],TBL_Formulas[[#This Row],[Data Retrieval 10]],TBL_Formulas[[#This Row],[Egress Fees 10 - Azure]:[Egress Fees 10 - GCP]])</f>
        <v>1213.2790619239947</v>
      </c>
      <c r="EB42" s="14"/>
    </row>
    <row r="43" spans="1:132" x14ac:dyDescent="0.2">
      <c r="A43" s="2">
        <v>41</v>
      </c>
      <c r="B43" cm="1">
        <f t="array" ref="B43">_xlfn.IFNA(
    _xlfn.IFS(
        _xlfn.XLOOKUP(
            B$1,
            TBL_Options_Add[Option],
            TBL_Options_Add[Influx1_Month],
            0,
            0
        )=TBL_Formulas[[#This Row],[Month]],
        SUM(
            B42*
            SUM(
                _xlfn.XLOOKUP(
                    B$1,
                    TBL_Options[Option],
                    TBL_Options[ROG],
                    0,
                    0
                )/
                12
            )+
            B42+
            _xlfn.XLOOKUP(
                B$1,
                TBL_Options_Add[Option],
                TBL_Options_Add[Influx1_Size],
                0,
                0
            )
        ),
        _xlfn.XLOOKUP(
            B$1,
            TBL_Options_Add[Option],
            TBL_Options_Add[Influx2_Month],
            0,
            0
        )=TBL_Formulas[[#This Row],[Month]],
        SUM(
            B42*
            SUM(
                _xlfn.XLOOKUP(
                    B$1,
                    TBL_Options[Option],
                    TBL_Options[ROG],
                    0,
                    0
                )/
                12
            )+
            B42+
            _xlfn.XLOOKUP(
                B$1,
                TBL_Options_Add[Option],
                TBL_Options_Add[Influx2_Size],
                0,
                0
            )
        ),
        _xlfn.XLOOKUP(
            B$1,
            TBL_Options_Add[Option],
            TBL_Options_Add[Influx3_Month],
            0,
            0
        )=TBL_Formulas[[#This Row],[Month]],
        SUM(
            B42*
            SUM(
                _xlfn.XLOOKUP(
                    B$1,
                    TBL_Options[Option],
                    TBL_Options[ROG],
                    0,
                    0
                )/
                12
            )+
            B42+
            _xlfn.XLOOKUP(
                B$1,
                TBL_Options_Add[Option],
                TBL_Options_Add[Influx3_Size],
                0,
                0
            )
        )
    ),
    SUM(
        B42*
        SUM(
            _xlfn.XLOOKUP(
                B$1,
                TBL_Options[Option],
                TBL_Options[ROG],
                0,
                0
            )/
            12
        )+
        B42
    )
)</f>
        <v>275.30080007124479</v>
      </c>
      <c r="C43" cm="1">
        <f t="array" ref="C43">_xlfn.IFNA(
    _xlfn.IFS(
        _xlfn.XLOOKUP(
            C$1,
            TBL_Options_Add[Option],
            TBL_Options_Add[Influx1_Month],
            0,
            0
        )=TBL_Formulas[[#This Row],[Month]],
        SUM(
            C42*
            SUM(
                _xlfn.XLOOKUP(
                    C$1,
                    TBL_Options[Option],
                    TBL_Options[ROG],
                    0,
                    0
                )/
                12
            )+
            C42+
            _xlfn.XLOOKUP(
                C$1,
                TBL_Options_Add[Option],
                TBL_Options_Add[Influx1_Size],
                0,
                0
            )
        ),
        _xlfn.XLOOKUP(
            C$1,
            TBL_Options_Add[Option],
            TBL_Options_Add[Influx2_Month],
            0,
            0
        )=TBL_Formulas[[#This Row],[Month]],
        SUM(
            C42*
            SUM(
                _xlfn.XLOOKUP(
                    C$1,
                    TBL_Options[Option],
                    TBL_Options[ROG],
                    0,
                    0
                )/
                12
            )+
            C42+
            _xlfn.XLOOKUP(
                C$1,
                TBL_Options_Add[Option],
                TBL_Options_Add[Influx2_Size],
                0,
                0
            )
        ),
        _xlfn.XLOOKUP(
            C$1,
            TBL_Options_Add[Option],
            TBL_Options_Add[Influx3_Month],
            0,
            0
        )=TBL_Formulas[[#This Row],[Month]],
        SUM(
            C42*
            SUM(
                _xlfn.XLOOKUP(
                    C$1,
                    TBL_Options[Option],
                    TBL_Options[ROG],
                    0,
                    0
                )/
                12
            )+
            C42+
            _xlfn.XLOOKUP(
                C$1,
                TBL_Options_Add[Option],
                TBL_Options_Add[Influx3_Size],
                0,
                0
            )
        )
    ),
    SUM(
        C42*
        SUM(
            _xlfn.XLOOKUP(
                C$1,
                TBL_Options[Option],
                TBL_Options[ROG],
                0,
                0
            )/
            12
        )+
        C42
    )
)</f>
        <v>69.684305344670719</v>
      </c>
      <c r="D43" cm="1">
        <f t="array" ref="D43">_xlfn.IFNA(
    _xlfn.IFS(
        _xlfn.XLOOKUP(
            D$1,
            TBL_Options_Add[Option],
            TBL_Options_Add[Influx1_Month],
            0,
            0
        )=TBL_Formulas[[#This Row],[Month]],
        SUM(
            D42*
            SUM(
                _xlfn.XLOOKUP(
                    D$1,
                    TBL_Options[Option],
                    TBL_Options[ROG],
                    0,
                    0
                )/
                12
            )+
            D42+
            _xlfn.XLOOKUP(
                D$1,
                TBL_Options_Add[Option],
                TBL_Options_Add[Influx1_Size],
                0,
                0
            )
        ),
        _xlfn.XLOOKUP(
            D$1,
            TBL_Options_Add[Option],
            TBL_Options_Add[Influx2_Month],
            0,
            0
        )=TBL_Formulas[[#This Row],[Month]],
        SUM(
            D42*
            SUM(
                _xlfn.XLOOKUP(
                    D$1,
                    TBL_Options[Option],
                    TBL_Options[ROG],
                    0,
                    0
                )/
                12
            )+
            D42+
            _xlfn.XLOOKUP(
                D$1,
                TBL_Options_Add[Option],
                TBL_Options_Add[Influx2_Size],
                0,
                0
            )
        ),
        _xlfn.XLOOKUP(
            D$1,
            TBL_Options_Add[Option],
            TBL_Options_Add[Influx3_Month],
            0,
            0
        )=TBL_Formulas[[#This Row],[Month]],
        SUM(
            D42*
            SUM(
                _xlfn.XLOOKUP(
                    D$1,
                    TBL_Options[Option],
                    TBL_Options[ROG],
                    0,
                    0
                )/
                12
            )+
            D42+
            _xlfn.XLOOKUP(
                D$1,
                TBL_Options_Add[Option],
                TBL_Options_Add[Influx3_Size],
                0,
                0
            )
        )
    ),
    SUM(
        D42*
        SUM(
            _xlfn.XLOOKUP(
                D$1,
                TBL_Options[Option],
                TBL_Options[ROG],
                0,
                0
            )/
            12
        )+
        D42
    )
)</f>
        <v>69.684305344670719</v>
      </c>
      <c r="E43" cm="1">
        <f t="array" ref="E43">_xlfn.IFNA(
    _xlfn.IFS(
        _xlfn.XLOOKUP(
            E$1,
            TBL_Options_Add[Option],
            TBL_Options_Add[Influx1_Month],
            0,
            0
        )=TBL_Formulas[[#This Row],[Month]],
        SUM(
            E42*
            SUM(
                _xlfn.XLOOKUP(
                    E$1,
                    TBL_Options[Option],
                    TBL_Options[ROG],
                    0,
                    0
                )/
                12
            )+
            E42+
            _xlfn.XLOOKUP(
                E$1,
                TBL_Options_Add[Option],
                TBL_Options_Add[Influx1_Size],
                0,
                0
            )
        ),
        _xlfn.XLOOKUP(
            E$1,
            TBL_Options_Add[Option],
            TBL_Options_Add[Influx2_Month],
            0,
            0
        )=TBL_Formulas[[#This Row],[Month]],
        SUM(
            E42*
            SUM(
                _xlfn.XLOOKUP(
                    E$1,
                    TBL_Options[Option],
                    TBL_Options[ROG],
                    0,
                    0
                )/
                12
            )+
            E42+
            _xlfn.XLOOKUP(
                E$1,
                TBL_Options_Add[Option],
                TBL_Options_Add[Influx2_Size],
                0,
                0
            )
        ),
        _xlfn.XLOOKUP(
            E$1,
            TBL_Options_Add[Option],
            TBL_Options_Add[Influx3_Month],
            0,
            0
        )=TBL_Formulas[[#This Row],[Month]],
        SUM(
            E42*
            SUM(
                _xlfn.XLOOKUP(
                    E$1,
                    TBL_Options[Option],
                    TBL_Options[ROG],
                    0,
                    0
                )/
                12
            )+
            E42+
            _xlfn.XLOOKUP(
                E$1,
                TBL_Options_Add[Option],
                TBL_Options_Add[Influx3_Size],
                0,
                0
            )
        )
    ),
    SUM(
        E42*
        SUM(
            _xlfn.XLOOKUP(
                E$1,
                TBL_Options[Option],
                TBL_Options[ROG],
                0,
                0
            )/
            12
        )+
        E42
    )
)</f>
        <v>69.684305344670719</v>
      </c>
      <c r="F43" cm="1">
        <f t="array" ref="F43">_xlfn.IFNA(
    _xlfn.IFS(
        _xlfn.XLOOKUP(
            F$1,
            TBL_Options_Add[Option],
            TBL_Options_Add[Influx1_Month],
            0,
            0
        )=TBL_Formulas[[#This Row],[Month]],
        SUM(
            F42*
            SUM(
                _xlfn.XLOOKUP(
                    F$1,
                    TBL_Options[Option],
                    TBL_Options[ROG],
                    0,
                    0
                )/
                12
            )+
            F42+
            _xlfn.XLOOKUP(
                F$1,
                TBL_Options_Add[Option],
                TBL_Options_Add[Influx1_Size],
                0,
                0
            )
        ),
        _xlfn.XLOOKUP(
            F$1,
            TBL_Options_Add[Option],
            TBL_Options_Add[Influx2_Month],
            0,
            0
        )=TBL_Formulas[[#This Row],[Month]],
        SUM(
            F42*
            SUM(
                _xlfn.XLOOKUP(
                    F$1,
                    TBL_Options[Option],
                    TBL_Options[ROG],
                    0,
                    0
                )/
                12
            )+
            F42+
            _xlfn.XLOOKUP(
                F$1,
                TBL_Options_Add[Option],
                TBL_Options_Add[Influx2_Size],
                0,
                0
            )
        ),
        _xlfn.XLOOKUP(
            F$1,
            TBL_Options_Add[Option],
            TBL_Options_Add[Influx3_Month],
            0,
            0
        )=TBL_Formulas[[#This Row],[Month]],
        SUM(
            F42*
            SUM(
                _xlfn.XLOOKUP(
                    F$1,
                    TBL_Options[Option],
                    TBL_Options[ROG],
                    0,
                    0
                )/
                12
            )+
            F42+
            _xlfn.XLOOKUP(
                F$1,
                TBL_Options_Add[Option],
                TBL_Options_Add[Influx3_Size],
                0,
                0
            )
        )
    ),
    SUM(
        F42*
        SUM(
            _xlfn.XLOOKUP(
                F$1,
                TBL_Options[Option],
                TBL_Options[ROG],
                0,
                0
            )/
            12
        )+
        F42
    )
)</f>
        <v>69.684305344670719</v>
      </c>
      <c r="G43" cm="1">
        <f t="array" ref="G43">_xlfn.IFNA(
    _xlfn.IFS(
        _xlfn.XLOOKUP(
            G$1,
            TBL_Options_Add[Option],
            TBL_Options_Add[Influx1_Month],
            0,
            0
        )=TBL_Formulas[[#This Row],[Month]],
        SUM(
            G42*
            SUM(
                _xlfn.XLOOKUP(
                    G$1,
                    TBL_Options[Option],
                    TBL_Options[ROG],
                    0,
                    0
                )/
                12
            )+
            G42+
            _xlfn.XLOOKUP(
                G$1,
                TBL_Options_Add[Option],
                TBL_Options_Add[Influx1_Size],
                0,
                0
            )
        ),
        _xlfn.XLOOKUP(
            G$1,
            TBL_Options_Add[Option],
            TBL_Options_Add[Influx2_Month],
            0,
            0
        )=TBL_Formulas[[#This Row],[Month]],
        SUM(
            G42*
            SUM(
                _xlfn.XLOOKUP(
                    G$1,
                    TBL_Options[Option],
                    TBL_Options[ROG],
                    0,
                    0
                )/
                12
            )+
            G42+
            _xlfn.XLOOKUP(
                G$1,
                TBL_Options_Add[Option],
                TBL_Options_Add[Influx2_Size],
                0,
                0
            )
        ),
        _xlfn.XLOOKUP(
            G$1,
            TBL_Options_Add[Option],
            TBL_Options_Add[Influx3_Month],
            0,
            0
        )=TBL_Formulas[[#This Row],[Month]],
        SUM(
            G42*
            SUM(
                _xlfn.XLOOKUP(
                    G$1,
                    TBL_Options[Option],
                    TBL_Options[ROG],
                    0,
                    0
                )/
                12
            )+
            G42+
            _xlfn.XLOOKUP(
                G$1,
                TBL_Options_Add[Option],
                TBL_Options_Add[Influx3_Size],
                0,
                0
            )
        )
    ),
    SUM(
        G42*
        SUM(
            _xlfn.XLOOKUP(
                G$1,
                TBL_Options[Option],
                TBL_Options[ROG],
                0,
                0
            )/
            12
        )+
        G42
    )
)</f>
        <v>69.684305344670719</v>
      </c>
      <c r="H43" cm="1">
        <f t="array" ref="H43">_xlfn.IFNA(
    _xlfn.IFS(
        _xlfn.XLOOKUP(
            H$1,
            TBL_Options_Add[Option],
            TBL_Options_Add[Influx1_Month],
            0,
            0
        )=TBL_Formulas[[#This Row],[Month]],
        SUM(
            H42*
            SUM(
                _xlfn.XLOOKUP(
                    H$1,
                    TBL_Options[Option],
                    TBL_Options[ROG],
                    0,
                    0
                )/
                12
            )+
            H42+
            _xlfn.XLOOKUP(
                H$1,
                TBL_Options_Add[Option],
                TBL_Options_Add[Influx1_Size],
                0,
                0
            )
        ),
        _xlfn.XLOOKUP(
            H$1,
            TBL_Options_Add[Option],
            TBL_Options_Add[Influx2_Month],
            0,
            0
        )=TBL_Formulas[[#This Row],[Month]],
        SUM(
            H42*
            SUM(
                _xlfn.XLOOKUP(
                    H$1,
                    TBL_Options[Option],
                    TBL_Options[ROG],
                    0,
                    0
                )/
                12
            )+
            H42+
            _xlfn.XLOOKUP(
                H$1,
                TBL_Options_Add[Option],
                TBL_Options_Add[Influx2_Size],
                0,
                0
            )
        ),
        _xlfn.XLOOKUP(
            H$1,
            TBL_Options_Add[Option],
            TBL_Options_Add[Influx3_Month],
            0,
            0
        )=TBL_Formulas[[#This Row],[Month]],
        SUM(
            H42*
            SUM(
                _xlfn.XLOOKUP(
                    H$1,
                    TBL_Options[Option],
                    TBL_Options[ROG],
                    0,
                    0
                )/
                12
            )+
            H42+
            _xlfn.XLOOKUP(
                H$1,
                TBL_Options_Add[Option],
                TBL_Options_Add[Influx3_Size],
                0,
                0
            )
        )
    ),
    SUM(
        H42*
        SUM(
            _xlfn.XLOOKUP(
                H$1,
                TBL_Options[Option],
                TBL_Options[ROG],
                0,
                0
            )/
            12
        )+
        H42
    )
)</f>
        <v>69.684305344670719</v>
      </c>
      <c r="I43" cm="1">
        <f t="array" ref="I43">_xlfn.IFNA(
    _xlfn.IFS(
        _xlfn.XLOOKUP(
            I$1,
            TBL_Options_Add[Option],
            TBL_Options_Add[Influx1_Month],
            0,
            0
        )=TBL_Formulas[[#This Row],[Month]],
        SUM(
            I42*
            SUM(
                _xlfn.XLOOKUP(
                    I$1,
                    TBL_Options[Option],
                    TBL_Options[ROG],
                    0,
                    0
                )/
                12
            )+
            I42+
            _xlfn.XLOOKUP(
                I$1,
                TBL_Options_Add[Option],
                TBL_Options_Add[Influx1_Size],
                0,
                0
            )
        ),
        _xlfn.XLOOKUP(
            I$1,
            TBL_Options_Add[Option],
            TBL_Options_Add[Influx2_Month],
            0,
            0
        )=TBL_Formulas[[#This Row],[Month]],
        SUM(
            I42*
            SUM(
                _xlfn.XLOOKUP(
                    I$1,
                    TBL_Options[Option],
                    TBL_Options[ROG],
                    0,
                    0
                )/
                12
            )+
            I42+
            _xlfn.XLOOKUP(
                I$1,
                TBL_Options_Add[Option],
                TBL_Options_Add[Influx2_Size],
                0,
                0
            )
        ),
        _xlfn.XLOOKUP(
            I$1,
            TBL_Options_Add[Option],
            TBL_Options_Add[Influx3_Month],
            0,
            0
        )=TBL_Formulas[[#This Row],[Month]],
        SUM(
            I42*
            SUM(
                _xlfn.XLOOKUP(
                    I$1,
                    TBL_Options[Option],
                    TBL_Options[ROG],
                    0,
                    0
                )/
                12
            )+
            I42+
            _xlfn.XLOOKUP(
                I$1,
                TBL_Options_Add[Option],
                TBL_Options_Add[Influx3_Size],
                0,
                0
            )
        )
    ),
    SUM(
        I42*
        SUM(
            _xlfn.XLOOKUP(
                I$1,
                TBL_Options[Option],
                TBL_Options[ROG],
                0,
                0
            )/
            12
        )+
        I42
    )
)</f>
        <v>69.684305344670719</v>
      </c>
      <c r="J43" cm="1">
        <f t="array" ref="J43">_xlfn.IFNA(
    _xlfn.IFS(
        _xlfn.XLOOKUP(
            J$1,
            TBL_Options_Add[Option],
            TBL_Options_Add[Influx1_Month],
            0,
            0
        )=TBL_Formulas[[#This Row],[Month]],
        SUM(
            J42*
            SUM(
                _xlfn.XLOOKUP(
                    J$1,
                    TBL_Options[Option],
                    TBL_Options[ROG],
                    0,
                    0
                )/
                12
            )+
            J42+
            _xlfn.XLOOKUP(
                J$1,
                TBL_Options_Add[Option],
                TBL_Options_Add[Influx1_Size],
                0,
                0
            )
        ),
        _xlfn.XLOOKUP(
            J$1,
            TBL_Options_Add[Option],
            TBL_Options_Add[Influx2_Month],
            0,
            0
        )=TBL_Formulas[[#This Row],[Month]],
        SUM(
            J42*
            SUM(
                _xlfn.XLOOKUP(
                    J$1,
                    TBL_Options[Option],
                    TBL_Options[ROG],
                    0,
                    0
                )/
                12
            )+
            J42+
            _xlfn.XLOOKUP(
                J$1,
                TBL_Options_Add[Option],
                TBL_Options_Add[Influx2_Size],
                0,
                0
            )
        ),
        _xlfn.XLOOKUP(
            J$1,
            TBL_Options_Add[Option],
            TBL_Options_Add[Influx3_Month],
            0,
            0
        )=TBL_Formulas[[#This Row],[Month]],
        SUM(
            J42*
            SUM(
                _xlfn.XLOOKUP(
                    J$1,
                    TBL_Options[Option],
                    TBL_Options[ROG],
                    0,
                    0
                )/
                12
            )+
            J42+
            _xlfn.XLOOKUP(
                J$1,
                TBL_Options_Add[Option],
                TBL_Options_Add[Influx3_Size],
                0,
                0
            )
        )
    ),
    SUM(
        J42*
        SUM(
            _xlfn.XLOOKUP(
                J$1,
                TBL_Options[Option],
                TBL_Options[ROG],
                0,
                0
            )/
            12
        )+
        J42
    )
)</f>
        <v>69.684305344670719</v>
      </c>
      <c r="K43" cm="1">
        <f t="array" ref="K43">_xlfn.IFNA(
    _xlfn.IFS(
        _xlfn.XLOOKUP(
            K$1,
            TBL_Options_Add[Option],
            TBL_Options_Add[Influx1_Month],
            0,
            0
        )=TBL_Formulas[[#This Row],[Month]],
        SUM(
            K42*
            SUM(
                _xlfn.XLOOKUP(
                    K$1,
                    TBL_Options[Option],
                    TBL_Options[ROG],
                    0,
                    0
                )/
                12
            )+
            K42+
            _xlfn.XLOOKUP(
                K$1,
                TBL_Options_Add[Option],
                TBL_Options_Add[Influx1_Size],
                0,
                0
            )
        ),
        _xlfn.XLOOKUP(
            K$1,
            TBL_Options_Add[Option],
            TBL_Options_Add[Influx2_Month],
            0,
            0
        )=TBL_Formulas[[#This Row],[Month]],
        SUM(
            K42*
            SUM(
                _xlfn.XLOOKUP(
                    K$1,
                    TBL_Options[Option],
                    TBL_Options[ROG],
                    0,
                    0
                )/
                12
            )+
            K42+
            _xlfn.XLOOKUP(
                K$1,
                TBL_Options_Add[Option],
                TBL_Options_Add[Influx2_Size],
                0,
                0
            )
        ),
        _xlfn.XLOOKUP(
            K$1,
            TBL_Options_Add[Option],
            TBL_Options_Add[Influx3_Month],
            0,
            0
        )=TBL_Formulas[[#This Row],[Month]],
        SUM(
            K42*
            SUM(
                _xlfn.XLOOKUP(
                    K$1,
                    TBL_Options[Option],
                    TBL_Options[ROG],
                    0,
                    0
                )/
                12
            )+
            K42+
            _xlfn.XLOOKUP(
                K$1,
                TBL_Options_Add[Option],
                TBL_Options_Add[Influx3_Size],
                0,
                0
            )
        )
    ),
    SUM(
        K42*
        SUM(
            _xlfn.XLOOKUP(
                K$1,
                TBL_Options[Option],
                TBL_Options[ROG],
                0,
                0
            )/
            12
        )+
        K42
    )
)</f>
        <v>69.684305344670719</v>
      </c>
      <c r="L43">
        <f>IFERROR(
    SUM(
       TBL_Formulas[[#This Row],[Growth Pattern 01]]*
        _xlfn.XLOOKUP(
            L$1,
            TBL_Options[Option],
            TBL_Options[Primary_Mix],
            1,
            0
        )
    ),
    ""
)</f>
        <v>275.30080007124479</v>
      </c>
      <c r="M43">
        <f>IFERROR(
    SUM(
       TBL_Formulas[[#This Row],[Growth Pattern 01]]*
        _xlfn.XLOOKUP(
            M$1,
            TBL_Options[Option],
            TBL_Options[Secondary_Mix],
            1,
            0
        )
    ),
    ""
)</f>
        <v>55.060160014248964</v>
      </c>
      <c r="N43">
        <f>IFERROR(
    SUM(
       TBL_Formulas[[#This Row],[Growth Pattern 01]]*
        _xlfn.XLOOKUP(
            N$1,
            TBL_Options[Option],
            TBL_Options[Archive_Mix],
            1,
            0
        )
    ),
    ""
)</f>
        <v>0</v>
      </c>
      <c r="O43">
        <f>IFERROR(
    SUM(
       TBL_Formulas[[#This Row],[Growth Pattern 02]]*
        _xlfn.XLOOKUP(
            O$1,
            TBL_Options[Option],
            TBL_Options[Primary_Mix],
            1,
            0
        )
    ),
    ""
)</f>
        <v>13.936861068934144</v>
      </c>
      <c r="P43">
        <f>IFERROR(
    SUM(
       TBL_Formulas[[#This Row],[Growth Pattern 02]]*
        _xlfn.XLOOKUP(
            P$1,
            TBL_Options[Option],
            TBL_Options[Secondary_Mix],
            1,
            0
        )
    ),
    ""
)</f>
        <v>13.936861068934144</v>
      </c>
      <c r="Q43">
        <f>IFERROR(
    SUM(
       TBL_Formulas[[#This Row],[Growth Pattern 02]]*
        _xlfn.XLOOKUP(
            Q$1,
            TBL_Options[Option],
            TBL_Options[Archive_Mix],
            1,
            0
        )
    ),
    ""
)</f>
        <v>41.810583206802427</v>
      </c>
      <c r="R43">
        <f>IFERROR(
    SUM(
       TBL_Formulas[[#This Row],[Growth Pattern 03]]*
        _xlfn.XLOOKUP(
            R$1,
            TBL_Options[Option],
            TBL_Options[Primary_Mix],
            1,
            0
        )
    ),
    ""
)</f>
        <v>69.684305344670719</v>
      </c>
      <c r="S43">
        <f>IFERROR(
    SUM(
       TBL_Formulas[[#This Row],[Growth Pattern 03]]*
        _xlfn.XLOOKUP(
            R$1,
            TBL_Options[Option],
            TBL_Options[Secondary_Mix],
            1,
            0
        )
    ),
    ""
)</f>
        <v>0</v>
      </c>
      <c r="T43">
        <f>IFERROR(
    SUM(
       TBL_Formulas[[#This Row],[Growth Pattern 03]]*
        _xlfn.XLOOKUP(
            T$1,
            TBL_Options[Option],
            TBL_Options[Archive_Mix],
            1,
            0
        )
    ),
    ""
)</f>
        <v>0</v>
      </c>
      <c r="U43">
        <f>IFERROR(
    SUM(
       TBL_Formulas[[#This Row],[Growth Pattern 04]]*
        _xlfn.XLOOKUP(
            U$1,
            TBL_Options[Option],
            TBL_Options[Primary_Mix],
            1,
            0
        )
    ),
    ""
)</f>
        <v>69.684305344670719</v>
      </c>
      <c r="V43">
        <f>IFERROR(
    SUM(
       TBL_Formulas[[#This Row],[Growth Pattern 04]]*
        _xlfn.XLOOKUP(
           V$1,
            TBL_Options[Option],
            TBL_Options[Secondary_Mix],
            1,
            0
        )
    ),
    ""
)</f>
        <v>0</v>
      </c>
      <c r="W43">
        <f>IFERROR(
    SUM(
       TBL_Formulas[[#This Row],[Growth Pattern 04]]*
        _xlfn.XLOOKUP(
            W$1,
            TBL_Options[Option],
            TBL_Options[Archive_Mix],
            1,
            0
        )
    ),
    ""
)</f>
        <v>0</v>
      </c>
      <c r="X43">
        <f>IFERROR(
    SUM(
       TBL_Formulas[[#This Row],[Growth Pattern 05]]*
        _xlfn.XLOOKUP(
            X$1,
            TBL_Options[Option],
            TBL_Options[Primary_Mix],
            1,
            0
        )
    ),
    ""
)</f>
        <v>69.684305344670719</v>
      </c>
      <c r="Y43">
        <f>IFERROR(
    SUM(
       TBL_Formulas[[#This Row],[Growth Pattern 05]]*
        _xlfn.XLOOKUP(
            Y$1,
            TBL_Options[Option],
            TBL_Options[Secondary_Mix],
            1,
            0
        )
    ),
    ""
)</f>
        <v>0</v>
      </c>
      <c r="Z43">
        <f>IFERROR(
    SUM(
       TBL_Formulas[[#This Row],[Growth Pattern 05]]*
        _xlfn.XLOOKUP(
            Z$1,
            TBL_Options[Option],
            TBL_Options[Archive_Mix],
            1,
            0
        )
    ),
    ""
)</f>
        <v>0</v>
      </c>
      <c r="AA43">
        <f>IFERROR(
    SUM(
       TBL_Formulas[[#This Row],[Growth Pattern 06]]*
        _xlfn.XLOOKUP(
            AA$1,
            TBL_Options[Option],
            TBL_Options[Primary_Mix],
            1,
            0
        )
    ),
    ""
)</f>
        <v>69.684305344670719</v>
      </c>
      <c r="AB43">
        <f>IFERROR(
    SUM(
       TBL_Formulas[[#This Row],[Growth Pattern 06]]*
        _xlfn.XLOOKUP(
            AB$1,
            TBL_Options[Option],
            TBL_Options[Secondary_Mix],
            1,
            0
        )
    ),
    ""
)</f>
        <v>0</v>
      </c>
      <c r="AC43">
        <f>IFERROR(
    SUM(
       TBL_Formulas[[#This Row],[Growth Pattern 06]]*
        _xlfn.XLOOKUP(
            AC$1,
            TBL_Options[Option],
            TBL_Options[Archive_Mix],
            1,
            0
        )
    ),
    ""
)</f>
        <v>0</v>
      </c>
      <c r="AD43">
        <f>IFERROR(
    SUM(
       TBL_Formulas[[#This Row],[Growth Pattern 07]]*
        _xlfn.XLOOKUP(
            AD$1,
            TBL_Options[Option],
            TBL_Options[Primary_Mix],
            1,
            0
        )
    ),
    ""
)</f>
        <v>69.684305344670719</v>
      </c>
      <c r="AE43">
        <f>IFERROR(
    SUM(
       TBL_Formulas[[#This Row],[Growth Pattern 07]]*
        _xlfn.XLOOKUP(
            AE$1,
            TBL_Options[Option],
            TBL_Options[Secondary_Mix],
            1,
            0
        )
    ),
    ""
)</f>
        <v>0</v>
      </c>
      <c r="AF43">
        <f>IFERROR(
    SUM(
       TBL_Formulas[[#This Row],[Growth Pattern 07]]*
        _xlfn.XLOOKUP(
            AF$1,
            TBL_Options[Option],
            TBL_Options[Archive_Mix],
            1,
            0
        )
    ),
    ""
)</f>
        <v>0</v>
      </c>
      <c r="AG43">
        <f>IFERROR(
    SUM(
       TBL_Formulas[[#This Row],[Growth Pattern 08]]*
        _xlfn.XLOOKUP(
            AG$1,
            TBL_Options[Option],
            TBL_Options[Primary_Mix],
            1,
            0
        )
    ),
    ""
)</f>
        <v>69.684305344670719</v>
      </c>
      <c r="AH43">
        <f>IFERROR(
    SUM(
       TBL_Formulas[[#This Row],[Growth Pattern 08]]*
        _xlfn.XLOOKUP(
            AH$1,
            TBL_Options[Option],
            TBL_Options[Secondary_Mix],
            1,
            0
        )
    ),
    ""
)</f>
        <v>0</v>
      </c>
      <c r="AI43">
        <f>IFERROR(
    SUM(
       TBL_Formulas[[#This Row],[Growth Pattern 08]]*
        _xlfn.XLOOKUP(
            AI$1,
            TBL_Options[Option],
            TBL_Options[Archive_Mix],
            1,
            0
        )
    ),
    ""
)</f>
        <v>0</v>
      </c>
      <c r="AJ43">
        <f>IFERROR(
    SUM(
       TBL_Formulas[[#This Row],[Growth Pattern 09]]*
        _xlfn.XLOOKUP(
            AJ$1,
            TBL_Options[Option],
            TBL_Options[Primary_Mix],
            1,
            0
        )
    ),
    ""
)</f>
        <v>69.684305344670719</v>
      </c>
      <c r="AK43">
        <f>IFERROR(
    SUM(
       TBL_Formulas[[#This Row],[Growth Pattern 09]]*
        _xlfn.XLOOKUP(
            AK$1,
            TBL_Options[Option],
            TBL_Options[Secondary_Mix],
            1,
            0
        )
    ),
    ""
)</f>
        <v>0</v>
      </c>
      <c r="AL43">
        <f>IFERROR(
    SUM(
       TBL_Formulas[[#This Row],[Growth Pattern 09]]*
        _xlfn.XLOOKUP(
            AL$1,
            TBL_Options[Option],
            TBL_Options[Archive_Mix],
            1,
            0
        )
    ),
    ""
)</f>
        <v>0</v>
      </c>
      <c r="AM43">
        <f>IFERROR(
    SUM(
       TBL_Formulas[[#This Row],[Growth Pattern 10]]*
        _xlfn.XLOOKUP(
            AM$1,
            TBL_Options[Option],
            TBL_Options[Primary_Mix],
            1,
            0
        )
    ),
    ""
)</f>
        <v>69.684305344670719</v>
      </c>
      <c r="AN43">
        <f>IFERROR(
    SUM(
       TBL_Formulas[[#This Row],[Growth Pattern 10]]*
        _xlfn.XLOOKUP(
            AN$1,
            TBL_Options[Option],
            TBL_Options[Secondary_Mix],
            1,
            0
        )
    ),
    ""
)</f>
        <v>0</v>
      </c>
      <c r="AO43">
        <f>IFERROR(
    SUM(
       TBL_Formulas[[#This Row],[Growth Pattern 10]]*
        _xlfn.XLOOKUP(
            AO$1,
            TBL_Options[Option],
            TBL_Options[Archive_Mix],
            1,
            0
        )
    ),
    ""
)</f>
        <v>0</v>
      </c>
      <c r="AP43" s="3" cm="1">
        <f t="array" ref="AP43">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6253.1764240050015</v>
      </c>
      <c r="AQ43" s="3" t="str" cm="1">
        <f t="array" ref="AQ43">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3" s="3" t="str" cm="1">
        <f t="array" ref="AR43">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3" s="3" cm="1">
        <f t="array" ref="AS43">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328.24095189553697</v>
      </c>
      <c r="AT43" s="3" cm="1">
        <f t="array" ref="AT43">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178.39182168235706</v>
      </c>
      <c r="AU43" s="3" cm="1">
        <f t="array" ref="AU43">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171.25614881506274</v>
      </c>
      <c r="AV43" s="3" cm="1">
        <f t="array" ref="AV43">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891.95910841178522</v>
      </c>
      <c r="AW43" s="3" t="str" cm="1">
        <f t="array" ref="AW43">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3" s="3" t="str" cm="1">
        <f t="array" ref="AX43">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3" s="3" cm="1">
        <f t="array" ref="AY43">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713.56728672942813</v>
      </c>
      <c r="AZ43" s="3" t="str" cm="1">
        <f t="array" ref="AZ43">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3" s="3" t="str" cm="1">
        <f t="array" ref="BA43">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3" s="3" cm="1">
        <f t="array" ref="BB43">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1270.3114060419107</v>
      </c>
      <c r="BC43" s="3" t="str" cm="1">
        <f t="array" ref="BC43">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3" s="3" t="str" cm="1">
        <f t="array" ref="BD43">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3" s="3" cm="1">
        <f t="array" ref="BE43">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713.56728672942813</v>
      </c>
      <c r="BF43" s="3" t="str" cm="1">
        <f t="array" ref="BF43">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3" s="3" t="str" cm="1">
        <f t="array" ref="BG43">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3" s="3" cm="1">
        <f t="array" ref="BH43">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142.71345734588564</v>
      </c>
      <c r="BI43" s="3" t="str" cm="1">
        <f t="array" ref="BI43">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3" s="3" t="str" cm="1">
        <f t="array" ref="BJ43">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3" s="3" cm="1">
        <f t="array" ref="BK43">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2782.9124182447699</v>
      </c>
      <c r="BL43" s="3" t="str" cm="1">
        <f t="array" ref="BL43">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3" s="3" t="str" cm="1">
        <f t="array" ref="BM43">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3" s="3" cm="1">
        <f t="array" ref="BN43">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713.56728672942813</v>
      </c>
      <c r="BO43" s="3" t="str" cm="1">
        <f t="array" ref="BO43">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3" s="3" t="str" cm="1">
        <f t="array" ref="BP43">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3" s="3" cm="1">
        <f t="array" ref="BQ43">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285.42691469177129</v>
      </c>
      <c r="BR43" s="3" t="str" cm="1">
        <f t="array" ref="BR43">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3" s="3" t="str" cm="1">
        <f t="array" ref="BS43">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3"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3">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3">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71.356728672942822</v>
      </c>
      <c r="BW43">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71.356728672942822</v>
      </c>
      <c r="BX43">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3">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71.356728672942822</v>
      </c>
      <c r="BZ43">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142.71345734588564</v>
      </c>
      <c r="CA43">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3">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71.356728672942822</v>
      </c>
      <c r="CC43">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142.71345734588564</v>
      </c>
      <c r="CD43" s="3" t="str" cm="1">
        <f t="array" ref="CD43">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3" s="3" cm="1">
        <f t="array" ref="CE43">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2447.4181638201148</v>
      </c>
      <c r="CF43" s="3" t="str" cm="1">
        <f t="array" ref="CF43">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3" s="3" t="str" cm="1">
        <f t="array" ref="CG43">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3" s="3" cm="1">
        <f t="array" ref="CH43">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128.44211161129709</v>
      </c>
      <c r="CI43" s="3" t="str" cm="1">
        <f t="array" ref="CI43">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3" s="3" t="str" cm="1">
        <f t="array" ref="CJ43">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3" s="3" cm="1">
        <f t="array" ref="CK43">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642.2105580564853</v>
      </c>
      <c r="CL43" s="3" t="str" cm="1">
        <f t="array" ref="CL43">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3" s="3" t="str" cm="1">
        <f t="array" ref="CM43">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3" s="3" cm="1">
        <f t="array" ref="CN43">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642.2105580564853</v>
      </c>
      <c r="CO43" s="3" t="str" cm="1">
        <f t="array" ref="CO43">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3" s="3" cm="1">
        <f t="array" ref="CP43">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615.41137588824961</v>
      </c>
      <c r="CQ43" s="3" t="str" cm="1">
        <f t="array" ref="CQ43">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3" s="3" t="str" cm="1">
        <f t="array" ref="CR43">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3" s="3" cm="1">
        <f t="array" ref="CS43">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615.41137588824961</v>
      </c>
      <c r="CT43" s="3" t="str" cm="1">
        <f t="array" ref="CT43">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3" s="3" t="str" cm="1">
        <f t="array" ref="CU43">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3" s="3" cm="1">
        <f t="array" ref="CV43">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615.41137588824961</v>
      </c>
      <c r="CW43" s="3" t="str" cm="1">
        <f t="array" ref="CW43">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3" s="3" t="str" cm="1">
        <f t="array" ref="CX43">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3" s="3" cm="1">
        <f t="array" ref="CY43">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615.41137588824961</v>
      </c>
      <c r="CZ43" s="3" t="str" cm="1">
        <f t="array" ref="CZ43">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3" s="3" t="str" cm="1">
        <f t="array" ref="DA43">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3" s="3" t="str" cm="1">
        <f t="array" ref="DB43">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3" s="3" t="str" cm="1">
        <f t="array" ref="DC43">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3" s="3" cm="1">
        <f t="array" ref="DD43">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795.16401540237098</v>
      </c>
      <c r="DE43" s="3" t="str" cm="1">
        <f t="array" ref="DE43">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3" s="3" t="str" cm="1">
        <f t="array" ref="DF43">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3" s="3" cm="1">
        <f t="array" ref="DG43">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795.16401540237098</v>
      </c>
      <c r="DH43" s="3">
        <f>SUM(TBL_Formulas[[#This Row],[Primary Storage 01]:[Archive Storage 01]],TBL_Formulas[[#This Row],[Data Retrieval 01]])</f>
        <v>6253.1764240050015</v>
      </c>
      <c r="DI43" s="3">
        <f>SUM(TBL_Formulas[[#This Row],[Primary Storage 01]:[Archive Storage 01]],TBL_Formulas[[#This Row],[Data Retrieval 01]],TBL_Formulas[[#This Row],[Egress Fees 01 - Azure]:[Egress Fees 01 - GCP]])</f>
        <v>8700.5945878251168</v>
      </c>
      <c r="DJ43" s="3">
        <f>SUM(TBL_Formulas[[#This Row],[Primary Storage 02]:[Archive Storage 02]],TBL_Formulas[[#This Row],[Data Retrieval 02]])</f>
        <v>677.88892239295672</v>
      </c>
      <c r="DK43" s="3">
        <f>SUM(TBL_Formulas[[#This Row],[Primary Storage 02]:[Archive Storage 02]],TBL_Formulas[[#This Row],[Data Retrieval 02]],TBL_Formulas[[#This Row],[Egress Fees 02 - Azure]:[Egress Fees 02 - GCP]])</f>
        <v>806.33103400425375</v>
      </c>
      <c r="DL43" s="3">
        <f>SUM(TBL_Formulas[[#This Row],[Primary Storage 03]:[Archive Storage 03]],TBL_Formulas[[#This Row],[Data Retrieval 03]])</f>
        <v>963.31583708472806</v>
      </c>
      <c r="DM43" s="3">
        <f>SUM(TBL_Formulas[[#This Row],[Primary Storage 03]:[Archive Storage 03]],TBL_Formulas[[#This Row],[Data Retrieval 03]],TBL_Formulas[[#This Row],[Egress Fees 03 - Azure]:[Egress Fees 03 - GCP]])</f>
        <v>1605.5263951412135</v>
      </c>
      <c r="DN43" s="3">
        <f>SUM(TBL_Formulas[[#This Row],[Primary Storage 04]:[Archive Storage 04]],TBL_Formulas[[#This Row],[Data Retrieval 04]])</f>
        <v>784.92401540237097</v>
      </c>
      <c r="DO43" s="3">
        <f>SUM(TBL_Formulas[[#This Row],[Primary Storage 04]:[Archive Storage 04]],TBL_Formulas[[#This Row],[Data Retrieval 04]],TBL_Formulas[[#This Row],[Egress Fees 04 - Azure]:[Egress Fees 04 - GCP]])</f>
        <v>1427.1345734588563</v>
      </c>
      <c r="DP43" s="3">
        <f>SUM(TBL_Formulas[[#This Row],[Primary Storage 05]:[Archive Storage 05]],TBL_Formulas[[#This Row],[Data Retrieval 05]])</f>
        <v>1270.3114060419107</v>
      </c>
      <c r="DQ43" s="3">
        <f>SUM(TBL_Formulas[[#This Row],[Primary Storage 05]:[Archive Storage 05]],TBL_Formulas[[#This Row],[Data Retrieval 05]],TBL_Formulas[[#This Row],[Egress Fees 05 - Azure]:[Egress Fees 05 - GCP]])</f>
        <v>1885.7227819301602</v>
      </c>
      <c r="DR43" s="3">
        <f>SUM(TBL_Formulas[[#This Row],[Primary Storage 06]:[Archive Storage 06]],TBL_Formulas[[#This Row],[Data Retrieval 06]])</f>
        <v>784.92401540237097</v>
      </c>
      <c r="DS43" s="3">
        <f>SUM(TBL_Formulas[[#This Row],[Primary Storage 06]:[Archive Storage 06]],TBL_Formulas[[#This Row],[Data Retrieval 06]],TBL_Formulas[[#This Row],[Egress Fees 06 - Azure]:[Egress Fees 06 - GCP]])</f>
        <v>1400.3353912906205</v>
      </c>
      <c r="DT43" s="3">
        <f>SUM(TBL_Formulas[[#This Row],[Primary Storage 07]:[Archive Storage 07]],TBL_Formulas[[#This Row],[Data Retrieval 07]])</f>
        <v>285.42691469177129</v>
      </c>
      <c r="DU43" s="3">
        <f>SUM(TBL_Formulas[[#This Row],[Primary Storage 07]:[Archive Storage 07]],TBL_Formulas[[#This Row],[Data Retrieval 07]],TBL_Formulas[[#This Row],[Egress Fees 07 - Azure]:[Egress Fees 07 - GCP]])</f>
        <v>900.83829058002084</v>
      </c>
      <c r="DV43" s="3">
        <f>SUM(TBL_Formulas[[#This Row],[Primary Storage 08]:[Archive Storage 08]],TBL_Formulas[[#This Row],[Data Retrieval 08]])</f>
        <v>2782.9124182447699</v>
      </c>
      <c r="DW43" s="3">
        <f>SUM(TBL_Formulas[[#This Row],[Primary Storage 08]:[Archive Storage 08]],TBL_Formulas[[#This Row],[Data Retrieval 08]],TBL_Formulas[[#This Row],[Egress Fees 08 - Azure]:[Egress Fees 08 - GCP]])</f>
        <v>3398.3237941330194</v>
      </c>
      <c r="DX43" s="3">
        <f>SUM(TBL_Formulas[[#This Row],[Primary Storage 09]:[Archive Storage 09]],TBL_Formulas[[#This Row],[Data Retrieval 09]])</f>
        <v>784.92401540237097</v>
      </c>
      <c r="DY43" s="3">
        <f>SUM(TBL_Formulas[[#This Row],[Primary Storage 09]:[Archive Storage 09]],TBL_Formulas[[#This Row],[Data Retrieval 09]],TBL_Formulas[[#This Row],[Egress Fees 09 - Azure]:[Egress Fees 09 - GCP]])</f>
        <v>1580.0880308047419</v>
      </c>
      <c r="DZ43" s="3">
        <f>SUM(TBL_Formulas[[#This Row],[Primary Storage 10]:[Archive Storage 10]],TBL_Formulas[[#This Row],[Data Retrieval 10]])</f>
        <v>428.1403720376569</v>
      </c>
      <c r="EA43" s="3">
        <f>SUM(TBL_Formulas[[#This Row],[Primary Storage 10]:[Archive Storage 10]],TBL_Formulas[[#This Row],[Data Retrieval 10]],TBL_Formulas[[#This Row],[Egress Fees 10 - Azure]:[Egress Fees 10 - GCP]])</f>
        <v>1223.3043874400278</v>
      </c>
      <c r="EB43" s="14"/>
    </row>
    <row r="44" spans="1:132" x14ac:dyDescent="0.2">
      <c r="A44" s="2">
        <v>42</v>
      </c>
      <c r="B44" cm="1">
        <f t="array" ref="B44">_xlfn.IFNA(
    _xlfn.IFS(
        _xlfn.XLOOKUP(
            B$1,
            TBL_Options_Add[Option],
            TBL_Options_Add[Influx1_Month],
            0,
            0
        )=TBL_Formulas[[#This Row],[Month]],
        SUM(
            B43*
            SUM(
                _xlfn.XLOOKUP(
                    B$1,
                    TBL_Options[Option],
                    TBL_Options[ROG],
                    0,
                    0
                )/
                12
            )+
            B43+
            _xlfn.XLOOKUP(
                B$1,
                TBL_Options_Add[Option],
                TBL_Options_Add[Influx1_Size],
                0,
                0
            )
        ),
        _xlfn.XLOOKUP(
            B$1,
            TBL_Options_Add[Option],
            TBL_Options_Add[Influx2_Month],
            0,
            0
        )=TBL_Formulas[[#This Row],[Month]],
        SUM(
            B43*
            SUM(
                _xlfn.XLOOKUP(
                    B$1,
                    TBL_Options[Option],
                    TBL_Options[ROG],
                    0,
                    0
                )/
                12
            )+
            B43+
            _xlfn.XLOOKUP(
                B$1,
                TBL_Options_Add[Option],
                TBL_Options_Add[Influx2_Size],
                0,
                0
            )
        ),
        _xlfn.XLOOKUP(
            B$1,
            TBL_Options_Add[Option],
            TBL_Options_Add[Influx3_Month],
            0,
            0
        )=TBL_Formulas[[#This Row],[Month]],
        SUM(
            B43*
            SUM(
                _xlfn.XLOOKUP(
                    B$1,
                    TBL_Options[Option],
                    TBL_Options[ROG],
                    0,
                    0
                )/
                12
            )+
            B43+
            _xlfn.XLOOKUP(
                B$1,
                TBL_Options_Add[Option],
                TBL_Options_Add[Influx3_Size],
                0,
                0
            )
        )
    ),
    SUM(
        B43*
        SUM(
            _xlfn.XLOOKUP(
                B$1,
                TBL_Options[Option],
                TBL_Options[ROG],
                0,
                0
            )/
            12
        )+
        B43
    )
)</f>
        <v>277.59497340517186</v>
      </c>
      <c r="C44" cm="1">
        <f t="array" ref="C44">_xlfn.IFNA(
    _xlfn.IFS(
        _xlfn.XLOOKUP(
            C$1,
            TBL_Options_Add[Option],
            TBL_Options_Add[Influx1_Month],
            0,
            0
        )=TBL_Formulas[[#This Row],[Month]],
        SUM(
            C43*
            SUM(
                _xlfn.XLOOKUP(
                    C$1,
                    TBL_Options[Option],
                    TBL_Options[ROG],
                    0,
                    0
                )/
                12
            )+
            C43+
            _xlfn.XLOOKUP(
                C$1,
                TBL_Options_Add[Option],
                TBL_Options_Add[Influx1_Size],
                0,
                0
            )
        ),
        _xlfn.XLOOKUP(
            C$1,
            TBL_Options_Add[Option],
            TBL_Options_Add[Influx2_Month],
            0,
            0
        )=TBL_Formulas[[#This Row],[Month]],
        SUM(
            C43*
            SUM(
                _xlfn.XLOOKUP(
                    C$1,
                    TBL_Options[Option],
                    TBL_Options[ROG],
                    0,
                    0
                )/
                12
            )+
            C43+
            _xlfn.XLOOKUP(
                C$1,
                TBL_Options_Add[Option],
                TBL_Options_Add[Influx2_Size],
                0,
                0
            )
        ),
        _xlfn.XLOOKUP(
            C$1,
            TBL_Options_Add[Option],
            TBL_Options_Add[Influx3_Month],
            0,
            0
        )=TBL_Formulas[[#This Row],[Month]],
        SUM(
            C43*
            SUM(
                _xlfn.XLOOKUP(
                    C$1,
                    TBL_Options[Option],
                    TBL_Options[ROG],
                    0,
                    0
                )/
                12
            )+
            C43+
            _xlfn.XLOOKUP(
                C$1,
                TBL_Options_Add[Option],
                TBL_Options_Add[Influx3_Size],
                0,
                0
            )
        )
    ),
    SUM(
        C43*
        SUM(
            _xlfn.XLOOKUP(
                C$1,
                TBL_Options[Option],
                TBL_Options[ROG],
                0,
                0
            )/
            12
        )+
        C43
    )
)</f>
        <v>70.265007889209642</v>
      </c>
      <c r="D44" cm="1">
        <f t="array" ref="D44">_xlfn.IFNA(
    _xlfn.IFS(
        _xlfn.XLOOKUP(
            D$1,
            TBL_Options_Add[Option],
            TBL_Options_Add[Influx1_Month],
            0,
            0
        )=TBL_Formulas[[#This Row],[Month]],
        SUM(
            D43*
            SUM(
                _xlfn.XLOOKUP(
                    D$1,
                    TBL_Options[Option],
                    TBL_Options[ROG],
                    0,
                    0
                )/
                12
            )+
            D43+
            _xlfn.XLOOKUP(
                D$1,
                TBL_Options_Add[Option],
                TBL_Options_Add[Influx1_Size],
                0,
                0
            )
        ),
        _xlfn.XLOOKUP(
            D$1,
            TBL_Options_Add[Option],
            TBL_Options_Add[Influx2_Month],
            0,
            0
        )=TBL_Formulas[[#This Row],[Month]],
        SUM(
            D43*
            SUM(
                _xlfn.XLOOKUP(
                    D$1,
                    TBL_Options[Option],
                    TBL_Options[ROG],
                    0,
                    0
                )/
                12
            )+
            D43+
            _xlfn.XLOOKUP(
                D$1,
                TBL_Options_Add[Option],
                TBL_Options_Add[Influx2_Size],
                0,
                0
            )
        ),
        _xlfn.XLOOKUP(
            D$1,
            TBL_Options_Add[Option],
            TBL_Options_Add[Influx3_Month],
            0,
            0
        )=TBL_Formulas[[#This Row],[Month]],
        SUM(
            D43*
            SUM(
                _xlfn.XLOOKUP(
                    D$1,
                    TBL_Options[Option],
                    TBL_Options[ROG],
                    0,
                    0
                )/
                12
            )+
            D43+
            _xlfn.XLOOKUP(
                D$1,
                TBL_Options_Add[Option],
                TBL_Options_Add[Influx3_Size],
                0,
                0
            )
        )
    ),
    SUM(
        D43*
        SUM(
            _xlfn.XLOOKUP(
                D$1,
                TBL_Options[Option],
                TBL_Options[ROG],
                0,
                0
            )/
            12
        )+
        D43
    )
)</f>
        <v>70.265007889209642</v>
      </c>
      <c r="E44" cm="1">
        <f t="array" ref="E44">_xlfn.IFNA(
    _xlfn.IFS(
        _xlfn.XLOOKUP(
            E$1,
            TBL_Options_Add[Option],
            TBL_Options_Add[Influx1_Month],
            0,
            0
        )=TBL_Formulas[[#This Row],[Month]],
        SUM(
            E43*
            SUM(
                _xlfn.XLOOKUP(
                    E$1,
                    TBL_Options[Option],
                    TBL_Options[ROG],
                    0,
                    0
                )/
                12
            )+
            E43+
            _xlfn.XLOOKUP(
                E$1,
                TBL_Options_Add[Option],
                TBL_Options_Add[Influx1_Size],
                0,
                0
            )
        ),
        _xlfn.XLOOKUP(
            E$1,
            TBL_Options_Add[Option],
            TBL_Options_Add[Influx2_Month],
            0,
            0
        )=TBL_Formulas[[#This Row],[Month]],
        SUM(
            E43*
            SUM(
                _xlfn.XLOOKUP(
                    E$1,
                    TBL_Options[Option],
                    TBL_Options[ROG],
                    0,
                    0
                )/
                12
            )+
            E43+
            _xlfn.XLOOKUP(
                E$1,
                TBL_Options_Add[Option],
                TBL_Options_Add[Influx2_Size],
                0,
                0
            )
        ),
        _xlfn.XLOOKUP(
            E$1,
            TBL_Options_Add[Option],
            TBL_Options_Add[Influx3_Month],
            0,
            0
        )=TBL_Formulas[[#This Row],[Month]],
        SUM(
            E43*
            SUM(
                _xlfn.XLOOKUP(
                    E$1,
                    TBL_Options[Option],
                    TBL_Options[ROG],
                    0,
                    0
                )/
                12
            )+
            E43+
            _xlfn.XLOOKUP(
                E$1,
                TBL_Options_Add[Option],
                TBL_Options_Add[Influx3_Size],
                0,
                0
            )
        )
    ),
    SUM(
        E43*
        SUM(
            _xlfn.XLOOKUP(
                E$1,
                TBL_Options[Option],
                TBL_Options[ROG],
                0,
                0
            )/
            12
        )+
        E43
    )
)</f>
        <v>70.265007889209642</v>
      </c>
      <c r="F44" cm="1">
        <f t="array" ref="F44">_xlfn.IFNA(
    _xlfn.IFS(
        _xlfn.XLOOKUP(
            F$1,
            TBL_Options_Add[Option],
            TBL_Options_Add[Influx1_Month],
            0,
            0
        )=TBL_Formulas[[#This Row],[Month]],
        SUM(
            F43*
            SUM(
                _xlfn.XLOOKUP(
                    F$1,
                    TBL_Options[Option],
                    TBL_Options[ROG],
                    0,
                    0
                )/
                12
            )+
            F43+
            _xlfn.XLOOKUP(
                F$1,
                TBL_Options_Add[Option],
                TBL_Options_Add[Influx1_Size],
                0,
                0
            )
        ),
        _xlfn.XLOOKUP(
            F$1,
            TBL_Options_Add[Option],
            TBL_Options_Add[Influx2_Month],
            0,
            0
        )=TBL_Formulas[[#This Row],[Month]],
        SUM(
            F43*
            SUM(
                _xlfn.XLOOKUP(
                    F$1,
                    TBL_Options[Option],
                    TBL_Options[ROG],
                    0,
                    0
                )/
                12
            )+
            F43+
            _xlfn.XLOOKUP(
                F$1,
                TBL_Options_Add[Option],
                TBL_Options_Add[Influx2_Size],
                0,
                0
            )
        ),
        _xlfn.XLOOKUP(
            F$1,
            TBL_Options_Add[Option],
            TBL_Options_Add[Influx3_Month],
            0,
            0
        )=TBL_Formulas[[#This Row],[Month]],
        SUM(
            F43*
            SUM(
                _xlfn.XLOOKUP(
                    F$1,
                    TBL_Options[Option],
                    TBL_Options[ROG],
                    0,
                    0
                )/
                12
            )+
            F43+
            _xlfn.XLOOKUP(
                F$1,
                TBL_Options_Add[Option],
                TBL_Options_Add[Influx3_Size],
                0,
                0
            )
        )
    ),
    SUM(
        F43*
        SUM(
            _xlfn.XLOOKUP(
                F$1,
                TBL_Options[Option],
                TBL_Options[ROG],
                0,
                0
            )/
            12
        )+
        F43
    )
)</f>
        <v>70.265007889209642</v>
      </c>
      <c r="G44" cm="1">
        <f t="array" ref="G44">_xlfn.IFNA(
    _xlfn.IFS(
        _xlfn.XLOOKUP(
            G$1,
            TBL_Options_Add[Option],
            TBL_Options_Add[Influx1_Month],
            0,
            0
        )=TBL_Formulas[[#This Row],[Month]],
        SUM(
            G43*
            SUM(
                _xlfn.XLOOKUP(
                    G$1,
                    TBL_Options[Option],
                    TBL_Options[ROG],
                    0,
                    0
                )/
                12
            )+
            G43+
            _xlfn.XLOOKUP(
                G$1,
                TBL_Options_Add[Option],
                TBL_Options_Add[Influx1_Size],
                0,
                0
            )
        ),
        _xlfn.XLOOKUP(
            G$1,
            TBL_Options_Add[Option],
            TBL_Options_Add[Influx2_Month],
            0,
            0
        )=TBL_Formulas[[#This Row],[Month]],
        SUM(
            G43*
            SUM(
                _xlfn.XLOOKUP(
                    G$1,
                    TBL_Options[Option],
                    TBL_Options[ROG],
                    0,
                    0
                )/
                12
            )+
            G43+
            _xlfn.XLOOKUP(
                G$1,
                TBL_Options_Add[Option],
                TBL_Options_Add[Influx2_Size],
                0,
                0
            )
        ),
        _xlfn.XLOOKUP(
            G$1,
            TBL_Options_Add[Option],
            TBL_Options_Add[Influx3_Month],
            0,
            0
        )=TBL_Formulas[[#This Row],[Month]],
        SUM(
            G43*
            SUM(
                _xlfn.XLOOKUP(
                    G$1,
                    TBL_Options[Option],
                    TBL_Options[ROG],
                    0,
                    0
                )/
                12
            )+
            G43+
            _xlfn.XLOOKUP(
                G$1,
                TBL_Options_Add[Option],
                TBL_Options_Add[Influx3_Size],
                0,
                0
            )
        )
    ),
    SUM(
        G43*
        SUM(
            _xlfn.XLOOKUP(
                G$1,
                TBL_Options[Option],
                TBL_Options[ROG],
                0,
                0
            )/
            12
        )+
        G43
    )
)</f>
        <v>70.265007889209642</v>
      </c>
      <c r="H44" cm="1">
        <f t="array" ref="H44">_xlfn.IFNA(
    _xlfn.IFS(
        _xlfn.XLOOKUP(
            H$1,
            TBL_Options_Add[Option],
            TBL_Options_Add[Influx1_Month],
            0,
            0
        )=TBL_Formulas[[#This Row],[Month]],
        SUM(
            H43*
            SUM(
                _xlfn.XLOOKUP(
                    H$1,
                    TBL_Options[Option],
                    TBL_Options[ROG],
                    0,
                    0
                )/
                12
            )+
            H43+
            _xlfn.XLOOKUP(
                H$1,
                TBL_Options_Add[Option],
                TBL_Options_Add[Influx1_Size],
                0,
                0
            )
        ),
        _xlfn.XLOOKUP(
            H$1,
            TBL_Options_Add[Option],
            TBL_Options_Add[Influx2_Month],
            0,
            0
        )=TBL_Formulas[[#This Row],[Month]],
        SUM(
            H43*
            SUM(
                _xlfn.XLOOKUP(
                    H$1,
                    TBL_Options[Option],
                    TBL_Options[ROG],
                    0,
                    0
                )/
                12
            )+
            H43+
            _xlfn.XLOOKUP(
                H$1,
                TBL_Options_Add[Option],
                TBL_Options_Add[Influx2_Size],
                0,
                0
            )
        ),
        _xlfn.XLOOKUP(
            H$1,
            TBL_Options_Add[Option],
            TBL_Options_Add[Influx3_Month],
            0,
            0
        )=TBL_Formulas[[#This Row],[Month]],
        SUM(
            H43*
            SUM(
                _xlfn.XLOOKUP(
                    H$1,
                    TBL_Options[Option],
                    TBL_Options[ROG],
                    0,
                    0
                )/
                12
            )+
            H43+
            _xlfn.XLOOKUP(
                H$1,
                TBL_Options_Add[Option],
                TBL_Options_Add[Influx3_Size],
                0,
                0
            )
        )
    ),
    SUM(
        H43*
        SUM(
            _xlfn.XLOOKUP(
                H$1,
                TBL_Options[Option],
                TBL_Options[ROG],
                0,
                0
            )/
            12
        )+
        H43
    )
)</f>
        <v>70.265007889209642</v>
      </c>
      <c r="I44" cm="1">
        <f t="array" ref="I44">_xlfn.IFNA(
    _xlfn.IFS(
        _xlfn.XLOOKUP(
            I$1,
            TBL_Options_Add[Option],
            TBL_Options_Add[Influx1_Month],
            0,
            0
        )=TBL_Formulas[[#This Row],[Month]],
        SUM(
            I43*
            SUM(
                _xlfn.XLOOKUP(
                    I$1,
                    TBL_Options[Option],
                    TBL_Options[ROG],
                    0,
                    0
                )/
                12
            )+
            I43+
            _xlfn.XLOOKUP(
                I$1,
                TBL_Options_Add[Option],
                TBL_Options_Add[Influx1_Size],
                0,
                0
            )
        ),
        _xlfn.XLOOKUP(
            I$1,
            TBL_Options_Add[Option],
            TBL_Options_Add[Influx2_Month],
            0,
            0
        )=TBL_Formulas[[#This Row],[Month]],
        SUM(
            I43*
            SUM(
                _xlfn.XLOOKUP(
                    I$1,
                    TBL_Options[Option],
                    TBL_Options[ROG],
                    0,
                    0
                )/
                12
            )+
            I43+
            _xlfn.XLOOKUP(
                I$1,
                TBL_Options_Add[Option],
                TBL_Options_Add[Influx2_Size],
                0,
                0
            )
        ),
        _xlfn.XLOOKUP(
            I$1,
            TBL_Options_Add[Option],
            TBL_Options_Add[Influx3_Month],
            0,
            0
        )=TBL_Formulas[[#This Row],[Month]],
        SUM(
            I43*
            SUM(
                _xlfn.XLOOKUP(
                    I$1,
                    TBL_Options[Option],
                    TBL_Options[ROG],
                    0,
                    0
                )/
                12
            )+
            I43+
            _xlfn.XLOOKUP(
                I$1,
                TBL_Options_Add[Option],
                TBL_Options_Add[Influx3_Size],
                0,
                0
            )
        )
    ),
    SUM(
        I43*
        SUM(
            _xlfn.XLOOKUP(
                I$1,
                TBL_Options[Option],
                TBL_Options[ROG],
                0,
                0
            )/
            12
        )+
        I43
    )
)</f>
        <v>70.265007889209642</v>
      </c>
      <c r="J44" cm="1">
        <f t="array" ref="J44">_xlfn.IFNA(
    _xlfn.IFS(
        _xlfn.XLOOKUP(
            J$1,
            TBL_Options_Add[Option],
            TBL_Options_Add[Influx1_Month],
            0,
            0
        )=TBL_Formulas[[#This Row],[Month]],
        SUM(
            J43*
            SUM(
                _xlfn.XLOOKUP(
                    J$1,
                    TBL_Options[Option],
                    TBL_Options[ROG],
                    0,
                    0
                )/
                12
            )+
            J43+
            _xlfn.XLOOKUP(
                J$1,
                TBL_Options_Add[Option],
                TBL_Options_Add[Influx1_Size],
                0,
                0
            )
        ),
        _xlfn.XLOOKUP(
            J$1,
            TBL_Options_Add[Option],
            TBL_Options_Add[Influx2_Month],
            0,
            0
        )=TBL_Formulas[[#This Row],[Month]],
        SUM(
            J43*
            SUM(
                _xlfn.XLOOKUP(
                    J$1,
                    TBL_Options[Option],
                    TBL_Options[ROG],
                    0,
                    0
                )/
                12
            )+
            J43+
            _xlfn.XLOOKUP(
                J$1,
                TBL_Options_Add[Option],
                TBL_Options_Add[Influx2_Size],
                0,
                0
            )
        ),
        _xlfn.XLOOKUP(
            J$1,
            TBL_Options_Add[Option],
            TBL_Options_Add[Influx3_Month],
            0,
            0
        )=TBL_Formulas[[#This Row],[Month]],
        SUM(
            J43*
            SUM(
                _xlfn.XLOOKUP(
                    J$1,
                    TBL_Options[Option],
                    TBL_Options[ROG],
                    0,
                    0
                )/
                12
            )+
            J43+
            _xlfn.XLOOKUP(
                J$1,
                TBL_Options_Add[Option],
                TBL_Options_Add[Influx3_Size],
                0,
                0
            )
        )
    ),
    SUM(
        J43*
        SUM(
            _xlfn.XLOOKUP(
                J$1,
                TBL_Options[Option],
                TBL_Options[ROG],
                0,
                0
            )/
            12
        )+
        J43
    )
)</f>
        <v>70.265007889209642</v>
      </c>
      <c r="K44" cm="1">
        <f t="array" ref="K44">_xlfn.IFNA(
    _xlfn.IFS(
        _xlfn.XLOOKUP(
            K$1,
            TBL_Options_Add[Option],
            TBL_Options_Add[Influx1_Month],
            0,
            0
        )=TBL_Formulas[[#This Row],[Month]],
        SUM(
            K43*
            SUM(
                _xlfn.XLOOKUP(
                    K$1,
                    TBL_Options[Option],
                    TBL_Options[ROG],
                    0,
                    0
                )/
                12
            )+
            K43+
            _xlfn.XLOOKUP(
                K$1,
                TBL_Options_Add[Option],
                TBL_Options_Add[Influx1_Size],
                0,
                0
            )
        ),
        _xlfn.XLOOKUP(
            K$1,
            TBL_Options_Add[Option],
            TBL_Options_Add[Influx2_Month],
            0,
            0
        )=TBL_Formulas[[#This Row],[Month]],
        SUM(
            K43*
            SUM(
                _xlfn.XLOOKUP(
                    K$1,
                    TBL_Options[Option],
                    TBL_Options[ROG],
                    0,
                    0
                )/
                12
            )+
            K43+
            _xlfn.XLOOKUP(
                K$1,
                TBL_Options_Add[Option],
                TBL_Options_Add[Influx2_Size],
                0,
                0
            )
        ),
        _xlfn.XLOOKUP(
            K$1,
            TBL_Options_Add[Option],
            TBL_Options_Add[Influx3_Month],
            0,
            0
        )=TBL_Formulas[[#This Row],[Month]],
        SUM(
            K43*
            SUM(
                _xlfn.XLOOKUP(
                    K$1,
                    TBL_Options[Option],
                    TBL_Options[ROG],
                    0,
                    0
                )/
                12
            )+
            K43+
            _xlfn.XLOOKUP(
                K$1,
                TBL_Options_Add[Option],
                TBL_Options_Add[Influx3_Size],
                0,
                0
            )
        )
    ),
    SUM(
        K43*
        SUM(
            _xlfn.XLOOKUP(
                K$1,
                TBL_Options[Option],
                TBL_Options[ROG],
                0,
                0
            )/
            12
        )+
        K43
    )
)</f>
        <v>70.265007889209642</v>
      </c>
      <c r="L44">
        <f>IFERROR(
    SUM(
       TBL_Formulas[[#This Row],[Growth Pattern 01]]*
        _xlfn.XLOOKUP(
            L$1,
            TBL_Options[Option],
            TBL_Options[Primary_Mix],
            1,
            0
        )
    ),
    ""
)</f>
        <v>277.59497340517186</v>
      </c>
      <c r="M44">
        <f>IFERROR(
    SUM(
       TBL_Formulas[[#This Row],[Growth Pattern 01]]*
        _xlfn.XLOOKUP(
            M$1,
            TBL_Options[Option],
            TBL_Options[Secondary_Mix],
            1,
            0
        )
    ),
    ""
)</f>
        <v>55.518994681034371</v>
      </c>
      <c r="N44">
        <f>IFERROR(
    SUM(
       TBL_Formulas[[#This Row],[Growth Pattern 01]]*
        _xlfn.XLOOKUP(
            N$1,
            TBL_Options[Option],
            TBL_Options[Archive_Mix],
            1,
            0
        )
    ),
    ""
)</f>
        <v>0</v>
      </c>
      <c r="O44">
        <f>IFERROR(
    SUM(
       TBL_Formulas[[#This Row],[Growth Pattern 02]]*
        _xlfn.XLOOKUP(
            O$1,
            TBL_Options[Option],
            TBL_Options[Primary_Mix],
            1,
            0
        )
    ),
    ""
)</f>
        <v>14.053001577841929</v>
      </c>
      <c r="P44">
        <f>IFERROR(
    SUM(
       TBL_Formulas[[#This Row],[Growth Pattern 02]]*
        _xlfn.XLOOKUP(
            P$1,
            TBL_Options[Option],
            TBL_Options[Secondary_Mix],
            1,
            0
        )
    ),
    ""
)</f>
        <v>14.053001577841929</v>
      </c>
      <c r="Q44">
        <f>IFERROR(
    SUM(
       TBL_Formulas[[#This Row],[Growth Pattern 02]]*
        _xlfn.XLOOKUP(
            Q$1,
            TBL_Options[Option],
            TBL_Options[Archive_Mix],
            1,
            0
        )
    ),
    ""
)</f>
        <v>42.159004733525784</v>
      </c>
      <c r="R44">
        <f>IFERROR(
    SUM(
       TBL_Formulas[[#This Row],[Growth Pattern 03]]*
        _xlfn.XLOOKUP(
            R$1,
            TBL_Options[Option],
            TBL_Options[Primary_Mix],
            1,
            0
        )
    ),
    ""
)</f>
        <v>70.265007889209642</v>
      </c>
      <c r="S44">
        <f>IFERROR(
    SUM(
       TBL_Formulas[[#This Row],[Growth Pattern 03]]*
        _xlfn.XLOOKUP(
            R$1,
            TBL_Options[Option],
            TBL_Options[Secondary_Mix],
            1,
            0
        )
    ),
    ""
)</f>
        <v>0</v>
      </c>
      <c r="T44">
        <f>IFERROR(
    SUM(
       TBL_Formulas[[#This Row],[Growth Pattern 03]]*
        _xlfn.XLOOKUP(
            T$1,
            TBL_Options[Option],
            TBL_Options[Archive_Mix],
            1,
            0
        )
    ),
    ""
)</f>
        <v>0</v>
      </c>
      <c r="U44">
        <f>IFERROR(
    SUM(
       TBL_Formulas[[#This Row],[Growth Pattern 04]]*
        _xlfn.XLOOKUP(
            U$1,
            TBL_Options[Option],
            TBL_Options[Primary_Mix],
            1,
            0
        )
    ),
    ""
)</f>
        <v>70.265007889209642</v>
      </c>
      <c r="V44">
        <f>IFERROR(
    SUM(
       TBL_Formulas[[#This Row],[Growth Pattern 04]]*
        _xlfn.XLOOKUP(
           V$1,
            TBL_Options[Option],
            TBL_Options[Secondary_Mix],
            1,
            0
        )
    ),
    ""
)</f>
        <v>0</v>
      </c>
      <c r="W44">
        <f>IFERROR(
    SUM(
       TBL_Formulas[[#This Row],[Growth Pattern 04]]*
        _xlfn.XLOOKUP(
            W$1,
            TBL_Options[Option],
            TBL_Options[Archive_Mix],
            1,
            0
        )
    ),
    ""
)</f>
        <v>0</v>
      </c>
      <c r="X44">
        <f>IFERROR(
    SUM(
       TBL_Formulas[[#This Row],[Growth Pattern 05]]*
        _xlfn.XLOOKUP(
            X$1,
            TBL_Options[Option],
            TBL_Options[Primary_Mix],
            1,
            0
        )
    ),
    ""
)</f>
        <v>70.265007889209642</v>
      </c>
      <c r="Y44">
        <f>IFERROR(
    SUM(
       TBL_Formulas[[#This Row],[Growth Pattern 05]]*
        _xlfn.XLOOKUP(
            Y$1,
            TBL_Options[Option],
            TBL_Options[Secondary_Mix],
            1,
            0
        )
    ),
    ""
)</f>
        <v>0</v>
      </c>
      <c r="Z44">
        <f>IFERROR(
    SUM(
       TBL_Formulas[[#This Row],[Growth Pattern 05]]*
        _xlfn.XLOOKUP(
            Z$1,
            TBL_Options[Option],
            TBL_Options[Archive_Mix],
            1,
            0
        )
    ),
    ""
)</f>
        <v>0</v>
      </c>
      <c r="AA44">
        <f>IFERROR(
    SUM(
       TBL_Formulas[[#This Row],[Growth Pattern 06]]*
        _xlfn.XLOOKUP(
            AA$1,
            TBL_Options[Option],
            TBL_Options[Primary_Mix],
            1,
            0
        )
    ),
    ""
)</f>
        <v>70.265007889209642</v>
      </c>
      <c r="AB44">
        <f>IFERROR(
    SUM(
       TBL_Formulas[[#This Row],[Growth Pattern 06]]*
        _xlfn.XLOOKUP(
            AB$1,
            TBL_Options[Option],
            TBL_Options[Secondary_Mix],
            1,
            0
        )
    ),
    ""
)</f>
        <v>0</v>
      </c>
      <c r="AC44">
        <f>IFERROR(
    SUM(
       TBL_Formulas[[#This Row],[Growth Pattern 06]]*
        _xlfn.XLOOKUP(
            AC$1,
            TBL_Options[Option],
            TBL_Options[Archive_Mix],
            1,
            0
        )
    ),
    ""
)</f>
        <v>0</v>
      </c>
      <c r="AD44">
        <f>IFERROR(
    SUM(
       TBL_Formulas[[#This Row],[Growth Pattern 07]]*
        _xlfn.XLOOKUP(
            AD$1,
            TBL_Options[Option],
            TBL_Options[Primary_Mix],
            1,
            0
        )
    ),
    ""
)</f>
        <v>70.265007889209642</v>
      </c>
      <c r="AE44">
        <f>IFERROR(
    SUM(
       TBL_Formulas[[#This Row],[Growth Pattern 07]]*
        _xlfn.XLOOKUP(
            AE$1,
            TBL_Options[Option],
            TBL_Options[Secondary_Mix],
            1,
            0
        )
    ),
    ""
)</f>
        <v>0</v>
      </c>
      <c r="AF44">
        <f>IFERROR(
    SUM(
       TBL_Formulas[[#This Row],[Growth Pattern 07]]*
        _xlfn.XLOOKUP(
            AF$1,
            TBL_Options[Option],
            TBL_Options[Archive_Mix],
            1,
            0
        )
    ),
    ""
)</f>
        <v>0</v>
      </c>
      <c r="AG44">
        <f>IFERROR(
    SUM(
       TBL_Formulas[[#This Row],[Growth Pattern 08]]*
        _xlfn.XLOOKUP(
            AG$1,
            TBL_Options[Option],
            TBL_Options[Primary_Mix],
            1,
            0
        )
    ),
    ""
)</f>
        <v>70.265007889209642</v>
      </c>
      <c r="AH44">
        <f>IFERROR(
    SUM(
       TBL_Formulas[[#This Row],[Growth Pattern 08]]*
        _xlfn.XLOOKUP(
            AH$1,
            TBL_Options[Option],
            TBL_Options[Secondary_Mix],
            1,
            0
        )
    ),
    ""
)</f>
        <v>0</v>
      </c>
      <c r="AI44">
        <f>IFERROR(
    SUM(
       TBL_Formulas[[#This Row],[Growth Pattern 08]]*
        _xlfn.XLOOKUP(
            AI$1,
            TBL_Options[Option],
            TBL_Options[Archive_Mix],
            1,
            0
        )
    ),
    ""
)</f>
        <v>0</v>
      </c>
      <c r="AJ44">
        <f>IFERROR(
    SUM(
       TBL_Formulas[[#This Row],[Growth Pattern 09]]*
        _xlfn.XLOOKUP(
            AJ$1,
            TBL_Options[Option],
            TBL_Options[Primary_Mix],
            1,
            0
        )
    ),
    ""
)</f>
        <v>70.265007889209642</v>
      </c>
      <c r="AK44">
        <f>IFERROR(
    SUM(
       TBL_Formulas[[#This Row],[Growth Pattern 09]]*
        _xlfn.XLOOKUP(
            AK$1,
            TBL_Options[Option],
            TBL_Options[Secondary_Mix],
            1,
            0
        )
    ),
    ""
)</f>
        <v>0</v>
      </c>
      <c r="AL44">
        <f>IFERROR(
    SUM(
       TBL_Formulas[[#This Row],[Growth Pattern 09]]*
        _xlfn.XLOOKUP(
            AL$1,
            TBL_Options[Option],
            TBL_Options[Archive_Mix],
            1,
            0
        )
    ),
    ""
)</f>
        <v>0</v>
      </c>
      <c r="AM44">
        <f>IFERROR(
    SUM(
       TBL_Formulas[[#This Row],[Growth Pattern 10]]*
        _xlfn.XLOOKUP(
            AM$1,
            TBL_Options[Option],
            TBL_Options[Primary_Mix],
            1,
            0
        )
    ),
    ""
)</f>
        <v>70.265007889209642</v>
      </c>
      <c r="AN44">
        <f>IFERROR(
    SUM(
       TBL_Formulas[[#This Row],[Growth Pattern 10]]*
        _xlfn.XLOOKUP(
            AN$1,
            TBL_Options[Option],
            TBL_Options[Secondary_Mix],
            1,
            0
        )
    ),
    ""
)</f>
        <v>0</v>
      </c>
      <c r="AO44">
        <f>IFERROR(
    SUM(
       TBL_Formulas[[#This Row],[Growth Pattern 10]]*
        _xlfn.XLOOKUP(
            AO$1,
            TBL_Options[Option],
            TBL_Options[Archive_Mix],
            1,
            0
        )
    ),
    ""
)</f>
        <v>0</v>
      </c>
      <c r="AP44" s="3" cm="1">
        <f t="array" ref="AP44">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6304.8595608717114</v>
      </c>
      <c r="AQ44" s="3" t="str" cm="1">
        <f t="array" ref="AQ44">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4" s="3" t="str" cm="1">
        <f t="array" ref="AR44">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4" s="3" cm="1">
        <f t="array" ref="AS44">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330.9762931613331</v>
      </c>
      <c r="AT44" s="3" cm="1">
        <f t="array" ref="AT44">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179.87842019637671</v>
      </c>
      <c r="AU44" s="3" cm="1">
        <f t="array" ref="AU44">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172.6832833885216</v>
      </c>
      <c r="AV44" s="3" cm="1">
        <f t="array" ref="AV44">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899.39210098188346</v>
      </c>
      <c r="AW44" s="3" t="str" cm="1">
        <f t="array" ref="AW44">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4" s="3" t="str" cm="1">
        <f t="array" ref="AX44">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4" s="3" cm="1">
        <f t="array" ref="AY44">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719.51368078550672</v>
      </c>
      <c r="AZ44" s="3" t="str" cm="1">
        <f t="array" ref="AZ44">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4" s="3" t="str" cm="1">
        <f t="array" ref="BA44">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4" s="3" cm="1">
        <f t="array" ref="BB44">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1280.5986677589265</v>
      </c>
      <c r="BC44" s="3" t="str" cm="1">
        <f t="array" ref="BC44">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4" s="3" t="str" cm="1">
        <f t="array" ref="BD44">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4" s="3" cm="1">
        <f t="array" ref="BE44">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719.51368078550672</v>
      </c>
      <c r="BF44" s="3" t="str" cm="1">
        <f t="array" ref="BF44">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4" s="3" t="str" cm="1">
        <f t="array" ref="BG44">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4" s="3" cm="1">
        <f t="array" ref="BH44">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143.90273615710134</v>
      </c>
      <c r="BI44" s="3" t="str" cm="1">
        <f t="array" ref="BI44">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4" s="3" t="str" cm="1">
        <f t="array" ref="BJ44">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4" s="3" cm="1">
        <f t="array" ref="BK44">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2806.1033550634761</v>
      </c>
      <c r="BL44" s="3" t="str" cm="1">
        <f t="array" ref="BL44">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4" s="3" t="str" cm="1">
        <f t="array" ref="BM44">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4" s="3" cm="1">
        <f t="array" ref="BN44">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719.51368078550672</v>
      </c>
      <c r="BO44" s="3" t="str" cm="1">
        <f t="array" ref="BO44">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4" s="3" t="str" cm="1">
        <f t="array" ref="BP44">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4" s="3" cm="1">
        <f t="array" ref="BQ44">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287.80547231420269</v>
      </c>
      <c r="BR44" s="3" t="str" cm="1">
        <f t="array" ref="BR44">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4" s="3" t="str" cm="1">
        <f t="array" ref="BS44">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4"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4">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4">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71.951368078550672</v>
      </c>
      <c r="BW44">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71.951368078550672</v>
      </c>
      <c r="BX44">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4">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71.951368078550672</v>
      </c>
      <c r="BZ44">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143.90273615710134</v>
      </c>
      <c r="CA44">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4">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71.951368078550672</v>
      </c>
      <c r="CC44">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143.90273615710134</v>
      </c>
      <c r="CD44" s="3" t="str" cm="1">
        <f t="array" ref="CD44">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4" s="3" cm="1">
        <f t="array" ref="CE44">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2467.3866485186159</v>
      </c>
      <c r="CF44" s="3" t="str" cm="1">
        <f t="array" ref="CF44">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4" s="3" t="str" cm="1">
        <f t="array" ref="CG44">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4" s="3" cm="1">
        <f t="array" ref="CH44">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129.51246254139122</v>
      </c>
      <c r="CI44" s="3" t="str" cm="1">
        <f t="array" ref="CI44">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4" s="3" t="str" cm="1">
        <f t="array" ref="CJ44">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4" s="3" cm="1">
        <f t="array" ref="CK44">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647.56231270695605</v>
      </c>
      <c r="CL44" s="3" t="str" cm="1">
        <f t="array" ref="CL44">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4" s="3" t="str" cm="1">
        <f t="array" ref="CM44">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4" s="3" cm="1">
        <f t="array" ref="CN44">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647.56231270695605</v>
      </c>
      <c r="CO44" s="3" t="str" cm="1">
        <f t="array" ref="CO44">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4" s="3" cm="1">
        <f t="array" ref="CP44">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620.61447068731843</v>
      </c>
      <c r="CQ44" s="3" t="str" cm="1">
        <f t="array" ref="CQ44">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4" s="3" t="str" cm="1">
        <f t="array" ref="CR44">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4" s="3" cm="1">
        <f t="array" ref="CS44">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620.61447068731843</v>
      </c>
      <c r="CT44" s="3" t="str" cm="1">
        <f t="array" ref="CT44">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4" s="3" t="str" cm="1">
        <f t="array" ref="CU44">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4" s="3" cm="1">
        <f t="array" ref="CV44">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620.61447068731843</v>
      </c>
      <c r="CW44" s="3" t="str" cm="1">
        <f t="array" ref="CW44">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4" s="3" t="str" cm="1">
        <f t="array" ref="CX44">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4" s="3" cm="1">
        <f t="array" ref="CY44">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620.61447068731843</v>
      </c>
      <c r="CZ44" s="3" t="str" cm="1">
        <f t="array" ref="CZ44">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4" s="3" t="str" cm="1">
        <f t="array" ref="DA44">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4" s="3" t="str" cm="1">
        <f t="array" ref="DB44">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4" s="3" t="str" cm="1">
        <f t="array" ref="DC44">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4" s="3" cm="1">
        <f t="array" ref="DD44">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801.7050488640574</v>
      </c>
      <c r="DE44" s="3" t="str" cm="1">
        <f t="array" ref="DE44">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4" s="3" t="str" cm="1">
        <f t="array" ref="DF44">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4" s="3" cm="1">
        <f t="array" ref="DG44">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801.7050488640574</v>
      </c>
      <c r="DH44" s="3">
        <f>SUM(TBL_Formulas[[#This Row],[Primary Storage 01]:[Archive Storage 01]],TBL_Formulas[[#This Row],[Data Retrieval 01]])</f>
        <v>6304.8595608717114</v>
      </c>
      <c r="DI44" s="3">
        <f>SUM(TBL_Formulas[[#This Row],[Primary Storage 01]:[Archive Storage 01]],TBL_Formulas[[#This Row],[Data Retrieval 01]],TBL_Formulas[[#This Row],[Egress Fees 01 - Azure]:[Egress Fees 01 - GCP]])</f>
        <v>8772.2462093903268</v>
      </c>
      <c r="DJ44" s="3">
        <f>SUM(TBL_Formulas[[#This Row],[Primary Storage 02]:[Archive Storage 02]],TBL_Formulas[[#This Row],[Data Retrieval 02]])</f>
        <v>683.53799674623133</v>
      </c>
      <c r="DK44" s="3">
        <f>SUM(TBL_Formulas[[#This Row],[Primary Storage 02]:[Archive Storage 02]],TBL_Formulas[[#This Row],[Data Retrieval 02]],TBL_Formulas[[#This Row],[Egress Fees 02 - Azure]:[Egress Fees 02 - GCP]])</f>
        <v>813.05045928762252</v>
      </c>
      <c r="DL44" s="3">
        <f>SUM(TBL_Formulas[[#This Row],[Primary Storage 03]:[Archive Storage 03]],TBL_Formulas[[#This Row],[Data Retrieval 03]])</f>
        <v>971.34346906043413</v>
      </c>
      <c r="DM44" s="3">
        <f>SUM(TBL_Formulas[[#This Row],[Primary Storage 03]:[Archive Storage 03]],TBL_Formulas[[#This Row],[Data Retrieval 03]],TBL_Formulas[[#This Row],[Egress Fees 03 - Azure]:[Egress Fees 03 - GCP]])</f>
        <v>1618.9057817673902</v>
      </c>
      <c r="DN44" s="3">
        <f>SUM(TBL_Formulas[[#This Row],[Primary Storage 04]:[Archive Storage 04]],TBL_Formulas[[#This Row],[Data Retrieval 04]])</f>
        <v>791.46504886405739</v>
      </c>
      <c r="DO44" s="3">
        <f>SUM(TBL_Formulas[[#This Row],[Primary Storage 04]:[Archive Storage 04]],TBL_Formulas[[#This Row],[Data Retrieval 04]],TBL_Formulas[[#This Row],[Egress Fees 04 - Azure]:[Egress Fees 04 - GCP]])</f>
        <v>1439.0273615710134</v>
      </c>
      <c r="DP44" s="3">
        <f>SUM(TBL_Formulas[[#This Row],[Primary Storage 05]:[Archive Storage 05]],TBL_Formulas[[#This Row],[Data Retrieval 05]])</f>
        <v>1280.5986677589265</v>
      </c>
      <c r="DQ44" s="3">
        <f>SUM(TBL_Formulas[[#This Row],[Primary Storage 05]:[Archive Storage 05]],TBL_Formulas[[#This Row],[Data Retrieval 05]],TBL_Formulas[[#This Row],[Egress Fees 05 - Azure]:[Egress Fees 05 - GCP]])</f>
        <v>1901.213138446245</v>
      </c>
      <c r="DR44" s="3">
        <f>SUM(TBL_Formulas[[#This Row],[Primary Storage 06]:[Archive Storage 06]],TBL_Formulas[[#This Row],[Data Retrieval 06]])</f>
        <v>791.46504886405739</v>
      </c>
      <c r="DS44" s="3">
        <f>SUM(TBL_Formulas[[#This Row],[Primary Storage 06]:[Archive Storage 06]],TBL_Formulas[[#This Row],[Data Retrieval 06]],TBL_Formulas[[#This Row],[Egress Fees 06 - Azure]:[Egress Fees 06 - GCP]])</f>
        <v>1412.0795195513758</v>
      </c>
      <c r="DT44" s="3">
        <f>SUM(TBL_Formulas[[#This Row],[Primary Storage 07]:[Archive Storage 07]],TBL_Formulas[[#This Row],[Data Retrieval 07]])</f>
        <v>287.80547231420269</v>
      </c>
      <c r="DU44" s="3">
        <f>SUM(TBL_Formulas[[#This Row],[Primary Storage 07]:[Archive Storage 07]],TBL_Formulas[[#This Row],[Data Retrieval 07]],TBL_Formulas[[#This Row],[Egress Fees 07 - Azure]:[Egress Fees 07 - GCP]])</f>
        <v>908.41994300152112</v>
      </c>
      <c r="DV44" s="3">
        <f>SUM(TBL_Formulas[[#This Row],[Primary Storage 08]:[Archive Storage 08]],TBL_Formulas[[#This Row],[Data Retrieval 08]])</f>
        <v>2806.1033550634761</v>
      </c>
      <c r="DW44" s="3">
        <f>SUM(TBL_Formulas[[#This Row],[Primary Storage 08]:[Archive Storage 08]],TBL_Formulas[[#This Row],[Data Retrieval 08]],TBL_Formulas[[#This Row],[Egress Fees 08 - Azure]:[Egress Fees 08 - GCP]])</f>
        <v>3426.7178257507944</v>
      </c>
      <c r="DX44" s="3">
        <f>SUM(TBL_Formulas[[#This Row],[Primary Storage 09]:[Archive Storage 09]],TBL_Formulas[[#This Row],[Data Retrieval 09]])</f>
        <v>791.46504886405739</v>
      </c>
      <c r="DY44" s="3">
        <f>SUM(TBL_Formulas[[#This Row],[Primary Storage 09]:[Archive Storage 09]],TBL_Formulas[[#This Row],[Data Retrieval 09]],TBL_Formulas[[#This Row],[Egress Fees 09 - Azure]:[Egress Fees 09 - GCP]])</f>
        <v>1593.1700977281148</v>
      </c>
      <c r="DZ44" s="3">
        <f>SUM(TBL_Formulas[[#This Row],[Primary Storage 10]:[Archive Storage 10]],TBL_Formulas[[#This Row],[Data Retrieval 10]])</f>
        <v>431.70820847130403</v>
      </c>
      <c r="EA44" s="3">
        <f>SUM(TBL_Formulas[[#This Row],[Primary Storage 10]:[Archive Storage 10]],TBL_Formulas[[#This Row],[Data Retrieval 10]],TBL_Formulas[[#This Row],[Egress Fees 10 - Azure]:[Egress Fees 10 - GCP]])</f>
        <v>1233.4132573353613</v>
      </c>
      <c r="EB44" s="14"/>
    </row>
    <row r="45" spans="1:132" x14ac:dyDescent="0.2">
      <c r="A45" s="2">
        <v>43</v>
      </c>
      <c r="B45" cm="1">
        <f t="array" ref="B45">_xlfn.IFNA(
    _xlfn.IFS(
        _xlfn.XLOOKUP(
            B$1,
            TBL_Options_Add[Option],
            TBL_Options_Add[Influx1_Month],
            0,
            0
        )=TBL_Formulas[[#This Row],[Month]],
        SUM(
            B44*
            SUM(
                _xlfn.XLOOKUP(
                    B$1,
                    TBL_Options[Option],
                    TBL_Options[ROG],
                    0,
                    0
                )/
                12
            )+
            B44+
            _xlfn.XLOOKUP(
                B$1,
                TBL_Options_Add[Option],
                TBL_Options_Add[Influx1_Size],
                0,
                0
            )
        ),
        _xlfn.XLOOKUP(
            B$1,
            TBL_Options_Add[Option],
            TBL_Options_Add[Influx2_Month],
            0,
            0
        )=TBL_Formulas[[#This Row],[Month]],
        SUM(
            B44*
            SUM(
                _xlfn.XLOOKUP(
                    B$1,
                    TBL_Options[Option],
                    TBL_Options[ROG],
                    0,
                    0
                )/
                12
            )+
            B44+
            _xlfn.XLOOKUP(
                B$1,
                TBL_Options_Add[Option],
                TBL_Options_Add[Influx2_Size],
                0,
                0
            )
        ),
        _xlfn.XLOOKUP(
            B$1,
            TBL_Options_Add[Option],
            TBL_Options_Add[Influx3_Month],
            0,
            0
        )=TBL_Formulas[[#This Row],[Month]],
        SUM(
            B44*
            SUM(
                _xlfn.XLOOKUP(
                    B$1,
                    TBL_Options[Option],
                    TBL_Options[ROG],
                    0,
                    0
                )/
                12
            )+
            B44+
            _xlfn.XLOOKUP(
                B$1,
                TBL_Options_Add[Option],
                TBL_Options_Add[Influx3_Size],
                0,
                0
            )
        )
    ),
    SUM(
        B44*
        SUM(
            _xlfn.XLOOKUP(
                B$1,
                TBL_Options[Option],
                TBL_Options[ROG],
                0,
                0
            )/
            12
        )+
        B44
    )
)</f>
        <v>279.90826485021495</v>
      </c>
      <c r="C45" cm="1">
        <f t="array" ref="C45">_xlfn.IFNA(
    _xlfn.IFS(
        _xlfn.XLOOKUP(
            C$1,
            TBL_Options_Add[Option],
            TBL_Options_Add[Influx1_Month],
            0,
            0
        )=TBL_Formulas[[#This Row],[Month]],
        SUM(
            C44*
            SUM(
                _xlfn.XLOOKUP(
                    C$1,
                    TBL_Options[Option],
                    TBL_Options[ROG],
                    0,
                    0
                )/
                12
            )+
            C44+
            _xlfn.XLOOKUP(
                C$1,
                TBL_Options_Add[Option],
                TBL_Options_Add[Influx1_Size],
                0,
                0
            )
        ),
        _xlfn.XLOOKUP(
            C$1,
            TBL_Options_Add[Option],
            TBL_Options_Add[Influx2_Month],
            0,
            0
        )=TBL_Formulas[[#This Row],[Month]],
        SUM(
            C44*
            SUM(
                _xlfn.XLOOKUP(
                    C$1,
                    TBL_Options[Option],
                    TBL_Options[ROG],
                    0,
                    0
                )/
                12
            )+
            C44+
            _xlfn.XLOOKUP(
                C$1,
                TBL_Options_Add[Option],
                TBL_Options_Add[Influx2_Size],
                0,
                0
            )
        ),
        _xlfn.XLOOKUP(
            C$1,
            TBL_Options_Add[Option],
            TBL_Options_Add[Influx3_Month],
            0,
            0
        )=TBL_Formulas[[#This Row],[Month]],
        SUM(
            C44*
            SUM(
                _xlfn.XLOOKUP(
                    C$1,
                    TBL_Options[Option],
                    TBL_Options[ROG],
                    0,
                    0
                )/
                12
            )+
            C44+
            _xlfn.XLOOKUP(
                C$1,
                TBL_Options_Add[Option],
                TBL_Options_Add[Influx3_Size],
                0,
                0
            )
        )
    ),
    SUM(
        C44*
        SUM(
            _xlfn.XLOOKUP(
                C$1,
                TBL_Options[Option],
                TBL_Options[ROG],
                0,
                0
            )/
            12
        )+
        C44
    )
)</f>
        <v>70.85054962161972</v>
      </c>
      <c r="D45" cm="1">
        <f t="array" ref="D45">_xlfn.IFNA(
    _xlfn.IFS(
        _xlfn.XLOOKUP(
            D$1,
            TBL_Options_Add[Option],
            TBL_Options_Add[Influx1_Month],
            0,
            0
        )=TBL_Formulas[[#This Row],[Month]],
        SUM(
            D44*
            SUM(
                _xlfn.XLOOKUP(
                    D$1,
                    TBL_Options[Option],
                    TBL_Options[ROG],
                    0,
                    0
                )/
                12
            )+
            D44+
            _xlfn.XLOOKUP(
                D$1,
                TBL_Options_Add[Option],
                TBL_Options_Add[Influx1_Size],
                0,
                0
            )
        ),
        _xlfn.XLOOKUP(
            D$1,
            TBL_Options_Add[Option],
            TBL_Options_Add[Influx2_Month],
            0,
            0
        )=TBL_Formulas[[#This Row],[Month]],
        SUM(
            D44*
            SUM(
                _xlfn.XLOOKUP(
                    D$1,
                    TBL_Options[Option],
                    TBL_Options[ROG],
                    0,
                    0
                )/
                12
            )+
            D44+
            _xlfn.XLOOKUP(
                D$1,
                TBL_Options_Add[Option],
                TBL_Options_Add[Influx2_Size],
                0,
                0
            )
        ),
        _xlfn.XLOOKUP(
            D$1,
            TBL_Options_Add[Option],
            TBL_Options_Add[Influx3_Month],
            0,
            0
        )=TBL_Formulas[[#This Row],[Month]],
        SUM(
            D44*
            SUM(
                _xlfn.XLOOKUP(
                    D$1,
                    TBL_Options[Option],
                    TBL_Options[ROG],
                    0,
                    0
                )/
                12
            )+
            D44+
            _xlfn.XLOOKUP(
                D$1,
                TBL_Options_Add[Option],
                TBL_Options_Add[Influx3_Size],
                0,
                0
            )
        )
    ),
    SUM(
        D44*
        SUM(
            _xlfn.XLOOKUP(
                D$1,
                TBL_Options[Option],
                TBL_Options[ROG],
                0,
                0
            )/
            12
        )+
        D44
    )
)</f>
        <v>70.85054962161972</v>
      </c>
      <c r="E45" cm="1">
        <f t="array" ref="E45">_xlfn.IFNA(
    _xlfn.IFS(
        _xlfn.XLOOKUP(
            E$1,
            TBL_Options_Add[Option],
            TBL_Options_Add[Influx1_Month],
            0,
            0
        )=TBL_Formulas[[#This Row],[Month]],
        SUM(
            E44*
            SUM(
                _xlfn.XLOOKUP(
                    E$1,
                    TBL_Options[Option],
                    TBL_Options[ROG],
                    0,
                    0
                )/
                12
            )+
            E44+
            _xlfn.XLOOKUP(
                E$1,
                TBL_Options_Add[Option],
                TBL_Options_Add[Influx1_Size],
                0,
                0
            )
        ),
        _xlfn.XLOOKUP(
            E$1,
            TBL_Options_Add[Option],
            TBL_Options_Add[Influx2_Month],
            0,
            0
        )=TBL_Formulas[[#This Row],[Month]],
        SUM(
            E44*
            SUM(
                _xlfn.XLOOKUP(
                    E$1,
                    TBL_Options[Option],
                    TBL_Options[ROG],
                    0,
                    0
                )/
                12
            )+
            E44+
            _xlfn.XLOOKUP(
                E$1,
                TBL_Options_Add[Option],
                TBL_Options_Add[Influx2_Size],
                0,
                0
            )
        ),
        _xlfn.XLOOKUP(
            E$1,
            TBL_Options_Add[Option],
            TBL_Options_Add[Influx3_Month],
            0,
            0
        )=TBL_Formulas[[#This Row],[Month]],
        SUM(
            E44*
            SUM(
                _xlfn.XLOOKUP(
                    E$1,
                    TBL_Options[Option],
                    TBL_Options[ROG],
                    0,
                    0
                )/
                12
            )+
            E44+
            _xlfn.XLOOKUP(
                E$1,
                TBL_Options_Add[Option],
                TBL_Options_Add[Influx3_Size],
                0,
                0
            )
        )
    ),
    SUM(
        E44*
        SUM(
            _xlfn.XLOOKUP(
                E$1,
                TBL_Options[Option],
                TBL_Options[ROG],
                0,
                0
            )/
            12
        )+
        E44
    )
)</f>
        <v>70.85054962161972</v>
      </c>
      <c r="F45" cm="1">
        <f t="array" ref="F45">_xlfn.IFNA(
    _xlfn.IFS(
        _xlfn.XLOOKUP(
            F$1,
            TBL_Options_Add[Option],
            TBL_Options_Add[Influx1_Month],
            0,
            0
        )=TBL_Formulas[[#This Row],[Month]],
        SUM(
            F44*
            SUM(
                _xlfn.XLOOKUP(
                    F$1,
                    TBL_Options[Option],
                    TBL_Options[ROG],
                    0,
                    0
                )/
                12
            )+
            F44+
            _xlfn.XLOOKUP(
                F$1,
                TBL_Options_Add[Option],
                TBL_Options_Add[Influx1_Size],
                0,
                0
            )
        ),
        _xlfn.XLOOKUP(
            F$1,
            TBL_Options_Add[Option],
            TBL_Options_Add[Influx2_Month],
            0,
            0
        )=TBL_Formulas[[#This Row],[Month]],
        SUM(
            F44*
            SUM(
                _xlfn.XLOOKUP(
                    F$1,
                    TBL_Options[Option],
                    TBL_Options[ROG],
                    0,
                    0
                )/
                12
            )+
            F44+
            _xlfn.XLOOKUP(
                F$1,
                TBL_Options_Add[Option],
                TBL_Options_Add[Influx2_Size],
                0,
                0
            )
        ),
        _xlfn.XLOOKUP(
            F$1,
            TBL_Options_Add[Option],
            TBL_Options_Add[Influx3_Month],
            0,
            0
        )=TBL_Formulas[[#This Row],[Month]],
        SUM(
            F44*
            SUM(
                _xlfn.XLOOKUP(
                    F$1,
                    TBL_Options[Option],
                    TBL_Options[ROG],
                    0,
                    0
                )/
                12
            )+
            F44+
            _xlfn.XLOOKUP(
                F$1,
                TBL_Options_Add[Option],
                TBL_Options_Add[Influx3_Size],
                0,
                0
            )
        )
    ),
    SUM(
        F44*
        SUM(
            _xlfn.XLOOKUP(
                F$1,
                TBL_Options[Option],
                TBL_Options[ROG],
                0,
                0
            )/
            12
        )+
        F44
    )
)</f>
        <v>70.85054962161972</v>
      </c>
      <c r="G45" cm="1">
        <f t="array" ref="G45">_xlfn.IFNA(
    _xlfn.IFS(
        _xlfn.XLOOKUP(
            G$1,
            TBL_Options_Add[Option],
            TBL_Options_Add[Influx1_Month],
            0,
            0
        )=TBL_Formulas[[#This Row],[Month]],
        SUM(
            G44*
            SUM(
                _xlfn.XLOOKUP(
                    G$1,
                    TBL_Options[Option],
                    TBL_Options[ROG],
                    0,
                    0
                )/
                12
            )+
            G44+
            _xlfn.XLOOKUP(
                G$1,
                TBL_Options_Add[Option],
                TBL_Options_Add[Influx1_Size],
                0,
                0
            )
        ),
        _xlfn.XLOOKUP(
            G$1,
            TBL_Options_Add[Option],
            TBL_Options_Add[Influx2_Month],
            0,
            0
        )=TBL_Formulas[[#This Row],[Month]],
        SUM(
            G44*
            SUM(
                _xlfn.XLOOKUP(
                    G$1,
                    TBL_Options[Option],
                    TBL_Options[ROG],
                    0,
                    0
                )/
                12
            )+
            G44+
            _xlfn.XLOOKUP(
                G$1,
                TBL_Options_Add[Option],
                TBL_Options_Add[Influx2_Size],
                0,
                0
            )
        ),
        _xlfn.XLOOKUP(
            G$1,
            TBL_Options_Add[Option],
            TBL_Options_Add[Influx3_Month],
            0,
            0
        )=TBL_Formulas[[#This Row],[Month]],
        SUM(
            G44*
            SUM(
                _xlfn.XLOOKUP(
                    G$1,
                    TBL_Options[Option],
                    TBL_Options[ROG],
                    0,
                    0
                )/
                12
            )+
            G44+
            _xlfn.XLOOKUP(
                G$1,
                TBL_Options_Add[Option],
                TBL_Options_Add[Influx3_Size],
                0,
                0
            )
        )
    ),
    SUM(
        G44*
        SUM(
            _xlfn.XLOOKUP(
                G$1,
                TBL_Options[Option],
                TBL_Options[ROG],
                0,
                0
            )/
            12
        )+
        G44
    )
)</f>
        <v>70.85054962161972</v>
      </c>
      <c r="H45" cm="1">
        <f t="array" ref="H45">_xlfn.IFNA(
    _xlfn.IFS(
        _xlfn.XLOOKUP(
            H$1,
            TBL_Options_Add[Option],
            TBL_Options_Add[Influx1_Month],
            0,
            0
        )=TBL_Formulas[[#This Row],[Month]],
        SUM(
            H44*
            SUM(
                _xlfn.XLOOKUP(
                    H$1,
                    TBL_Options[Option],
                    TBL_Options[ROG],
                    0,
                    0
                )/
                12
            )+
            H44+
            _xlfn.XLOOKUP(
                H$1,
                TBL_Options_Add[Option],
                TBL_Options_Add[Influx1_Size],
                0,
                0
            )
        ),
        _xlfn.XLOOKUP(
            H$1,
            TBL_Options_Add[Option],
            TBL_Options_Add[Influx2_Month],
            0,
            0
        )=TBL_Formulas[[#This Row],[Month]],
        SUM(
            H44*
            SUM(
                _xlfn.XLOOKUP(
                    H$1,
                    TBL_Options[Option],
                    TBL_Options[ROG],
                    0,
                    0
                )/
                12
            )+
            H44+
            _xlfn.XLOOKUP(
                H$1,
                TBL_Options_Add[Option],
                TBL_Options_Add[Influx2_Size],
                0,
                0
            )
        ),
        _xlfn.XLOOKUP(
            H$1,
            TBL_Options_Add[Option],
            TBL_Options_Add[Influx3_Month],
            0,
            0
        )=TBL_Formulas[[#This Row],[Month]],
        SUM(
            H44*
            SUM(
                _xlfn.XLOOKUP(
                    H$1,
                    TBL_Options[Option],
                    TBL_Options[ROG],
                    0,
                    0
                )/
                12
            )+
            H44+
            _xlfn.XLOOKUP(
                H$1,
                TBL_Options_Add[Option],
                TBL_Options_Add[Influx3_Size],
                0,
                0
            )
        )
    ),
    SUM(
        H44*
        SUM(
            _xlfn.XLOOKUP(
                H$1,
                TBL_Options[Option],
                TBL_Options[ROG],
                0,
                0
            )/
            12
        )+
        H44
    )
)</f>
        <v>70.85054962161972</v>
      </c>
      <c r="I45" cm="1">
        <f t="array" ref="I45">_xlfn.IFNA(
    _xlfn.IFS(
        _xlfn.XLOOKUP(
            I$1,
            TBL_Options_Add[Option],
            TBL_Options_Add[Influx1_Month],
            0,
            0
        )=TBL_Formulas[[#This Row],[Month]],
        SUM(
            I44*
            SUM(
                _xlfn.XLOOKUP(
                    I$1,
                    TBL_Options[Option],
                    TBL_Options[ROG],
                    0,
                    0
                )/
                12
            )+
            I44+
            _xlfn.XLOOKUP(
                I$1,
                TBL_Options_Add[Option],
                TBL_Options_Add[Influx1_Size],
                0,
                0
            )
        ),
        _xlfn.XLOOKUP(
            I$1,
            TBL_Options_Add[Option],
            TBL_Options_Add[Influx2_Month],
            0,
            0
        )=TBL_Formulas[[#This Row],[Month]],
        SUM(
            I44*
            SUM(
                _xlfn.XLOOKUP(
                    I$1,
                    TBL_Options[Option],
                    TBL_Options[ROG],
                    0,
                    0
                )/
                12
            )+
            I44+
            _xlfn.XLOOKUP(
                I$1,
                TBL_Options_Add[Option],
                TBL_Options_Add[Influx2_Size],
                0,
                0
            )
        ),
        _xlfn.XLOOKUP(
            I$1,
            TBL_Options_Add[Option],
            TBL_Options_Add[Influx3_Month],
            0,
            0
        )=TBL_Formulas[[#This Row],[Month]],
        SUM(
            I44*
            SUM(
                _xlfn.XLOOKUP(
                    I$1,
                    TBL_Options[Option],
                    TBL_Options[ROG],
                    0,
                    0
                )/
                12
            )+
            I44+
            _xlfn.XLOOKUP(
                I$1,
                TBL_Options_Add[Option],
                TBL_Options_Add[Influx3_Size],
                0,
                0
            )
        )
    ),
    SUM(
        I44*
        SUM(
            _xlfn.XLOOKUP(
                I$1,
                TBL_Options[Option],
                TBL_Options[ROG],
                0,
                0
            )/
            12
        )+
        I44
    )
)</f>
        <v>70.85054962161972</v>
      </c>
      <c r="J45" cm="1">
        <f t="array" ref="J45">_xlfn.IFNA(
    _xlfn.IFS(
        _xlfn.XLOOKUP(
            J$1,
            TBL_Options_Add[Option],
            TBL_Options_Add[Influx1_Month],
            0,
            0
        )=TBL_Formulas[[#This Row],[Month]],
        SUM(
            J44*
            SUM(
                _xlfn.XLOOKUP(
                    J$1,
                    TBL_Options[Option],
                    TBL_Options[ROG],
                    0,
                    0
                )/
                12
            )+
            J44+
            _xlfn.XLOOKUP(
                J$1,
                TBL_Options_Add[Option],
                TBL_Options_Add[Influx1_Size],
                0,
                0
            )
        ),
        _xlfn.XLOOKUP(
            J$1,
            TBL_Options_Add[Option],
            TBL_Options_Add[Influx2_Month],
            0,
            0
        )=TBL_Formulas[[#This Row],[Month]],
        SUM(
            J44*
            SUM(
                _xlfn.XLOOKUP(
                    J$1,
                    TBL_Options[Option],
                    TBL_Options[ROG],
                    0,
                    0
                )/
                12
            )+
            J44+
            _xlfn.XLOOKUP(
                J$1,
                TBL_Options_Add[Option],
                TBL_Options_Add[Influx2_Size],
                0,
                0
            )
        ),
        _xlfn.XLOOKUP(
            J$1,
            TBL_Options_Add[Option],
            TBL_Options_Add[Influx3_Month],
            0,
            0
        )=TBL_Formulas[[#This Row],[Month]],
        SUM(
            J44*
            SUM(
                _xlfn.XLOOKUP(
                    J$1,
                    TBL_Options[Option],
                    TBL_Options[ROG],
                    0,
                    0
                )/
                12
            )+
            J44+
            _xlfn.XLOOKUP(
                J$1,
                TBL_Options_Add[Option],
                TBL_Options_Add[Influx3_Size],
                0,
                0
            )
        )
    ),
    SUM(
        J44*
        SUM(
            _xlfn.XLOOKUP(
                J$1,
                TBL_Options[Option],
                TBL_Options[ROG],
                0,
                0
            )/
            12
        )+
        J44
    )
)</f>
        <v>70.85054962161972</v>
      </c>
      <c r="K45" cm="1">
        <f t="array" ref="K45">_xlfn.IFNA(
    _xlfn.IFS(
        _xlfn.XLOOKUP(
            K$1,
            TBL_Options_Add[Option],
            TBL_Options_Add[Influx1_Month],
            0,
            0
        )=TBL_Formulas[[#This Row],[Month]],
        SUM(
            K44*
            SUM(
                _xlfn.XLOOKUP(
                    K$1,
                    TBL_Options[Option],
                    TBL_Options[ROG],
                    0,
                    0
                )/
                12
            )+
            K44+
            _xlfn.XLOOKUP(
                K$1,
                TBL_Options_Add[Option],
                TBL_Options_Add[Influx1_Size],
                0,
                0
            )
        ),
        _xlfn.XLOOKUP(
            K$1,
            TBL_Options_Add[Option],
            TBL_Options_Add[Influx2_Month],
            0,
            0
        )=TBL_Formulas[[#This Row],[Month]],
        SUM(
            K44*
            SUM(
                _xlfn.XLOOKUP(
                    K$1,
                    TBL_Options[Option],
                    TBL_Options[ROG],
                    0,
                    0
                )/
                12
            )+
            K44+
            _xlfn.XLOOKUP(
                K$1,
                TBL_Options_Add[Option],
                TBL_Options_Add[Influx2_Size],
                0,
                0
            )
        ),
        _xlfn.XLOOKUP(
            K$1,
            TBL_Options_Add[Option],
            TBL_Options_Add[Influx3_Month],
            0,
            0
        )=TBL_Formulas[[#This Row],[Month]],
        SUM(
            K44*
            SUM(
                _xlfn.XLOOKUP(
                    K$1,
                    TBL_Options[Option],
                    TBL_Options[ROG],
                    0,
                    0
                )/
                12
            )+
            K44+
            _xlfn.XLOOKUP(
                K$1,
                TBL_Options_Add[Option],
                TBL_Options_Add[Influx3_Size],
                0,
                0
            )
        )
    ),
    SUM(
        K44*
        SUM(
            _xlfn.XLOOKUP(
                K$1,
                TBL_Options[Option],
                TBL_Options[ROG],
                0,
                0
            )/
            12
        )+
        K44
    )
)</f>
        <v>70.85054962161972</v>
      </c>
      <c r="L45">
        <f>IFERROR(
    SUM(
       TBL_Formulas[[#This Row],[Growth Pattern 01]]*
        _xlfn.XLOOKUP(
            L$1,
            TBL_Options[Option],
            TBL_Options[Primary_Mix],
            1,
            0
        )
    ),
    ""
)</f>
        <v>279.90826485021495</v>
      </c>
      <c r="M45">
        <f>IFERROR(
    SUM(
       TBL_Formulas[[#This Row],[Growth Pattern 01]]*
        _xlfn.XLOOKUP(
            M$1,
            TBL_Options[Option],
            TBL_Options[Secondary_Mix],
            1,
            0
        )
    ),
    ""
)</f>
        <v>55.981652970042994</v>
      </c>
      <c r="N45">
        <f>IFERROR(
    SUM(
       TBL_Formulas[[#This Row],[Growth Pattern 01]]*
        _xlfn.XLOOKUP(
            N$1,
            TBL_Options[Option],
            TBL_Options[Archive_Mix],
            1,
            0
        )
    ),
    ""
)</f>
        <v>0</v>
      </c>
      <c r="O45">
        <f>IFERROR(
    SUM(
       TBL_Formulas[[#This Row],[Growth Pattern 02]]*
        _xlfn.XLOOKUP(
            O$1,
            TBL_Options[Option],
            TBL_Options[Primary_Mix],
            1,
            0
        )
    ),
    ""
)</f>
        <v>14.170109924323945</v>
      </c>
      <c r="P45">
        <f>IFERROR(
    SUM(
       TBL_Formulas[[#This Row],[Growth Pattern 02]]*
        _xlfn.XLOOKUP(
            P$1,
            TBL_Options[Option],
            TBL_Options[Secondary_Mix],
            1,
            0
        )
    ),
    ""
)</f>
        <v>14.170109924323945</v>
      </c>
      <c r="Q45">
        <f>IFERROR(
    SUM(
       TBL_Formulas[[#This Row],[Growth Pattern 02]]*
        _xlfn.XLOOKUP(
            Q$1,
            TBL_Options[Option],
            TBL_Options[Archive_Mix],
            1,
            0
        )
    ),
    ""
)</f>
        <v>42.510329772971829</v>
      </c>
      <c r="R45">
        <f>IFERROR(
    SUM(
       TBL_Formulas[[#This Row],[Growth Pattern 03]]*
        _xlfn.XLOOKUP(
            R$1,
            TBL_Options[Option],
            TBL_Options[Primary_Mix],
            1,
            0
        )
    ),
    ""
)</f>
        <v>70.85054962161972</v>
      </c>
      <c r="S45">
        <f>IFERROR(
    SUM(
       TBL_Formulas[[#This Row],[Growth Pattern 03]]*
        _xlfn.XLOOKUP(
            R$1,
            TBL_Options[Option],
            TBL_Options[Secondary_Mix],
            1,
            0
        )
    ),
    ""
)</f>
        <v>0</v>
      </c>
      <c r="T45">
        <f>IFERROR(
    SUM(
       TBL_Formulas[[#This Row],[Growth Pattern 03]]*
        _xlfn.XLOOKUP(
            T$1,
            TBL_Options[Option],
            TBL_Options[Archive_Mix],
            1,
            0
        )
    ),
    ""
)</f>
        <v>0</v>
      </c>
      <c r="U45">
        <f>IFERROR(
    SUM(
       TBL_Formulas[[#This Row],[Growth Pattern 04]]*
        _xlfn.XLOOKUP(
            U$1,
            TBL_Options[Option],
            TBL_Options[Primary_Mix],
            1,
            0
        )
    ),
    ""
)</f>
        <v>70.85054962161972</v>
      </c>
      <c r="V45">
        <f>IFERROR(
    SUM(
       TBL_Formulas[[#This Row],[Growth Pattern 04]]*
        _xlfn.XLOOKUP(
           V$1,
            TBL_Options[Option],
            TBL_Options[Secondary_Mix],
            1,
            0
        )
    ),
    ""
)</f>
        <v>0</v>
      </c>
      <c r="W45">
        <f>IFERROR(
    SUM(
       TBL_Formulas[[#This Row],[Growth Pattern 04]]*
        _xlfn.XLOOKUP(
            W$1,
            TBL_Options[Option],
            TBL_Options[Archive_Mix],
            1,
            0
        )
    ),
    ""
)</f>
        <v>0</v>
      </c>
      <c r="X45">
        <f>IFERROR(
    SUM(
       TBL_Formulas[[#This Row],[Growth Pattern 05]]*
        _xlfn.XLOOKUP(
            X$1,
            TBL_Options[Option],
            TBL_Options[Primary_Mix],
            1,
            0
        )
    ),
    ""
)</f>
        <v>70.85054962161972</v>
      </c>
      <c r="Y45">
        <f>IFERROR(
    SUM(
       TBL_Formulas[[#This Row],[Growth Pattern 05]]*
        _xlfn.XLOOKUP(
            Y$1,
            TBL_Options[Option],
            TBL_Options[Secondary_Mix],
            1,
            0
        )
    ),
    ""
)</f>
        <v>0</v>
      </c>
      <c r="Z45">
        <f>IFERROR(
    SUM(
       TBL_Formulas[[#This Row],[Growth Pattern 05]]*
        _xlfn.XLOOKUP(
            Z$1,
            TBL_Options[Option],
            TBL_Options[Archive_Mix],
            1,
            0
        )
    ),
    ""
)</f>
        <v>0</v>
      </c>
      <c r="AA45">
        <f>IFERROR(
    SUM(
       TBL_Formulas[[#This Row],[Growth Pattern 06]]*
        _xlfn.XLOOKUP(
            AA$1,
            TBL_Options[Option],
            TBL_Options[Primary_Mix],
            1,
            0
        )
    ),
    ""
)</f>
        <v>70.85054962161972</v>
      </c>
      <c r="AB45">
        <f>IFERROR(
    SUM(
       TBL_Formulas[[#This Row],[Growth Pattern 06]]*
        _xlfn.XLOOKUP(
            AB$1,
            TBL_Options[Option],
            TBL_Options[Secondary_Mix],
            1,
            0
        )
    ),
    ""
)</f>
        <v>0</v>
      </c>
      <c r="AC45">
        <f>IFERROR(
    SUM(
       TBL_Formulas[[#This Row],[Growth Pattern 06]]*
        _xlfn.XLOOKUP(
            AC$1,
            TBL_Options[Option],
            TBL_Options[Archive_Mix],
            1,
            0
        )
    ),
    ""
)</f>
        <v>0</v>
      </c>
      <c r="AD45">
        <f>IFERROR(
    SUM(
       TBL_Formulas[[#This Row],[Growth Pattern 07]]*
        _xlfn.XLOOKUP(
            AD$1,
            TBL_Options[Option],
            TBL_Options[Primary_Mix],
            1,
            0
        )
    ),
    ""
)</f>
        <v>70.85054962161972</v>
      </c>
      <c r="AE45">
        <f>IFERROR(
    SUM(
       TBL_Formulas[[#This Row],[Growth Pattern 07]]*
        _xlfn.XLOOKUP(
            AE$1,
            TBL_Options[Option],
            TBL_Options[Secondary_Mix],
            1,
            0
        )
    ),
    ""
)</f>
        <v>0</v>
      </c>
      <c r="AF45">
        <f>IFERROR(
    SUM(
       TBL_Formulas[[#This Row],[Growth Pattern 07]]*
        _xlfn.XLOOKUP(
            AF$1,
            TBL_Options[Option],
            TBL_Options[Archive_Mix],
            1,
            0
        )
    ),
    ""
)</f>
        <v>0</v>
      </c>
      <c r="AG45">
        <f>IFERROR(
    SUM(
       TBL_Formulas[[#This Row],[Growth Pattern 08]]*
        _xlfn.XLOOKUP(
            AG$1,
            TBL_Options[Option],
            TBL_Options[Primary_Mix],
            1,
            0
        )
    ),
    ""
)</f>
        <v>70.85054962161972</v>
      </c>
      <c r="AH45">
        <f>IFERROR(
    SUM(
       TBL_Formulas[[#This Row],[Growth Pattern 08]]*
        _xlfn.XLOOKUP(
            AH$1,
            TBL_Options[Option],
            TBL_Options[Secondary_Mix],
            1,
            0
        )
    ),
    ""
)</f>
        <v>0</v>
      </c>
      <c r="AI45">
        <f>IFERROR(
    SUM(
       TBL_Formulas[[#This Row],[Growth Pattern 08]]*
        _xlfn.XLOOKUP(
            AI$1,
            TBL_Options[Option],
            TBL_Options[Archive_Mix],
            1,
            0
        )
    ),
    ""
)</f>
        <v>0</v>
      </c>
      <c r="AJ45">
        <f>IFERROR(
    SUM(
       TBL_Formulas[[#This Row],[Growth Pattern 09]]*
        _xlfn.XLOOKUP(
            AJ$1,
            TBL_Options[Option],
            TBL_Options[Primary_Mix],
            1,
            0
        )
    ),
    ""
)</f>
        <v>70.85054962161972</v>
      </c>
      <c r="AK45">
        <f>IFERROR(
    SUM(
       TBL_Formulas[[#This Row],[Growth Pattern 09]]*
        _xlfn.XLOOKUP(
            AK$1,
            TBL_Options[Option],
            TBL_Options[Secondary_Mix],
            1,
            0
        )
    ),
    ""
)</f>
        <v>0</v>
      </c>
      <c r="AL45">
        <f>IFERROR(
    SUM(
       TBL_Formulas[[#This Row],[Growth Pattern 09]]*
        _xlfn.XLOOKUP(
            AL$1,
            TBL_Options[Option],
            TBL_Options[Archive_Mix],
            1,
            0
        )
    ),
    ""
)</f>
        <v>0</v>
      </c>
      <c r="AM45">
        <f>IFERROR(
    SUM(
       TBL_Formulas[[#This Row],[Growth Pattern 10]]*
        _xlfn.XLOOKUP(
            AM$1,
            TBL_Options[Option],
            TBL_Options[Primary_Mix],
            1,
            0
        )
    ),
    ""
)</f>
        <v>70.85054962161972</v>
      </c>
      <c r="AN45">
        <f>IFERROR(
    SUM(
       TBL_Formulas[[#This Row],[Growth Pattern 10]]*
        _xlfn.XLOOKUP(
            AN$1,
            TBL_Options[Option],
            TBL_Options[Secondary_Mix],
            1,
            0
        )
    ),
    ""
)</f>
        <v>0</v>
      </c>
      <c r="AO45">
        <f>IFERROR(
    SUM(
       TBL_Formulas[[#This Row],[Growth Pattern 10]]*
        _xlfn.XLOOKUP(
            AO$1,
            TBL_Options[Option],
            TBL_Options[Archive_Mix],
            1,
            0
        )
    ),
    ""
)</f>
        <v>0</v>
      </c>
      <c r="AP45" s="3" cm="1">
        <f t="array" ref="AP45">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6356.9733905456415</v>
      </c>
      <c r="AQ45" s="3" t="str" cm="1">
        <f t="array" ref="AQ45">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5" s="3" t="str" cm="1">
        <f t="array" ref="AR45">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5" s="3" cm="1">
        <f t="array" ref="AS45">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333.73442893767754</v>
      </c>
      <c r="AT45" s="3" cm="1">
        <f t="array" ref="AT45">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181.37740703134651</v>
      </c>
      <c r="AU45" s="3" cm="1">
        <f t="array" ref="AU45">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174.12231075009262</v>
      </c>
      <c r="AV45" s="3" cm="1">
        <f t="array" ref="AV45">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906.88703515673251</v>
      </c>
      <c r="AW45" s="3" t="str" cm="1">
        <f t="array" ref="AW45">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5" s="3" t="str" cm="1">
        <f t="array" ref="AX45">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5" s="3" cm="1">
        <f t="array" ref="AY45">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725.50962812538592</v>
      </c>
      <c r="AZ45" s="3" t="str" cm="1">
        <f t="array" ref="AZ45">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5" s="3" t="str" cm="1">
        <f t="array" ref="BA45">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5" s="3" cm="1">
        <f t="array" ref="BB45">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1290.9716566569175</v>
      </c>
      <c r="BC45" s="3" t="str" cm="1">
        <f t="array" ref="BC45">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5" s="3" t="str" cm="1">
        <f t="array" ref="BD45">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5" s="3" cm="1">
        <f t="array" ref="BE45">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725.50962812538592</v>
      </c>
      <c r="BF45" s="3" t="str" cm="1">
        <f t="array" ref="BF45">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5" s="3" t="str" cm="1">
        <f t="array" ref="BG45">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5" s="3" cm="1">
        <f t="array" ref="BH45">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145.1019256250772</v>
      </c>
      <c r="BI45" s="3" t="str" cm="1">
        <f t="array" ref="BI45">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5" s="3" t="str" cm="1">
        <f t="array" ref="BJ45">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5" s="3" cm="1">
        <f t="array" ref="BK45">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2829.4875496890049</v>
      </c>
      <c r="BL45" s="3" t="str" cm="1">
        <f t="array" ref="BL45">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5" s="3" t="str" cm="1">
        <f t="array" ref="BM45">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5" s="3" cm="1">
        <f t="array" ref="BN45">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725.50962812538592</v>
      </c>
      <c r="BO45" s="3" t="str" cm="1">
        <f t="array" ref="BO45">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5" s="3" t="str" cm="1">
        <f t="array" ref="BP45">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5" s="3" cm="1">
        <f t="array" ref="BQ45">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290.2038512501544</v>
      </c>
      <c r="BR45" s="3" t="str" cm="1">
        <f t="array" ref="BR45">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5" s="3" t="str" cm="1">
        <f t="array" ref="BS45">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5"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5">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5">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72.5509628125386</v>
      </c>
      <c r="BW45">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72.5509628125386</v>
      </c>
      <c r="BX45">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5">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72.5509628125386</v>
      </c>
      <c r="BZ45">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145.1019256250772</v>
      </c>
      <c r="CA45">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5">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72.5509628125386</v>
      </c>
      <c r="CC45">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145.1019256250772</v>
      </c>
      <c r="CD45" s="3" t="str" cm="1">
        <f t="array" ref="CD45">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5" s="3" cm="1">
        <f t="array" ref="CE45">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2487.5215372562711</v>
      </c>
      <c r="CF45" s="3" t="str" cm="1">
        <f t="array" ref="CF45">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5" s="3" t="str" cm="1">
        <f t="array" ref="CG45">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5" s="3" cm="1">
        <f t="array" ref="CH45">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130.59173306256949</v>
      </c>
      <c r="CI45" s="3" t="str" cm="1">
        <f t="array" ref="CI45">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5" s="3" t="str" cm="1">
        <f t="array" ref="CJ45">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5" s="3" cm="1">
        <f t="array" ref="CK45">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652.95866531284742</v>
      </c>
      <c r="CL45" s="3" t="str" cm="1">
        <f t="array" ref="CL45">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5" s="3" t="str" cm="1">
        <f t="array" ref="CM45">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5" s="3" cm="1">
        <f t="array" ref="CN45">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652.95866531284742</v>
      </c>
      <c r="CO45" s="3" t="str" cm="1">
        <f t="array" ref="CO45">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5" s="3" cm="1">
        <f t="array" ref="CP45">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625.8609246097127</v>
      </c>
      <c r="CQ45" s="3" t="str" cm="1">
        <f t="array" ref="CQ45">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5" s="3" t="str" cm="1">
        <f t="array" ref="CR45">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5" s="3" cm="1">
        <f t="array" ref="CS45">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625.8609246097127</v>
      </c>
      <c r="CT45" s="3" t="str" cm="1">
        <f t="array" ref="CT45">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5" s="3" t="str" cm="1">
        <f t="array" ref="CU45">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5" s="3" cm="1">
        <f t="array" ref="CV45">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625.8609246097127</v>
      </c>
      <c r="CW45" s="3" t="str" cm="1">
        <f t="array" ref="CW45">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5" s="3" t="str" cm="1">
        <f t="array" ref="CX45">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5" s="3" cm="1">
        <f t="array" ref="CY45">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625.8609246097127</v>
      </c>
      <c r="CZ45" s="3" t="str" cm="1">
        <f t="array" ref="CZ45">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5" s="3" t="str" cm="1">
        <f t="array" ref="DA45">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5" s="3" t="str" cm="1">
        <f t="array" ref="DB45">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5" s="3" t="str" cm="1">
        <f t="array" ref="DC45">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5" s="3" cm="1">
        <f t="array" ref="DD45">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808.30059093792465</v>
      </c>
      <c r="DE45" s="3" t="str" cm="1">
        <f t="array" ref="DE45">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5" s="3" t="str" cm="1">
        <f t="array" ref="DF45">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5" s="3" cm="1">
        <f t="array" ref="DG45">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808.30059093792465</v>
      </c>
      <c r="DH45" s="3">
        <f>SUM(TBL_Formulas[[#This Row],[Primary Storage 01]:[Archive Storage 01]],TBL_Formulas[[#This Row],[Data Retrieval 01]])</f>
        <v>6356.9733905456415</v>
      </c>
      <c r="DI45" s="3">
        <f>SUM(TBL_Formulas[[#This Row],[Primary Storage 01]:[Archive Storage 01]],TBL_Formulas[[#This Row],[Data Retrieval 01]],TBL_Formulas[[#This Row],[Egress Fees 01 - Azure]:[Egress Fees 01 - GCP]])</f>
        <v>8844.4949278019121</v>
      </c>
      <c r="DJ45" s="3">
        <f>SUM(TBL_Formulas[[#This Row],[Primary Storage 02]:[Archive Storage 02]],TBL_Formulas[[#This Row],[Data Retrieval 02]])</f>
        <v>689.23414671911667</v>
      </c>
      <c r="DK45" s="3">
        <f>SUM(TBL_Formulas[[#This Row],[Primary Storage 02]:[Archive Storage 02]],TBL_Formulas[[#This Row],[Data Retrieval 02]],TBL_Formulas[[#This Row],[Egress Fees 02 - Azure]:[Egress Fees 02 - GCP]])</f>
        <v>819.82587978168613</v>
      </c>
      <c r="DL45" s="3">
        <f>SUM(TBL_Formulas[[#This Row],[Primary Storage 03]:[Archive Storage 03]],TBL_Formulas[[#This Row],[Data Retrieval 03]])</f>
        <v>979.43799796927112</v>
      </c>
      <c r="DM45" s="3">
        <f>SUM(TBL_Formulas[[#This Row],[Primary Storage 03]:[Archive Storage 03]],TBL_Formulas[[#This Row],[Data Retrieval 03]],TBL_Formulas[[#This Row],[Egress Fees 03 - Azure]:[Egress Fees 03 - GCP]])</f>
        <v>1632.3966632821184</v>
      </c>
      <c r="DN45" s="3">
        <f>SUM(TBL_Formulas[[#This Row],[Primary Storage 04]:[Archive Storage 04]],TBL_Formulas[[#This Row],[Data Retrieval 04]])</f>
        <v>798.06059093792453</v>
      </c>
      <c r="DO45" s="3">
        <f>SUM(TBL_Formulas[[#This Row],[Primary Storage 04]:[Archive Storage 04]],TBL_Formulas[[#This Row],[Data Retrieval 04]],TBL_Formulas[[#This Row],[Egress Fees 04 - Azure]:[Egress Fees 04 - GCP]])</f>
        <v>1451.0192562507718</v>
      </c>
      <c r="DP45" s="3">
        <f>SUM(TBL_Formulas[[#This Row],[Primary Storage 05]:[Archive Storage 05]],TBL_Formulas[[#This Row],[Data Retrieval 05]])</f>
        <v>1290.9716566569175</v>
      </c>
      <c r="DQ45" s="3">
        <f>SUM(TBL_Formulas[[#This Row],[Primary Storage 05]:[Archive Storage 05]],TBL_Formulas[[#This Row],[Data Retrieval 05]],TBL_Formulas[[#This Row],[Egress Fees 05 - Azure]:[Egress Fees 05 - GCP]])</f>
        <v>1916.8325812666303</v>
      </c>
      <c r="DR45" s="3">
        <f>SUM(TBL_Formulas[[#This Row],[Primary Storage 06]:[Archive Storage 06]],TBL_Formulas[[#This Row],[Data Retrieval 06]])</f>
        <v>798.06059093792453</v>
      </c>
      <c r="DS45" s="3">
        <f>SUM(TBL_Formulas[[#This Row],[Primary Storage 06]:[Archive Storage 06]],TBL_Formulas[[#This Row],[Data Retrieval 06]],TBL_Formulas[[#This Row],[Egress Fees 06 - Azure]:[Egress Fees 06 - GCP]])</f>
        <v>1423.9215155476372</v>
      </c>
      <c r="DT45" s="3">
        <f>SUM(TBL_Formulas[[#This Row],[Primary Storage 07]:[Archive Storage 07]],TBL_Formulas[[#This Row],[Data Retrieval 07]])</f>
        <v>290.2038512501544</v>
      </c>
      <c r="DU45" s="3">
        <f>SUM(TBL_Formulas[[#This Row],[Primary Storage 07]:[Archive Storage 07]],TBL_Formulas[[#This Row],[Data Retrieval 07]],TBL_Formulas[[#This Row],[Egress Fees 07 - Azure]:[Egress Fees 07 - GCP]])</f>
        <v>916.06477585986704</v>
      </c>
      <c r="DV45" s="3">
        <f>SUM(TBL_Formulas[[#This Row],[Primary Storage 08]:[Archive Storage 08]],TBL_Formulas[[#This Row],[Data Retrieval 08]])</f>
        <v>2829.4875496890049</v>
      </c>
      <c r="DW45" s="3">
        <f>SUM(TBL_Formulas[[#This Row],[Primary Storage 08]:[Archive Storage 08]],TBL_Formulas[[#This Row],[Data Retrieval 08]],TBL_Formulas[[#This Row],[Egress Fees 08 - Azure]:[Egress Fees 08 - GCP]])</f>
        <v>3455.3484742987175</v>
      </c>
      <c r="DX45" s="3">
        <f>SUM(TBL_Formulas[[#This Row],[Primary Storage 09]:[Archive Storage 09]],TBL_Formulas[[#This Row],[Data Retrieval 09]])</f>
        <v>798.06059093792453</v>
      </c>
      <c r="DY45" s="3">
        <f>SUM(TBL_Formulas[[#This Row],[Primary Storage 09]:[Archive Storage 09]],TBL_Formulas[[#This Row],[Data Retrieval 09]],TBL_Formulas[[#This Row],[Egress Fees 09 - Azure]:[Egress Fees 09 - GCP]])</f>
        <v>1606.3611818758491</v>
      </c>
      <c r="DZ45" s="3">
        <f>SUM(TBL_Formulas[[#This Row],[Primary Storage 10]:[Archive Storage 10]],TBL_Formulas[[#This Row],[Data Retrieval 10]])</f>
        <v>435.30577687523157</v>
      </c>
      <c r="EA45" s="3">
        <f>SUM(TBL_Formulas[[#This Row],[Primary Storage 10]:[Archive Storage 10]],TBL_Formulas[[#This Row],[Data Retrieval 10]],TBL_Formulas[[#This Row],[Egress Fees 10 - Azure]:[Egress Fees 10 - GCP]])</f>
        <v>1243.6063678131563</v>
      </c>
      <c r="EB45" s="14"/>
    </row>
    <row r="46" spans="1:132" x14ac:dyDescent="0.2">
      <c r="A46" s="2">
        <v>44</v>
      </c>
      <c r="B46" cm="1">
        <f t="array" ref="B46">_xlfn.IFNA(
    _xlfn.IFS(
        _xlfn.XLOOKUP(
            B$1,
            TBL_Options_Add[Option],
            TBL_Options_Add[Influx1_Month],
            0,
            0
        )=TBL_Formulas[[#This Row],[Month]],
        SUM(
            B45*
            SUM(
                _xlfn.XLOOKUP(
                    B$1,
                    TBL_Options[Option],
                    TBL_Options[ROG],
                    0,
                    0
                )/
                12
            )+
            B45+
            _xlfn.XLOOKUP(
                B$1,
                TBL_Options_Add[Option],
                TBL_Options_Add[Influx1_Size],
                0,
                0
            )
        ),
        _xlfn.XLOOKUP(
            B$1,
            TBL_Options_Add[Option],
            TBL_Options_Add[Influx2_Month],
            0,
            0
        )=TBL_Formulas[[#This Row],[Month]],
        SUM(
            B45*
            SUM(
                _xlfn.XLOOKUP(
                    B$1,
                    TBL_Options[Option],
                    TBL_Options[ROG],
                    0,
                    0
                )/
                12
            )+
            B45+
            _xlfn.XLOOKUP(
                B$1,
                TBL_Options_Add[Option],
                TBL_Options_Add[Influx2_Size],
                0,
                0
            )
        ),
        _xlfn.XLOOKUP(
            B$1,
            TBL_Options_Add[Option],
            TBL_Options_Add[Influx3_Month],
            0,
            0
        )=TBL_Formulas[[#This Row],[Month]],
        SUM(
            B45*
            SUM(
                _xlfn.XLOOKUP(
                    B$1,
                    TBL_Options[Option],
                    TBL_Options[ROG],
                    0,
                    0
                )/
                12
            )+
            B45+
            _xlfn.XLOOKUP(
                B$1,
                TBL_Options_Add[Option],
                TBL_Options_Add[Influx3_Size],
                0,
                0
            )
        )
    ),
    SUM(
        B45*
        SUM(
            _xlfn.XLOOKUP(
                B$1,
                TBL_Options[Option],
                TBL_Options[ROG],
                0,
                0
            )/
            12
        )+
        B45
    )
)</f>
        <v>282.24083372396672</v>
      </c>
      <c r="C46" cm="1">
        <f t="array" ref="C46">_xlfn.IFNA(
    _xlfn.IFS(
        _xlfn.XLOOKUP(
            C$1,
            TBL_Options_Add[Option],
            TBL_Options_Add[Influx1_Month],
            0,
            0
        )=TBL_Formulas[[#This Row],[Month]],
        SUM(
            C45*
            SUM(
                _xlfn.XLOOKUP(
                    C$1,
                    TBL_Options[Option],
                    TBL_Options[ROG],
                    0,
                    0
                )/
                12
            )+
            C45+
            _xlfn.XLOOKUP(
                C$1,
                TBL_Options_Add[Option],
                TBL_Options_Add[Influx1_Size],
                0,
                0
            )
        ),
        _xlfn.XLOOKUP(
            C$1,
            TBL_Options_Add[Option],
            TBL_Options_Add[Influx2_Month],
            0,
            0
        )=TBL_Formulas[[#This Row],[Month]],
        SUM(
            C45*
            SUM(
                _xlfn.XLOOKUP(
                    C$1,
                    TBL_Options[Option],
                    TBL_Options[ROG],
                    0,
                    0
                )/
                12
            )+
            C45+
            _xlfn.XLOOKUP(
                C$1,
                TBL_Options_Add[Option],
                TBL_Options_Add[Influx2_Size],
                0,
                0
            )
        ),
        _xlfn.XLOOKUP(
            C$1,
            TBL_Options_Add[Option],
            TBL_Options_Add[Influx3_Month],
            0,
            0
        )=TBL_Formulas[[#This Row],[Month]],
        SUM(
            C45*
            SUM(
                _xlfn.XLOOKUP(
                    C$1,
                    TBL_Options[Option],
                    TBL_Options[ROG],
                    0,
                    0
                )/
                12
            )+
            C45+
            _xlfn.XLOOKUP(
                C$1,
                TBL_Options_Add[Option],
                TBL_Options_Add[Influx3_Size],
                0,
                0
            )
        )
    ),
    SUM(
        C45*
        SUM(
            _xlfn.XLOOKUP(
                C$1,
                TBL_Options[Option],
                TBL_Options[ROG],
                0,
                0
            )/
            12
        )+
        C45
    )
)</f>
        <v>71.44097086846655</v>
      </c>
      <c r="D46" cm="1">
        <f t="array" ref="D46">_xlfn.IFNA(
    _xlfn.IFS(
        _xlfn.XLOOKUP(
            D$1,
            TBL_Options_Add[Option],
            TBL_Options_Add[Influx1_Month],
            0,
            0
        )=TBL_Formulas[[#This Row],[Month]],
        SUM(
            D45*
            SUM(
                _xlfn.XLOOKUP(
                    D$1,
                    TBL_Options[Option],
                    TBL_Options[ROG],
                    0,
                    0
                )/
                12
            )+
            D45+
            _xlfn.XLOOKUP(
                D$1,
                TBL_Options_Add[Option],
                TBL_Options_Add[Influx1_Size],
                0,
                0
            )
        ),
        _xlfn.XLOOKUP(
            D$1,
            TBL_Options_Add[Option],
            TBL_Options_Add[Influx2_Month],
            0,
            0
        )=TBL_Formulas[[#This Row],[Month]],
        SUM(
            D45*
            SUM(
                _xlfn.XLOOKUP(
                    D$1,
                    TBL_Options[Option],
                    TBL_Options[ROG],
                    0,
                    0
                )/
                12
            )+
            D45+
            _xlfn.XLOOKUP(
                D$1,
                TBL_Options_Add[Option],
                TBL_Options_Add[Influx2_Size],
                0,
                0
            )
        ),
        _xlfn.XLOOKUP(
            D$1,
            TBL_Options_Add[Option],
            TBL_Options_Add[Influx3_Month],
            0,
            0
        )=TBL_Formulas[[#This Row],[Month]],
        SUM(
            D45*
            SUM(
                _xlfn.XLOOKUP(
                    D$1,
                    TBL_Options[Option],
                    TBL_Options[ROG],
                    0,
                    0
                )/
                12
            )+
            D45+
            _xlfn.XLOOKUP(
                D$1,
                TBL_Options_Add[Option],
                TBL_Options_Add[Influx3_Size],
                0,
                0
            )
        )
    ),
    SUM(
        D45*
        SUM(
            _xlfn.XLOOKUP(
                D$1,
                TBL_Options[Option],
                TBL_Options[ROG],
                0,
                0
            )/
            12
        )+
        D45
    )
)</f>
        <v>71.44097086846655</v>
      </c>
      <c r="E46" cm="1">
        <f t="array" ref="E46">_xlfn.IFNA(
    _xlfn.IFS(
        _xlfn.XLOOKUP(
            E$1,
            TBL_Options_Add[Option],
            TBL_Options_Add[Influx1_Month],
            0,
            0
        )=TBL_Formulas[[#This Row],[Month]],
        SUM(
            E45*
            SUM(
                _xlfn.XLOOKUP(
                    E$1,
                    TBL_Options[Option],
                    TBL_Options[ROG],
                    0,
                    0
                )/
                12
            )+
            E45+
            _xlfn.XLOOKUP(
                E$1,
                TBL_Options_Add[Option],
                TBL_Options_Add[Influx1_Size],
                0,
                0
            )
        ),
        _xlfn.XLOOKUP(
            E$1,
            TBL_Options_Add[Option],
            TBL_Options_Add[Influx2_Month],
            0,
            0
        )=TBL_Formulas[[#This Row],[Month]],
        SUM(
            E45*
            SUM(
                _xlfn.XLOOKUP(
                    E$1,
                    TBL_Options[Option],
                    TBL_Options[ROG],
                    0,
                    0
                )/
                12
            )+
            E45+
            _xlfn.XLOOKUP(
                E$1,
                TBL_Options_Add[Option],
                TBL_Options_Add[Influx2_Size],
                0,
                0
            )
        ),
        _xlfn.XLOOKUP(
            E$1,
            TBL_Options_Add[Option],
            TBL_Options_Add[Influx3_Month],
            0,
            0
        )=TBL_Formulas[[#This Row],[Month]],
        SUM(
            E45*
            SUM(
                _xlfn.XLOOKUP(
                    E$1,
                    TBL_Options[Option],
                    TBL_Options[ROG],
                    0,
                    0
                )/
                12
            )+
            E45+
            _xlfn.XLOOKUP(
                E$1,
                TBL_Options_Add[Option],
                TBL_Options_Add[Influx3_Size],
                0,
                0
            )
        )
    ),
    SUM(
        E45*
        SUM(
            _xlfn.XLOOKUP(
                E$1,
                TBL_Options[Option],
                TBL_Options[ROG],
                0,
                0
            )/
            12
        )+
        E45
    )
)</f>
        <v>71.44097086846655</v>
      </c>
      <c r="F46" cm="1">
        <f t="array" ref="F46">_xlfn.IFNA(
    _xlfn.IFS(
        _xlfn.XLOOKUP(
            F$1,
            TBL_Options_Add[Option],
            TBL_Options_Add[Influx1_Month],
            0,
            0
        )=TBL_Formulas[[#This Row],[Month]],
        SUM(
            F45*
            SUM(
                _xlfn.XLOOKUP(
                    F$1,
                    TBL_Options[Option],
                    TBL_Options[ROG],
                    0,
                    0
                )/
                12
            )+
            F45+
            _xlfn.XLOOKUP(
                F$1,
                TBL_Options_Add[Option],
                TBL_Options_Add[Influx1_Size],
                0,
                0
            )
        ),
        _xlfn.XLOOKUP(
            F$1,
            TBL_Options_Add[Option],
            TBL_Options_Add[Influx2_Month],
            0,
            0
        )=TBL_Formulas[[#This Row],[Month]],
        SUM(
            F45*
            SUM(
                _xlfn.XLOOKUP(
                    F$1,
                    TBL_Options[Option],
                    TBL_Options[ROG],
                    0,
                    0
                )/
                12
            )+
            F45+
            _xlfn.XLOOKUP(
                F$1,
                TBL_Options_Add[Option],
                TBL_Options_Add[Influx2_Size],
                0,
                0
            )
        ),
        _xlfn.XLOOKUP(
            F$1,
            TBL_Options_Add[Option],
            TBL_Options_Add[Influx3_Month],
            0,
            0
        )=TBL_Formulas[[#This Row],[Month]],
        SUM(
            F45*
            SUM(
                _xlfn.XLOOKUP(
                    F$1,
                    TBL_Options[Option],
                    TBL_Options[ROG],
                    0,
                    0
                )/
                12
            )+
            F45+
            _xlfn.XLOOKUP(
                F$1,
                TBL_Options_Add[Option],
                TBL_Options_Add[Influx3_Size],
                0,
                0
            )
        )
    ),
    SUM(
        F45*
        SUM(
            _xlfn.XLOOKUP(
                F$1,
                TBL_Options[Option],
                TBL_Options[ROG],
                0,
                0
            )/
            12
        )+
        F45
    )
)</f>
        <v>71.44097086846655</v>
      </c>
      <c r="G46" cm="1">
        <f t="array" ref="G46">_xlfn.IFNA(
    _xlfn.IFS(
        _xlfn.XLOOKUP(
            G$1,
            TBL_Options_Add[Option],
            TBL_Options_Add[Influx1_Month],
            0,
            0
        )=TBL_Formulas[[#This Row],[Month]],
        SUM(
            G45*
            SUM(
                _xlfn.XLOOKUP(
                    G$1,
                    TBL_Options[Option],
                    TBL_Options[ROG],
                    0,
                    0
                )/
                12
            )+
            G45+
            _xlfn.XLOOKUP(
                G$1,
                TBL_Options_Add[Option],
                TBL_Options_Add[Influx1_Size],
                0,
                0
            )
        ),
        _xlfn.XLOOKUP(
            G$1,
            TBL_Options_Add[Option],
            TBL_Options_Add[Influx2_Month],
            0,
            0
        )=TBL_Formulas[[#This Row],[Month]],
        SUM(
            G45*
            SUM(
                _xlfn.XLOOKUP(
                    G$1,
                    TBL_Options[Option],
                    TBL_Options[ROG],
                    0,
                    0
                )/
                12
            )+
            G45+
            _xlfn.XLOOKUP(
                G$1,
                TBL_Options_Add[Option],
                TBL_Options_Add[Influx2_Size],
                0,
                0
            )
        ),
        _xlfn.XLOOKUP(
            G$1,
            TBL_Options_Add[Option],
            TBL_Options_Add[Influx3_Month],
            0,
            0
        )=TBL_Formulas[[#This Row],[Month]],
        SUM(
            G45*
            SUM(
                _xlfn.XLOOKUP(
                    G$1,
                    TBL_Options[Option],
                    TBL_Options[ROG],
                    0,
                    0
                )/
                12
            )+
            G45+
            _xlfn.XLOOKUP(
                G$1,
                TBL_Options_Add[Option],
                TBL_Options_Add[Influx3_Size],
                0,
                0
            )
        )
    ),
    SUM(
        G45*
        SUM(
            _xlfn.XLOOKUP(
                G$1,
                TBL_Options[Option],
                TBL_Options[ROG],
                0,
                0
            )/
            12
        )+
        G45
    )
)</f>
        <v>71.44097086846655</v>
      </c>
      <c r="H46" cm="1">
        <f t="array" ref="H46">_xlfn.IFNA(
    _xlfn.IFS(
        _xlfn.XLOOKUP(
            H$1,
            TBL_Options_Add[Option],
            TBL_Options_Add[Influx1_Month],
            0,
            0
        )=TBL_Formulas[[#This Row],[Month]],
        SUM(
            H45*
            SUM(
                _xlfn.XLOOKUP(
                    H$1,
                    TBL_Options[Option],
                    TBL_Options[ROG],
                    0,
                    0
                )/
                12
            )+
            H45+
            _xlfn.XLOOKUP(
                H$1,
                TBL_Options_Add[Option],
                TBL_Options_Add[Influx1_Size],
                0,
                0
            )
        ),
        _xlfn.XLOOKUP(
            H$1,
            TBL_Options_Add[Option],
            TBL_Options_Add[Influx2_Month],
            0,
            0
        )=TBL_Formulas[[#This Row],[Month]],
        SUM(
            H45*
            SUM(
                _xlfn.XLOOKUP(
                    H$1,
                    TBL_Options[Option],
                    TBL_Options[ROG],
                    0,
                    0
                )/
                12
            )+
            H45+
            _xlfn.XLOOKUP(
                H$1,
                TBL_Options_Add[Option],
                TBL_Options_Add[Influx2_Size],
                0,
                0
            )
        ),
        _xlfn.XLOOKUP(
            H$1,
            TBL_Options_Add[Option],
            TBL_Options_Add[Influx3_Month],
            0,
            0
        )=TBL_Formulas[[#This Row],[Month]],
        SUM(
            H45*
            SUM(
                _xlfn.XLOOKUP(
                    H$1,
                    TBL_Options[Option],
                    TBL_Options[ROG],
                    0,
                    0
                )/
                12
            )+
            H45+
            _xlfn.XLOOKUP(
                H$1,
                TBL_Options_Add[Option],
                TBL_Options_Add[Influx3_Size],
                0,
                0
            )
        )
    ),
    SUM(
        H45*
        SUM(
            _xlfn.XLOOKUP(
                H$1,
                TBL_Options[Option],
                TBL_Options[ROG],
                0,
                0
            )/
            12
        )+
        H45
    )
)</f>
        <v>71.44097086846655</v>
      </c>
      <c r="I46" cm="1">
        <f t="array" ref="I46">_xlfn.IFNA(
    _xlfn.IFS(
        _xlfn.XLOOKUP(
            I$1,
            TBL_Options_Add[Option],
            TBL_Options_Add[Influx1_Month],
            0,
            0
        )=TBL_Formulas[[#This Row],[Month]],
        SUM(
            I45*
            SUM(
                _xlfn.XLOOKUP(
                    I$1,
                    TBL_Options[Option],
                    TBL_Options[ROG],
                    0,
                    0
                )/
                12
            )+
            I45+
            _xlfn.XLOOKUP(
                I$1,
                TBL_Options_Add[Option],
                TBL_Options_Add[Influx1_Size],
                0,
                0
            )
        ),
        _xlfn.XLOOKUP(
            I$1,
            TBL_Options_Add[Option],
            TBL_Options_Add[Influx2_Month],
            0,
            0
        )=TBL_Formulas[[#This Row],[Month]],
        SUM(
            I45*
            SUM(
                _xlfn.XLOOKUP(
                    I$1,
                    TBL_Options[Option],
                    TBL_Options[ROG],
                    0,
                    0
                )/
                12
            )+
            I45+
            _xlfn.XLOOKUP(
                I$1,
                TBL_Options_Add[Option],
                TBL_Options_Add[Influx2_Size],
                0,
                0
            )
        ),
        _xlfn.XLOOKUP(
            I$1,
            TBL_Options_Add[Option],
            TBL_Options_Add[Influx3_Month],
            0,
            0
        )=TBL_Formulas[[#This Row],[Month]],
        SUM(
            I45*
            SUM(
                _xlfn.XLOOKUP(
                    I$1,
                    TBL_Options[Option],
                    TBL_Options[ROG],
                    0,
                    0
                )/
                12
            )+
            I45+
            _xlfn.XLOOKUP(
                I$1,
                TBL_Options_Add[Option],
                TBL_Options_Add[Influx3_Size],
                0,
                0
            )
        )
    ),
    SUM(
        I45*
        SUM(
            _xlfn.XLOOKUP(
                I$1,
                TBL_Options[Option],
                TBL_Options[ROG],
                0,
                0
            )/
            12
        )+
        I45
    )
)</f>
        <v>71.44097086846655</v>
      </c>
      <c r="J46" cm="1">
        <f t="array" ref="J46">_xlfn.IFNA(
    _xlfn.IFS(
        _xlfn.XLOOKUP(
            J$1,
            TBL_Options_Add[Option],
            TBL_Options_Add[Influx1_Month],
            0,
            0
        )=TBL_Formulas[[#This Row],[Month]],
        SUM(
            J45*
            SUM(
                _xlfn.XLOOKUP(
                    J$1,
                    TBL_Options[Option],
                    TBL_Options[ROG],
                    0,
                    0
                )/
                12
            )+
            J45+
            _xlfn.XLOOKUP(
                J$1,
                TBL_Options_Add[Option],
                TBL_Options_Add[Influx1_Size],
                0,
                0
            )
        ),
        _xlfn.XLOOKUP(
            J$1,
            TBL_Options_Add[Option],
            TBL_Options_Add[Influx2_Month],
            0,
            0
        )=TBL_Formulas[[#This Row],[Month]],
        SUM(
            J45*
            SUM(
                _xlfn.XLOOKUP(
                    J$1,
                    TBL_Options[Option],
                    TBL_Options[ROG],
                    0,
                    0
                )/
                12
            )+
            J45+
            _xlfn.XLOOKUP(
                J$1,
                TBL_Options_Add[Option],
                TBL_Options_Add[Influx2_Size],
                0,
                0
            )
        ),
        _xlfn.XLOOKUP(
            J$1,
            TBL_Options_Add[Option],
            TBL_Options_Add[Influx3_Month],
            0,
            0
        )=TBL_Formulas[[#This Row],[Month]],
        SUM(
            J45*
            SUM(
                _xlfn.XLOOKUP(
                    J$1,
                    TBL_Options[Option],
                    TBL_Options[ROG],
                    0,
                    0
                )/
                12
            )+
            J45+
            _xlfn.XLOOKUP(
                J$1,
                TBL_Options_Add[Option],
                TBL_Options_Add[Influx3_Size],
                0,
                0
            )
        )
    ),
    SUM(
        J45*
        SUM(
            _xlfn.XLOOKUP(
                J$1,
                TBL_Options[Option],
                TBL_Options[ROG],
                0,
                0
            )/
            12
        )+
        J45
    )
)</f>
        <v>71.44097086846655</v>
      </c>
      <c r="K46" cm="1">
        <f t="array" ref="K46">_xlfn.IFNA(
    _xlfn.IFS(
        _xlfn.XLOOKUP(
            K$1,
            TBL_Options_Add[Option],
            TBL_Options_Add[Influx1_Month],
            0,
            0
        )=TBL_Formulas[[#This Row],[Month]],
        SUM(
            K45*
            SUM(
                _xlfn.XLOOKUP(
                    K$1,
                    TBL_Options[Option],
                    TBL_Options[ROG],
                    0,
                    0
                )/
                12
            )+
            K45+
            _xlfn.XLOOKUP(
                K$1,
                TBL_Options_Add[Option],
                TBL_Options_Add[Influx1_Size],
                0,
                0
            )
        ),
        _xlfn.XLOOKUP(
            K$1,
            TBL_Options_Add[Option],
            TBL_Options_Add[Influx2_Month],
            0,
            0
        )=TBL_Formulas[[#This Row],[Month]],
        SUM(
            K45*
            SUM(
                _xlfn.XLOOKUP(
                    K$1,
                    TBL_Options[Option],
                    TBL_Options[ROG],
                    0,
                    0
                )/
                12
            )+
            K45+
            _xlfn.XLOOKUP(
                K$1,
                TBL_Options_Add[Option],
                TBL_Options_Add[Influx2_Size],
                0,
                0
            )
        ),
        _xlfn.XLOOKUP(
            K$1,
            TBL_Options_Add[Option],
            TBL_Options_Add[Influx3_Month],
            0,
            0
        )=TBL_Formulas[[#This Row],[Month]],
        SUM(
            K45*
            SUM(
                _xlfn.XLOOKUP(
                    K$1,
                    TBL_Options[Option],
                    TBL_Options[ROG],
                    0,
                    0
                )/
                12
            )+
            K45+
            _xlfn.XLOOKUP(
                K$1,
                TBL_Options_Add[Option],
                TBL_Options_Add[Influx3_Size],
                0,
                0
            )
        )
    ),
    SUM(
        K45*
        SUM(
            _xlfn.XLOOKUP(
                K$1,
                TBL_Options[Option],
                TBL_Options[ROG],
                0,
                0
            )/
            12
        )+
        K45
    )
)</f>
        <v>71.44097086846655</v>
      </c>
      <c r="L46">
        <f>IFERROR(
    SUM(
       TBL_Formulas[[#This Row],[Growth Pattern 01]]*
        _xlfn.XLOOKUP(
            L$1,
            TBL_Options[Option],
            TBL_Options[Primary_Mix],
            1,
            0
        )
    ),
    ""
)</f>
        <v>282.24083372396672</v>
      </c>
      <c r="M46">
        <f>IFERROR(
    SUM(
       TBL_Formulas[[#This Row],[Growth Pattern 01]]*
        _xlfn.XLOOKUP(
            M$1,
            TBL_Options[Option],
            TBL_Options[Secondary_Mix],
            1,
            0
        )
    ),
    ""
)</f>
        <v>56.448166744793348</v>
      </c>
      <c r="N46">
        <f>IFERROR(
    SUM(
       TBL_Formulas[[#This Row],[Growth Pattern 01]]*
        _xlfn.XLOOKUP(
            N$1,
            TBL_Options[Option],
            TBL_Options[Archive_Mix],
            1,
            0
        )
    ),
    ""
)</f>
        <v>0</v>
      </c>
      <c r="O46">
        <f>IFERROR(
    SUM(
       TBL_Formulas[[#This Row],[Growth Pattern 02]]*
        _xlfn.XLOOKUP(
            O$1,
            TBL_Options[Option],
            TBL_Options[Primary_Mix],
            1,
            0
        )
    ),
    ""
)</f>
        <v>14.288194173693311</v>
      </c>
      <c r="P46">
        <f>IFERROR(
    SUM(
       TBL_Formulas[[#This Row],[Growth Pattern 02]]*
        _xlfn.XLOOKUP(
            P$1,
            TBL_Options[Option],
            TBL_Options[Secondary_Mix],
            1,
            0
        )
    ),
    ""
)</f>
        <v>14.288194173693311</v>
      </c>
      <c r="Q46">
        <f>IFERROR(
    SUM(
       TBL_Formulas[[#This Row],[Growth Pattern 02]]*
        _xlfn.XLOOKUP(
            Q$1,
            TBL_Options[Option],
            TBL_Options[Archive_Mix],
            1,
            0
        )
    ),
    ""
)</f>
        <v>42.864582521079932</v>
      </c>
      <c r="R46">
        <f>IFERROR(
    SUM(
       TBL_Formulas[[#This Row],[Growth Pattern 03]]*
        _xlfn.XLOOKUP(
            R$1,
            TBL_Options[Option],
            TBL_Options[Primary_Mix],
            1,
            0
        )
    ),
    ""
)</f>
        <v>71.44097086846655</v>
      </c>
      <c r="S46">
        <f>IFERROR(
    SUM(
       TBL_Formulas[[#This Row],[Growth Pattern 03]]*
        _xlfn.XLOOKUP(
            R$1,
            TBL_Options[Option],
            TBL_Options[Secondary_Mix],
            1,
            0
        )
    ),
    ""
)</f>
        <v>0</v>
      </c>
      <c r="T46">
        <f>IFERROR(
    SUM(
       TBL_Formulas[[#This Row],[Growth Pattern 03]]*
        _xlfn.XLOOKUP(
            T$1,
            TBL_Options[Option],
            TBL_Options[Archive_Mix],
            1,
            0
        )
    ),
    ""
)</f>
        <v>0</v>
      </c>
      <c r="U46">
        <f>IFERROR(
    SUM(
       TBL_Formulas[[#This Row],[Growth Pattern 04]]*
        _xlfn.XLOOKUP(
            U$1,
            TBL_Options[Option],
            TBL_Options[Primary_Mix],
            1,
            0
        )
    ),
    ""
)</f>
        <v>71.44097086846655</v>
      </c>
      <c r="V46">
        <f>IFERROR(
    SUM(
       TBL_Formulas[[#This Row],[Growth Pattern 04]]*
        _xlfn.XLOOKUP(
           V$1,
            TBL_Options[Option],
            TBL_Options[Secondary_Mix],
            1,
            0
        )
    ),
    ""
)</f>
        <v>0</v>
      </c>
      <c r="W46">
        <f>IFERROR(
    SUM(
       TBL_Formulas[[#This Row],[Growth Pattern 04]]*
        _xlfn.XLOOKUP(
            W$1,
            TBL_Options[Option],
            TBL_Options[Archive_Mix],
            1,
            0
        )
    ),
    ""
)</f>
        <v>0</v>
      </c>
      <c r="X46">
        <f>IFERROR(
    SUM(
       TBL_Formulas[[#This Row],[Growth Pattern 05]]*
        _xlfn.XLOOKUP(
            X$1,
            TBL_Options[Option],
            TBL_Options[Primary_Mix],
            1,
            0
        )
    ),
    ""
)</f>
        <v>71.44097086846655</v>
      </c>
      <c r="Y46">
        <f>IFERROR(
    SUM(
       TBL_Formulas[[#This Row],[Growth Pattern 05]]*
        _xlfn.XLOOKUP(
            Y$1,
            TBL_Options[Option],
            TBL_Options[Secondary_Mix],
            1,
            0
        )
    ),
    ""
)</f>
        <v>0</v>
      </c>
      <c r="Z46">
        <f>IFERROR(
    SUM(
       TBL_Formulas[[#This Row],[Growth Pattern 05]]*
        _xlfn.XLOOKUP(
            Z$1,
            TBL_Options[Option],
            TBL_Options[Archive_Mix],
            1,
            0
        )
    ),
    ""
)</f>
        <v>0</v>
      </c>
      <c r="AA46">
        <f>IFERROR(
    SUM(
       TBL_Formulas[[#This Row],[Growth Pattern 06]]*
        _xlfn.XLOOKUP(
            AA$1,
            TBL_Options[Option],
            TBL_Options[Primary_Mix],
            1,
            0
        )
    ),
    ""
)</f>
        <v>71.44097086846655</v>
      </c>
      <c r="AB46">
        <f>IFERROR(
    SUM(
       TBL_Formulas[[#This Row],[Growth Pattern 06]]*
        _xlfn.XLOOKUP(
            AB$1,
            TBL_Options[Option],
            TBL_Options[Secondary_Mix],
            1,
            0
        )
    ),
    ""
)</f>
        <v>0</v>
      </c>
      <c r="AC46">
        <f>IFERROR(
    SUM(
       TBL_Formulas[[#This Row],[Growth Pattern 06]]*
        _xlfn.XLOOKUP(
            AC$1,
            TBL_Options[Option],
            TBL_Options[Archive_Mix],
            1,
            0
        )
    ),
    ""
)</f>
        <v>0</v>
      </c>
      <c r="AD46">
        <f>IFERROR(
    SUM(
       TBL_Formulas[[#This Row],[Growth Pattern 07]]*
        _xlfn.XLOOKUP(
            AD$1,
            TBL_Options[Option],
            TBL_Options[Primary_Mix],
            1,
            0
        )
    ),
    ""
)</f>
        <v>71.44097086846655</v>
      </c>
      <c r="AE46">
        <f>IFERROR(
    SUM(
       TBL_Formulas[[#This Row],[Growth Pattern 07]]*
        _xlfn.XLOOKUP(
            AE$1,
            TBL_Options[Option],
            TBL_Options[Secondary_Mix],
            1,
            0
        )
    ),
    ""
)</f>
        <v>0</v>
      </c>
      <c r="AF46">
        <f>IFERROR(
    SUM(
       TBL_Formulas[[#This Row],[Growth Pattern 07]]*
        _xlfn.XLOOKUP(
            AF$1,
            TBL_Options[Option],
            TBL_Options[Archive_Mix],
            1,
            0
        )
    ),
    ""
)</f>
        <v>0</v>
      </c>
      <c r="AG46">
        <f>IFERROR(
    SUM(
       TBL_Formulas[[#This Row],[Growth Pattern 08]]*
        _xlfn.XLOOKUP(
            AG$1,
            TBL_Options[Option],
            TBL_Options[Primary_Mix],
            1,
            0
        )
    ),
    ""
)</f>
        <v>71.44097086846655</v>
      </c>
      <c r="AH46">
        <f>IFERROR(
    SUM(
       TBL_Formulas[[#This Row],[Growth Pattern 08]]*
        _xlfn.XLOOKUP(
            AH$1,
            TBL_Options[Option],
            TBL_Options[Secondary_Mix],
            1,
            0
        )
    ),
    ""
)</f>
        <v>0</v>
      </c>
      <c r="AI46">
        <f>IFERROR(
    SUM(
       TBL_Formulas[[#This Row],[Growth Pattern 08]]*
        _xlfn.XLOOKUP(
            AI$1,
            TBL_Options[Option],
            TBL_Options[Archive_Mix],
            1,
            0
        )
    ),
    ""
)</f>
        <v>0</v>
      </c>
      <c r="AJ46">
        <f>IFERROR(
    SUM(
       TBL_Formulas[[#This Row],[Growth Pattern 09]]*
        _xlfn.XLOOKUP(
            AJ$1,
            TBL_Options[Option],
            TBL_Options[Primary_Mix],
            1,
            0
        )
    ),
    ""
)</f>
        <v>71.44097086846655</v>
      </c>
      <c r="AK46">
        <f>IFERROR(
    SUM(
       TBL_Formulas[[#This Row],[Growth Pattern 09]]*
        _xlfn.XLOOKUP(
            AK$1,
            TBL_Options[Option],
            TBL_Options[Secondary_Mix],
            1,
            0
        )
    ),
    ""
)</f>
        <v>0</v>
      </c>
      <c r="AL46">
        <f>IFERROR(
    SUM(
       TBL_Formulas[[#This Row],[Growth Pattern 09]]*
        _xlfn.XLOOKUP(
            AL$1,
            TBL_Options[Option],
            TBL_Options[Archive_Mix],
            1,
            0
        )
    ),
    ""
)</f>
        <v>0</v>
      </c>
      <c r="AM46">
        <f>IFERROR(
    SUM(
       TBL_Formulas[[#This Row],[Growth Pattern 10]]*
        _xlfn.XLOOKUP(
            AM$1,
            TBL_Options[Option],
            TBL_Options[Primary_Mix],
            1,
            0
        )
    ),
    ""
)</f>
        <v>71.44097086846655</v>
      </c>
      <c r="AN46">
        <f>IFERROR(
    SUM(
       TBL_Formulas[[#This Row],[Growth Pattern 10]]*
        _xlfn.XLOOKUP(
            AN$1,
            TBL_Options[Option],
            TBL_Options[Secondary_Mix],
            1,
            0
        )
    ),
    ""
)</f>
        <v>0</v>
      </c>
      <c r="AO46">
        <f>IFERROR(
    SUM(
       TBL_Formulas[[#This Row],[Growth Pattern 10]]*
        _xlfn.XLOOKUP(
            AO$1,
            TBL_Options[Option],
            TBL_Options[Archive_Mix],
            1,
            0
        )
    ),
    ""
)</f>
        <v>0</v>
      </c>
      <c r="AP46" s="3" cm="1">
        <f t="array" ref="AP46">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6409.5215021335225</v>
      </c>
      <c r="AQ46" s="3" t="str" cm="1">
        <f t="array" ref="AQ46">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6" s="3" t="str" cm="1">
        <f t="array" ref="AR46">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6" s="3" cm="1">
        <f t="array" ref="AS46">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336.51554917882487</v>
      </c>
      <c r="AT46" s="3" cm="1">
        <f t="array" ref="AT46">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182.88888542327439</v>
      </c>
      <c r="AU46" s="3" cm="1">
        <f t="array" ref="AU46">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175.57333000634341</v>
      </c>
      <c r="AV46" s="3" cm="1">
        <f t="array" ref="AV46">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914.4444271163718</v>
      </c>
      <c r="AW46" s="3" t="str" cm="1">
        <f t="array" ref="AW46">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6" s="3" t="str" cm="1">
        <f t="array" ref="AX46">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6" s="3" cm="1">
        <f t="array" ref="AY46">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731.55554169309744</v>
      </c>
      <c r="AZ46" s="3" t="str" cm="1">
        <f t="array" ref="AZ46">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6" s="3" t="str" cm="1">
        <f t="array" ref="BA46">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6" s="3" cm="1">
        <f t="array" ref="BB46">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1301.4310871290586</v>
      </c>
      <c r="BC46" s="3" t="str" cm="1">
        <f t="array" ref="BC46">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6" s="3" t="str" cm="1">
        <f t="array" ref="BD46">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6" s="3" cm="1">
        <f t="array" ref="BE46">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731.55554169309744</v>
      </c>
      <c r="BF46" s="3" t="str" cm="1">
        <f t="array" ref="BF46">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6" s="3" t="str" cm="1">
        <f t="array" ref="BG46">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6" s="3" cm="1">
        <f t="array" ref="BH46">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146.3111083386195</v>
      </c>
      <c r="BI46" s="3" t="str" cm="1">
        <f t="array" ref="BI46">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6" s="3" t="str" cm="1">
        <f t="array" ref="BJ46">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6" s="3" cm="1">
        <f t="array" ref="BK46">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2853.0666126030801</v>
      </c>
      <c r="BL46" s="3" t="str" cm="1">
        <f t="array" ref="BL46">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6" s="3" t="str" cm="1">
        <f t="array" ref="BM46">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6" s="3" cm="1">
        <f t="array" ref="BN46">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731.55554169309744</v>
      </c>
      <c r="BO46" s="3" t="str" cm="1">
        <f t="array" ref="BO46">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6" s="3" t="str" cm="1">
        <f t="array" ref="BP46">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6" s="3" cm="1">
        <f t="array" ref="BQ46">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292.62221667723901</v>
      </c>
      <c r="BR46" s="3" t="str" cm="1">
        <f t="array" ref="BR46">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6" s="3" t="str" cm="1">
        <f t="array" ref="BS46">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6"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6">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6">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73.155554169309752</v>
      </c>
      <c r="BW46">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73.155554169309752</v>
      </c>
      <c r="BX46">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6">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73.155554169309752</v>
      </c>
      <c r="BZ46">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146.3111083386195</v>
      </c>
      <c r="CA46">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6">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73.155554169309752</v>
      </c>
      <c r="CC46">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146.3111083386195</v>
      </c>
      <c r="CD46" s="3" t="str" cm="1">
        <f t="array" ref="CD46">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6" s="3" cm="1">
        <f t="array" ref="CE46">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2507.8242167334065</v>
      </c>
      <c r="CF46" s="3" t="str" cm="1">
        <f t="array" ref="CF46">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6" s="3" t="str" cm="1">
        <f t="array" ref="CG46">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6" s="3" cm="1">
        <f t="array" ref="CH46">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131.67999750475755</v>
      </c>
      <c r="CI46" s="3" t="str" cm="1">
        <f t="array" ref="CI46">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6" s="3" t="str" cm="1">
        <f t="array" ref="CJ46">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6" s="3" cm="1">
        <f t="array" ref="CK46">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658.39998752378779</v>
      </c>
      <c r="CL46" s="3" t="str" cm="1">
        <f t="array" ref="CL46">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6" s="3" t="str" cm="1">
        <f t="array" ref="CM46">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6" s="3" cm="1">
        <f t="array" ref="CN46">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658.39998752378779</v>
      </c>
      <c r="CO46" s="3" t="str" cm="1">
        <f t="array" ref="CO46">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6" s="3" cm="1">
        <f t="array" ref="CP46">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631.15109898146034</v>
      </c>
      <c r="CQ46" s="3" t="str" cm="1">
        <f t="array" ref="CQ46">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6" s="3" t="str" cm="1">
        <f t="array" ref="CR46">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6" s="3" cm="1">
        <f t="array" ref="CS46">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631.15109898146034</v>
      </c>
      <c r="CT46" s="3" t="str" cm="1">
        <f t="array" ref="CT46">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6" s="3" t="str" cm="1">
        <f t="array" ref="CU46">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6" s="3" cm="1">
        <f t="array" ref="CV46">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631.15109898146034</v>
      </c>
      <c r="CW46" s="3" t="str" cm="1">
        <f t="array" ref="CW46">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6" s="3" t="str" cm="1">
        <f t="array" ref="CX46">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6" s="3" cm="1">
        <f t="array" ref="CY46">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631.15109898146034</v>
      </c>
      <c r="CZ46" s="3" t="str" cm="1">
        <f t="array" ref="CZ46">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6" s="3" t="str" cm="1">
        <f t="array" ref="DA46">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6" s="3" t="str" cm="1">
        <f t="array" ref="DB46">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6" s="3" t="str" cm="1">
        <f t="array" ref="DC46">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6" s="3" cm="1">
        <f t="array" ref="DD46">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814.95109586240733</v>
      </c>
      <c r="DE46" s="3" t="str" cm="1">
        <f t="array" ref="DE46">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6" s="3" t="str" cm="1">
        <f t="array" ref="DF46">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6" s="3" cm="1">
        <f t="array" ref="DG46">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814.95109586240733</v>
      </c>
      <c r="DH46" s="3">
        <f>SUM(TBL_Formulas[[#This Row],[Primary Storage 01]:[Archive Storage 01]],TBL_Formulas[[#This Row],[Data Retrieval 01]])</f>
        <v>6409.5215021335225</v>
      </c>
      <c r="DI46" s="3">
        <f>SUM(TBL_Formulas[[#This Row],[Primary Storage 01]:[Archive Storage 01]],TBL_Formulas[[#This Row],[Data Retrieval 01]],TBL_Formulas[[#This Row],[Egress Fees 01 - Azure]:[Egress Fees 01 - GCP]])</f>
        <v>8917.345718866929</v>
      </c>
      <c r="DJ46" s="3">
        <f>SUM(TBL_Formulas[[#This Row],[Primary Storage 02]:[Archive Storage 02]],TBL_Formulas[[#This Row],[Data Retrieval 02]])</f>
        <v>694.97776460844273</v>
      </c>
      <c r="DK46" s="3">
        <f>SUM(TBL_Formulas[[#This Row],[Primary Storage 02]:[Archive Storage 02]],TBL_Formulas[[#This Row],[Data Retrieval 02]],TBL_Formulas[[#This Row],[Egress Fees 02 - Azure]:[Egress Fees 02 - GCP]])</f>
        <v>826.65776211320031</v>
      </c>
      <c r="DL46" s="3">
        <f>SUM(TBL_Formulas[[#This Row],[Primary Storage 03]:[Archive Storage 03]],TBL_Formulas[[#This Row],[Data Retrieval 03]])</f>
        <v>987.59998128568157</v>
      </c>
      <c r="DM46" s="3">
        <f>SUM(TBL_Formulas[[#This Row],[Primary Storage 03]:[Archive Storage 03]],TBL_Formulas[[#This Row],[Data Retrieval 03]],TBL_Formulas[[#This Row],[Egress Fees 03 - Azure]:[Egress Fees 03 - GCP]])</f>
        <v>1645.9999688094695</v>
      </c>
      <c r="DN46" s="3">
        <f>SUM(TBL_Formulas[[#This Row],[Primary Storage 04]:[Archive Storage 04]],TBL_Formulas[[#This Row],[Data Retrieval 04]])</f>
        <v>804.71109586240721</v>
      </c>
      <c r="DO46" s="3">
        <f>SUM(TBL_Formulas[[#This Row],[Primary Storage 04]:[Archive Storage 04]],TBL_Formulas[[#This Row],[Data Retrieval 04]],TBL_Formulas[[#This Row],[Egress Fees 04 - Azure]:[Egress Fees 04 - GCP]])</f>
        <v>1463.1110833861949</v>
      </c>
      <c r="DP46" s="3">
        <f>SUM(TBL_Formulas[[#This Row],[Primary Storage 05]:[Archive Storage 05]],TBL_Formulas[[#This Row],[Data Retrieval 05]])</f>
        <v>1301.4310871290586</v>
      </c>
      <c r="DQ46" s="3">
        <f>SUM(TBL_Formulas[[#This Row],[Primary Storage 05]:[Archive Storage 05]],TBL_Formulas[[#This Row],[Data Retrieval 05]],TBL_Formulas[[#This Row],[Egress Fees 05 - Azure]:[Egress Fees 05 - GCP]])</f>
        <v>1932.5821861105189</v>
      </c>
      <c r="DR46" s="3">
        <f>SUM(TBL_Formulas[[#This Row],[Primary Storage 06]:[Archive Storage 06]],TBL_Formulas[[#This Row],[Data Retrieval 06]])</f>
        <v>804.71109586240721</v>
      </c>
      <c r="DS46" s="3">
        <f>SUM(TBL_Formulas[[#This Row],[Primary Storage 06]:[Archive Storage 06]],TBL_Formulas[[#This Row],[Data Retrieval 06]],TBL_Formulas[[#This Row],[Egress Fees 06 - Azure]:[Egress Fees 06 - GCP]])</f>
        <v>1435.8621948438677</v>
      </c>
      <c r="DT46" s="3">
        <f>SUM(TBL_Formulas[[#This Row],[Primary Storage 07]:[Archive Storage 07]],TBL_Formulas[[#This Row],[Data Retrieval 07]])</f>
        <v>292.62221667723901</v>
      </c>
      <c r="DU46" s="3">
        <f>SUM(TBL_Formulas[[#This Row],[Primary Storage 07]:[Archive Storage 07]],TBL_Formulas[[#This Row],[Data Retrieval 07]],TBL_Formulas[[#This Row],[Egress Fees 07 - Azure]:[Egress Fees 07 - GCP]])</f>
        <v>923.7733156586994</v>
      </c>
      <c r="DV46" s="3">
        <f>SUM(TBL_Formulas[[#This Row],[Primary Storage 08]:[Archive Storage 08]],TBL_Formulas[[#This Row],[Data Retrieval 08]])</f>
        <v>2853.0666126030801</v>
      </c>
      <c r="DW46" s="3">
        <f>SUM(TBL_Formulas[[#This Row],[Primary Storage 08]:[Archive Storage 08]],TBL_Formulas[[#This Row],[Data Retrieval 08]],TBL_Formulas[[#This Row],[Egress Fees 08 - Azure]:[Egress Fees 08 - GCP]])</f>
        <v>3484.2177115845407</v>
      </c>
      <c r="DX46" s="3">
        <f>SUM(TBL_Formulas[[#This Row],[Primary Storage 09]:[Archive Storage 09]],TBL_Formulas[[#This Row],[Data Retrieval 09]])</f>
        <v>804.71109586240721</v>
      </c>
      <c r="DY46" s="3">
        <f>SUM(TBL_Formulas[[#This Row],[Primary Storage 09]:[Archive Storage 09]],TBL_Formulas[[#This Row],[Data Retrieval 09]],TBL_Formulas[[#This Row],[Egress Fees 09 - Azure]:[Egress Fees 09 - GCP]])</f>
        <v>1619.6621917248144</v>
      </c>
      <c r="DZ46" s="3">
        <f>SUM(TBL_Formulas[[#This Row],[Primary Storage 10]:[Archive Storage 10]],TBL_Formulas[[#This Row],[Data Retrieval 10]])</f>
        <v>438.93332501585849</v>
      </c>
      <c r="EA46" s="3">
        <f>SUM(TBL_Formulas[[#This Row],[Primary Storage 10]:[Archive Storage 10]],TBL_Formulas[[#This Row],[Data Retrieval 10]],TBL_Formulas[[#This Row],[Egress Fees 10 - Azure]:[Egress Fees 10 - GCP]])</f>
        <v>1253.8844208782657</v>
      </c>
      <c r="EB46" s="14"/>
    </row>
    <row r="47" spans="1:132" x14ac:dyDescent="0.2">
      <c r="A47" s="2">
        <v>45</v>
      </c>
      <c r="B47" cm="1">
        <f t="array" ref="B47">_xlfn.IFNA(
    _xlfn.IFS(
        _xlfn.XLOOKUP(
            B$1,
            TBL_Options_Add[Option],
            TBL_Options_Add[Influx1_Month],
            0,
            0
        )=TBL_Formulas[[#This Row],[Month]],
        SUM(
            B46*
            SUM(
                _xlfn.XLOOKUP(
                    B$1,
                    TBL_Options[Option],
                    TBL_Options[ROG],
                    0,
                    0
                )/
                12
            )+
            B46+
            _xlfn.XLOOKUP(
                B$1,
                TBL_Options_Add[Option],
                TBL_Options_Add[Influx1_Size],
                0,
                0
            )
        ),
        _xlfn.XLOOKUP(
            B$1,
            TBL_Options_Add[Option],
            TBL_Options_Add[Influx2_Month],
            0,
            0
        )=TBL_Formulas[[#This Row],[Month]],
        SUM(
            B46*
            SUM(
                _xlfn.XLOOKUP(
                    B$1,
                    TBL_Options[Option],
                    TBL_Options[ROG],
                    0,
                    0
                )/
                12
            )+
            B46+
            _xlfn.XLOOKUP(
                B$1,
                TBL_Options_Add[Option],
                TBL_Options_Add[Influx2_Size],
                0,
                0
            )
        ),
        _xlfn.XLOOKUP(
            B$1,
            TBL_Options_Add[Option],
            TBL_Options_Add[Influx3_Month],
            0,
            0
        )=TBL_Formulas[[#This Row],[Month]],
        SUM(
            B46*
            SUM(
                _xlfn.XLOOKUP(
                    B$1,
                    TBL_Options[Option],
                    TBL_Options[ROG],
                    0,
                    0
                )/
                12
            )+
            B46+
            _xlfn.XLOOKUP(
                B$1,
                TBL_Options_Add[Option],
                TBL_Options_Add[Influx3_Size],
                0,
                0
            )
        )
    ),
    SUM(
        B46*
        SUM(
            _xlfn.XLOOKUP(
                B$1,
                TBL_Options[Option],
                TBL_Options[ROG],
                0,
                0
            )/
            12
        )+
        B46
    )
)</f>
        <v>284.59284067166647</v>
      </c>
      <c r="C47" cm="1">
        <f t="array" ref="C47">_xlfn.IFNA(
    _xlfn.IFS(
        _xlfn.XLOOKUP(
            C$1,
            TBL_Options_Add[Option],
            TBL_Options_Add[Influx1_Month],
            0,
            0
        )=TBL_Formulas[[#This Row],[Month]],
        SUM(
            C46*
            SUM(
                _xlfn.XLOOKUP(
                    C$1,
                    TBL_Options[Option],
                    TBL_Options[ROG],
                    0,
                    0
                )/
                12
            )+
            C46+
            _xlfn.XLOOKUP(
                C$1,
                TBL_Options_Add[Option],
                TBL_Options_Add[Influx1_Size],
                0,
                0
            )
        ),
        _xlfn.XLOOKUP(
            C$1,
            TBL_Options_Add[Option],
            TBL_Options_Add[Influx2_Month],
            0,
            0
        )=TBL_Formulas[[#This Row],[Month]],
        SUM(
            C46*
            SUM(
                _xlfn.XLOOKUP(
                    C$1,
                    TBL_Options[Option],
                    TBL_Options[ROG],
                    0,
                    0
                )/
                12
            )+
            C46+
            _xlfn.XLOOKUP(
                C$1,
                TBL_Options_Add[Option],
                TBL_Options_Add[Influx2_Size],
                0,
                0
            )
        ),
        _xlfn.XLOOKUP(
            C$1,
            TBL_Options_Add[Option],
            TBL_Options_Add[Influx3_Month],
            0,
            0
        )=TBL_Formulas[[#This Row],[Month]],
        SUM(
            C46*
            SUM(
                _xlfn.XLOOKUP(
                    C$1,
                    TBL_Options[Option],
                    TBL_Options[ROG],
                    0,
                    0
                )/
                12
            )+
            C46+
            _xlfn.XLOOKUP(
                C$1,
                TBL_Options_Add[Option],
                TBL_Options_Add[Influx3_Size],
                0,
                0
            )
        )
    ),
    SUM(
        C46*
        SUM(
            _xlfn.XLOOKUP(
                C$1,
                TBL_Options[Option],
                TBL_Options[ROG],
                0,
                0
            )/
            12
        )+
        C46
    )
)</f>
        <v>72.03631229237044</v>
      </c>
      <c r="D47" cm="1">
        <f t="array" ref="D47">_xlfn.IFNA(
    _xlfn.IFS(
        _xlfn.XLOOKUP(
            D$1,
            TBL_Options_Add[Option],
            TBL_Options_Add[Influx1_Month],
            0,
            0
        )=TBL_Formulas[[#This Row],[Month]],
        SUM(
            D46*
            SUM(
                _xlfn.XLOOKUP(
                    D$1,
                    TBL_Options[Option],
                    TBL_Options[ROG],
                    0,
                    0
                )/
                12
            )+
            D46+
            _xlfn.XLOOKUP(
                D$1,
                TBL_Options_Add[Option],
                TBL_Options_Add[Influx1_Size],
                0,
                0
            )
        ),
        _xlfn.XLOOKUP(
            D$1,
            TBL_Options_Add[Option],
            TBL_Options_Add[Influx2_Month],
            0,
            0
        )=TBL_Formulas[[#This Row],[Month]],
        SUM(
            D46*
            SUM(
                _xlfn.XLOOKUP(
                    D$1,
                    TBL_Options[Option],
                    TBL_Options[ROG],
                    0,
                    0
                )/
                12
            )+
            D46+
            _xlfn.XLOOKUP(
                D$1,
                TBL_Options_Add[Option],
                TBL_Options_Add[Influx2_Size],
                0,
                0
            )
        ),
        _xlfn.XLOOKUP(
            D$1,
            TBL_Options_Add[Option],
            TBL_Options_Add[Influx3_Month],
            0,
            0
        )=TBL_Formulas[[#This Row],[Month]],
        SUM(
            D46*
            SUM(
                _xlfn.XLOOKUP(
                    D$1,
                    TBL_Options[Option],
                    TBL_Options[ROG],
                    0,
                    0
                )/
                12
            )+
            D46+
            _xlfn.XLOOKUP(
                D$1,
                TBL_Options_Add[Option],
                TBL_Options_Add[Influx3_Size],
                0,
                0
            )
        )
    ),
    SUM(
        D46*
        SUM(
            _xlfn.XLOOKUP(
                D$1,
                TBL_Options[Option],
                TBL_Options[ROG],
                0,
                0
            )/
            12
        )+
        D46
    )
)</f>
        <v>72.03631229237044</v>
      </c>
      <c r="E47" cm="1">
        <f t="array" ref="E47">_xlfn.IFNA(
    _xlfn.IFS(
        _xlfn.XLOOKUP(
            E$1,
            TBL_Options_Add[Option],
            TBL_Options_Add[Influx1_Month],
            0,
            0
        )=TBL_Formulas[[#This Row],[Month]],
        SUM(
            E46*
            SUM(
                _xlfn.XLOOKUP(
                    E$1,
                    TBL_Options[Option],
                    TBL_Options[ROG],
                    0,
                    0
                )/
                12
            )+
            E46+
            _xlfn.XLOOKUP(
                E$1,
                TBL_Options_Add[Option],
                TBL_Options_Add[Influx1_Size],
                0,
                0
            )
        ),
        _xlfn.XLOOKUP(
            E$1,
            TBL_Options_Add[Option],
            TBL_Options_Add[Influx2_Month],
            0,
            0
        )=TBL_Formulas[[#This Row],[Month]],
        SUM(
            E46*
            SUM(
                _xlfn.XLOOKUP(
                    E$1,
                    TBL_Options[Option],
                    TBL_Options[ROG],
                    0,
                    0
                )/
                12
            )+
            E46+
            _xlfn.XLOOKUP(
                E$1,
                TBL_Options_Add[Option],
                TBL_Options_Add[Influx2_Size],
                0,
                0
            )
        ),
        _xlfn.XLOOKUP(
            E$1,
            TBL_Options_Add[Option],
            TBL_Options_Add[Influx3_Month],
            0,
            0
        )=TBL_Formulas[[#This Row],[Month]],
        SUM(
            E46*
            SUM(
                _xlfn.XLOOKUP(
                    E$1,
                    TBL_Options[Option],
                    TBL_Options[ROG],
                    0,
                    0
                )/
                12
            )+
            E46+
            _xlfn.XLOOKUP(
                E$1,
                TBL_Options_Add[Option],
                TBL_Options_Add[Influx3_Size],
                0,
                0
            )
        )
    ),
    SUM(
        E46*
        SUM(
            _xlfn.XLOOKUP(
                E$1,
                TBL_Options[Option],
                TBL_Options[ROG],
                0,
                0
            )/
            12
        )+
        E46
    )
)</f>
        <v>72.03631229237044</v>
      </c>
      <c r="F47" cm="1">
        <f t="array" ref="F47">_xlfn.IFNA(
    _xlfn.IFS(
        _xlfn.XLOOKUP(
            F$1,
            TBL_Options_Add[Option],
            TBL_Options_Add[Influx1_Month],
            0,
            0
        )=TBL_Formulas[[#This Row],[Month]],
        SUM(
            F46*
            SUM(
                _xlfn.XLOOKUP(
                    F$1,
                    TBL_Options[Option],
                    TBL_Options[ROG],
                    0,
                    0
                )/
                12
            )+
            F46+
            _xlfn.XLOOKUP(
                F$1,
                TBL_Options_Add[Option],
                TBL_Options_Add[Influx1_Size],
                0,
                0
            )
        ),
        _xlfn.XLOOKUP(
            F$1,
            TBL_Options_Add[Option],
            TBL_Options_Add[Influx2_Month],
            0,
            0
        )=TBL_Formulas[[#This Row],[Month]],
        SUM(
            F46*
            SUM(
                _xlfn.XLOOKUP(
                    F$1,
                    TBL_Options[Option],
                    TBL_Options[ROG],
                    0,
                    0
                )/
                12
            )+
            F46+
            _xlfn.XLOOKUP(
                F$1,
                TBL_Options_Add[Option],
                TBL_Options_Add[Influx2_Size],
                0,
                0
            )
        ),
        _xlfn.XLOOKUP(
            F$1,
            TBL_Options_Add[Option],
            TBL_Options_Add[Influx3_Month],
            0,
            0
        )=TBL_Formulas[[#This Row],[Month]],
        SUM(
            F46*
            SUM(
                _xlfn.XLOOKUP(
                    F$1,
                    TBL_Options[Option],
                    TBL_Options[ROG],
                    0,
                    0
                )/
                12
            )+
            F46+
            _xlfn.XLOOKUP(
                F$1,
                TBL_Options_Add[Option],
                TBL_Options_Add[Influx3_Size],
                0,
                0
            )
        )
    ),
    SUM(
        F46*
        SUM(
            _xlfn.XLOOKUP(
                F$1,
                TBL_Options[Option],
                TBL_Options[ROG],
                0,
                0
            )/
            12
        )+
        F46
    )
)</f>
        <v>72.03631229237044</v>
      </c>
      <c r="G47" cm="1">
        <f t="array" ref="G47">_xlfn.IFNA(
    _xlfn.IFS(
        _xlfn.XLOOKUP(
            G$1,
            TBL_Options_Add[Option],
            TBL_Options_Add[Influx1_Month],
            0,
            0
        )=TBL_Formulas[[#This Row],[Month]],
        SUM(
            G46*
            SUM(
                _xlfn.XLOOKUP(
                    G$1,
                    TBL_Options[Option],
                    TBL_Options[ROG],
                    0,
                    0
                )/
                12
            )+
            G46+
            _xlfn.XLOOKUP(
                G$1,
                TBL_Options_Add[Option],
                TBL_Options_Add[Influx1_Size],
                0,
                0
            )
        ),
        _xlfn.XLOOKUP(
            G$1,
            TBL_Options_Add[Option],
            TBL_Options_Add[Influx2_Month],
            0,
            0
        )=TBL_Formulas[[#This Row],[Month]],
        SUM(
            G46*
            SUM(
                _xlfn.XLOOKUP(
                    G$1,
                    TBL_Options[Option],
                    TBL_Options[ROG],
                    0,
                    0
                )/
                12
            )+
            G46+
            _xlfn.XLOOKUP(
                G$1,
                TBL_Options_Add[Option],
                TBL_Options_Add[Influx2_Size],
                0,
                0
            )
        ),
        _xlfn.XLOOKUP(
            G$1,
            TBL_Options_Add[Option],
            TBL_Options_Add[Influx3_Month],
            0,
            0
        )=TBL_Formulas[[#This Row],[Month]],
        SUM(
            G46*
            SUM(
                _xlfn.XLOOKUP(
                    G$1,
                    TBL_Options[Option],
                    TBL_Options[ROG],
                    0,
                    0
                )/
                12
            )+
            G46+
            _xlfn.XLOOKUP(
                G$1,
                TBL_Options_Add[Option],
                TBL_Options_Add[Influx3_Size],
                0,
                0
            )
        )
    ),
    SUM(
        G46*
        SUM(
            _xlfn.XLOOKUP(
                G$1,
                TBL_Options[Option],
                TBL_Options[ROG],
                0,
                0
            )/
            12
        )+
        G46
    )
)</f>
        <v>72.03631229237044</v>
      </c>
      <c r="H47" cm="1">
        <f t="array" ref="H47">_xlfn.IFNA(
    _xlfn.IFS(
        _xlfn.XLOOKUP(
            H$1,
            TBL_Options_Add[Option],
            TBL_Options_Add[Influx1_Month],
            0,
            0
        )=TBL_Formulas[[#This Row],[Month]],
        SUM(
            H46*
            SUM(
                _xlfn.XLOOKUP(
                    H$1,
                    TBL_Options[Option],
                    TBL_Options[ROG],
                    0,
                    0
                )/
                12
            )+
            H46+
            _xlfn.XLOOKUP(
                H$1,
                TBL_Options_Add[Option],
                TBL_Options_Add[Influx1_Size],
                0,
                0
            )
        ),
        _xlfn.XLOOKUP(
            H$1,
            TBL_Options_Add[Option],
            TBL_Options_Add[Influx2_Month],
            0,
            0
        )=TBL_Formulas[[#This Row],[Month]],
        SUM(
            H46*
            SUM(
                _xlfn.XLOOKUP(
                    H$1,
                    TBL_Options[Option],
                    TBL_Options[ROG],
                    0,
                    0
                )/
                12
            )+
            H46+
            _xlfn.XLOOKUP(
                H$1,
                TBL_Options_Add[Option],
                TBL_Options_Add[Influx2_Size],
                0,
                0
            )
        ),
        _xlfn.XLOOKUP(
            H$1,
            TBL_Options_Add[Option],
            TBL_Options_Add[Influx3_Month],
            0,
            0
        )=TBL_Formulas[[#This Row],[Month]],
        SUM(
            H46*
            SUM(
                _xlfn.XLOOKUP(
                    H$1,
                    TBL_Options[Option],
                    TBL_Options[ROG],
                    0,
                    0
                )/
                12
            )+
            H46+
            _xlfn.XLOOKUP(
                H$1,
                TBL_Options_Add[Option],
                TBL_Options_Add[Influx3_Size],
                0,
                0
            )
        )
    ),
    SUM(
        H46*
        SUM(
            _xlfn.XLOOKUP(
                H$1,
                TBL_Options[Option],
                TBL_Options[ROG],
                0,
                0
            )/
            12
        )+
        H46
    )
)</f>
        <v>72.03631229237044</v>
      </c>
      <c r="I47" cm="1">
        <f t="array" ref="I47">_xlfn.IFNA(
    _xlfn.IFS(
        _xlfn.XLOOKUP(
            I$1,
            TBL_Options_Add[Option],
            TBL_Options_Add[Influx1_Month],
            0,
            0
        )=TBL_Formulas[[#This Row],[Month]],
        SUM(
            I46*
            SUM(
                _xlfn.XLOOKUP(
                    I$1,
                    TBL_Options[Option],
                    TBL_Options[ROG],
                    0,
                    0
                )/
                12
            )+
            I46+
            _xlfn.XLOOKUP(
                I$1,
                TBL_Options_Add[Option],
                TBL_Options_Add[Influx1_Size],
                0,
                0
            )
        ),
        _xlfn.XLOOKUP(
            I$1,
            TBL_Options_Add[Option],
            TBL_Options_Add[Influx2_Month],
            0,
            0
        )=TBL_Formulas[[#This Row],[Month]],
        SUM(
            I46*
            SUM(
                _xlfn.XLOOKUP(
                    I$1,
                    TBL_Options[Option],
                    TBL_Options[ROG],
                    0,
                    0
                )/
                12
            )+
            I46+
            _xlfn.XLOOKUP(
                I$1,
                TBL_Options_Add[Option],
                TBL_Options_Add[Influx2_Size],
                0,
                0
            )
        ),
        _xlfn.XLOOKUP(
            I$1,
            TBL_Options_Add[Option],
            TBL_Options_Add[Influx3_Month],
            0,
            0
        )=TBL_Formulas[[#This Row],[Month]],
        SUM(
            I46*
            SUM(
                _xlfn.XLOOKUP(
                    I$1,
                    TBL_Options[Option],
                    TBL_Options[ROG],
                    0,
                    0
                )/
                12
            )+
            I46+
            _xlfn.XLOOKUP(
                I$1,
                TBL_Options_Add[Option],
                TBL_Options_Add[Influx3_Size],
                0,
                0
            )
        )
    ),
    SUM(
        I46*
        SUM(
            _xlfn.XLOOKUP(
                I$1,
                TBL_Options[Option],
                TBL_Options[ROG],
                0,
                0
            )/
            12
        )+
        I46
    )
)</f>
        <v>72.03631229237044</v>
      </c>
      <c r="J47" cm="1">
        <f t="array" ref="J47">_xlfn.IFNA(
    _xlfn.IFS(
        _xlfn.XLOOKUP(
            J$1,
            TBL_Options_Add[Option],
            TBL_Options_Add[Influx1_Month],
            0,
            0
        )=TBL_Formulas[[#This Row],[Month]],
        SUM(
            J46*
            SUM(
                _xlfn.XLOOKUP(
                    J$1,
                    TBL_Options[Option],
                    TBL_Options[ROG],
                    0,
                    0
                )/
                12
            )+
            J46+
            _xlfn.XLOOKUP(
                J$1,
                TBL_Options_Add[Option],
                TBL_Options_Add[Influx1_Size],
                0,
                0
            )
        ),
        _xlfn.XLOOKUP(
            J$1,
            TBL_Options_Add[Option],
            TBL_Options_Add[Influx2_Month],
            0,
            0
        )=TBL_Formulas[[#This Row],[Month]],
        SUM(
            J46*
            SUM(
                _xlfn.XLOOKUP(
                    J$1,
                    TBL_Options[Option],
                    TBL_Options[ROG],
                    0,
                    0
                )/
                12
            )+
            J46+
            _xlfn.XLOOKUP(
                J$1,
                TBL_Options_Add[Option],
                TBL_Options_Add[Influx2_Size],
                0,
                0
            )
        ),
        _xlfn.XLOOKUP(
            J$1,
            TBL_Options_Add[Option],
            TBL_Options_Add[Influx3_Month],
            0,
            0
        )=TBL_Formulas[[#This Row],[Month]],
        SUM(
            J46*
            SUM(
                _xlfn.XLOOKUP(
                    J$1,
                    TBL_Options[Option],
                    TBL_Options[ROG],
                    0,
                    0
                )/
                12
            )+
            J46+
            _xlfn.XLOOKUP(
                J$1,
                TBL_Options_Add[Option],
                TBL_Options_Add[Influx3_Size],
                0,
                0
            )
        )
    ),
    SUM(
        J46*
        SUM(
            _xlfn.XLOOKUP(
                J$1,
                TBL_Options[Option],
                TBL_Options[ROG],
                0,
                0
            )/
            12
        )+
        J46
    )
)</f>
        <v>72.03631229237044</v>
      </c>
      <c r="K47" cm="1">
        <f t="array" ref="K47">_xlfn.IFNA(
    _xlfn.IFS(
        _xlfn.XLOOKUP(
            K$1,
            TBL_Options_Add[Option],
            TBL_Options_Add[Influx1_Month],
            0,
            0
        )=TBL_Formulas[[#This Row],[Month]],
        SUM(
            K46*
            SUM(
                _xlfn.XLOOKUP(
                    K$1,
                    TBL_Options[Option],
                    TBL_Options[ROG],
                    0,
                    0
                )/
                12
            )+
            K46+
            _xlfn.XLOOKUP(
                K$1,
                TBL_Options_Add[Option],
                TBL_Options_Add[Influx1_Size],
                0,
                0
            )
        ),
        _xlfn.XLOOKUP(
            K$1,
            TBL_Options_Add[Option],
            TBL_Options_Add[Influx2_Month],
            0,
            0
        )=TBL_Formulas[[#This Row],[Month]],
        SUM(
            K46*
            SUM(
                _xlfn.XLOOKUP(
                    K$1,
                    TBL_Options[Option],
                    TBL_Options[ROG],
                    0,
                    0
                )/
                12
            )+
            K46+
            _xlfn.XLOOKUP(
                K$1,
                TBL_Options_Add[Option],
                TBL_Options_Add[Influx2_Size],
                0,
                0
            )
        ),
        _xlfn.XLOOKUP(
            K$1,
            TBL_Options_Add[Option],
            TBL_Options_Add[Influx3_Month],
            0,
            0
        )=TBL_Formulas[[#This Row],[Month]],
        SUM(
            K46*
            SUM(
                _xlfn.XLOOKUP(
                    K$1,
                    TBL_Options[Option],
                    TBL_Options[ROG],
                    0,
                    0
                )/
                12
            )+
            K46+
            _xlfn.XLOOKUP(
                K$1,
                TBL_Options_Add[Option],
                TBL_Options_Add[Influx3_Size],
                0,
                0
            )
        )
    ),
    SUM(
        K46*
        SUM(
            _xlfn.XLOOKUP(
                K$1,
                TBL_Options[Option],
                TBL_Options[ROG],
                0,
                0
            )/
            12
        )+
        K46
    )
)</f>
        <v>72.03631229237044</v>
      </c>
      <c r="L47">
        <f>IFERROR(
    SUM(
       TBL_Formulas[[#This Row],[Growth Pattern 01]]*
        _xlfn.XLOOKUP(
            L$1,
            TBL_Options[Option],
            TBL_Options[Primary_Mix],
            1,
            0
        )
    ),
    ""
)</f>
        <v>284.59284067166647</v>
      </c>
      <c r="M47">
        <f>IFERROR(
    SUM(
       TBL_Formulas[[#This Row],[Growth Pattern 01]]*
        _xlfn.XLOOKUP(
            M$1,
            TBL_Options[Option],
            TBL_Options[Secondary_Mix],
            1,
            0
        )
    ),
    ""
)</f>
        <v>56.918568134333299</v>
      </c>
      <c r="N47">
        <f>IFERROR(
    SUM(
       TBL_Formulas[[#This Row],[Growth Pattern 01]]*
        _xlfn.XLOOKUP(
            N$1,
            TBL_Options[Option],
            TBL_Options[Archive_Mix],
            1,
            0
        )
    ),
    ""
)</f>
        <v>0</v>
      </c>
      <c r="O47">
        <f>IFERROR(
    SUM(
       TBL_Formulas[[#This Row],[Growth Pattern 02]]*
        _xlfn.XLOOKUP(
            O$1,
            TBL_Options[Option],
            TBL_Options[Primary_Mix],
            1,
            0
        )
    ),
    ""
)</f>
        <v>14.407262458474088</v>
      </c>
      <c r="P47">
        <f>IFERROR(
    SUM(
       TBL_Formulas[[#This Row],[Growth Pattern 02]]*
        _xlfn.XLOOKUP(
            P$1,
            TBL_Options[Option],
            TBL_Options[Secondary_Mix],
            1,
            0
        )
    ),
    ""
)</f>
        <v>14.407262458474088</v>
      </c>
      <c r="Q47">
        <f>IFERROR(
    SUM(
       TBL_Formulas[[#This Row],[Growth Pattern 02]]*
        _xlfn.XLOOKUP(
            Q$1,
            TBL_Options[Option],
            TBL_Options[Archive_Mix],
            1,
            0
        )
    ),
    ""
)</f>
        <v>43.221787375422259</v>
      </c>
      <c r="R47">
        <f>IFERROR(
    SUM(
       TBL_Formulas[[#This Row],[Growth Pattern 03]]*
        _xlfn.XLOOKUP(
            R$1,
            TBL_Options[Option],
            TBL_Options[Primary_Mix],
            1,
            0
        )
    ),
    ""
)</f>
        <v>72.03631229237044</v>
      </c>
      <c r="S47">
        <f>IFERROR(
    SUM(
       TBL_Formulas[[#This Row],[Growth Pattern 03]]*
        _xlfn.XLOOKUP(
            R$1,
            TBL_Options[Option],
            TBL_Options[Secondary_Mix],
            1,
            0
        )
    ),
    ""
)</f>
        <v>0</v>
      </c>
      <c r="T47">
        <f>IFERROR(
    SUM(
       TBL_Formulas[[#This Row],[Growth Pattern 03]]*
        _xlfn.XLOOKUP(
            T$1,
            TBL_Options[Option],
            TBL_Options[Archive_Mix],
            1,
            0
        )
    ),
    ""
)</f>
        <v>0</v>
      </c>
      <c r="U47">
        <f>IFERROR(
    SUM(
       TBL_Formulas[[#This Row],[Growth Pattern 04]]*
        _xlfn.XLOOKUP(
            U$1,
            TBL_Options[Option],
            TBL_Options[Primary_Mix],
            1,
            0
        )
    ),
    ""
)</f>
        <v>72.03631229237044</v>
      </c>
      <c r="V47">
        <f>IFERROR(
    SUM(
       TBL_Formulas[[#This Row],[Growth Pattern 04]]*
        _xlfn.XLOOKUP(
           V$1,
            TBL_Options[Option],
            TBL_Options[Secondary_Mix],
            1,
            0
        )
    ),
    ""
)</f>
        <v>0</v>
      </c>
      <c r="W47">
        <f>IFERROR(
    SUM(
       TBL_Formulas[[#This Row],[Growth Pattern 04]]*
        _xlfn.XLOOKUP(
            W$1,
            TBL_Options[Option],
            TBL_Options[Archive_Mix],
            1,
            0
        )
    ),
    ""
)</f>
        <v>0</v>
      </c>
      <c r="X47">
        <f>IFERROR(
    SUM(
       TBL_Formulas[[#This Row],[Growth Pattern 05]]*
        _xlfn.XLOOKUP(
            X$1,
            TBL_Options[Option],
            TBL_Options[Primary_Mix],
            1,
            0
        )
    ),
    ""
)</f>
        <v>72.03631229237044</v>
      </c>
      <c r="Y47">
        <f>IFERROR(
    SUM(
       TBL_Formulas[[#This Row],[Growth Pattern 05]]*
        _xlfn.XLOOKUP(
            Y$1,
            TBL_Options[Option],
            TBL_Options[Secondary_Mix],
            1,
            0
        )
    ),
    ""
)</f>
        <v>0</v>
      </c>
      <c r="Z47">
        <f>IFERROR(
    SUM(
       TBL_Formulas[[#This Row],[Growth Pattern 05]]*
        _xlfn.XLOOKUP(
            Z$1,
            TBL_Options[Option],
            TBL_Options[Archive_Mix],
            1,
            0
        )
    ),
    ""
)</f>
        <v>0</v>
      </c>
      <c r="AA47">
        <f>IFERROR(
    SUM(
       TBL_Formulas[[#This Row],[Growth Pattern 06]]*
        _xlfn.XLOOKUP(
            AA$1,
            TBL_Options[Option],
            TBL_Options[Primary_Mix],
            1,
            0
        )
    ),
    ""
)</f>
        <v>72.03631229237044</v>
      </c>
      <c r="AB47">
        <f>IFERROR(
    SUM(
       TBL_Formulas[[#This Row],[Growth Pattern 06]]*
        _xlfn.XLOOKUP(
            AB$1,
            TBL_Options[Option],
            TBL_Options[Secondary_Mix],
            1,
            0
        )
    ),
    ""
)</f>
        <v>0</v>
      </c>
      <c r="AC47">
        <f>IFERROR(
    SUM(
       TBL_Formulas[[#This Row],[Growth Pattern 06]]*
        _xlfn.XLOOKUP(
            AC$1,
            TBL_Options[Option],
            TBL_Options[Archive_Mix],
            1,
            0
        )
    ),
    ""
)</f>
        <v>0</v>
      </c>
      <c r="AD47">
        <f>IFERROR(
    SUM(
       TBL_Formulas[[#This Row],[Growth Pattern 07]]*
        _xlfn.XLOOKUP(
            AD$1,
            TBL_Options[Option],
            TBL_Options[Primary_Mix],
            1,
            0
        )
    ),
    ""
)</f>
        <v>72.03631229237044</v>
      </c>
      <c r="AE47">
        <f>IFERROR(
    SUM(
       TBL_Formulas[[#This Row],[Growth Pattern 07]]*
        _xlfn.XLOOKUP(
            AE$1,
            TBL_Options[Option],
            TBL_Options[Secondary_Mix],
            1,
            0
        )
    ),
    ""
)</f>
        <v>0</v>
      </c>
      <c r="AF47">
        <f>IFERROR(
    SUM(
       TBL_Formulas[[#This Row],[Growth Pattern 07]]*
        _xlfn.XLOOKUP(
            AF$1,
            TBL_Options[Option],
            TBL_Options[Archive_Mix],
            1,
            0
        )
    ),
    ""
)</f>
        <v>0</v>
      </c>
      <c r="AG47">
        <f>IFERROR(
    SUM(
       TBL_Formulas[[#This Row],[Growth Pattern 08]]*
        _xlfn.XLOOKUP(
            AG$1,
            TBL_Options[Option],
            TBL_Options[Primary_Mix],
            1,
            0
        )
    ),
    ""
)</f>
        <v>72.03631229237044</v>
      </c>
      <c r="AH47">
        <f>IFERROR(
    SUM(
       TBL_Formulas[[#This Row],[Growth Pattern 08]]*
        _xlfn.XLOOKUP(
            AH$1,
            TBL_Options[Option],
            TBL_Options[Secondary_Mix],
            1,
            0
        )
    ),
    ""
)</f>
        <v>0</v>
      </c>
      <c r="AI47">
        <f>IFERROR(
    SUM(
       TBL_Formulas[[#This Row],[Growth Pattern 08]]*
        _xlfn.XLOOKUP(
            AI$1,
            TBL_Options[Option],
            TBL_Options[Archive_Mix],
            1,
            0
        )
    ),
    ""
)</f>
        <v>0</v>
      </c>
      <c r="AJ47">
        <f>IFERROR(
    SUM(
       TBL_Formulas[[#This Row],[Growth Pattern 09]]*
        _xlfn.XLOOKUP(
            AJ$1,
            TBL_Options[Option],
            TBL_Options[Primary_Mix],
            1,
            0
        )
    ),
    ""
)</f>
        <v>72.03631229237044</v>
      </c>
      <c r="AK47">
        <f>IFERROR(
    SUM(
       TBL_Formulas[[#This Row],[Growth Pattern 09]]*
        _xlfn.XLOOKUP(
            AK$1,
            TBL_Options[Option],
            TBL_Options[Secondary_Mix],
            1,
            0
        )
    ),
    ""
)</f>
        <v>0</v>
      </c>
      <c r="AL47">
        <f>IFERROR(
    SUM(
       TBL_Formulas[[#This Row],[Growth Pattern 09]]*
        _xlfn.XLOOKUP(
            AL$1,
            TBL_Options[Option],
            TBL_Options[Archive_Mix],
            1,
            0
        )
    ),
    ""
)</f>
        <v>0</v>
      </c>
      <c r="AM47">
        <f>IFERROR(
    SUM(
       TBL_Formulas[[#This Row],[Growth Pattern 10]]*
        _xlfn.XLOOKUP(
            AM$1,
            TBL_Options[Option],
            TBL_Options[Primary_Mix],
            1,
            0
        )
    ),
    ""
)</f>
        <v>72.03631229237044</v>
      </c>
      <c r="AN47">
        <f>IFERROR(
    SUM(
       TBL_Formulas[[#This Row],[Growth Pattern 10]]*
        _xlfn.XLOOKUP(
            AN$1,
            TBL_Options[Option],
            TBL_Options[Secondary_Mix],
            1,
            0
        )
    ),
    ""
)</f>
        <v>0</v>
      </c>
      <c r="AO47">
        <f>IFERROR(
    SUM(
       TBL_Formulas[[#This Row],[Growth Pattern 10]]*
        _xlfn.XLOOKUP(
            AO$1,
            TBL_Options[Option],
            TBL_Options[Archive_Mix],
            1,
            0
        )
    ),
    ""
)</f>
        <v>0</v>
      </c>
      <c r="AP47" s="3" cm="1">
        <f t="array" ref="AP47">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6462.5075146513009</v>
      </c>
      <c r="AQ47" s="3" t="str" cm="1">
        <f t="array" ref="AQ47">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7" s="3" t="str" cm="1">
        <f t="array" ref="AR47">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7" s="3" cm="1">
        <f t="array" ref="AS47">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339.31984542198171</v>
      </c>
      <c r="AT47" s="3" cm="1">
        <f t="array" ref="AT47">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184.41295946846833</v>
      </c>
      <c r="AU47" s="3" cm="1">
        <f t="array" ref="AU47">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177.03644108972958</v>
      </c>
      <c r="AV47" s="3" cm="1">
        <f t="array" ref="AV47">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922.06479734234165</v>
      </c>
      <c r="AW47" s="3" t="str" cm="1">
        <f t="array" ref="AW47">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7" s="3" t="str" cm="1">
        <f t="array" ref="AX47">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7" s="3" cm="1">
        <f t="array" ref="AY47">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737.65183787387332</v>
      </c>
      <c r="AZ47" s="3" t="str" cm="1">
        <f t="array" ref="AZ47">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7" s="3" t="str" cm="1">
        <f t="array" ref="BA47">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7" s="3" cm="1">
        <f t="array" ref="BB47">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1311.9776795218008</v>
      </c>
      <c r="BC47" s="3" t="str" cm="1">
        <f t="array" ref="BC47">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7" s="3" t="str" cm="1">
        <f t="array" ref="BD47">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7" s="3" cm="1">
        <f t="array" ref="BE47">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737.65183787387332</v>
      </c>
      <c r="BF47" s="3" t="str" cm="1">
        <f t="array" ref="BF47">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7" s="3" t="str" cm="1">
        <f t="array" ref="BG47">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7" s="3" cm="1">
        <f t="array" ref="BH47">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147.53036757477466</v>
      </c>
      <c r="BI47" s="3" t="str" cm="1">
        <f t="array" ref="BI47">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7" s="3" t="str" cm="1">
        <f t="array" ref="BJ47">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7" s="3" cm="1">
        <f t="array" ref="BK47">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2876.842167708106</v>
      </c>
      <c r="BL47" s="3" t="str" cm="1">
        <f t="array" ref="BL47">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7" s="3" t="str" cm="1">
        <f t="array" ref="BM47">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7" s="3" cm="1">
        <f t="array" ref="BN47">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737.65183787387332</v>
      </c>
      <c r="BO47" s="3" t="str" cm="1">
        <f t="array" ref="BO47">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7" s="3" t="str" cm="1">
        <f t="array" ref="BP47">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7" s="3" cm="1">
        <f t="array" ref="BQ47">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295.06073514954932</v>
      </c>
      <c r="BR47" s="3" t="str" cm="1">
        <f t="array" ref="BR47">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7" s="3" t="str" cm="1">
        <f t="array" ref="BS47">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7"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7">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7">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73.765183787387329</v>
      </c>
      <c r="BW47">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73.765183787387329</v>
      </c>
      <c r="BX47">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7">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73.765183787387329</v>
      </c>
      <c r="BZ47">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147.53036757477466</v>
      </c>
      <c r="CA47">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7">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73.765183787387329</v>
      </c>
      <c r="CC47">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147.53036757477466</v>
      </c>
      <c r="CD47" s="3" t="str" cm="1">
        <f t="array" ref="CD47">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7" s="3" cm="1">
        <f t="array" ref="CE47">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2528.2960852061851</v>
      </c>
      <c r="CF47" s="3" t="str" cm="1">
        <f t="array" ref="CF47">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7" s="3" t="str" cm="1">
        <f t="array" ref="CG47">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7" s="3" cm="1">
        <f t="array" ref="CH47">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132.77733081729718</v>
      </c>
      <c r="CI47" s="3" t="str" cm="1">
        <f t="array" ref="CI47">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7" s="3" t="str" cm="1">
        <f t="array" ref="CJ47">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7" s="3" cm="1">
        <f t="array" ref="CK47">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663.88665408648592</v>
      </c>
      <c r="CL47" s="3" t="str" cm="1">
        <f t="array" ref="CL47">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7" s="3" t="str" cm="1">
        <f t="array" ref="CM47">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7" s="3" cm="1">
        <f t="array" ref="CN47">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663.88665408648592</v>
      </c>
      <c r="CO47" s="3" t="str" cm="1">
        <f t="array" ref="CO47">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7" s="3" cm="1">
        <f t="array" ref="CP47">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636.48535813963917</v>
      </c>
      <c r="CQ47" s="3" t="str" cm="1">
        <f t="array" ref="CQ47">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7" s="3" t="str" cm="1">
        <f t="array" ref="CR47">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7" s="3" cm="1">
        <f t="array" ref="CS47">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636.48535813963917</v>
      </c>
      <c r="CT47" s="3" t="str" cm="1">
        <f t="array" ref="CT47">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7" s="3" t="str" cm="1">
        <f t="array" ref="CU47">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7" s="3" cm="1">
        <f t="array" ref="CV47">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636.48535813963917</v>
      </c>
      <c r="CW47" s="3" t="str" cm="1">
        <f t="array" ref="CW47">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7" s="3" t="str" cm="1">
        <f t="array" ref="CX47">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7" s="3" cm="1">
        <f t="array" ref="CY47">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636.48535813963917</v>
      </c>
      <c r="CZ47" s="3" t="str" cm="1">
        <f t="array" ref="CZ47">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7" s="3" t="str" cm="1">
        <f t="array" ref="DA47">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7" s="3" t="str" cm="1">
        <f t="array" ref="DB47">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7" s="3" t="str" cm="1">
        <f t="array" ref="DC47">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7" s="3" cm="1">
        <f t="array" ref="DD47">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821.65702166126061</v>
      </c>
      <c r="DE47" s="3" t="str" cm="1">
        <f t="array" ref="DE47">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7" s="3" t="str" cm="1">
        <f t="array" ref="DF47">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7" s="3" cm="1">
        <f t="array" ref="DG47">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821.65702166126061</v>
      </c>
      <c r="DH47" s="3">
        <f>SUM(TBL_Formulas[[#This Row],[Primary Storage 01]:[Archive Storage 01]],TBL_Formulas[[#This Row],[Data Retrieval 01]])</f>
        <v>6462.5075146513009</v>
      </c>
      <c r="DI47" s="3">
        <f>SUM(TBL_Formulas[[#This Row],[Primary Storage 01]:[Archive Storage 01]],TBL_Formulas[[#This Row],[Data Retrieval 01]],TBL_Formulas[[#This Row],[Egress Fees 01 - Azure]:[Egress Fees 01 - GCP]])</f>
        <v>8990.8035998574851</v>
      </c>
      <c r="DJ47" s="3">
        <f>SUM(TBL_Formulas[[#This Row],[Primary Storage 02]:[Archive Storage 02]],TBL_Formulas[[#This Row],[Data Retrieval 02]])</f>
        <v>700.76924598017968</v>
      </c>
      <c r="DK47" s="3">
        <f>SUM(TBL_Formulas[[#This Row],[Primary Storage 02]:[Archive Storage 02]],TBL_Formulas[[#This Row],[Data Retrieval 02]],TBL_Formulas[[#This Row],[Egress Fees 02 - Azure]:[Egress Fees 02 - GCP]])</f>
        <v>833.54657679747686</v>
      </c>
      <c r="DL47" s="3">
        <f>SUM(TBL_Formulas[[#This Row],[Primary Storage 03]:[Archive Storage 03]],TBL_Formulas[[#This Row],[Data Retrieval 03]])</f>
        <v>995.82998112972894</v>
      </c>
      <c r="DM47" s="3">
        <f>SUM(TBL_Formulas[[#This Row],[Primary Storage 03]:[Archive Storage 03]],TBL_Formulas[[#This Row],[Data Retrieval 03]],TBL_Formulas[[#This Row],[Egress Fees 03 - Azure]:[Egress Fees 03 - GCP]])</f>
        <v>1659.7166352162149</v>
      </c>
      <c r="DN47" s="3">
        <f>SUM(TBL_Formulas[[#This Row],[Primary Storage 04]:[Archive Storage 04]],TBL_Formulas[[#This Row],[Data Retrieval 04]])</f>
        <v>811.41702166126061</v>
      </c>
      <c r="DO47" s="3">
        <f>SUM(TBL_Formulas[[#This Row],[Primary Storage 04]:[Archive Storage 04]],TBL_Formulas[[#This Row],[Data Retrieval 04]],TBL_Formulas[[#This Row],[Egress Fees 04 - Azure]:[Egress Fees 04 - GCP]])</f>
        <v>1475.3036757477466</v>
      </c>
      <c r="DP47" s="3">
        <f>SUM(TBL_Formulas[[#This Row],[Primary Storage 05]:[Archive Storage 05]],TBL_Formulas[[#This Row],[Data Retrieval 05]])</f>
        <v>1311.9776795218008</v>
      </c>
      <c r="DQ47" s="3">
        <f>SUM(TBL_Formulas[[#This Row],[Primary Storage 05]:[Archive Storage 05]],TBL_Formulas[[#This Row],[Data Retrieval 05]],TBL_Formulas[[#This Row],[Egress Fees 05 - Azure]:[Egress Fees 05 - GCP]])</f>
        <v>1948.46303766144</v>
      </c>
      <c r="DR47" s="3">
        <f>SUM(TBL_Formulas[[#This Row],[Primary Storage 06]:[Archive Storage 06]],TBL_Formulas[[#This Row],[Data Retrieval 06]])</f>
        <v>811.41702166126061</v>
      </c>
      <c r="DS47" s="3">
        <f>SUM(TBL_Formulas[[#This Row],[Primary Storage 06]:[Archive Storage 06]],TBL_Formulas[[#This Row],[Data Retrieval 06]],TBL_Formulas[[#This Row],[Egress Fees 06 - Azure]:[Egress Fees 06 - GCP]])</f>
        <v>1447.9023798008998</v>
      </c>
      <c r="DT47" s="3">
        <f>SUM(TBL_Formulas[[#This Row],[Primary Storage 07]:[Archive Storage 07]],TBL_Formulas[[#This Row],[Data Retrieval 07]])</f>
        <v>295.06073514954932</v>
      </c>
      <c r="DU47" s="3">
        <f>SUM(TBL_Formulas[[#This Row],[Primary Storage 07]:[Archive Storage 07]],TBL_Formulas[[#This Row],[Data Retrieval 07]],TBL_Formulas[[#This Row],[Egress Fees 07 - Azure]:[Egress Fees 07 - GCP]])</f>
        <v>931.54609328918855</v>
      </c>
      <c r="DV47" s="3">
        <f>SUM(TBL_Formulas[[#This Row],[Primary Storage 08]:[Archive Storage 08]],TBL_Formulas[[#This Row],[Data Retrieval 08]])</f>
        <v>2876.842167708106</v>
      </c>
      <c r="DW47" s="3">
        <f>SUM(TBL_Formulas[[#This Row],[Primary Storage 08]:[Archive Storage 08]],TBL_Formulas[[#This Row],[Data Retrieval 08]],TBL_Formulas[[#This Row],[Egress Fees 08 - Azure]:[Egress Fees 08 - GCP]])</f>
        <v>3513.3275258477452</v>
      </c>
      <c r="DX47" s="3">
        <f>SUM(TBL_Formulas[[#This Row],[Primary Storage 09]:[Archive Storage 09]],TBL_Formulas[[#This Row],[Data Retrieval 09]])</f>
        <v>811.41702166126061</v>
      </c>
      <c r="DY47" s="3">
        <f>SUM(TBL_Formulas[[#This Row],[Primary Storage 09]:[Archive Storage 09]],TBL_Formulas[[#This Row],[Data Retrieval 09]],TBL_Formulas[[#This Row],[Egress Fees 09 - Azure]:[Egress Fees 09 - GCP]])</f>
        <v>1633.0740433225212</v>
      </c>
      <c r="DZ47" s="3">
        <f>SUM(TBL_Formulas[[#This Row],[Primary Storage 10]:[Archive Storage 10]],TBL_Formulas[[#This Row],[Data Retrieval 10]])</f>
        <v>442.59110272432395</v>
      </c>
      <c r="EA47" s="3">
        <f>SUM(TBL_Formulas[[#This Row],[Primary Storage 10]:[Archive Storage 10]],TBL_Formulas[[#This Row],[Data Retrieval 10]],TBL_Formulas[[#This Row],[Egress Fees 10 - Azure]:[Egress Fees 10 - GCP]])</f>
        <v>1264.2481243855846</v>
      </c>
      <c r="EB47" s="14"/>
    </row>
    <row r="48" spans="1:132" x14ac:dyDescent="0.2">
      <c r="A48" s="2">
        <v>46</v>
      </c>
      <c r="B48" cm="1">
        <f t="array" ref="B48">_xlfn.IFNA(
    _xlfn.IFS(
        _xlfn.XLOOKUP(
            B$1,
            TBL_Options_Add[Option],
            TBL_Options_Add[Influx1_Month],
            0,
            0
        )=TBL_Formulas[[#This Row],[Month]],
        SUM(
            B47*
            SUM(
                _xlfn.XLOOKUP(
                    B$1,
                    TBL_Options[Option],
                    TBL_Options[ROG],
                    0,
                    0
                )/
                12
            )+
            B47+
            _xlfn.XLOOKUP(
                B$1,
                TBL_Options_Add[Option],
                TBL_Options_Add[Influx1_Size],
                0,
                0
            )
        ),
        _xlfn.XLOOKUP(
            B$1,
            TBL_Options_Add[Option],
            TBL_Options_Add[Influx2_Month],
            0,
            0
        )=TBL_Formulas[[#This Row],[Month]],
        SUM(
            B47*
            SUM(
                _xlfn.XLOOKUP(
                    B$1,
                    TBL_Options[Option],
                    TBL_Options[ROG],
                    0,
                    0
                )/
                12
            )+
            B47+
            _xlfn.XLOOKUP(
                B$1,
                TBL_Options_Add[Option],
                TBL_Options_Add[Influx2_Size],
                0,
                0
            )
        ),
        _xlfn.XLOOKUP(
            B$1,
            TBL_Options_Add[Option],
            TBL_Options_Add[Influx3_Month],
            0,
            0
        )=TBL_Formulas[[#This Row],[Month]],
        SUM(
            B47*
            SUM(
                _xlfn.XLOOKUP(
                    B$1,
                    TBL_Options[Option],
                    TBL_Options[ROG],
                    0,
                    0
                )/
                12
            )+
            B47+
            _xlfn.XLOOKUP(
                B$1,
                TBL_Options_Add[Option],
                TBL_Options_Add[Influx3_Size],
                0,
                0
            )
        )
    ),
    SUM(
        B47*
        SUM(
            _xlfn.XLOOKUP(
                B$1,
                TBL_Options[Option],
                TBL_Options[ROG],
                0,
                0
            )/
            12
        )+
        B47
    )
)</f>
        <v>286.96444767726371</v>
      </c>
      <c r="C48" cm="1">
        <f t="array" ref="C48">_xlfn.IFNA(
    _xlfn.IFS(
        _xlfn.XLOOKUP(
            C$1,
            TBL_Options_Add[Option],
            TBL_Options_Add[Influx1_Month],
            0,
            0
        )=TBL_Formulas[[#This Row],[Month]],
        SUM(
            C47*
            SUM(
                _xlfn.XLOOKUP(
                    C$1,
                    TBL_Options[Option],
                    TBL_Options[ROG],
                    0,
                    0
                )/
                12
            )+
            C47+
            _xlfn.XLOOKUP(
                C$1,
                TBL_Options_Add[Option],
                TBL_Options_Add[Influx1_Size],
                0,
                0
            )
        ),
        _xlfn.XLOOKUP(
            C$1,
            TBL_Options_Add[Option],
            TBL_Options_Add[Influx2_Month],
            0,
            0
        )=TBL_Formulas[[#This Row],[Month]],
        SUM(
            C47*
            SUM(
                _xlfn.XLOOKUP(
                    C$1,
                    TBL_Options[Option],
                    TBL_Options[ROG],
                    0,
                    0
                )/
                12
            )+
            C47+
            _xlfn.XLOOKUP(
                C$1,
                TBL_Options_Add[Option],
                TBL_Options_Add[Influx2_Size],
                0,
                0
            )
        ),
        _xlfn.XLOOKUP(
            C$1,
            TBL_Options_Add[Option],
            TBL_Options_Add[Influx3_Month],
            0,
            0
        )=TBL_Formulas[[#This Row],[Month]],
        SUM(
            C47*
            SUM(
                _xlfn.XLOOKUP(
                    C$1,
                    TBL_Options[Option],
                    TBL_Options[ROG],
                    0,
                    0
                )/
                12
            )+
            C47+
            _xlfn.XLOOKUP(
                C$1,
                TBL_Options_Add[Option],
                TBL_Options_Add[Influx3_Size],
                0,
                0
            )
        )
    ),
    SUM(
        C47*
        SUM(
            _xlfn.XLOOKUP(
                C$1,
                TBL_Options[Option],
                TBL_Options[ROG],
                0,
                0
            )/
            12
        )+
        C47
    )
)</f>
        <v>72.636614894806854</v>
      </c>
      <c r="D48" cm="1">
        <f t="array" ref="D48">_xlfn.IFNA(
    _xlfn.IFS(
        _xlfn.XLOOKUP(
            D$1,
            TBL_Options_Add[Option],
            TBL_Options_Add[Influx1_Month],
            0,
            0
        )=TBL_Formulas[[#This Row],[Month]],
        SUM(
            D47*
            SUM(
                _xlfn.XLOOKUP(
                    D$1,
                    TBL_Options[Option],
                    TBL_Options[ROG],
                    0,
                    0
                )/
                12
            )+
            D47+
            _xlfn.XLOOKUP(
                D$1,
                TBL_Options_Add[Option],
                TBL_Options_Add[Influx1_Size],
                0,
                0
            )
        ),
        _xlfn.XLOOKUP(
            D$1,
            TBL_Options_Add[Option],
            TBL_Options_Add[Influx2_Month],
            0,
            0
        )=TBL_Formulas[[#This Row],[Month]],
        SUM(
            D47*
            SUM(
                _xlfn.XLOOKUP(
                    D$1,
                    TBL_Options[Option],
                    TBL_Options[ROG],
                    0,
                    0
                )/
                12
            )+
            D47+
            _xlfn.XLOOKUP(
                D$1,
                TBL_Options_Add[Option],
                TBL_Options_Add[Influx2_Size],
                0,
                0
            )
        ),
        _xlfn.XLOOKUP(
            D$1,
            TBL_Options_Add[Option],
            TBL_Options_Add[Influx3_Month],
            0,
            0
        )=TBL_Formulas[[#This Row],[Month]],
        SUM(
            D47*
            SUM(
                _xlfn.XLOOKUP(
                    D$1,
                    TBL_Options[Option],
                    TBL_Options[ROG],
                    0,
                    0
                )/
                12
            )+
            D47+
            _xlfn.XLOOKUP(
                D$1,
                TBL_Options_Add[Option],
                TBL_Options_Add[Influx3_Size],
                0,
                0
            )
        )
    ),
    SUM(
        D47*
        SUM(
            _xlfn.XLOOKUP(
                D$1,
                TBL_Options[Option],
                TBL_Options[ROG],
                0,
                0
            )/
            12
        )+
        D47
    )
)</f>
        <v>72.636614894806854</v>
      </c>
      <c r="E48" cm="1">
        <f t="array" ref="E48">_xlfn.IFNA(
    _xlfn.IFS(
        _xlfn.XLOOKUP(
            E$1,
            TBL_Options_Add[Option],
            TBL_Options_Add[Influx1_Month],
            0,
            0
        )=TBL_Formulas[[#This Row],[Month]],
        SUM(
            E47*
            SUM(
                _xlfn.XLOOKUP(
                    E$1,
                    TBL_Options[Option],
                    TBL_Options[ROG],
                    0,
                    0
                )/
                12
            )+
            E47+
            _xlfn.XLOOKUP(
                E$1,
                TBL_Options_Add[Option],
                TBL_Options_Add[Influx1_Size],
                0,
                0
            )
        ),
        _xlfn.XLOOKUP(
            E$1,
            TBL_Options_Add[Option],
            TBL_Options_Add[Influx2_Month],
            0,
            0
        )=TBL_Formulas[[#This Row],[Month]],
        SUM(
            E47*
            SUM(
                _xlfn.XLOOKUP(
                    E$1,
                    TBL_Options[Option],
                    TBL_Options[ROG],
                    0,
                    0
                )/
                12
            )+
            E47+
            _xlfn.XLOOKUP(
                E$1,
                TBL_Options_Add[Option],
                TBL_Options_Add[Influx2_Size],
                0,
                0
            )
        ),
        _xlfn.XLOOKUP(
            E$1,
            TBL_Options_Add[Option],
            TBL_Options_Add[Influx3_Month],
            0,
            0
        )=TBL_Formulas[[#This Row],[Month]],
        SUM(
            E47*
            SUM(
                _xlfn.XLOOKUP(
                    E$1,
                    TBL_Options[Option],
                    TBL_Options[ROG],
                    0,
                    0
                )/
                12
            )+
            E47+
            _xlfn.XLOOKUP(
                E$1,
                TBL_Options_Add[Option],
                TBL_Options_Add[Influx3_Size],
                0,
                0
            )
        )
    ),
    SUM(
        E47*
        SUM(
            _xlfn.XLOOKUP(
                E$1,
                TBL_Options[Option],
                TBL_Options[ROG],
                0,
                0
            )/
            12
        )+
        E47
    )
)</f>
        <v>72.636614894806854</v>
      </c>
      <c r="F48" cm="1">
        <f t="array" ref="F48">_xlfn.IFNA(
    _xlfn.IFS(
        _xlfn.XLOOKUP(
            F$1,
            TBL_Options_Add[Option],
            TBL_Options_Add[Influx1_Month],
            0,
            0
        )=TBL_Formulas[[#This Row],[Month]],
        SUM(
            F47*
            SUM(
                _xlfn.XLOOKUP(
                    F$1,
                    TBL_Options[Option],
                    TBL_Options[ROG],
                    0,
                    0
                )/
                12
            )+
            F47+
            _xlfn.XLOOKUP(
                F$1,
                TBL_Options_Add[Option],
                TBL_Options_Add[Influx1_Size],
                0,
                0
            )
        ),
        _xlfn.XLOOKUP(
            F$1,
            TBL_Options_Add[Option],
            TBL_Options_Add[Influx2_Month],
            0,
            0
        )=TBL_Formulas[[#This Row],[Month]],
        SUM(
            F47*
            SUM(
                _xlfn.XLOOKUP(
                    F$1,
                    TBL_Options[Option],
                    TBL_Options[ROG],
                    0,
                    0
                )/
                12
            )+
            F47+
            _xlfn.XLOOKUP(
                F$1,
                TBL_Options_Add[Option],
                TBL_Options_Add[Influx2_Size],
                0,
                0
            )
        ),
        _xlfn.XLOOKUP(
            F$1,
            TBL_Options_Add[Option],
            TBL_Options_Add[Influx3_Month],
            0,
            0
        )=TBL_Formulas[[#This Row],[Month]],
        SUM(
            F47*
            SUM(
                _xlfn.XLOOKUP(
                    F$1,
                    TBL_Options[Option],
                    TBL_Options[ROG],
                    0,
                    0
                )/
                12
            )+
            F47+
            _xlfn.XLOOKUP(
                F$1,
                TBL_Options_Add[Option],
                TBL_Options_Add[Influx3_Size],
                0,
                0
            )
        )
    ),
    SUM(
        F47*
        SUM(
            _xlfn.XLOOKUP(
                F$1,
                TBL_Options[Option],
                TBL_Options[ROG],
                0,
                0
            )/
            12
        )+
        F47
    )
)</f>
        <v>72.636614894806854</v>
      </c>
      <c r="G48" cm="1">
        <f t="array" ref="G48">_xlfn.IFNA(
    _xlfn.IFS(
        _xlfn.XLOOKUP(
            G$1,
            TBL_Options_Add[Option],
            TBL_Options_Add[Influx1_Month],
            0,
            0
        )=TBL_Formulas[[#This Row],[Month]],
        SUM(
            G47*
            SUM(
                _xlfn.XLOOKUP(
                    G$1,
                    TBL_Options[Option],
                    TBL_Options[ROG],
                    0,
                    0
                )/
                12
            )+
            G47+
            _xlfn.XLOOKUP(
                G$1,
                TBL_Options_Add[Option],
                TBL_Options_Add[Influx1_Size],
                0,
                0
            )
        ),
        _xlfn.XLOOKUP(
            G$1,
            TBL_Options_Add[Option],
            TBL_Options_Add[Influx2_Month],
            0,
            0
        )=TBL_Formulas[[#This Row],[Month]],
        SUM(
            G47*
            SUM(
                _xlfn.XLOOKUP(
                    G$1,
                    TBL_Options[Option],
                    TBL_Options[ROG],
                    0,
                    0
                )/
                12
            )+
            G47+
            _xlfn.XLOOKUP(
                G$1,
                TBL_Options_Add[Option],
                TBL_Options_Add[Influx2_Size],
                0,
                0
            )
        ),
        _xlfn.XLOOKUP(
            G$1,
            TBL_Options_Add[Option],
            TBL_Options_Add[Influx3_Month],
            0,
            0
        )=TBL_Formulas[[#This Row],[Month]],
        SUM(
            G47*
            SUM(
                _xlfn.XLOOKUP(
                    G$1,
                    TBL_Options[Option],
                    TBL_Options[ROG],
                    0,
                    0
                )/
                12
            )+
            G47+
            _xlfn.XLOOKUP(
                G$1,
                TBL_Options_Add[Option],
                TBL_Options_Add[Influx3_Size],
                0,
                0
            )
        )
    ),
    SUM(
        G47*
        SUM(
            _xlfn.XLOOKUP(
                G$1,
                TBL_Options[Option],
                TBL_Options[ROG],
                0,
                0
            )/
            12
        )+
        G47
    )
)</f>
        <v>72.636614894806854</v>
      </c>
      <c r="H48" cm="1">
        <f t="array" ref="H48">_xlfn.IFNA(
    _xlfn.IFS(
        _xlfn.XLOOKUP(
            H$1,
            TBL_Options_Add[Option],
            TBL_Options_Add[Influx1_Month],
            0,
            0
        )=TBL_Formulas[[#This Row],[Month]],
        SUM(
            H47*
            SUM(
                _xlfn.XLOOKUP(
                    H$1,
                    TBL_Options[Option],
                    TBL_Options[ROG],
                    0,
                    0
                )/
                12
            )+
            H47+
            _xlfn.XLOOKUP(
                H$1,
                TBL_Options_Add[Option],
                TBL_Options_Add[Influx1_Size],
                0,
                0
            )
        ),
        _xlfn.XLOOKUP(
            H$1,
            TBL_Options_Add[Option],
            TBL_Options_Add[Influx2_Month],
            0,
            0
        )=TBL_Formulas[[#This Row],[Month]],
        SUM(
            H47*
            SUM(
                _xlfn.XLOOKUP(
                    H$1,
                    TBL_Options[Option],
                    TBL_Options[ROG],
                    0,
                    0
                )/
                12
            )+
            H47+
            _xlfn.XLOOKUP(
                H$1,
                TBL_Options_Add[Option],
                TBL_Options_Add[Influx2_Size],
                0,
                0
            )
        ),
        _xlfn.XLOOKUP(
            H$1,
            TBL_Options_Add[Option],
            TBL_Options_Add[Influx3_Month],
            0,
            0
        )=TBL_Formulas[[#This Row],[Month]],
        SUM(
            H47*
            SUM(
                _xlfn.XLOOKUP(
                    H$1,
                    TBL_Options[Option],
                    TBL_Options[ROG],
                    0,
                    0
                )/
                12
            )+
            H47+
            _xlfn.XLOOKUP(
                H$1,
                TBL_Options_Add[Option],
                TBL_Options_Add[Influx3_Size],
                0,
                0
            )
        )
    ),
    SUM(
        H47*
        SUM(
            _xlfn.XLOOKUP(
                H$1,
                TBL_Options[Option],
                TBL_Options[ROG],
                0,
                0
            )/
            12
        )+
        H47
    )
)</f>
        <v>72.636614894806854</v>
      </c>
      <c r="I48" cm="1">
        <f t="array" ref="I48">_xlfn.IFNA(
    _xlfn.IFS(
        _xlfn.XLOOKUP(
            I$1,
            TBL_Options_Add[Option],
            TBL_Options_Add[Influx1_Month],
            0,
            0
        )=TBL_Formulas[[#This Row],[Month]],
        SUM(
            I47*
            SUM(
                _xlfn.XLOOKUP(
                    I$1,
                    TBL_Options[Option],
                    TBL_Options[ROG],
                    0,
                    0
                )/
                12
            )+
            I47+
            _xlfn.XLOOKUP(
                I$1,
                TBL_Options_Add[Option],
                TBL_Options_Add[Influx1_Size],
                0,
                0
            )
        ),
        _xlfn.XLOOKUP(
            I$1,
            TBL_Options_Add[Option],
            TBL_Options_Add[Influx2_Month],
            0,
            0
        )=TBL_Formulas[[#This Row],[Month]],
        SUM(
            I47*
            SUM(
                _xlfn.XLOOKUP(
                    I$1,
                    TBL_Options[Option],
                    TBL_Options[ROG],
                    0,
                    0
                )/
                12
            )+
            I47+
            _xlfn.XLOOKUP(
                I$1,
                TBL_Options_Add[Option],
                TBL_Options_Add[Influx2_Size],
                0,
                0
            )
        ),
        _xlfn.XLOOKUP(
            I$1,
            TBL_Options_Add[Option],
            TBL_Options_Add[Influx3_Month],
            0,
            0
        )=TBL_Formulas[[#This Row],[Month]],
        SUM(
            I47*
            SUM(
                _xlfn.XLOOKUP(
                    I$1,
                    TBL_Options[Option],
                    TBL_Options[ROG],
                    0,
                    0
                )/
                12
            )+
            I47+
            _xlfn.XLOOKUP(
                I$1,
                TBL_Options_Add[Option],
                TBL_Options_Add[Influx3_Size],
                0,
                0
            )
        )
    ),
    SUM(
        I47*
        SUM(
            _xlfn.XLOOKUP(
                I$1,
                TBL_Options[Option],
                TBL_Options[ROG],
                0,
                0
            )/
            12
        )+
        I47
    )
)</f>
        <v>72.636614894806854</v>
      </c>
      <c r="J48" cm="1">
        <f t="array" ref="J48">_xlfn.IFNA(
    _xlfn.IFS(
        _xlfn.XLOOKUP(
            J$1,
            TBL_Options_Add[Option],
            TBL_Options_Add[Influx1_Month],
            0,
            0
        )=TBL_Formulas[[#This Row],[Month]],
        SUM(
            J47*
            SUM(
                _xlfn.XLOOKUP(
                    J$1,
                    TBL_Options[Option],
                    TBL_Options[ROG],
                    0,
                    0
                )/
                12
            )+
            J47+
            _xlfn.XLOOKUP(
                J$1,
                TBL_Options_Add[Option],
                TBL_Options_Add[Influx1_Size],
                0,
                0
            )
        ),
        _xlfn.XLOOKUP(
            J$1,
            TBL_Options_Add[Option],
            TBL_Options_Add[Influx2_Month],
            0,
            0
        )=TBL_Formulas[[#This Row],[Month]],
        SUM(
            J47*
            SUM(
                _xlfn.XLOOKUP(
                    J$1,
                    TBL_Options[Option],
                    TBL_Options[ROG],
                    0,
                    0
                )/
                12
            )+
            J47+
            _xlfn.XLOOKUP(
                J$1,
                TBL_Options_Add[Option],
                TBL_Options_Add[Influx2_Size],
                0,
                0
            )
        ),
        _xlfn.XLOOKUP(
            J$1,
            TBL_Options_Add[Option],
            TBL_Options_Add[Influx3_Month],
            0,
            0
        )=TBL_Formulas[[#This Row],[Month]],
        SUM(
            J47*
            SUM(
                _xlfn.XLOOKUP(
                    J$1,
                    TBL_Options[Option],
                    TBL_Options[ROG],
                    0,
                    0
                )/
                12
            )+
            J47+
            _xlfn.XLOOKUP(
                J$1,
                TBL_Options_Add[Option],
                TBL_Options_Add[Influx3_Size],
                0,
                0
            )
        )
    ),
    SUM(
        J47*
        SUM(
            _xlfn.XLOOKUP(
                J$1,
                TBL_Options[Option],
                TBL_Options[ROG],
                0,
                0
            )/
            12
        )+
        J47
    )
)</f>
        <v>72.636614894806854</v>
      </c>
      <c r="K48" cm="1">
        <f t="array" ref="K48">_xlfn.IFNA(
    _xlfn.IFS(
        _xlfn.XLOOKUP(
            K$1,
            TBL_Options_Add[Option],
            TBL_Options_Add[Influx1_Month],
            0,
            0
        )=TBL_Formulas[[#This Row],[Month]],
        SUM(
            K47*
            SUM(
                _xlfn.XLOOKUP(
                    K$1,
                    TBL_Options[Option],
                    TBL_Options[ROG],
                    0,
                    0
                )/
                12
            )+
            K47+
            _xlfn.XLOOKUP(
                K$1,
                TBL_Options_Add[Option],
                TBL_Options_Add[Influx1_Size],
                0,
                0
            )
        ),
        _xlfn.XLOOKUP(
            K$1,
            TBL_Options_Add[Option],
            TBL_Options_Add[Influx2_Month],
            0,
            0
        )=TBL_Formulas[[#This Row],[Month]],
        SUM(
            K47*
            SUM(
                _xlfn.XLOOKUP(
                    K$1,
                    TBL_Options[Option],
                    TBL_Options[ROG],
                    0,
                    0
                )/
                12
            )+
            K47+
            _xlfn.XLOOKUP(
                K$1,
                TBL_Options_Add[Option],
                TBL_Options_Add[Influx2_Size],
                0,
                0
            )
        ),
        _xlfn.XLOOKUP(
            K$1,
            TBL_Options_Add[Option],
            TBL_Options_Add[Influx3_Month],
            0,
            0
        )=TBL_Formulas[[#This Row],[Month]],
        SUM(
            K47*
            SUM(
                _xlfn.XLOOKUP(
                    K$1,
                    TBL_Options[Option],
                    TBL_Options[ROG],
                    0,
                    0
                )/
                12
            )+
            K47+
            _xlfn.XLOOKUP(
                K$1,
                TBL_Options_Add[Option],
                TBL_Options_Add[Influx3_Size],
                0,
                0
            )
        )
    ),
    SUM(
        K47*
        SUM(
            _xlfn.XLOOKUP(
                K$1,
                TBL_Options[Option],
                TBL_Options[ROG],
                0,
                0
            )/
            12
        )+
        K47
    )
)</f>
        <v>72.636614894806854</v>
      </c>
      <c r="L48">
        <f>IFERROR(
    SUM(
       TBL_Formulas[[#This Row],[Growth Pattern 01]]*
        _xlfn.XLOOKUP(
            L$1,
            TBL_Options[Option],
            TBL_Options[Primary_Mix],
            1,
            0
        )
    ),
    ""
)</f>
        <v>286.96444767726371</v>
      </c>
      <c r="M48">
        <f>IFERROR(
    SUM(
       TBL_Formulas[[#This Row],[Growth Pattern 01]]*
        _xlfn.XLOOKUP(
            M$1,
            TBL_Options[Option],
            TBL_Options[Secondary_Mix],
            1,
            0
        )
    ),
    ""
)</f>
        <v>57.392889535452746</v>
      </c>
      <c r="N48">
        <f>IFERROR(
    SUM(
       TBL_Formulas[[#This Row],[Growth Pattern 01]]*
        _xlfn.XLOOKUP(
            N$1,
            TBL_Options[Option],
            TBL_Options[Archive_Mix],
            1,
            0
        )
    ),
    ""
)</f>
        <v>0</v>
      </c>
      <c r="O48">
        <f>IFERROR(
    SUM(
       TBL_Formulas[[#This Row],[Growth Pattern 02]]*
        _xlfn.XLOOKUP(
            O$1,
            TBL_Options[Option],
            TBL_Options[Primary_Mix],
            1,
            0
        )
    ),
    ""
)</f>
        <v>14.527322978961372</v>
      </c>
      <c r="P48">
        <f>IFERROR(
    SUM(
       TBL_Formulas[[#This Row],[Growth Pattern 02]]*
        _xlfn.XLOOKUP(
            P$1,
            TBL_Options[Option],
            TBL_Options[Secondary_Mix],
            1,
            0
        )
    ),
    ""
)</f>
        <v>14.527322978961372</v>
      </c>
      <c r="Q48">
        <f>IFERROR(
    SUM(
       TBL_Formulas[[#This Row],[Growth Pattern 02]]*
        _xlfn.XLOOKUP(
            Q$1,
            TBL_Options[Option],
            TBL_Options[Archive_Mix],
            1,
            0
        )
    ),
    ""
)</f>
        <v>43.58196893688411</v>
      </c>
      <c r="R48">
        <f>IFERROR(
    SUM(
       TBL_Formulas[[#This Row],[Growth Pattern 03]]*
        _xlfn.XLOOKUP(
            R$1,
            TBL_Options[Option],
            TBL_Options[Primary_Mix],
            1,
            0
        )
    ),
    ""
)</f>
        <v>72.636614894806854</v>
      </c>
      <c r="S48">
        <f>IFERROR(
    SUM(
       TBL_Formulas[[#This Row],[Growth Pattern 03]]*
        _xlfn.XLOOKUP(
            R$1,
            TBL_Options[Option],
            TBL_Options[Secondary_Mix],
            1,
            0
        )
    ),
    ""
)</f>
        <v>0</v>
      </c>
      <c r="T48">
        <f>IFERROR(
    SUM(
       TBL_Formulas[[#This Row],[Growth Pattern 03]]*
        _xlfn.XLOOKUP(
            T$1,
            TBL_Options[Option],
            TBL_Options[Archive_Mix],
            1,
            0
        )
    ),
    ""
)</f>
        <v>0</v>
      </c>
      <c r="U48">
        <f>IFERROR(
    SUM(
       TBL_Formulas[[#This Row],[Growth Pattern 04]]*
        _xlfn.XLOOKUP(
            U$1,
            TBL_Options[Option],
            TBL_Options[Primary_Mix],
            1,
            0
        )
    ),
    ""
)</f>
        <v>72.636614894806854</v>
      </c>
      <c r="V48">
        <f>IFERROR(
    SUM(
       TBL_Formulas[[#This Row],[Growth Pattern 04]]*
        _xlfn.XLOOKUP(
           V$1,
            TBL_Options[Option],
            TBL_Options[Secondary_Mix],
            1,
            0
        )
    ),
    ""
)</f>
        <v>0</v>
      </c>
      <c r="W48">
        <f>IFERROR(
    SUM(
       TBL_Formulas[[#This Row],[Growth Pattern 04]]*
        _xlfn.XLOOKUP(
            W$1,
            TBL_Options[Option],
            TBL_Options[Archive_Mix],
            1,
            0
        )
    ),
    ""
)</f>
        <v>0</v>
      </c>
      <c r="X48">
        <f>IFERROR(
    SUM(
       TBL_Formulas[[#This Row],[Growth Pattern 05]]*
        _xlfn.XLOOKUP(
            X$1,
            TBL_Options[Option],
            TBL_Options[Primary_Mix],
            1,
            0
        )
    ),
    ""
)</f>
        <v>72.636614894806854</v>
      </c>
      <c r="Y48">
        <f>IFERROR(
    SUM(
       TBL_Formulas[[#This Row],[Growth Pattern 05]]*
        _xlfn.XLOOKUP(
            Y$1,
            TBL_Options[Option],
            TBL_Options[Secondary_Mix],
            1,
            0
        )
    ),
    ""
)</f>
        <v>0</v>
      </c>
      <c r="Z48">
        <f>IFERROR(
    SUM(
       TBL_Formulas[[#This Row],[Growth Pattern 05]]*
        _xlfn.XLOOKUP(
            Z$1,
            TBL_Options[Option],
            TBL_Options[Archive_Mix],
            1,
            0
        )
    ),
    ""
)</f>
        <v>0</v>
      </c>
      <c r="AA48">
        <f>IFERROR(
    SUM(
       TBL_Formulas[[#This Row],[Growth Pattern 06]]*
        _xlfn.XLOOKUP(
            AA$1,
            TBL_Options[Option],
            TBL_Options[Primary_Mix],
            1,
            0
        )
    ),
    ""
)</f>
        <v>72.636614894806854</v>
      </c>
      <c r="AB48">
        <f>IFERROR(
    SUM(
       TBL_Formulas[[#This Row],[Growth Pattern 06]]*
        _xlfn.XLOOKUP(
            AB$1,
            TBL_Options[Option],
            TBL_Options[Secondary_Mix],
            1,
            0
        )
    ),
    ""
)</f>
        <v>0</v>
      </c>
      <c r="AC48">
        <f>IFERROR(
    SUM(
       TBL_Formulas[[#This Row],[Growth Pattern 06]]*
        _xlfn.XLOOKUP(
            AC$1,
            TBL_Options[Option],
            TBL_Options[Archive_Mix],
            1,
            0
        )
    ),
    ""
)</f>
        <v>0</v>
      </c>
      <c r="AD48">
        <f>IFERROR(
    SUM(
       TBL_Formulas[[#This Row],[Growth Pattern 07]]*
        _xlfn.XLOOKUP(
            AD$1,
            TBL_Options[Option],
            TBL_Options[Primary_Mix],
            1,
            0
        )
    ),
    ""
)</f>
        <v>72.636614894806854</v>
      </c>
      <c r="AE48">
        <f>IFERROR(
    SUM(
       TBL_Formulas[[#This Row],[Growth Pattern 07]]*
        _xlfn.XLOOKUP(
            AE$1,
            TBL_Options[Option],
            TBL_Options[Secondary_Mix],
            1,
            0
        )
    ),
    ""
)</f>
        <v>0</v>
      </c>
      <c r="AF48">
        <f>IFERROR(
    SUM(
       TBL_Formulas[[#This Row],[Growth Pattern 07]]*
        _xlfn.XLOOKUP(
            AF$1,
            TBL_Options[Option],
            TBL_Options[Archive_Mix],
            1,
            0
        )
    ),
    ""
)</f>
        <v>0</v>
      </c>
      <c r="AG48">
        <f>IFERROR(
    SUM(
       TBL_Formulas[[#This Row],[Growth Pattern 08]]*
        _xlfn.XLOOKUP(
            AG$1,
            TBL_Options[Option],
            TBL_Options[Primary_Mix],
            1,
            0
        )
    ),
    ""
)</f>
        <v>72.636614894806854</v>
      </c>
      <c r="AH48">
        <f>IFERROR(
    SUM(
       TBL_Formulas[[#This Row],[Growth Pattern 08]]*
        _xlfn.XLOOKUP(
            AH$1,
            TBL_Options[Option],
            TBL_Options[Secondary_Mix],
            1,
            0
        )
    ),
    ""
)</f>
        <v>0</v>
      </c>
      <c r="AI48">
        <f>IFERROR(
    SUM(
       TBL_Formulas[[#This Row],[Growth Pattern 08]]*
        _xlfn.XLOOKUP(
            AI$1,
            TBL_Options[Option],
            TBL_Options[Archive_Mix],
            1,
            0
        )
    ),
    ""
)</f>
        <v>0</v>
      </c>
      <c r="AJ48">
        <f>IFERROR(
    SUM(
       TBL_Formulas[[#This Row],[Growth Pattern 09]]*
        _xlfn.XLOOKUP(
            AJ$1,
            TBL_Options[Option],
            TBL_Options[Primary_Mix],
            1,
            0
        )
    ),
    ""
)</f>
        <v>72.636614894806854</v>
      </c>
      <c r="AK48">
        <f>IFERROR(
    SUM(
       TBL_Formulas[[#This Row],[Growth Pattern 09]]*
        _xlfn.XLOOKUP(
            AK$1,
            TBL_Options[Option],
            TBL_Options[Secondary_Mix],
            1,
            0
        )
    ),
    ""
)</f>
        <v>0</v>
      </c>
      <c r="AL48">
        <f>IFERROR(
    SUM(
       TBL_Formulas[[#This Row],[Growth Pattern 09]]*
        _xlfn.XLOOKUP(
            AL$1,
            TBL_Options[Option],
            TBL_Options[Archive_Mix],
            1,
            0
        )
    ),
    ""
)</f>
        <v>0</v>
      </c>
      <c r="AM48">
        <f>IFERROR(
    SUM(
       TBL_Formulas[[#This Row],[Growth Pattern 10]]*
        _xlfn.XLOOKUP(
            AM$1,
            TBL_Options[Option],
            TBL_Options[Primary_Mix],
            1,
            0
        )
    ),
    ""
)</f>
        <v>72.636614894806854</v>
      </c>
      <c r="AN48">
        <f>IFERROR(
    SUM(
       TBL_Formulas[[#This Row],[Growth Pattern 10]]*
        _xlfn.XLOOKUP(
            AN$1,
            TBL_Options[Option],
            TBL_Options[Secondary_Mix],
            1,
            0
        )
    ),
    ""
)</f>
        <v>0</v>
      </c>
      <c r="AO48">
        <f>IFERROR(
    SUM(
       TBL_Formulas[[#This Row],[Growth Pattern 10]]*
        _xlfn.XLOOKUP(
            AO$1,
            TBL_Options[Option],
            TBL_Options[Archive_Mix],
            1,
            0
        )
    ),
    ""
)</f>
        <v>0</v>
      </c>
      <c r="AP48" s="3" cm="1">
        <f t="array" ref="AP48">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6515.935077273396</v>
      </c>
      <c r="AQ48" s="3" t="str" cm="1">
        <f t="array" ref="AQ48">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8" s="3" t="str" cm="1">
        <f t="array" ref="AR48">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8" s="3" cm="1">
        <f t="array" ref="AS48">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342.14751080049825</v>
      </c>
      <c r="AT48" s="3" cm="1">
        <f t="array" ref="AT48">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185.94973413070556</v>
      </c>
      <c r="AU48" s="3" cm="1">
        <f t="array" ref="AU48">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178.51174476547732</v>
      </c>
      <c r="AV48" s="3" cm="1">
        <f t="array" ref="AV48">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929.74867065352782</v>
      </c>
      <c r="AW48" s="3" t="str" cm="1">
        <f t="array" ref="AW48">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8" s="3" t="str" cm="1">
        <f t="array" ref="AX48">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8" s="3" cm="1">
        <f t="array" ref="AY48">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743.79893652282226</v>
      </c>
      <c r="AZ48" s="3" t="str" cm="1">
        <f t="array" ref="AZ48">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8" s="3" t="str" cm="1">
        <f t="array" ref="BA48">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8" s="3" cm="1">
        <f t="array" ref="BB48">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1322.6121601844823</v>
      </c>
      <c r="BC48" s="3" t="str" cm="1">
        <f t="array" ref="BC48">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8" s="3" t="str" cm="1">
        <f t="array" ref="BD48">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8" s="3" cm="1">
        <f t="array" ref="BE48">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743.79893652282226</v>
      </c>
      <c r="BF48" s="3" t="str" cm="1">
        <f t="array" ref="BF48">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8" s="3" t="str" cm="1">
        <f t="array" ref="BG48">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8" s="3" cm="1">
        <f t="array" ref="BH48">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148.75978730456444</v>
      </c>
      <c r="BI48" s="3" t="str" cm="1">
        <f t="array" ref="BI48">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8" s="3" t="str" cm="1">
        <f t="array" ref="BJ48">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8" s="3" cm="1">
        <f t="array" ref="BK48">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2900.8158524390064</v>
      </c>
      <c r="BL48" s="3" t="str" cm="1">
        <f t="array" ref="BL48">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8" s="3" t="str" cm="1">
        <f t="array" ref="BM48">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8" s="3" cm="1">
        <f t="array" ref="BN48">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743.79893652282215</v>
      </c>
      <c r="BO48" s="3" t="str" cm="1">
        <f t="array" ref="BO48">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8" s="3" t="str" cm="1">
        <f t="array" ref="BP48">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8" s="3" cm="1">
        <f t="array" ref="BQ48">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297.51957460912888</v>
      </c>
      <c r="BR48" s="3" t="str" cm="1">
        <f t="array" ref="BR48">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8" s="3" t="str" cm="1">
        <f t="array" ref="BS48">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8"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8">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8">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74.379893652282234</v>
      </c>
      <c r="BW48">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74.379893652282234</v>
      </c>
      <c r="BX48">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8">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74.379893652282234</v>
      </c>
      <c r="BZ48">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148.75978730456447</v>
      </c>
      <c r="CA48">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8">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74.379893652282234</v>
      </c>
      <c r="CC48">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148.75978730456447</v>
      </c>
      <c r="CD48" s="3" t="str" cm="1">
        <f t="array" ref="CD48">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8" s="3" cm="1">
        <f t="array" ref="CE48">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2548.9385525829034</v>
      </c>
      <c r="CF48" s="3" t="str" cm="1">
        <f t="array" ref="CF48">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8" s="3" t="str" cm="1">
        <f t="array" ref="CG48">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8" s="3" cm="1">
        <f t="array" ref="CH48">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133.883808574108</v>
      </c>
      <c r="CI48" s="3" t="str" cm="1">
        <f t="array" ref="CI48">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8" s="3" t="str" cm="1">
        <f t="array" ref="CJ48">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8" s="3" cm="1">
        <f t="array" ref="CK48">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669.41904287054001</v>
      </c>
      <c r="CL48" s="3" t="str" cm="1">
        <f t="array" ref="CL48">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8" s="3" t="str" cm="1">
        <f t="array" ref="CM48">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8" s="3" cm="1">
        <f t="array" ref="CN48">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669.41904287054001</v>
      </c>
      <c r="CO48" s="3" t="str" cm="1">
        <f t="array" ref="CO48">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8" s="3" cm="1">
        <f t="array" ref="CP48">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641.86406945746944</v>
      </c>
      <c r="CQ48" s="3" t="str" cm="1">
        <f t="array" ref="CQ48">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8" s="3" t="str" cm="1">
        <f t="array" ref="CR48">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8" s="3" cm="1">
        <f t="array" ref="CS48">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641.86406945746944</v>
      </c>
      <c r="CT48" s="3" t="str" cm="1">
        <f t="array" ref="CT48">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8" s="3" t="str" cm="1">
        <f t="array" ref="CU48">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8" s="3" cm="1">
        <f t="array" ref="CV48">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641.86406945746944</v>
      </c>
      <c r="CW48" s="3" t="str" cm="1">
        <f t="array" ref="CW48">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8" s="3" t="str" cm="1">
        <f t="array" ref="CX48">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8" s="3" cm="1">
        <f t="array" ref="CY48">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641.86406945746944</v>
      </c>
      <c r="CZ48" s="3" t="str" cm="1">
        <f t="array" ref="CZ48">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8" s="3" t="str" cm="1">
        <f t="array" ref="DA48">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8" s="3" t="str" cm="1">
        <f t="array" ref="DB48">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8" s="3" t="str" cm="1">
        <f t="array" ref="DC48">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8" s="3" cm="1">
        <f t="array" ref="DD48">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828.41883017510452</v>
      </c>
      <c r="DE48" s="3" t="str" cm="1">
        <f t="array" ref="DE48">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8" s="3" t="str" cm="1">
        <f t="array" ref="DF48">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8" s="3" cm="1">
        <f t="array" ref="DG48">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828.41883017510452</v>
      </c>
      <c r="DH48" s="3">
        <f>SUM(TBL_Formulas[[#This Row],[Primary Storage 01]:[Archive Storage 01]],TBL_Formulas[[#This Row],[Data Retrieval 01]])</f>
        <v>6515.935077273396</v>
      </c>
      <c r="DI48" s="3">
        <f>SUM(TBL_Formulas[[#This Row],[Primary Storage 01]:[Archive Storage 01]],TBL_Formulas[[#This Row],[Data Retrieval 01]],TBL_Formulas[[#This Row],[Egress Fees 01 - Azure]:[Egress Fees 01 - GCP]])</f>
        <v>9064.8736298562999</v>
      </c>
      <c r="DJ48" s="3">
        <f>SUM(TBL_Formulas[[#This Row],[Primary Storage 02]:[Archive Storage 02]],TBL_Formulas[[#This Row],[Data Retrieval 02]])</f>
        <v>706.60898969668119</v>
      </c>
      <c r="DK48" s="3">
        <f>SUM(TBL_Formulas[[#This Row],[Primary Storage 02]:[Archive Storage 02]],TBL_Formulas[[#This Row],[Data Retrieval 02]],TBL_Formulas[[#This Row],[Egress Fees 02 - Azure]:[Egress Fees 02 - GCP]])</f>
        <v>840.49279827078919</v>
      </c>
      <c r="DL48" s="3">
        <f>SUM(TBL_Formulas[[#This Row],[Primary Storage 03]:[Archive Storage 03]],TBL_Formulas[[#This Row],[Data Retrieval 03]])</f>
        <v>1004.1285643058101</v>
      </c>
      <c r="DM48" s="3">
        <f>SUM(TBL_Formulas[[#This Row],[Primary Storage 03]:[Archive Storage 03]],TBL_Formulas[[#This Row],[Data Retrieval 03]],TBL_Formulas[[#This Row],[Egress Fees 03 - Azure]:[Egress Fees 03 - GCP]])</f>
        <v>1673.5476071763501</v>
      </c>
      <c r="DN48" s="3">
        <f>SUM(TBL_Formulas[[#This Row],[Primary Storage 04]:[Archive Storage 04]],TBL_Formulas[[#This Row],[Data Retrieval 04]])</f>
        <v>818.17883017510451</v>
      </c>
      <c r="DO48" s="3">
        <f>SUM(TBL_Formulas[[#This Row],[Primary Storage 04]:[Archive Storage 04]],TBL_Formulas[[#This Row],[Data Retrieval 04]],TBL_Formulas[[#This Row],[Egress Fees 04 - Azure]:[Egress Fees 04 - GCP]])</f>
        <v>1487.5978730456445</v>
      </c>
      <c r="DP48" s="3">
        <f>SUM(TBL_Formulas[[#This Row],[Primary Storage 05]:[Archive Storage 05]],TBL_Formulas[[#This Row],[Data Retrieval 05]])</f>
        <v>1322.6121601844823</v>
      </c>
      <c r="DQ48" s="3">
        <f>SUM(TBL_Formulas[[#This Row],[Primary Storage 05]:[Archive Storage 05]],TBL_Formulas[[#This Row],[Data Retrieval 05]],TBL_Formulas[[#This Row],[Egress Fees 05 - Azure]:[Egress Fees 05 - GCP]])</f>
        <v>1964.4762296419517</v>
      </c>
      <c r="DR48" s="3">
        <f>SUM(TBL_Formulas[[#This Row],[Primary Storage 06]:[Archive Storage 06]],TBL_Formulas[[#This Row],[Data Retrieval 06]])</f>
        <v>818.17883017510451</v>
      </c>
      <c r="DS48" s="3">
        <f>SUM(TBL_Formulas[[#This Row],[Primary Storage 06]:[Archive Storage 06]],TBL_Formulas[[#This Row],[Data Retrieval 06]],TBL_Formulas[[#This Row],[Egress Fees 06 - Azure]:[Egress Fees 06 - GCP]])</f>
        <v>1460.0428996325741</v>
      </c>
      <c r="DT48" s="3">
        <f>SUM(TBL_Formulas[[#This Row],[Primary Storage 07]:[Archive Storage 07]],TBL_Formulas[[#This Row],[Data Retrieval 07]])</f>
        <v>297.51957460912888</v>
      </c>
      <c r="DU48" s="3">
        <f>SUM(TBL_Formulas[[#This Row],[Primary Storage 07]:[Archive Storage 07]],TBL_Formulas[[#This Row],[Data Retrieval 07]],TBL_Formulas[[#This Row],[Egress Fees 07 - Azure]:[Egress Fees 07 - GCP]])</f>
        <v>939.38364406659832</v>
      </c>
      <c r="DV48" s="3">
        <f>SUM(TBL_Formulas[[#This Row],[Primary Storage 08]:[Archive Storage 08]],TBL_Formulas[[#This Row],[Data Retrieval 08]])</f>
        <v>2900.8158524390064</v>
      </c>
      <c r="DW48" s="3">
        <f>SUM(TBL_Formulas[[#This Row],[Primary Storage 08]:[Archive Storage 08]],TBL_Formulas[[#This Row],[Data Retrieval 08]],TBL_Formulas[[#This Row],[Egress Fees 08 - Azure]:[Egress Fees 08 - GCP]])</f>
        <v>3542.6799218964761</v>
      </c>
      <c r="DX48" s="3">
        <f>SUM(TBL_Formulas[[#This Row],[Primary Storage 09]:[Archive Storage 09]],TBL_Formulas[[#This Row],[Data Retrieval 09]])</f>
        <v>818.17883017510439</v>
      </c>
      <c r="DY48" s="3">
        <f>SUM(TBL_Formulas[[#This Row],[Primary Storage 09]:[Archive Storage 09]],TBL_Formulas[[#This Row],[Data Retrieval 09]],TBL_Formulas[[#This Row],[Egress Fees 09 - Azure]:[Egress Fees 09 - GCP]])</f>
        <v>1646.597660350209</v>
      </c>
      <c r="DZ48" s="3">
        <f>SUM(TBL_Formulas[[#This Row],[Primary Storage 10]:[Archive Storage 10]],TBL_Formulas[[#This Row],[Data Retrieval 10]])</f>
        <v>446.27936191369338</v>
      </c>
      <c r="EA48" s="3">
        <f>SUM(TBL_Formulas[[#This Row],[Primary Storage 10]:[Archive Storage 10]],TBL_Formulas[[#This Row],[Data Retrieval 10]],TBL_Formulas[[#This Row],[Egress Fees 10 - Azure]:[Egress Fees 10 - GCP]])</f>
        <v>1274.6981920887979</v>
      </c>
      <c r="EB48" s="14"/>
    </row>
    <row r="49" spans="1:132" x14ac:dyDescent="0.2">
      <c r="A49" s="2">
        <v>47</v>
      </c>
      <c r="B49" cm="1">
        <f t="array" ref="B49">_xlfn.IFNA(
    _xlfn.IFS(
        _xlfn.XLOOKUP(
            B$1,
            TBL_Options_Add[Option],
            TBL_Options_Add[Influx1_Month],
            0,
            0
        )=TBL_Formulas[[#This Row],[Month]],
        SUM(
            B48*
            SUM(
                _xlfn.XLOOKUP(
                    B$1,
                    TBL_Options[Option],
                    TBL_Options[ROG],
                    0,
                    0
                )/
                12
            )+
            B48+
            _xlfn.XLOOKUP(
                B$1,
                TBL_Options_Add[Option],
                TBL_Options_Add[Influx1_Size],
                0,
                0
            )
        ),
        _xlfn.XLOOKUP(
            B$1,
            TBL_Options_Add[Option],
            TBL_Options_Add[Influx2_Month],
            0,
            0
        )=TBL_Formulas[[#This Row],[Month]],
        SUM(
            B48*
            SUM(
                _xlfn.XLOOKUP(
                    B$1,
                    TBL_Options[Option],
                    TBL_Options[ROG],
                    0,
                    0
                )/
                12
            )+
            B48+
            _xlfn.XLOOKUP(
                B$1,
                TBL_Options_Add[Option],
                TBL_Options_Add[Influx2_Size],
                0,
                0
            )
        ),
        _xlfn.XLOOKUP(
            B$1,
            TBL_Options_Add[Option],
            TBL_Options_Add[Influx3_Month],
            0,
            0
        )=TBL_Formulas[[#This Row],[Month]],
        SUM(
            B48*
            SUM(
                _xlfn.XLOOKUP(
                    B$1,
                    TBL_Options[Option],
                    TBL_Options[ROG],
                    0,
                    0
                )/
                12
            )+
            B48+
            _xlfn.XLOOKUP(
                B$1,
                TBL_Options_Add[Option],
                TBL_Options_Add[Influx3_Size],
                0,
                0
            )
        )
    ),
    SUM(
        B48*
        SUM(
            _xlfn.XLOOKUP(
                B$1,
                TBL_Options[Option],
                TBL_Options[ROG],
                0,
                0
            )/
            12
        )+
        B48
    )
)</f>
        <v>289.35581807457424</v>
      </c>
      <c r="C49" cm="1">
        <f t="array" ref="C49">_xlfn.IFNA(
    _xlfn.IFS(
        _xlfn.XLOOKUP(
            C$1,
            TBL_Options_Add[Option],
            TBL_Options_Add[Influx1_Month],
            0,
            0
        )=TBL_Formulas[[#This Row],[Month]],
        SUM(
            C48*
            SUM(
                _xlfn.XLOOKUP(
                    C$1,
                    TBL_Options[Option],
                    TBL_Options[ROG],
                    0,
                    0
                )/
                12
            )+
            C48+
            _xlfn.XLOOKUP(
                C$1,
                TBL_Options_Add[Option],
                TBL_Options_Add[Influx1_Size],
                0,
                0
            )
        ),
        _xlfn.XLOOKUP(
            C$1,
            TBL_Options_Add[Option],
            TBL_Options_Add[Influx2_Month],
            0,
            0
        )=TBL_Formulas[[#This Row],[Month]],
        SUM(
            C48*
            SUM(
                _xlfn.XLOOKUP(
                    C$1,
                    TBL_Options[Option],
                    TBL_Options[ROG],
                    0,
                    0
                )/
                12
            )+
            C48+
            _xlfn.XLOOKUP(
                C$1,
                TBL_Options_Add[Option],
                TBL_Options_Add[Influx2_Size],
                0,
                0
            )
        ),
        _xlfn.XLOOKUP(
            C$1,
            TBL_Options_Add[Option],
            TBL_Options_Add[Influx3_Month],
            0,
            0
        )=TBL_Formulas[[#This Row],[Month]],
        SUM(
            C48*
            SUM(
                _xlfn.XLOOKUP(
                    C$1,
                    TBL_Options[Option],
                    TBL_Options[ROG],
                    0,
                    0
                )/
                12
            )+
            C48+
            _xlfn.XLOOKUP(
                C$1,
                TBL_Options_Add[Option],
                TBL_Options_Add[Influx3_Size],
                0,
                0
            )
        )
    ),
    SUM(
        C48*
        SUM(
            _xlfn.XLOOKUP(
                C$1,
                TBL_Options[Option],
                TBL_Options[ROG],
                0,
                0
            )/
            12
        )+
        C48
    )
)</f>
        <v>73.241920018930244</v>
      </c>
      <c r="D49" cm="1">
        <f t="array" ref="D49">_xlfn.IFNA(
    _xlfn.IFS(
        _xlfn.XLOOKUP(
            D$1,
            TBL_Options_Add[Option],
            TBL_Options_Add[Influx1_Month],
            0,
            0
        )=TBL_Formulas[[#This Row],[Month]],
        SUM(
            D48*
            SUM(
                _xlfn.XLOOKUP(
                    D$1,
                    TBL_Options[Option],
                    TBL_Options[ROG],
                    0,
                    0
                )/
                12
            )+
            D48+
            _xlfn.XLOOKUP(
                D$1,
                TBL_Options_Add[Option],
                TBL_Options_Add[Influx1_Size],
                0,
                0
            )
        ),
        _xlfn.XLOOKUP(
            D$1,
            TBL_Options_Add[Option],
            TBL_Options_Add[Influx2_Month],
            0,
            0
        )=TBL_Formulas[[#This Row],[Month]],
        SUM(
            D48*
            SUM(
                _xlfn.XLOOKUP(
                    D$1,
                    TBL_Options[Option],
                    TBL_Options[ROG],
                    0,
                    0
                )/
                12
            )+
            D48+
            _xlfn.XLOOKUP(
                D$1,
                TBL_Options_Add[Option],
                TBL_Options_Add[Influx2_Size],
                0,
                0
            )
        ),
        _xlfn.XLOOKUP(
            D$1,
            TBL_Options_Add[Option],
            TBL_Options_Add[Influx3_Month],
            0,
            0
        )=TBL_Formulas[[#This Row],[Month]],
        SUM(
            D48*
            SUM(
                _xlfn.XLOOKUP(
                    D$1,
                    TBL_Options[Option],
                    TBL_Options[ROG],
                    0,
                    0
                )/
                12
            )+
            D48+
            _xlfn.XLOOKUP(
                D$1,
                TBL_Options_Add[Option],
                TBL_Options_Add[Influx3_Size],
                0,
                0
            )
        )
    ),
    SUM(
        D48*
        SUM(
            _xlfn.XLOOKUP(
                D$1,
                TBL_Options[Option],
                TBL_Options[ROG],
                0,
                0
            )/
            12
        )+
        D48
    )
)</f>
        <v>73.241920018930244</v>
      </c>
      <c r="E49" cm="1">
        <f t="array" ref="E49">_xlfn.IFNA(
    _xlfn.IFS(
        _xlfn.XLOOKUP(
            E$1,
            TBL_Options_Add[Option],
            TBL_Options_Add[Influx1_Month],
            0,
            0
        )=TBL_Formulas[[#This Row],[Month]],
        SUM(
            E48*
            SUM(
                _xlfn.XLOOKUP(
                    E$1,
                    TBL_Options[Option],
                    TBL_Options[ROG],
                    0,
                    0
                )/
                12
            )+
            E48+
            _xlfn.XLOOKUP(
                E$1,
                TBL_Options_Add[Option],
                TBL_Options_Add[Influx1_Size],
                0,
                0
            )
        ),
        _xlfn.XLOOKUP(
            E$1,
            TBL_Options_Add[Option],
            TBL_Options_Add[Influx2_Month],
            0,
            0
        )=TBL_Formulas[[#This Row],[Month]],
        SUM(
            E48*
            SUM(
                _xlfn.XLOOKUP(
                    E$1,
                    TBL_Options[Option],
                    TBL_Options[ROG],
                    0,
                    0
                )/
                12
            )+
            E48+
            _xlfn.XLOOKUP(
                E$1,
                TBL_Options_Add[Option],
                TBL_Options_Add[Influx2_Size],
                0,
                0
            )
        ),
        _xlfn.XLOOKUP(
            E$1,
            TBL_Options_Add[Option],
            TBL_Options_Add[Influx3_Month],
            0,
            0
        )=TBL_Formulas[[#This Row],[Month]],
        SUM(
            E48*
            SUM(
                _xlfn.XLOOKUP(
                    E$1,
                    TBL_Options[Option],
                    TBL_Options[ROG],
                    0,
                    0
                )/
                12
            )+
            E48+
            _xlfn.XLOOKUP(
                E$1,
                TBL_Options_Add[Option],
                TBL_Options_Add[Influx3_Size],
                0,
                0
            )
        )
    ),
    SUM(
        E48*
        SUM(
            _xlfn.XLOOKUP(
                E$1,
                TBL_Options[Option],
                TBL_Options[ROG],
                0,
                0
            )/
            12
        )+
        E48
    )
)</f>
        <v>73.241920018930244</v>
      </c>
      <c r="F49" cm="1">
        <f t="array" ref="F49">_xlfn.IFNA(
    _xlfn.IFS(
        _xlfn.XLOOKUP(
            F$1,
            TBL_Options_Add[Option],
            TBL_Options_Add[Influx1_Month],
            0,
            0
        )=TBL_Formulas[[#This Row],[Month]],
        SUM(
            F48*
            SUM(
                _xlfn.XLOOKUP(
                    F$1,
                    TBL_Options[Option],
                    TBL_Options[ROG],
                    0,
                    0
                )/
                12
            )+
            F48+
            _xlfn.XLOOKUP(
                F$1,
                TBL_Options_Add[Option],
                TBL_Options_Add[Influx1_Size],
                0,
                0
            )
        ),
        _xlfn.XLOOKUP(
            F$1,
            TBL_Options_Add[Option],
            TBL_Options_Add[Influx2_Month],
            0,
            0
        )=TBL_Formulas[[#This Row],[Month]],
        SUM(
            F48*
            SUM(
                _xlfn.XLOOKUP(
                    F$1,
                    TBL_Options[Option],
                    TBL_Options[ROG],
                    0,
                    0
                )/
                12
            )+
            F48+
            _xlfn.XLOOKUP(
                F$1,
                TBL_Options_Add[Option],
                TBL_Options_Add[Influx2_Size],
                0,
                0
            )
        ),
        _xlfn.XLOOKUP(
            F$1,
            TBL_Options_Add[Option],
            TBL_Options_Add[Influx3_Month],
            0,
            0
        )=TBL_Formulas[[#This Row],[Month]],
        SUM(
            F48*
            SUM(
                _xlfn.XLOOKUP(
                    F$1,
                    TBL_Options[Option],
                    TBL_Options[ROG],
                    0,
                    0
                )/
                12
            )+
            F48+
            _xlfn.XLOOKUP(
                F$1,
                TBL_Options_Add[Option],
                TBL_Options_Add[Influx3_Size],
                0,
                0
            )
        )
    ),
    SUM(
        F48*
        SUM(
            _xlfn.XLOOKUP(
                F$1,
                TBL_Options[Option],
                TBL_Options[ROG],
                0,
                0
            )/
            12
        )+
        F48
    )
)</f>
        <v>73.241920018930244</v>
      </c>
      <c r="G49" cm="1">
        <f t="array" ref="G49">_xlfn.IFNA(
    _xlfn.IFS(
        _xlfn.XLOOKUP(
            G$1,
            TBL_Options_Add[Option],
            TBL_Options_Add[Influx1_Month],
            0,
            0
        )=TBL_Formulas[[#This Row],[Month]],
        SUM(
            G48*
            SUM(
                _xlfn.XLOOKUP(
                    G$1,
                    TBL_Options[Option],
                    TBL_Options[ROG],
                    0,
                    0
                )/
                12
            )+
            G48+
            _xlfn.XLOOKUP(
                G$1,
                TBL_Options_Add[Option],
                TBL_Options_Add[Influx1_Size],
                0,
                0
            )
        ),
        _xlfn.XLOOKUP(
            G$1,
            TBL_Options_Add[Option],
            TBL_Options_Add[Influx2_Month],
            0,
            0
        )=TBL_Formulas[[#This Row],[Month]],
        SUM(
            G48*
            SUM(
                _xlfn.XLOOKUP(
                    G$1,
                    TBL_Options[Option],
                    TBL_Options[ROG],
                    0,
                    0
                )/
                12
            )+
            G48+
            _xlfn.XLOOKUP(
                G$1,
                TBL_Options_Add[Option],
                TBL_Options_Add[Influx2_Size],
                0,
                0
            )
        ),
        _xlfn.XLOOKUP(
            G$1,
            TBL_Options_Add[Option],
            TBL_Options_Add[Influx3_Month],
            0,
            0
        )=TBL_Formulas[[#This Row],[Month]],
        SUM(
            G48*
            SUM(
                _xlfn.XLOOKUP(
                    G$1,
                    TBL_Options[Option],
                    TBL_Options[ROG],
                    0,
                    0
                )/
                12
            )+
            G48+
            _xlfn.XLOOKUP(
                G$1,
                TBL_Options_Add[Option],
                TBL_Options_Add[Influx3_Size],
                0,
                0
            )
        )
    ),
    SUM(
        G48*
        SUM(
            _xlfn.XLOOKUP(
                G$1,
                TBL_Options[Option],
                TBL_Options[ROG],
                0,
                0
            )/
            12
        )+
        G48
    )
)</f>
        <v>73.241920018930244</v>
      </c>
      <c r="H49" cm="1">
        <f t="array" ref="H49">_xlfn.IFNA(
    _xlfn.IFS(
        _xlfn.XLOOKUP(
            H$1,
            TBL_Options_Add[Option],
            TBL_Options_Add[Influx1_Month],
            0,
            0
        )=TBL_Formulas[[#This Row],[Month]],
        SUM(
            H48*
            SUM(
                _xlfn.XLOOKUP(
                    H$1,
                    TBL_Options[Option],
                    TBL_Options[ROG],
                    0,
                    0
                )/
                12
            )+
            H48+
            _xlfn.XLOOKUP(
                H$1,
                TBL_Options_Add[Option],
                TBL_Options_Add[Influx1_Size],
                0,
                0
            )
        ),
        _xlfn.XLOOKUP(
            H$1,
            TBL_Options_Add[Option],
            TBL_Options_Add[Influx2_Month],
            0,
            0
        )=TBL_Formulas[[#This Row],[Month]],
        SUM(
            H48*
            SUM(
                _xlfn.XLOOKUP(
                    H$1,
                    TBL_Options[Option],
                    TBL_Options[ROG],
                    0,
                    0
                )/
                12
            )+
            H48+
            _xlfn.XLOOKUP(
                H$1,
                TBL_Options_Add[Option],
                TBL_Options_Add[Influx2_Size],
                0,
                0
            )
        ),
        _xlfn.XLOOKUP(
            H$1,
            TBL_Options_Add[Option],
            TBL_Options_Add[Influx3_Month],
            0,
            0
        )=TBL_Formulas[[#This Row],[Month]],
        SUM(
            H48*
            SUM(
                _xlfn.XLOOKUP(
                    H$1,
                    TBL_Options[Option],
                    TBL_Options[ROG],
                    0,
                    0
                )/
                12
            )+
            H48+
            _xlfn.XLOOKUP(
                H$1,
                TBL_Options_Add[Option],
                TBL_Options_Add[Influx3_Size],
                0,
                0
            )
        )
    ),
    SUM(
        H48*
        SUM(
            _xlfn.XLOOKUP(
                H$1,
                TBL_Options[Option],
                TBL_Options[ROG],
                0,
                0
            )/
            12
        )+
        H48
    )
)</f>
        <v>73.241920018930244</v>
      </c>
      <c r="I49" cm="1">
        <f t="array" ref="I49">_xlfn.IFNA(
    _xlfn.IFS(
        _xlfn.XLOOKUP(
            I$1,
            TBL_Options_Add[Option],
            TBL_Options_Add[Influx1_Month],
            0,
            0
        )=TBL_Formulas[[#This Row],[Month]],
        SUM(
            I48*
            SUM(
                _xlfn.XLOOKUP(
                    I$1,
                    TBL_Options[Option],
                    TBL_Options[ROG],
                    0,
                    0
                )/
                12
            )+
            I48+
            _xlfn.XLOOKUP(
                I$1,
                TBL_Options_Add[Option],
                TBL_Options_Add[Influx1_Size],
                0,
                0
            )
        ),
        _xlfn.XLOOKUP(
            I$1,
            TBL_Options_Add[Option],
            TBL_Options_Add[Influx2_Month],
            0,
            0
        )=TBL_Formulas[[#This Row],[Month]],
        SUM(
            I48*
            SUM(
                _xlfn.XLOOKUP(
                    I$1,
                    TBL_Options[Option],
                    TBL_Options[ROG],
                    0,
                    0
                )/
                12
            )+
            I48+
            _xlfn.XLOOKUP(
                I$1,
                TBL_Options_Add[Option],
                TBL_Options_Add[Influx2_Size],
                0,
                0
            )
        ),
        _xlfn.XLOOKUP(
            I$1,
            TBL_Options_Add[Option],
            TBL_Options_Add[Influx3_Month],
            0,
            0
        )=TBL_Formulas[[#This Row],[Month]],
        SUM(
            I48*
            SUM(
                _xlfn.XLOOKUP(
                    I$1,
                    TBL_Options[Option],
                    TBL_Options[ROG],
                    0,
                    0
                )/
                12
            )+
            I48+
            _xlfn.XLOOKUP(
                I$1,
                TBL_Options_Add[Option],
                TBL_Options_Add[Influx3_Size],
                0,
                0
            )
        )
    ),
    SUM(
        I48*
        SUM(
            _xlfn.XLOOKUP(
                I$1,
                TBL_Options[Option],
                TBL_Options[ROG],
                0,
                0
            )/
            12
        )+
        I48
    )
)</f>
        <v>73.241920018930244</v>
      </c>
      <c r="J49" cm="1">
        <f t="array" ref="J49">_xlfn.IFNA(
    _xlfn.IFS(
        _xlfn.XLOOKUP(
            J$1,
            TBL_Options_Add[Option],
            TBL_Options_Add[Influx1_Month],
            0,
            0
        )=TBL_Formulas[[#This Row],[Month]],
        SUM(
            J48*
            SUM(
                _xlfn.XLOOKUP(
                    J$1,
                    TBL_Options[Option],
                    TBL_Options[ROG],
                    0,
                    0
                )/
                12
            )+
            J48+
            _xlfn.XLOOKUP(
                J$1,
                TBL_Options_Add[Option],
                TBL_Options_Add[Influx1_Size],
                0,
                0
            )
        ),
        _xlfn.XLOOKUP(
            J$1,
            TBL_Options_Add[Option],
            TBL_Options_Add[Influx2_Month],
            0,
            0
        )=TBL_Formulas[[#This Row],[Month]],
        SUM(
            J48*
            SUM(
                _xlfn.XLOOKUP(
                    J$1,
                    TBL_Options[Option],
                    TBL_Options[ROG],
                    0,
                    0
                )/
                12
            )+
            J48+
            _xlfn.XLOOKUP(
                J$1,
                TBL_Options_Add[Option],
                TBL_Options_Add[Influx2_Size],
                0,
                0
            )
        ),
        _xlfn.XLOOKUP(
            J$1,
            TBL_Options_Add[Option],
            TBL_Options_Add[Influx3_Month],
            0,
            0
        )=TBL_Formulas[[#This Row],[Month]],
        SUM(
            J48*
            SUM(
                _xlfn.XLOOKUP(
                    J$1,
                    TBL_Options[Option],
                    TBL_Options[ROG],
                    0,
                    0
                )/
                12
            )+
            J48+
            _xlfn.XLOOKUP(
                J$1,
                TBL_Options_Add[Option],
                TBL_Options_Add[Influx3_Size],
                0,
                0
            )
        )
    ),
    SUM(
        J48*
        SUM(
            _xlfn.XLOOKUP(
                J$1,
                TBL_Options[Option],
                TBL_Options[ROG],
                0,
                0
            )/
            12
        )+
        J48
    )
)</f>
        <v>73.241920018930244</v>
      </c>
      <c r="K49" cm="1">
        <f t="array" ref="K49">_xlfn.IFNA(
    _xlfn.IFS(
        _xlfn.XLOOKUP(
            K$1,
            TBL_Options_Add[Option],
            TBL_Options_Add[Influx1_Month],
            0,
            0
        )=TBL_Formulas[[#This Row],[Month]],
        SUM(
            K48*
            SUM(
                _xlfn.XLOOKUP(
                    K$1,
                    TBL_Options[Option],
                    TBL_Options[ROG],
                    0,
                    0
                )/
                12
            )+
            K48+
            _xlfn.XLOOKUP(
                K$1,
                TBL_Options_Add[Option],
                TBL_Options_Add[Influx1_Size],
                0,
                0
            )
        ),
        _xlfn.XLOOKUP(
            K$1,
            TBL_Options_Add[Option],
            TBL_Options_Add[Influx2_Month],
            0,
            0
        )=TBL_Formulas[[#This Row],[Month]],
        SUM(
            K48*
            SUM(
                _xlfn.XLOOKUP(
                    K$1,
                    TBL_Options[Option],
                    TBL_Options[ROG],
                    0,
                    0
                )/
                12
            )+
            K48+
            _xlfn.XLOOKUP(
                K$1,
                TBL_Options_Add[Option],
                TBL_Options_Add[Influx2_Size],
                0,
                0
            )
        ),
        _xlfn.XLOOKUP(
            K$1,
            TBL_Options_Add[Option],
            TBL_Options_Add[Influx3_Month],
            0,
            0
        )=TBL_Formulas[[#This Row],[Month]],
        SUM(
            K48*
            SUM(
                _xlfn.XLOOKUP(
                    K$1,
                    TBL_Options[Option],
                    TBL_Options[ROG],
                    0,
                    0
                )/
                12
            )+
            K48+
            _xlfn.XLOOKUP(
                K$1,
                TBL_Options_Add[Option],
                TBL_Options_Add[Influx3_Size],
                0,
                0
            )
        )
    ),
    SUM(
        K48*
        SUM(
            _xlfn.XLOOKUP(
                K$1,
                TBL_Options[Option],
                TBL_Options[ROG],
                0,
                0
            )/
            12
        )+
        K48
    )
)</f>
        <v>73.241920018930244</v>
      </c>
      <c r="L49">
        <f>IFERROR(
    SUM(
       TBL_Formulas[[#This Row],[Growth Pattern 01]]*
        _xlfn.XLOOKUP(
            L$1,
            TBL_Options[Option],
            TBL_Options[Primary_Mix],
            1,
            0
        )
    ),
    ""
)</f>
        <v>289.35581807457424</v>
      </c>
      <c r="M49">
        <f>IFERROR(
    SUM(
       TBL_Formulas[[#This Row],[Growth Pattern 01]]*
        _xlfn.XLOOKUP(
            M$1,
            TBL_Options[Option],
            TBL_Options[Secondary_Mix],
            1,
            0
        )
    ),
    ""
)</f>
        <v>57.871163614914849</v>
      </c>
      <c r="N49">
        <f>IFERROR(
    SUM(
       TBL_Formulas[[#This Row],[Growth Pattern 01]]*
        _xlfn.XLOOKUP(
            N$1,
            TBL_Options[Option],
            TBL_Options[Archive_Mix],
            1,
            0
        )
    ),
    ""
)</f>
        <v>0</v>
      </c>
      <c r="O49">
        <f>IFERROR(
    SUM(
       TBL_Formulas[[#This Row],[Growth Pattern 02]]*
        _xlfn.XLOOKUP(
            O$1,
            TBL_Options[Option],
            TBL_Options[Primary_Mix],
            1,
            0
        )
    ),
    ""
)</f>
        <v>14.648384003786049</v>
      </c>
      <c r="P49">
        <f>IFERROR(
    SUM(
       TBL_Formulas[[#This Row],[Growth Pattern 02]]*
        _xlfn.XLOOKUP(
            P$1,
            TBL_Options[Option],
            TBL_Options[Secondary_Mix],
            1,
            0
        )
    ),
    ""
)</f>
        <v>14.648384003786049</v>
      </c>
      <c r="Q49">
        <f>IFERROR(
    SUM(
       TBL_Formulas[[#This Row],[Growth Pattern 02]]*
        _xlfn.XLOOKUP(
            Q$1,
            TBL_Options[Option],
            TBL_Options[Archive_Mix],
            1,
            0
        )
    ),
    ""
)</f>
        <v>43.945152011358147</v>
      </c>
      <c r="R49">
        <f>IFERROR(
    SUM(
       TBL_Formulas[[#This Row],[Growth Pattern 03]]*
        _xlfn.XLOOKUP(
            R$1,
            TBL_Options[Option],
            TBL_Options[Primary_Mix],
            1,
            0
        )
    ),
    ""
)</f>
        <v>73.241920018930244</v>
      </c>
      <c r="S49">
        <f>IFERROR(
    SUM(
       TBL_Formulas[[#This Row],[Growth Pattern 03]]*
        _xlfn.XLOOKUP(
            R$1,
            TBL_Options[Option],
            TBL_Options[Secondary_Mix],
            1,
            0
        )
    ),
    ""
)</f>
        <v>0</v>
      </c>
      <c r="T49">
        <f>IFERROR(
    SUM(
       TBL_Formulas[[#This Row],[Growth Pattern 03]]*
        _xlfn.XLOOKUP(
            T$1,
            TBL_Options[Option],
            TBL_Options[Archive_Mix],
            1,
            0
        )
    ),
    ""
)</f>
        <v>0</v>
      </c>
      <c r="U49">
        <f>IFERROR(
    SUM(
       TBL_Formulas[[#This Row],[Growth Pattern 04]]*
        _xlfn.XLOOKUP(
            U$1,
            TBL_Options[Option],
            TBL_Options[Primary_Mix],
            1,
            0
        )
    ),
    ""
)</f>
        <v>73.241920018930244</v>
      </c>
      <c r="V49">
        <f>IFERROR(
    SUM(
       TBL_Formulas[[#This Row],[Growth Pattern 04]]*
        _xlfn.XLOOKUP(
           V$1,
            TBL_Options[Option],
            TBL_Options[Secondary_Mix],
            1,
            0
        )
    ),
    ""
)</f>
        <v>0</v>
      </c>
      <c r="W49">
        <f>IFERROR(
    SUM(
       TBL_Formulas[[#This Row],[Growth Pattern 04]]*
        _xlfn.XLOOKUP(
            W$1,
            TBL_Options[Option],
            TBL_Options[Archive_Mix],
            1,
            0
        )
    ),
    ""
)</f>
        <v>0</v>
      </c>
      <c r="X49">
        <f>IFERROR(
    SUM(
       TBL_Formulas[[#This Row],[Growth Pattern 05]]*
        _xlfn.XLOOKUP(
            X$1,
            TBL_Options[Option],
            TBL_Options[Primary_Mix],
            1,
            0
        )
    ),
    ""
)</f>
        <v>73.241920018930244</v>
      </c>
      <c r="Y49">
        <f>IFERROR(
    SUM(
       TBL_Formulas[[#This Row],[Growth Pattern 05]]*
        _xlfn.XLOOKUP(
            Y$1,
            TBL_Options[Option],
            TBL_Options[Secondary_Mix],
            1,
            0
        )
    ),
    ""
)</f>
        <v>0</v>
      </c>
      <c r="Z49">
        <f>IFERROR(
    SUM(
       TBL_Formulas[[#This Row],[Growth Pattern 05]]*
        _xlfn.XLOOKUP(
            Z$1,
            TBL_Options[Option],
            TBL_Options[Archive_Mix],
            1,
            0
        )
    ),
    ""
)</f>
        <v>0</v>
      </c>
      <c r="AA49">
        <f>IFERROR(
    SUM(
       TBL_Formulas[[#This Row],[Growth Pattern 06]]*
        _xlfn.XLOOKUP(
            AA$1,
            TBL_Options[Option],
            TBL_Options[Primary_Mix],
            1,
            0
        )
    ),
    ""
)</f>
        <v>73.241920018930244</v>
      </c>
      <c r="AB49">
        <f>IFERROR(
    SUM(
       TBL_Formulas[[#This Row],[Growth Pattern 06]]*
        _xlfn.XLOOKUP(
            AB$1,
            TBL_Options[Option],
            TBL_Options[Secondary_Mix],
            1,
            0
        )
    ),
    ""
)</f>
        <v>0</v>
      </c>
      <c r="AC49">
        <f>IFERROR(
    SUM(
       TBL_Formulas[[#This Row],[Growth Pattern 06]]*
        _xlfn.XLOOKUP(
            AC$1,
            TBL_Options[Option],
            TBL_Options[Archive_Mix],
            1,
            0
        )
    ),
    ""
)</f>
        <v>0</v>
      </c>
      <c r="AD49">
        <f>IFERROR(
    SUM(
       TBL_Formulas[[#This Row],[Growth Pattern 07]]*
        _xlfn.XLOOKUP(
            AD$1,
            TBL_Options[Option],
            TBL_Options[Primary_Mix],
            1,
            0
        )
    ),
    ""
)</f>
        <v>73.241920018930244</v>
      </c>
      <c r="AE49">
        <f>IFERROR(
    SUM(
       TBL_Formulas[[#This Row],[Growth Pattern 07]]*
        _xlfn.XLOOKUP(
            AE$1,
            TBL_Options[Option],
            TBL_Options[Secondary_Mix],
            1,
            0
        )
    ),
    ""
)</f>
        <v>0</v>
      </c>
      <c r="AF49">
        <f>IFERROR(
    SUM(
       TBL_Formulas[[#This Row],[Growth Pattern 07]]*
        _xlfn.XLOOKUP(
            AF$1,
            TBL_Options[Option],
            TBL_Options[Archive_Mix],
            1,
            0
        )
    ),
    ""
)</f>
        <v>0</v>
      </c>
      <c r="AG49">
        <f>IFERROR(
    SUM(
       TBL_Formulas[[#This Row],[Growth Pattern 08]]*
        _xlfn.XLOOKUP(
            AG$1,
            TBL_Options[Option],
            TBL_Options[Primary_Mix],
            1,
            0
        )
    ),
    ""
)</f>
        <v>73.241920018930244</v>
      </c>
      <c r="AH49">
        <f>IFERROR(
    SUM(
       TBL_Formulas[[#This Row],[Growth Pattern 08]]*
        _xlfn.XLOOKUP(
            AH$1,
            TBL_Options[Option],
            TBL_Options[Secondary_Mix],
            1,
            0
        )
    ),
    ""
)</f>
        <v>0</v>
      </c>
      <c r="AI49">
        <f>IFERROR(
    SUM(
       TBL_Formulas[[#This Row],[Growth Pattern 08]]*
        _xlfn.XLOOKUP(
            AI$1,
            TBL_Options[Option],
            TBL_Options[Archive_Mix],
            1,
            0
        )
    ),
    ""
)</f>
        <v>0</v>
      </c>
      <c r="AJ49">
        <f>IFERROR(
    SUM(
       TBL_Formulas[[#This Row],[Growth Pattern 09]]*
        _xlfn.XLOOKUP(
            AJ$1,
            TBL_Options[Option],
            TBL_Options[Primary_Mix],
            1,
            0
        )
    ),
    ""
)</f>
        <v>73.241920018930244</v>
      </c>
      <c r="AK49">
        <f>IFERROR(
    SUM(
       TBL_Formulas[[#This Row],[Growth Pattern 09]]*
        _xlfn.XLOOKUP(
            AK$1,
            TBL_Options[Option],
            TBL_Options[Secondary_Mix],
            1,
            0
        )
    ),
    ""
)</f>
        <v>0</v>
      </c>
      <c r="AL49">
        <f>IFERROR(
    SUM(
       TBL_Formulas[[#This Row],[Growth Pattern 09]]*
        _xlfn.XLOOKUP(
            AL$1,
            TBL_Options[Option],
            TBL_Options[Archive_Mix],
            1,
            0
        )
    ),
    ""
)</f>
        <v>0</v>
      </c>
      <c r="AM49">
        <f>IFERROR(
    SUM(
       TBL_Formulas[[#This Row],[Growth Pattern 10]]*
        _xlfn.XLOOKUP(
            AM$1,
            TBL_Options[Option],
            TBL_Options[Primary_Mix],
            1,
            0
        )
    ),
    ""
)</f>
        <v>73.241920018930244</v>
      </c>
      <c r="AN49">
        <f>IFERROR(
    SUM(
       TBL_Formulas[[#This Row],[Growth Pattern 10]]*
        _xlfn.XLOOKUP(
            AN$1,
            TBL_Options[Option],
            TBL_Options[Secondary_Mix],
            1,
            0
        )
    ),
    ""
)</f>
        <v>0</v>
      </c>
      <c r="AO49">
        <f>IFERROR(
    SUM(
       TBL_Formulas[[#This Row],[Growth Pattern 10]]*
        _xlfn.XLOOKUP(
            AO$1,
            TBL_Options[Option],
            TBL_Options[Archive_Mix],
            1,
            0
        )
    ),
    ""
)</f>
        <v>0</v>
      </c>
      <c r="AP49" s="3" cm="1">
        <f t="array" ref="AP49">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6569.8078695840086</v>
      </c>
      <c r="AQ49" s="3" t="str" cm="1">
        <f t="array" ref="AQ49">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49" s="3" t="str" cm="1">
        <f t="array" ref="AR49">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49" s="3" cm="1">
        <f t="array" ref="AS49">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344.99874005716902</v>
      </c>
      <c r="AT49" s="3" cm="1">
        <f t="array" ref="AT49">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187.49931524846144</v>
      </c>
      <c r="AU49" s="3" cm="1">
        <f t="array" ref="AU49">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179.99934263852296</v>
      </c>
      <c r="AV49" s="3" cm="1">
        <f t="array" ref="AV49">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937.49657624230713</v>
      </c>
      <c r="AW49" s="3" t="str" cm="1">
        <f t="array" ref="AW49">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49" s="3" t="str" cm="1">
        <f t="array" ref="AX49">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49" s="3" cm="1">
        <f t="array" ref="AY49">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749.99726099384566</v>
      </c>
      <c r="AZ49" s="3" t="str" cm="1">
        <f t="array" ref="AZ49">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49" s="3" t="str" cm="1">
        <f t="array" ref="BA49">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49" s="3" cm="1">
        <f t="array" ref="BB49">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1333.335261519353</v>
      </c>
      <c r="BC49" s="3" t="str" cm="1">
        <f t="array" ref="BC49">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49" s="3" t="str" cm="1">
        <f t="array" ref="BD49">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49" s="3" cm="1">
        <f t="array" ref="BE49">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749.99726099384566</v>
      </c>
      <c r="BF49" s="3" t="str" cm="1">
        <f t="array" ref="BF49">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49" s="3" t="str" cm="1">
        <f t="array" ref="BG49">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49" s="3" cm="1">
        <f t="array" ref="BH49">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149.99945219876915</v>
      </c>
      <c r="BI49" s="3" t="str" cm="1">
        <f t="array" ref="BI49">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49" s="3" t="str" cm="1">
        <f t="array" ref="BJ49">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49" s="3" cm="1">
        <f t="array" ref="BK49">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2924.989317875998</v>
      </c>
      <c r="BL49" s="3" t="str" cm="1">
        <f t="array" ref="BL49">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49" s="3" t="str" cm="1">
        <f t="array" ref="BM49">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49" s="3" cm="1">
        <f t="array" ref="BN49">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749.99726099384577</v>
      </c>
      <c r="BO49" s="3" t="str" cm="1">
        <f t="array" ref="BO49">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49" s="3" t="str" cm="1">
        <f t="array" ref="BP49">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49" s="3" cm="1">
        <f t="array" ref="BQ49">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299.9989043975383</v>
      </c>
      <c r="BR49" s="3" t="str" cm="1">
        <f t="array" ref="BR49">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49" s="3" t="str" cm="1">
        <f t="array" ref="BS49">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49"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49">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49">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74.999726099384574</v>
      </c>
      <c r="BW49">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74.999726099384574</v>
      </c>
      <c r="BX49">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49">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74.999726099384574</v>
      </c>
      <c r="BZ49">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149.99945219876915</v>
      </c>
      <c r="CA49">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49">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74.999726099384574</v>
      </c>
      <c r="CC49">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149.99945219876915</v>
      </c>
      <c r="CD49" s="3" t="str" cm="1">
        <f t="array" ref="CD49">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49" s="3" cm="1">
        <f t="array" ref="CE49">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2569.7530405210946</v>
      </c>
      <c r="CF49" s="3" t="str" cm="1">
        <f t="array" ref="CF49">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49" s="3" t="str" cm="1">
        <f t="array" ref="CG49">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49" s="3" cm="1">
        <f t="array" ref="CH49">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134.99950697889224</v>
      </c>
      <c r="CI49" s="3" t="str" cm="1">
        <f t="array" ref="CI49">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49" s="3" t="str" cm="1">
        <f t="array" ref="CJ49">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49" s="3" cm="1">
        <f t="array" ref="CK49">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674.99753489446107</v>
      </c>
      <c r="CL49" s="3" t="str" cm="1">
        <f t="array" ref="CL49">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49" s="3" t="str" cm="1">
        <f t="array" ref="CM49">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49" s="3" cm="1">
        <f t="array" ref="CN49">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674.99753489446107</v>
      </c>
      <c r="CO49" s="3" t="str" cm="1">
        <f t="array" ref="CO49">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49" s="3" cm="1">
        <f t="array" ref="CP49">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647.287603369615</v>
      </c>
      <c r="CQ49" s="3" t="str" cm="1">
        <f t="array" ref="CQ49">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49" s="3" t="str" cm="1">
        <f t="array" ref="CR49">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49" s="3" cm="1">
        <f t="array" ref="CS49">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647.287603369615</v>
      </c>
      <c r="CT49" s="3" t="str" cm="1">
        <f t="array" ref="CT49">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49" s="3" t="str" cm="1">
        <f t="array" ref="CU49">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49" s="3" cm="1">
        <f t="array" ref="CV49">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647.287603369615</v>
      </c>
      <c r="CW49" s="3" t="str" cm="1">
        <f t="array" ref="CW49">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49" s="3" t="str" cm="1">
        <f t="array" ref="CX49">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49" s="3" cm="1">
        <f t="array" ref="CY49">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647.287603369615</v>
      </c>
      <c r="CZ49" s="3" t="str" cm="1">
        <f t="array" ref="CZ49">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49" s="3" t="str" cm="1">
        <f t="array" ref="DA49">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49" s="3" t="str" cm="1">
        <f t="array" ref="DB49">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49" s="3" t="str" cm="1">
        <f t="array" ref="DC49">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49" s="3" cm="1">
        <f t="array" ref="DD49">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835.23698709323025</v>
      </c>
      <c r="DE49" s="3" t="str" cm="1">
        <f t="array" ref="DE49">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49" s="3" t="str" cm="1">
        <f t="array" ref="DF49">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49" s="3" cm="1">
        <f t="array" ref="DG49">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835.23698709323025</v>
      </c>
      <c r="DH49" s="3">
        <f>SUM(TBL_Formulas[[#This Row],[Primary Storage 01]:[Archive Storage 01]],TBL_Formulas[[#This Row],[Data Retrieval 01]])</f>
        <v>6569.8078695840086</v>
      </c>
      <c r="DI49" s="3">
        <f>SUM(TBL_Formulas[[#This Row],[Primary Storage 01]:[Archive Storage 01]],TBL_Formulas[[#This Row],[Data Retrieval 01]],TBL_Formulas[[#This Row],[Egress Fees 01 - Azure]:[Egress Fees 01 - GCP]])</f>
        <v>9139.5609101051032</v>
      </c>
      <c r="DJ49" s="3">
        <f>SUM(TBL_Formulas[[#This Row],[Primary Storage 02]:[Archive Storage 02]],TBL_Formulas[[#This Row],[Data Retrieval 02]])</f>
        <v>712.49739794415348</v>
      </c>
      <c r="DK49" s="3">
        <f>SUM(TBL_Formulas[[#This Row],[Primary Storage 02]:[Archive Storage 02]],TBL_Formulas[[#This Row],[Data Retrieval 02]],TBL_Formulas[[#This Row],[Egress Fees 02 - Azure]:[Egress Fees 02 - GCP]])</f>
        <v>847.49690492304569</v>
      </c>
      <c r="DL49" s="3">
        <f>SUM(TBL_Formulas[[#This Row],[Primary Storage 03]:[Archive Storage 03]],TBL_Formulas[[#This Row],[Data Retrieval 03]])</f>
        <v>1012.4963023416917</v>
      </c>
      <c r="DM49" s="3">
        <f>SUM(TBL_Formulas[[#This Row],[Primary Storage 03]:[Archive Storage 03]],TBL_Formulas[[#This Row],[Data Retrieval 03]],TBL_Formulas[[#This Row],[Egress Fees 03 - Azure]:[Egress Fees 03 - GCP]])</f>
        <v>1687.4938372361528</v>
      </c>
      <c r="DN49" s="3">
        <f>SUM(TBL_Formulas[[#This Row],[Primary Storage 04]:[Archive Storage 04]],TBL_Formulas[[#This Row],[Data Retrieval 04]])</f>
        <v>824.99698709323025</v>
      </c>
      <c r="DO49" s="3">
        <f>SUM(TBL_Formulas[[#This Row],[Primary Storage 04]:[Archive Storage 04]],TBL_Formulas[[#This Row],[Data Retrieval 04]],TBL_Formulas[[#This Row],[Egress Fees 04 - Azure]:[Egress Fees 04 - GCP]])</f>
        <v>1499.9945219876913</v>
      </c>
      <c r="DP49" s="3">
        <f>SUM(TBL_Formulas[[#This Row],[Primary Storage 05]:[Archive Storage 05]],TBL_Formulas[[#This Row],[Data Retrieval 05]])</f>
        <v>1333.335261519353</v>
      </c>
      <c r="DQ49" s="3">
        <f>SUM(TBL_Formulas[[#This Row],[Primary Storage 05]:[Archive Storage 05]],TBL_Formulas[[#This Row],[Data Retrieval 05]],TBL_Formulas[[#This Row],[Egress Fees 05 - Azure]:[Egress Fees 05 - GCP]])</f>
        <v>1980.622864888968</v>
      </c>
      <c r="DR49" s="3">
        <f>SUM(TBL_Formulas[[#This Row],[Primary Storage 06]:[Archive Storage 06]],TBL_Formulas[[#This Row],[Data Retrieval 06]])</f>
        <v>824.99698709323025</v>
      </c>
      <c r="DS49" s="3">
        <f>SUM(TBL_Formulas[[#This Row],[Primary Storage 06]:[Archive Storage 06]],TBL_Formulas[[#This Row],[Data Retrieval 06]],TBL_Formulas[[#This Row],[Egress Fees 06 - Azure]:[Egress Fees 06 - GCP]])</f>
        <v>1472.2845904628452</v>
      </c>
      <c r="DT49" s="3">
        <f>SUM(TBL_Formulas[[#This Row],[Primary Storage 07]:[Archive Storage 07]],TBL_Formulas[[#This Row],[Data Retrieval 07]])</f>
        <v>299.9989043975383</v>
      </c>
      <c r="DU49" s="3">
        <f>SUM(TBL_Formulas[[#This Row],[Primary Storage 07]:[Archive Storage 07]],TBL_Formulas[[#This Row],[Data Retrieval 07]],TBL_Formulas[[#This Row],[Egress Fees 07 - Azure]:[Egress Fees 07 - GCP]])</f>
        <v>947.28650776715335</v>
      </c>
      <c r="DV49" s="3">
        <f>SUM(TBL_Formulas[[#This Row],[Primary Storage 08]:[Archive Storage 08]],TBL_Formulas[[#This Row],[Data Retrieval 08]])</f>
        <v>2924.989317875998</v>
      </c>
      <c r="DW49" s="3">
        <f>SUM(TBL_Formulas[[#This Row],[Primary Storage 08]:[Archive Storage 08]],TBL_Formulas[[#This Row],[Data Retrieval 08]],TBL_Formulas[[#This Row],[Egress Fees 08 - Azure]:[Egress Fees 08 - GCP]])</f>
        <v>3572.2769212456133</v>
      </c>
      <c r="DX49" s="3">
        <f>SUM(TBL_Formulas[[#This Row],[Primary Storage 09]:[Archive Storage 09]],TBL_Formulas[[#This Row],[Data Retrieval 09]])</f>
        <v>824.99698709323036</v>
      </c>
      <c r="DY49" s="3">
        <f>SUM(TBL_Formulas[[#This Row],[Primary Storage 09]:[Archive Storage 09]],TBL_Formulas[[#This Row],[Data Retrieval 09]],TBL_Formulas[[#This Row],[Egress Fees 09 - Azure]:[Egress Fees 09 - GCP]])</f>
        <v>1660.2339741864607</v>
      </c>
      <c r="DZ49" s="3">
        <f>SUM(TBL_Formulas[[#This Row],[Primary Storage 10]:[Archive Storage 10]],TBL_Formulas[[#This Row],[Data Retrieval 10]])</f>
        <v>449.99835659630742</v>
      </c>
      <c r="EA49" s="3">
        <f>SUM(TBL_Formulas[[#This Row],[Primary Storage 10]:[Archive Storage 10]],TBL_Formulas[[#This Row],[Data Retrieval 10]],TBL_Formulas[[#This Row],[Egress Fees 10 - Azure]:[Egress Fees 10 - GCP]])</f>
        <v>1285.2353436895378</v>
      </c>
      <c r="EB49" s="14"/>
    </row>
    <row r="50" spans="1:132" x14ac:dyDescent="0.2">
      <c r="A50" s="2">
        <v>48</v>
      </c>
      <c r="B50" cm="1">
        <f t="array" ref="B50">_xlfn.IFNA(
    _xlfn.IFS(
        _xlfn.XLOOKUP(
            B$1,
            TBL_Options_Add[Option],
            TBL_Options_Add[Influx1_Month],
            0,
            0
        )=TBL_Formulas[[#This Row],[Month]],
        SUM(
            B49*
            SUM(
                _xlfn.XLOOKUP(
                    B$1,
                    TBL_Options[Option],
                    TBL_Options[ROG],
                    0,
                    0
                )/
                12
            )+
            B49+
            _xlfn.XLOOKUP(
                B$1,
                TBL_Options_Add[Option],
                TBL_Options_Add[Influx1_Size],
                0,
                0
            )
        ),
        _xlfn.XLOOKUP(
            B$1,
            TBL_Options_Add[Option],
            TBL_Options_Add[Influx2_Month],
            0,
            0
        )=TBL_Formulas[[#This Row],[Month]],
        SUM(
            B49*
            SUM(
                _xlfn.XLOOKUP(
                    B$1,
                    TBL_Options[Option],
                    TBL_Options[ROG],
                    0,
                    0
                )/
                12
            )+
            B49+
            _xlfn.XLOOKUP(
                B$1,
                TBL_Options_Add[Option],
                TBL_Options_Add[Influx2_Size],
                0,
                0
            )
        ),
        _xlfn.XLOOKUP(
            B$1,
            TBL_Options_Add[Option],
            TBL_Options_Add[Influx3_Month],
            0,
            0
        )=TBL_Formulas[[#This Row],[Month]],
        SUM(
            B49*
            SUM(
                _xlfn.XLOOKUP(
                    B$1,
                    TBL_Options[Option],
                    TBL_Options[ROG],
                    0,
                    0
                )/
                12
            )+
            B49+
            _xlfn.XLOOKUP(
                B$1,
                TBL_Options_Add[Option],
                TBL_Options_Add[Influx3_Size],
                0,
                0
            )
        )
    ),
    SUM(
        B49*
        SUM(
            _xlfn.XLOOKUP(
                B$1,
                TBL_Options[Option],
                TBL_Options[ROG],
                0,
                0
            )/
            12
        )+
        B49
    )
)</f>
        <v>291.76711655852904</v>
      </c>
      <c r="C50" cm="1">
        <f t="array" ref="C50">_xlfn.IFNA(
    _xlfn.IFS(
        _xlfn.XLOOKUP(
            C$1,
            TBL_Options_Add[Option],
            TBL_Options_Add[Influx1_Month],
            0,
            0
        )=TBL_Formulas[[#This Row],[Month]],
        SUM(
            C49*
            SUM(
                _xlfn.XLOOKUP(
                    C$1,
                    TBL_Options[Option],
                    TBL_Options[ROG],
                    0,
                    0
                )/
                12
            )+
            C49+
            _xlfn.XLOOKUP(
                C$1,
                TBL_Options_Add[Option],
                TBL_Options_Add[Influx1_Size],
                0,
                0
            )
        ),
        _xlfn.XLOOKUP(
            C$1,
            TBL_Options_Add[Option],
            TBL_Options_Add[Influx2_Month],
            0,
            0
        )=TBL_Formulas[[#This Row],[Month]],
        SUM(
            C49*
            SUM(
                _xlfn.XLOOKUP(
                    C$1,
                    TBL_Options[Option],
                    TBL_Options[ROG],
                    0,
                    0
                )/
                12
            )+
            C49+
            _xlfn.XLOOKUP(
                C$1,
                TBL_Options_Add[Option],
                TBL_Options_Add[Influx2_Size],
                0,
                0
            )
        ),
        _xlfn.XLOOKUP(
            C$1,
            TBL_Options_Add[Option],
            TBL_Options_Add[Influx3_Month],
            0,
            0
        )=TBL_Formulas[[#This Row],[Month]],
        SUM(
            C49*
            SUM(
                _xlfn.XLOOKUP(
                    C$1,
                    TBL_Options[Option],
                    TBL_Options[ROG],
                    0,
                    0
                )/
                12
            )+
            C49+
            _xlfn.XLOOKUP(
                C$1,
                TBL_Options_Add[Option],
                TBL_Options_Add[Influx3_Size],
                0,
                0
            )
        )
    ),
    SUM(
        C49*
        SUM(
            _xlfn.XLOOKUP(
                C$1,
                TBL_Options[Option],
                TBL_Options[ROG],
                0,
                0
            )/
            12
        )+
        C49
    )
)</f>
        <v>73.852269352421331</v>
      </c>
      <c r="D50" cm="1">
        <f t="array" ref="D50">_xlfn.IFNA(
    _xlfn.IFS(
        _xlfn.XLOOKUP(
            D$1,
            TBL_Options_Add[Option],
            TBL_Options_Add[Influx1_Month],
            0,
            0
        )=TBL_Formulas[[#This Row],[Month]],
        SUM(
            D49*
            SUM(
                _xlfn.XLOOKUP(
                    D$1,
                    TBL_Options[Option],
                    TBL_Options[ROG],
                    0,
                    0
                )/
                12
            )+
            D49+
            _xlfn.XLOOKUP(
                D$1,
                TBL_Options_Add[Option],
                TBL_Options_Add[Influx1_Size],
                0,
                0
            )
        ),
        _xlfn.XLOOKUP(
            D$1,
            TBL_Options_Add[Option],
            TBL_Options_Add[Influx2_Month],
            0,
            0
        )=TBL_Formulas[[#This Row],[Month]],
        SUM(
            D49*
            SUM(
                _xlfn.XLOOKUP(
                    D$1,
                    TBL_Options[Option],
                    TBL_Options[ROG],
                    0,
                    0
                )/
                12
            )+
            D49+
            _xlfn.XLOOKUP(
                D$1,
                TBL_Options_Add[Option],
                TBL_Options_Add[Influx2_Size],
                0,
                0
            )
        ),
        _xlfn.XLOOKUP(
            D$1,
            TBL_Options_Add[Option],
            TBL_Options_Add[Influx3_Month],
            0,
            0
        )=TBL_Formulas[[#This Row],[Month]],
        SUM(
            D49*
            SUM(
                _xlfn.XLOOKUP(
                    D$1,
                    TBL_Options[Option],
                    TBL_Options[ROG],
                    0,
                    0
                )/
                12
            )+
            D49+
            _xlfn.XLOOKUP(
                D$1,
                TBL_Options_Add[Option],
                TBL_Options_Add[Influx3_Size],
                0,
                0
            )
        )
    ),
    SUM(
        D49*
        SUM(
            _xlfn.XLOOKUP(
                D$1,
                TBL_Options[Option],
                TBL_Options[ROG],
                0,
                0
            )/
            12
        )+
        D49
    )
)</f>
        <v>73.852269352421331</v>
      </c>
      <c r="E50" cm="1">
        <f t="array" ref="E50">_xlfn.IFNA(
    _xlfn.IFS(
        _xlfn.XLOOKUP(
            E$1,
            TBL_Options_Add[Option],
            TBL_Options_Add[Influx1_Month],
            0,
            0
        )=TBL_Formulas[[#This Row],[Month]],
        SUM(
            E49*
            SUM(
                _xlfn.XLOOKUP(
                    E$1,
                    TBL_Options[Option],
                    TBL_Options[ROG],
                    0,
                    0
                )/
                12
            )+
            E49+
            _xlfn.XLOOKUP(
                E$1,
                TBL_Options_Add[Option],
                TBL_Options_Add[Influx1_Size],
                0,
                0
            )
        ),
        _xlfn.XLOOKUP(
            E$1,
            TBL_Options_Add[Option],
            TBL_Options_Add[Influx2_Month],
            0,
            0
        )=TBL_Formulas[[#This Row],[Month]],
        SUM(
            E49*
            SUM(
                _xlfn.XLOOKUP(
                    E$1,
                    TBL_Options[Option],
                    TBL_Options[ROG],
                    0,
                    0
                )/
                12
            )+
            E49+
            _xlfn.XLOOKUP(
                E$1,
                TBL_Options_Add[Option],
                TBL_Options_Add[Influx2_Size],
                0,
                0
            )
        ),
        _xlfn.XLOOKUP(
            E$1,
            TBL_Options_Add[Option],
            TBL_Options_Add[Influx3_Month],
            0,
            0
        )=TBL_Formulas[[#This Row],[Month]],
        SUM(
            E49*
            SUM(
                _xlfn.XLOOKUP(
                    E$1,
                    TBL_Options[Option],
                    TBL_Options[ROG],
                    0,
                    0
                )/
                12
            )+
            E49+
            _xlfn.XLOOKUP(
                E$1,
                TBL_Options_Add[Option],
                TBL_Options_Add[Influx3_Size],
                0,
                0
            )
        )
    ),
    SUM(
        E49*
        SUM(
            _xlfn.XLOOKUP(
                E$1,
                TBL_Options[Option],
                TBL_Options[ROG],
                0,
                0
            )/
            12
        )+
        E49
    )
)</f>
        <v>73.852269352421331</v>
      </c>
      <c r="F50" cm="1">
        <f t="array" ref="F50">_xlfn.IFNA(
    _xlfn.IFS(
        _xlfn.XLOOKUP(
            F$1,
            TBL_Options_Add[Option],
            TBL_Options_Add[Influx1_Month],
            0,
            0
        )=TBL_Formulas[[#This Row],[Month]],
        SUM(
            F49*
            SUM(
                _xlfn.XLOOKUP(
                    F$1,
                    TBL_Options[Option],
                    TBL_Options[ROG],
                    0,
                    0
                )/
                12
            )+
            F49+
            _xlfn.XLOOKUP(
                F$1,
                TBL_Options_Add[Option],
                TBL_Options_Add[Influx1_Size],
                0,
                0
            )
        ),
        _xlfn.XLOOKUP(
            F$1,
            TBL_Options_Add[Option],
            TBL_Options_Add[Influx2_Month],
            0,
            0
        )=TBL_Formulas[[#This Row],[Month]],
        SUM(
            F49*
            SUM(
                _xlfn.XLOOKUP(
                    F$1,
                    TBL_Options[Option],
                    TBL_Options[ROG],
                    0,
                    0
                )/
                12
            )+
            F49+
            _xlfn.XLOOKUP(
                F$1,
                TBL_Options_Add[Option],
                TBL_Options_Add[Influx2_Size],
                0,
                0
            )
        ),
        _xlfn.XLOOKUP(
            F$1,
            TBL_Options_Add[Option],
            TBL_Options_Add[Influx3_Month],
            0,
            0
        )=TBL_Formulas[[#This Row],[Month]],
        SUM(
            F49*
            SUM(
                _xlfn.XLOOKUP(
                    F$1,
                    TBL_Options[Option],
                    TBL_Options[ROG],
                    0,
                    0
                )/
                12
            )+
            F49+
            _xlfn.XLOOKUP(
                F$1,
                TBL_Options_Add[Option],
                TBL_Options_Add[Influx3_Size],
                0,
                0
            )
        )
    ),
    SUM(
        F49*
        SUM(
            _xlfn.XLOOKUP(
                F$1,
                TBL_Options[Option],
                TBL_Options[ROG],
                0,
                0
            )/
            12
        )+
        F49
    )
)</f>
        <v>73.852269352421331</v>
      </c>
      <c r="G50" cm="1">
        <f t="array" ref="G50">_xlfn.IFNA(
    _xlfn.IFS(
        _xlfn.XLOOKUP(
            G$1,
            TBL_Options_Add[Option],
            TBL_Options_Add[Influx1_Month],
            0,
            0
        )=TBL_Formulas[[#This Row],[Month]],
        SUM(
            G49*
            SUM(
                _xlfn.XLOOKUP(
                    G$1,
                    TBL_Options[Option],
                    TBL_Options[ROG],
                    0,
                    0
                )/
                12
            )+
            G49+
            _xlfn.XLOOKUP(
                G$1,
                TBL_Options_Add[Option],
                TBL_Options_Add[Influx1_Size],
                0,
                0
            )
        ),
        _xlfn.XLOOKUP(
            G$1,
            TBL_Options_Add[Option],
            TBL_Options_Add[Influx2_Month],
            0,
            0
        )=TBL_Formulas[[#This Row],[Month]],
        SUM(
            G49*
            SUM(
                _xlfn.XLOOKUP(
                    G$1,
                    TBL_Options[Option],
                    TBL_Options[ROG],
                    0,
                    0
                )/
                12
            )+
            G49+
            _xlfn.XLOOKUP(
                G$1,
                TBL_Options_Add[Option],
                TBL_Options_Add[Influx2_Size],
                0,
                0
            )
        ),
        _xlfn.XLOOKUP(
            G$1,
            TBL_Options_Add[Option],
            TBL_Options_Add[Influx3_Month],
            0,
            0
        )=TBL_Formulas[[#This Row],[Month]],
        SUM(
            G49*
            SUM(
                _xlfn.XLOOKUP(
                    G$1,
                    TBL_Options[Option],
                    TBL_Options[ROG],
                    0,
                    0
                )/
                12
            )+
            G49+
            _xlfn.XLOOKUP(
                G$1,
                TBL_Options_Add[Option],
                TBL_Options_Add[Influx3_Size],
                0,
                0
            )
        )
    ),
    SUM(
        G49*
        SUM(
            _xlfn.XLOOKUP(
                G$1,
                TBL_Options[Option],
                TBL_Options[ROG],
                0,
                0
            )/
            12
        )+
        G49
    )
)</f>
        <v>73.852269352421331</v>
      </c>
      <c r="H50" cm="1">
        <f t="array" ref="H50">_xlfn.IFNA(
    _xlfn.IFS(
        _xlfn.XLOOKUP(
            H$1,
            TBL_Options_Add[Option],
            TBL_Options_Add[Influx1_Month],
            0,
            0
        )=TBL_Formulas[[#This Row],[Month]],
        SUM(
            H49*
            SUM(
                _xlfn.XLOOKUP(
                    H$1,
                    TBL_Options[Option],
                    TBL_Options[ROG],
                    0,
                    0
                )/
                12
            )+
            H49+
            _xlfn.XLOOKUP(
                H$1,
                TBL_Options_Add[Option],
                TBL_Options_Add[Influx1_Size],
                0,
                0
            )
        ),
        _xlfn.XLOOKUP(
            H$1,
            TBL_Options_Add[Option],
            TBL_Options_Add[Influx2_Month],
            0,
            0
        )=TBL_Formulas[[#This Row],[Month]],
        SUM(
            H49*
            SUM(
                _xlfn.XLOOKUP(
                    H$1,
                    TBL_Options[Option],
                    TBL_Options[ROG],
                    0,
                    0
                )/
                12
            )+
            H49+
            _xlfn.XLOOKUP(
                H$1,
                TBL_Options_Add[Option],
                TBL_Options_Add[Influx2_Size],
                0,
                0
            )
        ),
        _xlfn.XLOOKUP(
            H$1,
            TBL_Options_Add[Option],
            TBL_Options_Add[Influx3_Month],
            0,
            0
        )=TBL_Formulas[[#This Row],[Month]],
        SUM(
            H49*
            SUM(
                _xlfn.XLOOKUP(
                    H$1,
                    TBL_Options[Option],
                    TBL_Options[ROG],
                    0,
                    0
                )/
                12
            )+
            H49+
            _xlfn.XLOOKUP(
                H$1,
                TBL_Options_Add[Option],
                TBL_Options_Add[Influx3_Size],
                0,
                0
            )
        )
    ),
    SUM(
        H49*
        SUM(
            _xlfn.XLOOKUP(
                H$1,
                TBL_Options[Option],
                TBL_Options[ROG],
                0,
                0
            )/
            12
        )+
        H49
    )
)</f>
        <v>73.852269352421331</v>
      </c>
      <c r="I50" cm="1">
        <f t="array" ref="I50">_xlfn.IFNA(
    _xlfn.IFS(
        _xlfn.XLOOKUP(
            I$1,
            TBL_Options_Add[Option],
            TBL_Options_Add[Influx1_Month],
            0,
            0
        )=TBL_Formulas[[#This Row],[Month]],
        SUM(
            I49*
            SUM(
                _xlfn.XLOOKUP(
                    I$1,
                    TBL_Options[Option],
                    TBL_Options[ROG],
                    0,
                    0
                )/
                12
            )+
            I49+
            _xlfn.XLOOKUP(
                I$1,
                TBL_Options_Add[Option],
                TBL_Options_Add[Influx1_Size],
                0,
                0
            )
        ),
        _xlfn.XLOOKUP(
            I$1,
            TBL_Options_Add[Option],
            TBL_Options_Add[Influx2_Month],
            0,
            0
        )=TBL_Formulas[[#This Row],[Month]],
        SUM(
            I49*
            SUM(
                _xlfn.XLOOKUP(
                    I$1,
                    TBL_Options[Option],
                    TBL_Options[ROG],
                    0,
                    0
                )/
                12
            )+
            I49+
            _xlfn.XLOOKUP(
                I$1,
                TBL_Options_Add[Option],
                TBL_Options_Add[Influx2_Size],
                0,
                0
            )
        ),
        _xlfn.XLOOKUP(
            I$1,
            TBL_Options_Add[Option],
            TBL_Options_Add[Influx3_Month],
            0,
            0
        )=TBL_Formulas[[#This Row],[Month]],
        SUM(
            I49*
            SUM(
                _xlfn.XLOOKUP(
                    I$1,
                    TBL_Options[Option],
                    TBL_Options[ROG],
                    0,
                    0
                )/
                12
            )+
            I49+
            _xlfn.XLOOKUP(
                I$1,
                TBL_Options_Add[Option],
                TBL_Options_Add[Influx3_Size],
                0,
                0
            )
        )
    ),
    SUM(
        I49*
        SUM(
            _xlfn.XLOOKUP(
                I$1,
                TBL_Options[Option],
                TBL_Options[ROG],
                0,
                0
            )/
            12
        )+
        I49
    )
)</f>
        <v>73.852269352421331</v>
      </c>
      <c r="J50" cm="1">
        <f t="array" ref="J50">_xlfn.IFNA(
    _xlfn.IFS(
        _xlfn.XLOOKUP(
            J$1,
            TBL_Options_Add[Option],
            TBL_Options_Add[Influx1_Month],
            0,
            0
        )=TBL_Formulas[[#This Row],[Month]],
        SUM(
            J49*
            SUM(
                _xlfn.XLOOKUP(
                    J$1,
                    TBL_Options[Option],
                    TBL_Options[ROG],
                    0,
                    0
                )/
                12
            )+
            J49+
            _xlfn.XLOOKUP(
                J$1,
                TBL_Options_Add[Option],
                TBL_Options_Add[Influx1_Size],
                0,
                0
            )
        ),
        _xlfn.XLOOKUP(
            J$1,
            TBL_Options_Add[Option],
            TBL_Options_Add[Influx2_Month],
            0,
            0
        )=TBL_Formulas[[#This Row],[Month]],
        SUM(
            J49*
            SUM(
                _xlfn.XLOOKUP(
                    J$1,
                    TBL_Options[Option],
                    TBL_Options[ROG],
                    0,
                    0
                )/
                12
            )+
            J49+
            _xlfn.XLOOKUP(
                J$1,
                TBL_Options_Add[Option],
                TBL_Options_Add[Influx2_Size],
                0,
                0
            )
        ),
        _xlfn.XLOOKUP(
            J$1,
            TBL_Options_Add[Option],
            TBL_Options_Add[Influx3_Month],
            0,
            0
        )=TBL_Formulas[[#This Row],[Month]],
        SUM(
            J49*
            SUM(
                _xlfn.XLOOKUP(
                    J$1,
                    TBL_Options[Option],
                    TBL_Options[ROG],
                    0,
                    0
                )/
                12
            )+
            J49+
            _xlfn.XLOOKUP(
                J$1,
                TBL_Options_Add[Option],
                TBL_Options_Add[Influx3_Size],
                0,
                0
            )
        )
    ),
    SUM(
        J49*
        SUM(
            _xlfn.XLOOKUP(
                J$1,
                TBL_Options[Option],
                TBL_Options[ROG],
                0,
                0
            )/
            12
        )+
        J49
    )
)</f>
        <v>73.852269352421331</v>
      </c>
      <c r="K50" cm="1">
        <f t="array" ref="K50">_xlfn.IFNA(
    _xlfn.IFS(
        _xlfn.XLOOKUP(
            K$1,
            TBL_Options_Add[Option],
            TBL_Options_Add[Influx1_Month],
            0,
            0
        )=TBL_Formulas[[#This Row],[Month]],
        SUM(
            K49*
            SUM(
                _xlfn.XLOOKUP(
                    K$1,
                    TBL_Options[Option],
                    TBL_Options[ROG],
                    0,
                    0
                )/
                12
            )+
            K49+
            _xlfn.XLOOKUP(
                K$1,
                TBL_Options_Add[Option],
                TBL_Options_Add[Influx1_Size],
                0,
                0
            )
        ),
        _xlfn.XLOOKUP(
            K$1,
            TBL_Options_Add[Option],
            TBL_Options_Add[Influx2_Month],
            0,
            0
        )=TBL_Formulas[[#This Row],[Month]],
        SUM(
            K49*
            SUM(
                _xlfn.XLOOKUP(
                    K$1,
                    TBL_Options[Option],
                    TBL_Options[ROG],
                    0,
                    0
                )/
                12
            )+
            K49+
            _xlfn.XLOOKUP(
                K$1,
                TBL_Options_Add[Option],
                TBL_Options_Add[Influx2_Size],
                0,
                0
            )
        ),
        _xlfn.XLOOKUP(
            K$1,
            TBL_Options_Add[Option],
            TBL_Options_Add[Influx3_Month],
            0,
            0
        )=TBL_Formulas[[#This Row],[Month]],
        SUM(
            K49*
            SUM(
                _xlfn.XLOOKUP(
                    K$1,
                    TBL_Options[Option],
                    TBL_Options[ROG],
                    0,
                    0
                )/
                12
            )+
            K49+
            _xlfn.XLOOKUP(
                K$1,
                TBL_Options_Add[Option],
                TBL_Options_Add[Influx3_Size],
                0,
                0
            )
        )
    ),
    SUM(
        K49*
        SUM(
            _xlfn.XLOOKUP(
                K$1,
                TBL_Options[Option],
                TBL_Options[ROG],
                0,
                0
            )/
            12
        )+
        K49
    )
)</f>
        <v>73.852269352421331</v>
      </c>
      <c r="L50">
        <f>IFERROR(
    SUM(
       TBL_Formulas[[#This Row],[Growth Pattern 01]]*
        _xlfn.XLOOKUP(
            L$1,
            TBL_Options[Option],
            TBL_Options[Primary_Mix],
            1,
            0
        )
    ),
    ""
)</f>
        <v>291.76711655852904</v>
      </c>
      <c r="M50">
        <f>IFERROR(
    SUM(
       TBL_Formulas[[#This Row],[Growth Pattern 01]]*
        _xlfn.XLOOKUP(
            M$1,
            TBL_Options[Option],
            TBL_Options[Secondary_Mix],
            1,
            0
        )
    ),
    ""
)</f>
        <v>58.353423311705811</v>
      </c>
      <c r="N50">
        <f>IFERROR(
    SUM(
       TBL_Formulas[[#This Row],[Growth Pattern 01]]*
        _xlfn.XLOOKUP(
            N$1,
            TBL_Options[Option],
            TBL_Options[Archive_Mix],
            1,
            0
        )
    ),
    ""
)</f>
        <v>0</v>
      </c>
      <c r="O50">
        <f>IFERROR(
    SUM(
       TBL_Formulas[[#This Row],[Growth Pattern 02]]*
        _xlfn.XLOOKUP(
            O$1,
            TBL_Options[Option],
            TBL_Options[Primary_Mix],
            1,
            0
        )
    ),
    ""
)</f>
        <v>14.770453870484268</v>
      </c>
      <c r="P50">
        <f>IFERROR(
    SUM(
       TBL_Formulas[[#This Row],[Growth Pattern 02]]*
        _xlfn.XLOOKUP(
            P$1,
            TBL_Options[Option],
            TBL_Options[Secondary_Mix],
            1,
            0
        )
    ),
    ""
)</f>
        <v>14.770453870484268</v>
      </c>
      <c r="Q50">
        <f>IFERROR(
    SUM(
       TBL_Formulas[[#This Row],[Growth Pattern 02]]*
        _xlfn.XLOOKUP(
            Q$1,
            TBL_Options[Option],
            TBL_Options[Archive_Mix],
            1,
            0
        )
    ),
    ""
)</f>
        <v>44.311361611452796</v>
      </c>
      <c r="R50">
        <f>IFERROR(
    SUM(
       TBL_Formulas[[#This Row],[Growth Pattern 03]]*
        _xlfn.XLOOKUP(
            R$1,
            TBL_Options[Option],
            TBL_Options[Primary_Mix],
            1,
            0
        )
    ),
    ""
)</f>
        <v>73.852269352421331</v>
      </c>
      <c r="S50">
        <f>IFERROR(
    SUM(
       TBL_Formulas[[#This Row],[Growth Pattern 03]]*
        _xlfn.XLOOKUP(
            R$1,
            TBL_Options[Option],
            TBL_Options[Secondary_Mix],
            1,
            0
        )
    ),
    ""
)</f>
        <v>0</v>
      </c>
      <c r="T50">
        <f>IFERROR(
    SUM(
       TBL_Formulas[[#This Row],[Growth Pattern 03]]*
        _xlfn.XLOOKUP(
            T$1,
            TBL_Options[Option],
            TBL_Options[Archive_Mix],
            1,
            0
        )
    ),
    ""
)</f>
        <v>0</v>
      </c>
      <c r="U50">
        <f>IFERROR(
    SUM(
       TBL_Formulas[[#This Row],[Growth Pattern 04]]*
        _xlfn.XLOOKUP(
            U$1,
            TBL_Options[Option],
            TBL_Options[Primary_Mix],
            1,
            0
        )
    ),
    ""
)</f>
        <v>73.852269352421331</v>
      </c>
      <c r="V50">
        <f>IFERROR(
    SUM(
       TBL_Formulas[[#This Row],[Growth Pattern 04]]*
        _xlfn.XLOOKUP(
           V$1,
            TBL_Options[Option],
            TBL_Options[Secondary_Mix],
            1,
            0
        )
    ),
    ""
)</f>
        <v>0</v>
      </c>
      <c r="W50">
        <f>IFERROR(
    SUM(
       TBL_Formulas[[#This Row],[Growth Pattern 04]]*
        _xlfn.XLOOKUP(
            W$1,
            TBL_Options[Option],
            TBL_Options[Archive_Mix],
            1,
            0
        )
    ),
    ""
)</f>
        <v>0</v>
      </c>
      <c r="X50">
        <f>IFERROR(
    SUM(
       TBL_Formulas[[#This Row],[Growth Pattern 05]]*
        _xlfn.XLOOKUP(
            X$1,
            TBL_Options[Option],
            TBL_Options[Primary_Mix],
            1,
            0
        )
    ),
    ""
)</f>
        <v>73.852269352421331</v>
      </c>
      <c r="Y50">
        <f>IFERROR(
    SUM(
       TBL_Formulas[[#This Row],[Growth Pattern 05]]*
        _xlfn.XLOOKUP(
            Y$1,
            TBL_Options[Option],
            TBL_Options[Secondary_Mix],
            1,
            0
        )
    ),
    ""
)</f>
        <v>0</v>
      </c>
      <c r="Z50">
        <f>IFERROR(
    SUM(
       TBL_Formulas[[#This Row],[Growth Pattern 05]]*
        _xlfn.XLOOKUP(
            Z$1,
            TBL_Options[Option],
            TBL_Options[Archive_Mix],
            1,
            0
        )
    ),
    ""
)</f>
        <v>0</v>
      </c>
      <c r="AA50">
        <f>IFERROR(
    SUM(
       TBL_Formulas[[#This Row],[Growth Pattern 06]]*
        _xlfn.XLOOKUP(
            AA$1,
            TBL_Options[Option],
            TBL_Options[Primary_Mix],
            1,
            0
        )
    ),
    ""
)</f>
        <v>73.852269352421331</v>
      </c>
      <c r="AB50">
        <f>IFERROR(
    SUM(
       TBL_Formulas[[#This Row],[Growth Pattern 06]]*
        _xlfn.XLOOKUP(
            AB$1,
            TBL_Options[Option],
            TBL_Options[Secondary_Mix],
            1,
            0
        )
    ),
    ""
)</f>
        <v>0</v>
      </c>
      <c r="AC50">
        <f>IFERROR(
    SUM(
       TBL_Formulas[[#This Row],[Growth Pattern 06]]*
        _xlfn.XLOOKUP(
            AC$1,
            TBL_Options[Option],
            TBL_Options[Archive_Mix],
            1,
            0
        )
    ),
    ""
)</f>
        <v>0</v>
      </c>
      <c r="AD50">
        <f>IFERROR(
    SUM(
       TBL_Formulas[[#This Row],[Growth Pattern 07]]*
        _xlfn.XLOOKUP(
            AD$1,
            TBL_Options[Option],
            TBL_Options[Primary_Mix],
            1,
            0
        )
    ),
    ""
)</f>
        <v>73.852269352421331</v>
      </c>
      <c r="AE50">
        <f>IFERROR(
    SUM(
       TBL_Formulas[[#This Row],[Growth Pattern 07]]*
        _xlfn.XLOOKUP(
            AE$1,
            TBL_Options[Option],
            TBL_Options[Secondary_Mix],
            1,
            0
        )
    ),
    ""
)</f>
        <v>0</v>
      </c>
      <c r="AF50">
        <f>IFERROR(
    SUM(
       TBL_Formulas[[#This Row],[Growth Pattern 07]]*
        _xlfn.XLOOKUP(
            AF$1,
            TBL_Options[Option],
            TBL_Options[Archive_Mix],
            1,
            0
        )
    ),
    ""
)</f>
        <v>0</v>
      </c>
      <c r="AG50">
        <f>IFERROR(
    SUM(
       TBL_Formulas[[#This Row],[Growth Pattern 08]]*
        _xlfn.XLOOKUP(
            AG$1,
            TBL_Options[Option],
            TBL_Options[Primary_Mix],
            1,
            0
        )
    ),
    ""
)</f>
        <v>73.852269352421331</v>
      </c>
      <c r="AH50">
        <f>IFERROR(
    SUM(
       TBL_Formulas[[#This Row],[Growth Pattern 08]]*
        _xlfn.XLOOKUP(
            AH$1,
            TBL_Options[Option],
            TBL_Options[Secondary_Mix],
            1,
            0
        )
    ),
    ""
)</f>
        <v>0</v>
      </c>
      <c r="AI50">
        <f>IFERROR(
    SUM(
       TBL_Formulas[[#This Row],[Growth Pattern 08]]*
        _xlfn.XLOOKUP(
            AI$1,
            TBL_Options[Option],
            TBL_Options[Archive_Mix],
            1,
            0
        )
    ),
    ""
)</f>
        <v>0</v>
      </c>
      <c r="AJ50">
        <f>IFERROR(
    SUM(
       TBL_Formulas[[#This Row],[Growth Pattern 09]]*
        _xlfn.XLOOKUP(
            AJ$1,
            TBL_Options[Option],
            TBL_Options[Primary_Mix],
            1,
            0
        )
    ),
    ""
)</f>
        <v>73.852269352421331</v>
      </c>
      <c r="AK50">
        <f>IFERROR(
    SUM(
       TBL_Formulas[[#This Row],[Growth Pattern 09]]*
        _xlfn.XLOOKUP(
            AK$1,
            TBL_Options[Option],
            TBL_Options[Secondary_Mix],
            1,
            0
        )
    ),
    ""
)</f>
        <v>0</v>
      </c>
      <c r="AL50">
        <f>IFERROR(
    SUM(
       TBL_Formulas[[#This Row],[Growth Pattern 09]]*
        _xlfn.XLOOKUP(
            AL$1,
            TBL_Options[Option],
            TBL_Options[Archive_Mix],
            1,
            0
        )
    ),
    ""
)</f>
        <v>0</v>
      </c>
      <c r="AM50">
        <f>IFERROR(
    SUM(
       TBL_Formulas[[#This Row],[Growth Pattern 10]]*
        _xlfn.XLOOKUP(
            AM$1,
            TBL_Options[Option],
            TBL_Options[Primary_Mix],
            1,
            0
        )
    ),
    ""
)</f>
        <v>73.852269352421331</v>
      </c>
      <c r="AN50">
        <f>IFERROR(
    SUM(
       TBL_Formulas[[#This Row],[Growth Pattern 10]]*
        _xlfn.XLOOKUP(
            AN$1,
            TBL_Options[Option],
            TBL_Options[Secondary_Mix],
            1,
            0
        )
    ),
    ""
)</f>
        <v>0</v>
      </c>
      <c r="AO50">
        <f>IFERROR(
    SUM(
       TBL_Formulas[[#This Row],[Growth Pattern 10]]*
        _xlfn.XLOOKUP(
            AO$1,
            TBL_Options[Option],
            TBL_Options[Archive_Mix],
            1,
            0
        )
    ),
    ""
)</f>
        <v>0</v>
      </c>
      <c r="AP50" s="3" cm="1">
        <f t="array" ref="AP50">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6624.129601830542</v>
      </c>
      <c r="AQ50" s="3" t="str" cm="1">
        <f t="array" ref="AQ50">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0" s="3" t="str" cm="1">
        <f t="array" ref="AR50">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0" s="3" cm="1">
        <f t="array" ref="AS50">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347.87372955764545</v>
      </c>
      <c r="AT50" s="3" cm="1">
        <f t="array" ref="AT50">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189.06180954219863</v>
      </c>
      <c r="AU50" s="3" cm="1">
        <f t="array" ref="AU50">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181.49933716051066</v>
      </c>
      <c r="AV50" s="3" cm="1">
        <f t="array" ref="AV50">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945.30904771099313</v>
      </c>
      <c r="AW50" s="3" t="str" cm="1">
        <f t="array" ref="AW50">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0" s="3" t="str" cm="1">
        <f t="array" ref="AX50">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0" s="3" cm="1">
        <f t="array" ref="AY50">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756.24723816879441</v>
      </c>
      <c r="AZ50" s="3" t="str" cm="1">
        <f t="array" ref="AZ50">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0" s="3" t="str" cm="1">
        <f t="array" ref="BA50">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0" s="3" cm="1">
        <f t="array" ref="BB50">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1344.1477220320144</v>
      </c>
      <c r="BC50" s="3" t="str" cm="1">
        <f t="array" ref="BC50">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0" s="3" t="str" cm="1">
        <f t="array" ref="BD50">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0" s="3" cm="1">
        <f t="array" ref="BE50">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756.24723816879441</v>
      </c>
      <c r="BF50" s="3" t="str" cm="1">
        <f t="array" ref="BF50">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0" s="3" t="str" cm="1">
        <f t="array" ref="BG50">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0" s="3" cm="1">
        <f t="array" ref="BH50">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151.2494476337589</v>
      </c>
      <c r="BI50" s="3" t="str" cm="1">
        <f t="array" ref="BI50">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0" s="3" t="str" cm="1">
        <f t="array" ref="BJ50">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0" s="3" cm="1">
        <f t="array" ref="BK50">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2949.3642288582982</v>
      </c>
      <c r="BL50" s="3" t="str" cm="1">
        <f t="array" ref="BL50">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0" s="3" t="str" cm="1">
        <f t="array" ref="BM50">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0" s="3" cm="1">
        <f t="array" ref="BN50">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756.24723816879441</v>
      </c>
      <c r="BO50" s="3" t="str" cm="1">
        <f t="array" ref="BO50">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0" s="3" t="str" cm="1">
        <f t="array" ref="BP50">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0" s="3" cm="1">
        <f t="array" ref="BQ50">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302.49889526751775</v>
      </c>
      <c r="BR50" s="3" t="str" cm="1">
        <f t="array" ref="BR50">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0" s="3" t="str" cm="1">
        <f t="array" ref="BS50">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0"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0">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0">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75.624723816879452</v>
      </c>
      <c r="BW50">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75.624723816879452</v>
      </c>
      <c r="BX50">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0">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75.624723816879452</v>
      </c>
      <c r="BZ50">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151.2494476337589</v>
      </c>
      <c r="CA50">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0">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75.624723816879452</v>
      </c>
      <c r="CC50">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151.2494476337589</v>
      </c>
      <c r="CD50" s="3" t="str" cm="1">
        <f t="array" ref="CD50">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0" s="3" cm="1">
        <f t="array" ref="CE50">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2590.7409825254372</v>
      </c>
      <c r="CF50" s="3" t="str" cm="1">
        <f t="array" ref="CF50">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0" s="3" t="str" cm="1">
        <f t="array" ref="CG50">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0" s="3" cm="1">
        <f t="array" ref="CH50">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136.124502870383</v>
      </c>
      <c r="CI50" s="3" t="str" cm="1">
        <f t="array" ref="CI50">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0" s="3" t="str" cm="1">
        <f t="array" ref="CJ50">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0" s="3" cm="1">
        <f t="array" ref="CK50">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680.62251435191502</v>
      </c>
      <c r="CL50" s="3" t="str" cm="1">
        <f t="array" ref="CL50">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0" s="3" t="str" cm="1">
        <f t="array" ref="CM50">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0" s="3" cm="1">
        <f t="array" ref="CN50">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680.62251435191502</v>
      </c>
      <c r="CO50" s="3" t="str" cm="1">
        <f t="array" ref="CO50">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0" s="3" cm="1">
        <f t="array" ref="CP50">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652.75633339769513</v>
      </c>
      <c r="CQ50" s="3" t="str" cm="1">
        <f t="array" ref="CQ50">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0" s="3" t="str" cm="1">
        <f t="array" ref="CR50">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0" s="3" cm="1">
        <f t="array" ref="CS50">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652.75633339769513</v>
      </c>
      <c r="CT50" s="3" t="str" cm="1">
        <f t="array" ref="CT50">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0" s="3" t="str" cm="1">
        <f t="array" ref="CU50">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0" s="3" cm="1">
        <f t="array" ref="CV50">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652.75633339769513</v>
      </c>
      <c r="CW50" s="3" t="str" cm="1">
        <f t="array" ref="CW50">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0" s="3" t="str" cm="1">
        <f t="array" ref="CX50">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0" s="3" cm="1">
        <f t="array" ref="CY50">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652.75633339769513</v>
      </c>
      <c r="CZ50" s="3" t="str" cm="1">
        <f t="array" ref="CZ50">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0" s="3" t="str" cm="1">
        <f t="array" ref="DA50">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0" s="3" t="str" cm="1">
        <f t="array" ref="DB50">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0" s="3" t="str" cm="1">
        <f t="array" ref="DC50">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0" s="3" cm="1">
        <f t="array" ref="DD50">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842.11196198567393</v>
      </c>
      <c r="DE50" s="3" t="str" cm="1">
        <f t="array" ref="DE50">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0" s="3" t="str" cm="1">
        <f t="array" ref="DF50">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0" s="3" cm="1">
        <f t="array" ref="DG50">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842.11196198567393</v>
      </c>
      <c r="DH50" s="3">
        <f>SUM(TBL_Formulas[[#This Row],[Primary Storage 01]:[Archive Storage 01]],TBL_Formulas[[#This Row],[Data Retrieval 01]])</f>
        <v>6624.129601830542</v>
      </c>
      <c r="DI50" s="3">
        <f>SUM(TBL_Formulas[[#This Row],[Primary Storage 01]:[Archive Storage 01]],TBL_Formulas[[#This Row],[Data Retrieval 01]],TBL_Formulas[[#This Row],[Egress Fees 01 - Azure]:[Egress Fees 01 - GCP]])</f>
        <v>9214.8705843559801</v>
      </c>
      <c r="DJ50" s="3">
        <f>SUM(TBL_Formulas[[#This Row],[Primary Storage 02]:[Archive Storage 02]],TBL_Formulas[[#This Row],[Data Retrieval 02]])</f>
        <v>718.43487626035471</v>
      </c>
      <c r="DK50" s="3">
        <f>SUM(TBL_Formulas[[#This Row],[Primary Storage 02]:[Archive Storage 02]],TBL_Formulas[[#This Row],[Data Retrieval 02]],TBL_Formulas[[#This Row],[Egress Fees 02 - Azure]:[Egress Fees 02 - GCP]])</f>
        <v>854.55937913073774</v>
      </c>
      <c r="DL50" s="3">
        <f>SUM(TBL_Formulas[[#This Row],[Primary Storage 03]:[Archive Storage 03]],TBL_Formulas[[#This Row],[Data Retrieval 03]])</f>
        <v>1020.9337715278725</v>
      </c>
      <c r="DM50" s="3">
        <f>SUM(TBL_Formulas[[#This Row],[Primary Storage 03]:[Archive Storage 03]],TBL_Formulas[[#This Row],[Data Retrieval 03]],TBL_Formulas[[#This Row],[Egress Fees 03 - Azure]:[Egress Fees 03 - GCP]])</f>
        <v>1701.5562858797875</v>
      </c>
      <c r="DN50" s="3">
        <f>SUM(TBL_Formulas[[#This Row],[Primary Storage 04]:[Archive Storage 04]],TBL_Formulas[[#This Row],[Data Retrieval 04]])</f>
        <v>831.87196198567381</v>
      </c>
      <c r="DO50" s="3">
        <f>SUM(TBL_Formulas[[#This Row],[Primary Storage 04]:[Archive Storage 04]],TBL_Formulas[[#This Row],[Data Retrieval 04]],TBL_Formulas[[#This Row],[Egress Fees 04 - Azure]:[Egress Fees 04 - GCP]])</f>
        <v>1512.4944763375888</v>
      </c>
      <c r="DP50" s="3">
        <f>SUM(TBL_Formulas[[#This Row],[Primary Storage 05]:[Archive Storage 05]],TBL_Formulas[[#This Row],[Data Retrieval 05]])</f>
        <v>1344.1477220320144</v>
      </c>
      <c r="DQ50" s="3">
        <f>SUM(TBL_Formulas[[#This Row],[Primary Storage 05]:[Archive Storage 05]],TBL_Formulas[[#This Row],[Data Retrieval 05]],TBL_Formulas[[#This Row],[Egress Fees 05 - Azure]:[Egress Fees 05 - GCP]])</f>
        <v>1996.9040554297094</v>
      </c>
      <c r="DR50" s="3">
        <f>SUM(TBL_Formulas[[#This Row],[Primary Storage 06]:[Archive Storage 06]],TBL_Formulas[[#This Row],[Data Retrieval 06]])</f>
        <v>831.87196198567381</v>
      </c>
      <c r="DS50" s="3">
        <f>SUM(TBL_Formulas[[#This Row],[Primary Storage 06]:[Archive Storage 06]],TBL_Formulas[[#This Row],[Data Retrieval 06]],TBL_Formulas[[#This Row],[Egress Fees 06 - Azure]:[Egress Fees 06 - GCP]])</f>
        <v>1484.6282953833688</v>
      </c>
      <c r="DT50" s="3">
        <f>SUM(TBL_Formulas[[#This Row],[Primary Storage 07]:[Archive Storage 07]],TBL_Formulas[[#This Row],[Data Retrieval 07]])</f>
        <v>302.49889526751781</v>
      </c>
      <c r="DU50" s="3">
        <f>SUM(TBL_Formulas[[#This Row],[Primary Storage 07]:[Archive Storage 07]],TBL_Formulas[[#This Row],[Data Retrieval 07]],TBL_Formulas[[#This Row],[Egress Fees 07 - Azure]:[Egress Fees 07 - GCP]])</f>
        <v>955.25522866521294</v>
      </c>
      <c r="DV50" s="3">
        <f>SUM(TBL_Formulas[[#This Row],[Primary Storage 08]:[Archive Storage 08]],TBL_Formulas[[#This Row],[Data Retrieval 08]])</f>
        <v>2949.3642288582982</v>
      </c>
      <c r="DW50" s="3">
        <f>SUM(TBL_Formulas[[#This Row],[Primary Storage 08]:[Archive Storage 08]],TBL_Formulas[[#This Row],[Data Retrieval 08]],TBL_Formulas[[#This Row],[Egress Fees 08 - Azure]:[Egress Fees 08 - GCP]])</f>
        <v>3602.1205622559933</v>
      </c>
      <c r="DX50" s="3">
        <f>SUM(TBL_Formulas[[#This Row],[Primary Storage 09]:[Archive Storage 09]],TBL_Formulas[[#This Row],[Data Retrieval 09]])</f>
        <v>831.87196198567381</v>
      </c>
      <c r="DY50" s="3">
        <f>SUM(TBL_Formulas[[#This Row],[Primary Storage 09]:[Archive Storage 09]],TBL_Formulas[[#This Row],[Data Retrieval 09]],TBL_Formulas[[#This Row],[Egress Fees 09 - Azure]:[Egress Fees 09 - GCP]])</f>
        <v>1673.9839239713478</v>
      </c>
      <c r="DZ50" s="3">
        <f>SUM(TBL_Formulas[[#This Row],[Primary Storage 10]:[Archive Storage 10]],TBL_Formulas[[#This Row],[Data Retrieval 10]])</f>
        <v>453.74834290127666</v>
      </c>
      <c r="EA50" s="3">
        <f>SUM(TBL_Formulas[[#This Row],[Primary Storage 10]:[Archive Storage 10]],TBL_Formulas[[#This Row],[Data Retrieval 10]],TBL_Formulas[[#This Row],[Egress Fees 10 - Azure]:[Egress Fees 10 - GCP]])</f>
        <v>1295.8603048869506</v>
      </c>
      <c r="EB50" s="14"/>
    </row>
    <row r="51" spans="1:132" x14ac:dyDescent="0.2">
      <c r="A51" s="2">
        <v>49</v>
      </c>
      <c r="B51" cm="1">
        <f t="array" ref="B51">_xlfn.IFNA(
    _xlfn.IFS(
        _xlfn.XLOOKUP(
            B$1,
            TBL_Options_Add[Option],
            TBL_Options_Add[Influx1_Month],
            0,
            0
        )=TBL_Formulas[[#This Row],[Month]],
        SUM(
            B50*
            SUM(
                _xlfn.XLOOKUP(
                    B$1,
                    TBL_Options[Option],
                    TBL_Options[ROG],
                    0,
                    0
                )/
                12
            )+
            B50+
            _xlfn.XLOOKUP(
                B$1,
                TBL_Options_Add[Option],
                TBL_Options_Add[Influx1_Size],
                0,
                0
            )
        ),
        _xlfn.XLOOKUP(
            B$1,
            TBL_Options_Add[Option],
            TBL_Options_Add[Influx2_Month],
            0,
            0
        )=TBL_Formulas[[#This Row],[Month]],
        SUM(
            B50*
            SUM(
                _xlfn.XLOOKUP(
                    B$1,
                    TBL_Options[Option],
                    TBL_Options[ROG],
                    0,
                    0
                )/
                12
            )+
            B50+
            _xlfn.XLOOKUP(
                B$1,
                TBL_Options_Add[Option],
                TBL_Options_Add[Influx2_Size],
                0,
                0
            )
        ),
        _xlfn.XLOOKUP(
            B$1,
            TBL_Options_Add[Option],
            TBL_Options_Add[Influx3_Month],
            0,
            0
        )=TBL_Formulas[[#This Row],[Month]],
        SUM(
            B50*
            SUM(
                _xlfn.XLOOKUP(
                    B$1,
                    TBL_Options[Option],
                    TBL_Options[ROG],
                    0,
                    0
                )/
                12
            )+
            B50+
            _xlfn.XLOOKUP(
                B$1,
                TBL_Options_Add[Option],
                TBL_Options_Add[Influx3_Size],
                0,
                0
            )
        )
    ),
    SUM(
        B50*
        SUM(
            _xlfn.XLOOKUP(
                B$1,
                TBL_Options[Option],
                TBL_Options[ROG],
                0,
                0
            )/
            12
        )+
        B50
    )
)</f>
        <v>294.1985091965168</v>
      </c>
      <c r="C51" cm="1">
        <f t="array" ref="C51">_xlfn.IFNA(
    _xlfn.IFS(
        _xlfn.XLOOKUP(
            C$1,
            TBL_Options_Add[Option],
            TBL_Options_Add[Influx1_Month],
            0,
            0
        )=TBL_Formulas[[#This Row],[Month]],
        SUM(
            C50*
            SUM(
                _xlfn.XLOOKUP(
                    C$1,
                    TBL_Options[Option],
                    TBL_Options[ROG],
                    0,
                    0
                )/
                12
            )+
            C50+
            _xlfn.XLOOKUP(
                C$1,
                TBL_Options_Add[Option],
                TBL_Options_Add[Influx1_Size],
                0,
                0
            )
        ),
        _xlfn.XLOOKUP(
            C$1,
            TBL_Options_Add[Option],
            TBL_Options_Add[Influx2_Month],
            0,
            0
        )=TBL_Formulas[[#This Row],[Month]],
        SUM(
            C50*
            SUM(
                _xlfn.XLOOKUP(
                    C$1,
                    TBL_Options[Option],
                    TBL_Options[ROG],
                    0,
                    0
                )/
                12
            )+
            C50+
            _xlfn.XLOOKUP(
                C$1,
                TBL_Options_Add[Option],
                TBL_Options_Add[Influx2_Size],
                0,
                0
            )
        ),
        _xlfn.XLOOKUP(
            C$1,
            TBL_Options_Add[Option],
            TBL_Options_Add[Influx3_Month],
            0,
            0
        )=TBL_Formulas[[#This Row],[Month]],
        SUM(
            C50*
            SUM(
                _xlfn.XLOOKUP(
                    C$1,
                    TBL_Options[Option],
                    TBL_Options[ROG],
                    0,
                    0
                )/
                12
            )+
            C50+
            _xlfn.XLOOKUP(
                C$1,
                TBL_Options_Add[Option],
                TBL_Options_Add[Influx3_Size],
                0,
                0
            )
        )
    ),
    SUM(
        C50*
        SUM(
            _xlfn.XLOOKUP(
                C$1,
                TBL_Options[Option],
                TBL_Options[ROG],
                0,
                0
            )/
            12
        )+
        C50
    )
)</f>
        <v>74.467704930358181</v>
      </c>
      <c r="D51" cm="1">
        <f t="array" ref="D51">_xlfn.IFNA(
    _xlfn.IFS(
        _xlfn.XLOOKUP(
            D$1,
            TBL_Options_Add[Option],
            TBL_Options_Add[Influx1_Month],
            0,
            0
        )=TBL_Formulas[[#This Row],[Month]],
        SUM(
            D50*
            SUM(
                _xlfn.XLOOKUP(
                    D$1,
                    TBL_Options[Option],
                    TBL_Options[ROG],
                    0,
                    0
                )/
                12
            )+
            D50+
            _xlfn.XLOOKUP(
                D$1,
                TBL_Options_Add[Option],
                TBL_Options_Add[Influx1_Size],
                0,
                0
            )
        ),
        _xlfn.XLOOKUP(
            D$1,
            TBL_Options_Add[Option],
            TBL_Options_Add[Influx2_Month],
            0,
            0
        )=TBL_Formulas[[#This Row],[Month]],
        SUM(
            D50*
            SUM(
                _xlfn.XLOOKUP(
                    D$1,
                    TBL_Options[Option],
                    TBL_Options[ROG],
                    0,
                    0
                )/
                12
            )+
            D50+
            _xlfn.XLOOKUP(
                D$1,
                TBL_Options_Add[Option],
                TBL_Options_Add[Influx2_Size],
                0,
                0
            )
        ),
        _xlfn.XLOOKUP(
            D$1,
            TBL_Options_Add[Option],
            TBL_Options_Add[Influx3_Month],
            0,
            0
        )=TBL_Formulas[[#This Row],[Month]],
        SUM(
            D50*
            SUM(
                _xlfn.XLOOKUP(
                    D$1,
                    TBL_Options[Option],
                    TBL_Options[ROG],
                    0,
                    0
                )/
                12
            )+
            D50+
            _xlfn.XLOOKUP(
                D$1,
                TBL_Options_Add[Option],
                TBL_Options_Add[Influx3_Size],
                0,
                0
            )
        )
    ),
    SUM(
        D50*
        SUM(
            _xlfn.XLOOKUP(
                D$1,
                TBL_Options[Option],
                TBL_Options[ROG],
                0,
                0
            )/
            12
        )+
        D50
    )
)</f>
        <v>74.467704930358181</v>
      </c>
      <c r="E51" cm="1">
        <f t="array" ref="E51">_xlfn.IFNA(
    _xlfn.IFS(
        _xlfn.XLOOKUP(
            E$1,
            TBL_Options_Add[Option],
            TBL_Options_Add[Influx1_Month],
            0,
            0
        )=TBL_Formulas[[#This Row],[Month]],
        SUM(
            E50*
            SUM(
                _xlfn.XLOOKUP(
                    E$1,
                    TBL_Options[Option],
                    TBL_Options[ROG],
                    0,
                    0
                )/
                12
            )+
            E50+
            _xlfn.XLOOKUP(
                E$1,
                TBL_Options_Add[Option],
                TBL_Options_Add[Influx1_Size],
                0,
                0
            )
        ),
        _xlfn.XLOOKUP(
            E$1,
            TBL_Options_Add[Option],
            TBL_Options_Add[Influx2_Month],
            0,
            0
        )=TBL_Formulas[[#This Row],[Month]],
        SUM(
            E50*
            SUM(
                _xlfn.XLOOKUP(
                    E$1,
                    TBL_Options[Option],
                    TBL_Options[ROG],
                    0,
                    0
                )/
                12
            )+
            E50+
            _xlfn.XLOOKUP(
                E$1,
                TBL_Options_Add[Option],
                TBL_Options_Add[Influx2_Size],
                0,
                0
            )
        ),
        _xlfn.XLOOKUP(
            E$1,
            TBL_Options_Add[Option],
            TBL_Options_Add[Influx3_Month],
            0,
            0
        )=TBL_Formulas[[#This Row],[Month]],
        SUM(
            E50*
            SUM(
                _xlfn.XLOOKUP(
                    E$1,
                    TBL_Options[Option],
                    TBL_Options[ROG],
                    0,
                    0
                )/
                12
            )+
            E50+
            _xlfn.XLOOKUP(
                E$1,
                TBL_Options_Add[Option],
                TBL_Options_Add[Influx3_Size],
                0,
                0
            )
        )
    ),
    SUM(
        E50*
        SUM(
            _xlfn.XLOOKUP(
                E$1,
                TBL_Options[Option],
                TBL_Options[ROG],
                0,
                0
            )/
            12
        )+
        E50
    )
)</f>
        <v>74.467704930358181</v>
      </c>
      <c r="F51" cm="1">
        <f t="array" ref="F51">_xlfn.IFNA(
    _xlfn.IFS(
        _xlfn.XLOOKUP(
            F$1,
            TBL_Options_Add[Option],
            TBL_Options_Add[Influx1_Month],
            0,
            0
        )=TBL_Formulas[[#This Row],[Month]],
        SUM(
            F50*
            SUM(
                _xlfn.XLOOKUP(
                    F$1,
                    TBL_Options[Option],
                    TBL_Options[ROG],
                    0,
                    0
                )/
                12
            )+
            F50+
            _xlfn.XLOOKUP(
                F$1,
                TBL_Options_Add[Option],
                TBL_Options_Add[Influx1_Size],
                0,
                0
            )
        ),
        _xlfn.XLOOKUP(
            F$1,
            TBL_Options_Add[Option],
            TBL_Options_Add[Influx2_Month],
            0,
            0
        )=TBL_Formulas[[#This Row],[Month]],
        SUM(
            F50*
            SUM(
                _xlfn.XLOOKUP(
                    F$1,
                    TBL_Options[Option],
                    TBL_Options[ROG],
                    0,
                    0
                )/
                12
            )+
            F50+
            _xlfn.XLOOKUP(
                F$1,
                TBL_Options_Add[Option],
                TBL_Options_Add[Influx2_Size],
                0,
                0
            )
        ),
        _xlfn.XLOOKUP(
            F$1,
            TBL_Options_Add[Option],
            TBL_Options_Add[Influx3_Month],
            0,
            0
        )=TBL_Formulas[[#This Row],[Month]],
        SUM(
            F50*
            SUM(
                _xlfn.XLOOKUP(
                    F$1,
                    TBL_Options[Option],
                    TBL_Options[ROG],
                    0,
                    0
                )/
                12
            )+
            F50+
            _xlfn.XLOOKUP(
                F$1,
                TBL_Options_Add[Option],
                TBL_Options_Add[Influx3_Size],
                0,
                0
            )
        )
    ),
    SUM(
        F50*
        SUM(
            _xlfn.XLOOKUP(
                F$1,
                TBL_Options[Option],
                TBL_Options[ROG],
                0,
                0
            )/
            12
        )+
        F50
    )
)</f>
        <v>74.467704930358181</v>
      </c>
      <c r="G51" cm="1">
        <f t="array" ref="G51">_xlfn.IFNA(
    _xlfn.IFS(
        _xlfn.XLOOKUP(
            G$1,
            TBL_Options_Add[Option],
            TBL_Options_Add[Influx1_Month],
            0,
            0
        )=TBL_Formulas[[#This Row],[Month]],
        SUM(
            G50*
            SUM(
                _xlfn.XLOOKUP(
                    G$1,
                    TBL_Options[Option],
                    TBL_Options[ROG],
                    0,
                    0
                )/
                12
            )+
            G50+
            _xlfn.XLOOKUP(
                G$1,
                TBL_Options_Add[Option],
                TBL_Options_Add[Influx1_Size],
                0,
                0
            )
        ),
        _xlfn.XLOOKUP(
            G$1,
            TBL_Options_Add[Option],
            TBL_Options_Add[Influx2_Month],
            0,
            0
        )=TBL_Formulas[[#This Row],[Month]],
        SUM(
            G50*
            SUM(
                _xlfn.XLOOKUP(
                    G$1,
                    TBL_Options[Option],
                    TBL_Options[ROG],
                    0,
                    0
                )/
                12
            )+
            G50+
            _xlfn.XLOOKUP(
                G$1,
                TBL_Options_Add[Option],
                TBL_Options_Add[Influx2_Size],
                0,
                0
            )
        ),
        _xlfn.XLOOKUP(
            G$1,
            TBL_Options_Add[Option],
            TBL_Options_Add[Influx3_Month],
            0,
            0
        )=TBL_Formulas[[#This Row],[Month]],
        SUM(
            G50*
            SUM(
                _xlfn.XLOOKUP(
                    G$1,
                    TBL_Options[Option],
                    TBL_Options[ROG],
                    0,
                    0
                )/
                12
            )+
            G50+
            _xlfn.XLOOKUP(
                G$1,
                TBL_Options_Add[Option],
                TBL_Options_Add[Influx3_Size],
                0,
                0
            )
        )
    ),
    SUM(
        G50*
        SUM(
            _xlfn.XLOOKUP(
                G$1,
                TBL_Options[Option],
                TBL_Options[ROG],
                0,
                0
            )/
            12
        )+
        G50
    )
)</f>
        <v>74.467704930358181</v>
      </c>
      <c r="H51" cm="1">
        <f t="array" ref="H51">_xlfn.IFNA(
    _xlfn.IFS(
        _xlfn.XLOOKUP(
            H$1,
            TBL_Options_Add[Option],
            TBL_Options_Add[Influx1_Month],
            0,
            0
        )=TBL_Formulas[[#This Row],[Month]],
        SUM(
            H50*
            SUM(
                _xlfn.XLOOKUP(
                    H$1,
                    TBL_Options[Option],
                    TBL_Options[ROG],
                    0,
                    0
                )/
                12
            )+
            H50+
            _xlfn.XLOOKUP(
                H$1,
                TBL_Options_Add[Option],
                TBL_Options_Add[Influx1_Size],
                0,
                0
            )
        ),
        _xlfn.XLOOKUP(
            H$1,
            TBL_Options_Add[Option],
            TBL_Options_Add[Influx2_Month],
            0,
            0
        )=TBL_Formulas[[#This Row],[Month]],
        SUM(
            H50*
            SUM(
                _xlfn.XLOOKUP(
                    H$1,
                    TBL_Options[Option],
                    TBL_Options[ROG],
                    0,
                    0
                )/
                12
            )+
            H50+
            _xlfn.XLOOKUP(
                H$1,
                TBL_Options_Add[Option],
                TBL_Options_Add[Influx2_Size],
                0,
                0
            )
        ),
        _xlfn.XLOOKUP(
            H$1,
            TBL_Options_Add[Option],
            TBL_Options_Add[Influx3_Month],
            0,
            0
        )=TBL_Formulas[[#This Row],[Month]],
        SUM(
            H50*
            SUM(
                _xlfn.XLOOKUP(
                    H$1,
                    TBL_Options[Option],
                    TBL_Options[ROG],
                    0,
                    0
                )/
                12
            )+
            H50+
            _xlfn.XLOOKUP(
                H$1,
                TBL_Options_Add[Option],
                TBL_Options_Add[Influx3_Size],
                0,
                0
            )
        )
    ),
    SUM(
        H50*
        SUM(
            _xlfn.XLOOKUP(
                H$1,
                TBL_Options[Option],
                TBL_Options[ROG],
                0,
                0
            )/
            12
        )+
        H50
    )
)</f>
        <v>74.467704930358181</v>
      </c>
      <c r="I51" cm="1">
        <f t="array" ref="I51">_xlfn.IFNA(
    _xlfn.IFS(
        _xlfn.XLOOKUP(
            I$1,
            TBL_Options_Add[Option],
            TBL_Options_Add[Influx1_Month],
            0,
            0
        )=TBL_Formulas[[#This Row],[Month]],
        SUM(
            I50*
            SUM(
                _xlfn.XLOOKUP(
                    I$1,
                    TBL_Options[Option],
                    TBL_Options[ROG],
                    0,
                    0
                )/
                12
            )+
            I50+
            _xlfn.XLOOKUP(
                I$1,
                TBL_Options_Add[Option],
                TBL_Options_Add[Influx1_Size],
                0,
                0
            )
        ),
        _xlfn.XLOOKUP(
            I$1,
            TBL_Options_Add[Option],
            TBL_Options_Add[Influx2_Month],
            0,
            0
        )=TBL_Formulas[[#This Row],[Month]],
        SUM(
            I50*
            SUM(
                _xlfn.XLOOKUP(
                    I$1,
                    TBL_Options[Option],
                    TBL_Options[ROG],
                    0,
                    0
                )/
                12
            )+
            I50+
            _xlfn.XLOOKUP(
                I$1,
                TBL_Options_Add[Option],
                TBL_Options_Add[Influx2_Size],
                0,
                0
            )
        ),
        _xlfn.XLOOKUP(
            I$1,
            TBL_Options_Add[Option],
            TBL_Options_Add[Influx3_Month],
            0,
            0
        )=TBL_Formulas[[#This Row],[Month]],
        SUM(
            I50*
            SUM(
                _xlfn.XLOOKUP(
                    I$1,
                    TBL_Options[Option],
                    TBL_Options[ROG],
                    0,
                    0
                )/
                12
            )+
            I50+
            _xlfn.XLOOKUP(
                I$1,
                TBL_Options_Add[Option],
                TBL_Options_Add[Influx3_Size],
                0,
                0
            )
        )
    ),
    SUM(
        I50*
        SUM(
            _xlfn.XLOOKUP(
                I$1,
                TBL_Options[Option],
                TBL_Options[ROG],
                0,
                0
            )/
            12
        )+
        I50
    )
)</f>
        <v>74.467704930358181</v>
      </c>
      <c r="J51" cm="1">
        <f t="array" ref="J51">_xlfn.IFNA(
    _xlfn.IFS(
        _xlfn.XLOOKUP(
            J$1,
            TBL_Options_Add[Option],
            TBL_Options_Add[Influx1_Month],
            0,
            0
        )=TBL_Formulas[[#This Row],[Month]],
        SUM(
            J50*
            SUM(
                _xlfn.XLOOKUP(
                    J$1,
                    TBL_Options[Option],
                    TBL_Options[ROG],
                    0,
                    0
                )/
                12
            )+
            J50+
            _xlfn.XLOOKUP(
                J$1,
                TBL_Options_Add[Option],
                TBL_Options_Add[Influx1_Size],
                0,
                0
            )
        ),
        _xlfn.XLOOKUP(
            J$1,
            TBL_Options_Add[Option],
            TBL_Options_Add[Influx2_Month],
            0,
            0
        )=TBL_Formulas[[#This Row],[Month]],
        SUM(
            J50*
            SUM(
                _xlfn.XLOOKUP(
                    J$1,
                    TBL_Options[Option],
                    TBL_Options[ROG],
                    0,
                    0
                )/
                12
            )+
            J50+
            _xlfn.XLOOKUP(
                J$1,
                TBL_Options_Add[Option],
                TBL_Options_Add[Influx2_Size],
                0,
                0
            )
        ),
        _xlfn.XLOOKUP(
            J$1,
            TBL_Options_Add[Option],
            TBL_Options_Add[Influx3_Month],
            0,
            0
        )=TBL_Formulas[[#This Row],[Month]],
        SUM(
            J50*
            SUM(
                _xlfn.XLOOKUP(
                    J$1,
                    TBL_Options[Option],
                    TBL_Options[ROG],
                    0,
                    0
                )/
                12
            )+
            J50+
            _xlfn.XLOOKUP(
                J$1,
                TBL_Options_Add[Option],
                TBL_Options_Add[Influx3_Size],
                0,
                0
            )
        )
    ),
    SUM(
        J50*
        SUM(
            _xlfn.XLOOKUP(
                J$1,
                TBL_Options[Option],
                TBL_Options[ROG],
                0,
                0
            )/
            12
        )+
        J50
    )
)</f>
        <v>74.467704930358181</v>
      </c>
      <c r="K51" cm="1">
        <f t="array" ref="K51">_xlfn.IFNA(
    _xlfn.IFS(
        _xlfn.XLOOKUP(
            K$1,
            TBL_Options_Add[Option],
            TBL_Options_Add[Influx1_Month],
            0,
            0
        )=TBL_Formulas[[#This Row],[Month]],
        SUM(
            K50*
            SUM(
                _xlfn.XLOOKUP(
                    K$1,
                    TBL_Options[Option],
                    TBL_Options[ROG],
                    0,
                    0
                )/
                12
            )+
            K50+
            _xlfn.XLOOKUP(
                K$1,
                TBL_Options_Add[Option],
                TBL_Options_Add[Influx1_Size],
                0,
                0
            )
        ),
        _xlfn.XLOOKUP(
            K$1,
            TBL_Options_Add[Option],
            TBL_Options_Add[Influx2_Month],
            0,
            0
        )=TBL_Formulas[[#This Row],[Month]],
        SUM(
            K50*
            SUM(
                _xlfn.XLOOKUP(
                    K$1,
                    TBL_Options[Option],
                    TBL_Options[ROG],
                    0,
                    0
                )/
                12
            )+
            K50+
            _xlfn.XLOOKUP(
                K$1,
                TBL_Options_Add[Option],
                TBL_Options_Add[Influx2_Size],
                0,
                0
            )
        ),
        _xlfn.XLOOKUP(
            K$1,
            TBL_Options_Add[Option],
            TBL_Options_Add[Influx3_Month],
            0,
            0
        )=TBL_Formulas[[#This Row],[Month]],
        SUM(
            K50*
            SUM(
                _xlfn.XLOOKUP(
                    K$1,
                    TBL_Options[Option],
                    TBL_Options[ROG],
                    0,
                    0
                )/
                12
            )+
            K50+
            _xlfn.XLOOKUP(
                K$1,
                TBL_Options_Add[Option],
                TBL_Options_Add[Influx3_Size],
                0,
                0
            )
        )
    ),
    SUM(
        K50*
        SUM(
            _xlfn.XLOOKUP(
                K$1,
                TBL_Options[Option],
                TBL_Options[ROG],
                0,
                0
            )/
            12
        )+
        K50
    )
)</f>
        <v>74.467704930358181</v>
      </c>
      <c r="L51">
        <f>IFERROR(
    SUM(
       TBL_Formulas[[#This Row],[Growth Pattern 01]]*
        _xlfn.XLOOKUP(
            L$1,
            TBL_Options[Option],
            TBL_Options[Primary_Mix],
            1,
            0
        )
    ),
    ""
)</f>
        <v>294.1985091965168</v>
      </c>
      <c r="M51">
        <f>IFERROR(
    SUM(
       TBL_Formulas[[#This Row],[Growth Pattern 01]]*
        _xlfn.XLOOKUP(
            M$1,
            TBL_Options[Option],
            TBL_Options[Secondary_Mix],
            1,
            0
        )
    ),
    ""
)</f>
        <v>58.839701839303359</v>
      </c>
      <c r="N51">
        <f>IFERROR(
    SUM(
       TBL_Formulas[[#This Row],[Growth Pattern 01]]*
        _xlfn.XLOOKUP(
            N$1,
            TBL_Options[Option],
            TBL_Options[Archive_Mix],
            1,
            0
        )
    ),
    ""
)</f>
        <v>0</v>
      </c>
      <c r="O51">
        <f>IFERROR(
    SUM(
       TBL_Formulas[[#This Row],[Growth Pattern 02]]*
        _xlfn.XLOOKUP(
            O$1,
            TBL_Options[Option],
            TBL_Options[Primary_Mix],
            1,
            0
        )
    ),
    ""
)</f>
        <v>14.893540986071637</v>
      </c>
      <c r="P51">
        <f>IFERROR(
    SUM(
       TBL_Formulas[[#This Row],[Growth Pattern 02]]*
        _xlfn.XLOOKUP(
            P$1,
            TBL_Options[Option],
            TBL_Options[Secondary_Mix],
            1,
            0
        )
    ),
    ""
)</f>
        <v>14.893540986071637</v>
      </c>
      <c r="Q51">
        <f>IFERROR(
    SUM(
       TBL_Formulas[[#This Row],[Growth Pattern 02]]*
        _xlfn.XLOOKUP(
            Q$1,
            TBL_Options[Option],
            TBL_Options[Archive_Mix],
            1,
            0
        )
    ),
    ""
)</f>
        <v>44.680622958214904</v>
      </c>
      <c r="R51">
        <f>IFERROR(
    SUM(
       TBL_Formulas[[#This Row],[Growth Pattern 03]]*
        _xlfn.XLOOKUP(
            R$1,
            TBL_Options[Option],
            TBL_Options[Primary_Mix],
            1,
            0
        )
    ),
    ""
)</f>
        <v>74.467704930358181</v>
      </c>
      <c r="S51">
        <f>IFERROR(
    SUM(
       TBL_Formulas[[#This Row],[Growth Pattern 03]]*
        _xlfn.XLOOKUP(
            R$1,
            TBL_Options[Option],
            TBL_Options[Secondary_Mix],
            1,
            0
        )
    ),
    ""
)</f>
        <v>0</v>
      </c>
      <c r="T51">
        <f>IFERROR(
    SUM(
       TBL_Formulas[[#This Row],[Growth Pattern 03]]*
        _xlfn.XLOOKUP(
            T$1,
            TBL_Options[Option],
            TBL_Options[Archive_Mix],
            1,
            0
        )
    ),
    ""
)</f>
        <v>0</v>
      </c>
      <c r="U51">
        <f>IFERROR(
    SUM(
       TBL_Formulas[[#This Row],[Growth Pattern 04]]*
        _xlfn.XLOOKUP(
            U$1,
            TBL_Options[Option],
            TBL_Options[Primary_Mix],
            1,
            0
        )
    ),
    ""
)</f>
        <v>74.467704930358181</v>
      </c>
      <c r="V51">
        <f>IFERROR(
    SUM(
       TBL_Formulas[[#This Row],[Growth Pattern 04]]*
        _xlfn.XLOOKUP(
           V$1,
            TBL_Options[Option],
            TBL_Options[Secondary_Mix],
            1,
            0
        )
    ),
    ""
)</f>
        <v>0</v>
      </c>
      <c r="W51">
        <f>IFERROR(
    SUM(
       TBL_Formulas[[#This Row],[Growth Pattern 04]]*
        _xlfn.XLOOKUP(
            W$1,
            TBL_Options[Option],
            TBL_Options[Archive_Mix],
            1,
            0
        )
    ),
    ""
)</f>
        <v>0</v>
      </c>
      <c r="X51">
        <f>IFERROR(
    SUM(
       TBL_Formulas[[#This Row],[Growth Pattern 05]]*
        _xlfn.XLOOKUP(
            X$1,
            TBL_Options[Option],
            TBL_Options[Primary_Mix],
            1,
            0
        )
    ),
    ""
)</f>
        <v>74.467704930358181</v>
      </c>
      <c r="Y51">
        <f>IFERROR(
    SUM(
       TBL_Formulas[[#This Row],[Growth Pattern 05]]*
        _xlfn.XLOOKUP(
            Y$1,
            TBL_Options[Option],
            TBL_Options[Secondary_Mix],
            1,
            0
        )
    ),
    ""
)</f>
        <v>0</v>
      </c>
      <c r="Z51">
        <f>IFERROR(
    SUM(
       TBL_Formulas[[#This Row],[Growth Pattern 05]]*
        _xlfn.XLOOKUP(
            Z$1,
            TBL_Options[Option],
            TBL_Options[Archive_Mix],
            1,
            0
        )
    ),
    ""
)</f>
        <v>0</v>
      </c>
      <c r="AA51">
        <f>IFERROR(
    SUM(
       TBL_Formulas[[#This Row],[Growth Pattern 06]]*
        _xlfn.XLOOKUP(
            AA$1,
            TBL_Options[Option],
            TBL_Options[Primary_Mix],
            1,
            0
        )
    ),
    ""
)</f>
        <v>74.467704930358181</v>
      </c>
      <c r="AB51">
        <f>IFERROR(
    SUM(
       TBL_Formulas[[#This Row],[Growth Pattern 06]]*
        _xlfn.XLOOKUP(
            AB$1,
            TBL_Options[Option],
            TBL_Options[Secondary_Mix],
            1,
            0
        )
    ),
    ""
)</f>
        <v>0</v>
      </c>
      <c r="AC51">
        <f>IFERROR(
    SUM(
       TBL_Formulas[[#This Row],[Growth Pattern 06]]*
        _xlfn.XLOOKUP(
            AC$1,
            TBL_Options[Option],
            TBL_Options[Archive_Mix],
            1,
            0
        )
    ),
    ""
)</f>
        <v>0</v>
      </c>
      <c r="AD51">
        <f>IFERROR(
    SUM(
       TBL_Formulas[[#This Row],[Growth Pattern 07]]*
        _xlfn.XLOOKUP(
            AD$1,
            TBL_Options[Option],
            TBL_Options[Primary_Mix],
            1,
            0
        )
    ),
    ""
)</f>
        <v>74.467704930358181</v>
      </c>
      <c r="AE51">
        <f>IFERROR(
    SUM(
       TBL_Formulas[[#This Row],[Growth Pattern 07]]*
        _xlfn.XLOOKUP(
            AE$1,
            TBL_Options[Option],
            TBL_Options[Secondary_Mix],
            1,
            0
        )
    ),
    ""
)</f>
        <v>0</v>
      </c>
      <c r="AF51">
        <f>IFERROR(
    SUM(
       TBL_Formulas[[#This Row],[Growth Pattern 07]]*
        _xlfn.XLOOKUP(
            AF$1,
            TBL_Options[Option],
            TBL_Options[Archive_Mix],
            1,
            0
        )
    ),
    ""
)</f>
        <v>0</v>
      </c>
      <c r="AG51">
        <f>IFERROR(
    SUM(
       TBL_Formulas[[#This Row],[Growth Pattern 08]]*
        _xlfn.XLOOKUP(
            AG$1,
            TBL_Options[Option],
            TBL_Options[Primary_Mix],
            1,
            0
        )
    ),
    ""
)</f>
        <v>74.467704930358181</v>
      </c>
      <c r="AH51">
        <f>IFERROR(
    SUM(
       TBL_Formulas[[#This Row],[Growth Pattern 08]]*
        _xlfn.XLOOKUP(
            AH$1,
            TBL_Options[Option],
            TBL_Options[Secondary_Mix],
            1,
            0
        )
    ),
    ""
)</f>
        <v>0</v>
      </c>
      <c r="AI51">
        <f>IFERROR(
    SUM(
       TBL_Formulas[[#This Row],[Growth Pattern 08]]*
        _xlfn.XLOOKUP(
            AI$1,
            TBL_Options[Option],
            TBL_Options[Archive_Mix],
            1,
            0
        )
    ),
    ""
)</f>
        <v>0</v>
      </c>
      <c r="AJ51">
        <f>IFERROR(
    SUM(
       TBL_Formulas[[#This Row],[Growth Pattern 09]]*
        _xlfn.XLOOKUP(
            AJ$1,
            TBL_Options[Option],
            TBL_Options[Primary_Mix],
            1,
            0
        )
    ),
    ""
)</f>
        <v>74.467704930358181</v>
      </c>
      <c r="AK51">
        <f>IFERROR(
    SUM(
       TBL_Formulas[[#This Row],[Growth Pattern 09]]*
        _xlfn.XLOOKUP(
            AK$1,
            TBL_Options[Option],
            TBL_Options[Secondary_Mix],
            1,
            0
        )
    ),
    ""
)</f>
        <v>0</v>
      </c>
      <c r="AL51">
        <f>IFERROR(
    SUM(
       TBL_Formulas[[#This Row],[Growth Pattern 09]]*
        _xlfn.XLOOKUP(
            AL$1,
            TBL_Options[Option],
            TBL_Options[Archive_Mix],
            1,
            0
        )
    ),
    ""
)</f>
        <v>0</v>
      </c>
      <c r="AM51">
        <f>IFERROR(
    SUM(
       TBL_Formulas[[#This Row],[Growth Pattern 10]]*
        _xlfn.XLOOKUP(
            AM$1,
            TBL_Options[Option],
            TBL_Options[Primary_Mix],
            1,
            0
        )
    ),
    ""
)</f>
        <v>74.467704930358181</v>
      </c>
      <c r="AN51">
        <f>IFERROR(
    SUM(
       TBL_Formulas[[#This Row],[Growth Pattern 10]]*
        _xlfn.XLOOKUP(
            AN$1,
            TBL_Options[Option],
            TBL_Options[Secondary_Mix],
            1,
            0
        )
    ),
    ""
)</f>
        <v>0</v>
      </c>
      <c r="AO51">
        <f>IFERROR(
    SUM(
       TBL_Formulas[[#This Row],[Growth Pattern 10]]*
        _xlfn.XLOOKUP(
            AO$1,
            TBL_Options[Option],
            TBL_Options[Archive_Mix],
            1,
            0
        )
    ),
    ""
)</f>
        <v>0</v>
      </c>
      <c r="AP51" s="3" cm="1">
        <f t="array" ref="AP51">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6678.9040151791305</v>
      </c>
      <c r="AQ51" s="3" t="str" cm="1">
        <f t="array" ref="AQ51">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1" s="3" t="str" cm="1">
        <f t="array" ref="AR51">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1" s="3" cm="1">
        <f t="array" ref="AS51">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350.7726773039592</v>
      </c>
      <c r="AT51" s="3" cm="1">
        <f t="array" ref="AT51">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190.63732462171697</v>
      </c>
      <c r="AU51" s="3" cm="1">
        <f t="array" ref="AU51">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183.01183163684826</v>
      </c>
      <c r="AV51" s="3" cm="1">
        <f t="array" ref="AV51">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953.18662310858474</v>
      </c>
      <c r="AW51" s="3" t="str" cm="1">
        <f t="array" ref="AW51">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1" s="3" t="str" cm="1">
        <f t="array" ref="AX51">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1" s="3" cm="1">
        <f t="array" ref="AY51">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762.54929848686777</v>
      </c>
      <c r="AZ51" s="3" t="str" cm="1">
        <f t="array" ref="AZ51">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1" s="3" t="str" cm="1">
        <f t="array" ref="BA51">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1" s="3" cm="1">
        <f t="array" ref="BB51">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1355.0502863822812</v>
      </c>
      <c r="BC51" s="3" t="str" cm="1">
        <f t="array" ref="BC51">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1" s="3" t="str" cm="1">
        <f t="array" ref="BD51">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1" s="3" cm="1">
        <f t="array" ref="BE51">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762.54929848686777</v>
      </c>
      <c r="BF51" s="3" t="str" cm="1">
        <f t="array" ref="BF51">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1" s="3" t="str" cm="1">
        <f t="array" ref="BG51">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1" s="3" cm="1">
        <f t="array" ref="BH51">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152.50985969737357</v>
      </c>
      <c r="BI51" s="3" t="str" cm="1">
        <f t="array" ref="BI51">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1" s="3" t="str" cm="1">
        <f t="array" ref="BJ51">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1" s="3" cm="1">
        <f t="array" ref="BK51">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2973.9422640987841</v>
      </c>
      <c r="BL51" s="3" t="str" cm="1">
        <f t="array" ref="BL51">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1" s="3" t="str" cm="1">
        <f t="array" ref="BM51">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1" s="3" cm="1">
        <f t="array" ref="BN51">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762.54929848686777</v>
      </c>
      <c r="BO51" s="3" t="str" cm="1">
        <f t="array" ref="BO51">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1" s="3" t="str" cm="1">
        <f t="array" ref="BP51">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1" s="3" cm="1">
        <f t="array" ref="BQ51">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305.01971939474714</v>
      </c>
      <c r="BR51" s="3" t="str" cm="1">
        <f t="array" ref="BR51">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1" s="3" t="str" cm="1">
        <f t="array" ref="BS51">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1"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1">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1">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76.254929848686785</v>
      </c>
      <c r="BW51">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76.254929848686785</v>
      </c>
      <c r="BX51">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1">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76.254929848686785</v>
      </c>
      <c r="BZ51">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152.50985969737357</v>
      </c>
      <c r="CA51">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1">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76.254929848686785</v>
      </c>
      <c r="CC51">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152.50985969737357</v>
      </c>
      <c r="CD51" s="3" t="str" cm="1">
        <f t="array" ref="CD51">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1" s="3" cm="1">
        <f t="array" ref="CE51">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2611.9038240464824</v>
      </c>
      <c r="CF51" s="3" t="str" cm="1">
        <f t="array" ref="CF51">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1" s="3" t="str" cm="1">
        <f t="array" ref="CG51">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1" s="3" cm="1">
        <f t="array" ref="CH51">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137.25887372763623</v>
      </c>
      <c r="CI51" s="3" t="str" cm="1">
        <f t="array" ref="CI51">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1" s="3" t="str" cm="1">
        <f t="array" ref="CJ51">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1" s="3" cm="1">
        <f t="array" ref="CK51">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686.29436863818103</v>
      </c>
      <c r="CL51" s="3" t="str" cm="1">
        <f t="array" ref="CL51">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1" s="3" t="str" cm="1">
        <f t="array" ref="CM51">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1" s="3" cm="1">
        <f t="array" ref="CN51">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686.29436863818103</v>
      </c>
      <c r="CO51" s="3" t="str" cm="1">
        <f t="array" ref="CO51">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1" s="3" cm="1">
        <f t="array" ref="CP51">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658.27063617600936</v>
      </c>
      <c r="CQ51" s="3" t="str" cm="1">
        <f t="array" ref="CQ51">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1" s="3" t="str" cm="1">
        <f t="array" ref="CR51">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1" s="3" cm="1">
        <f t="array" ref="CS51">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658.27063617600936</v>
      </c>
      <c r="CT51" s="3" t="str" cm="1">
        <f t="array" ref="CT51">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1" s="3" t="str" cm="1">
        <f t="array" ref="CU51">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1" s="3" cm="1">
        <f t="array" ref="CV51">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658.27063617600936</v>
      </c>
      <c r="CW51" s="3" t="str" cm="1">
        <f t="array" ref="CW51">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1" s="3" t="str" cm="1">
        <f t="array" ref="CX51">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1" s="3" cm="1">
        <f t="array" ref="CY51">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658.27063617600936</v>
      </c>
      <c r="CZ51" s="3" t="str" cm="1">
        <f t="array" ref="CZ51">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1" s="3" t="str" cm="1">
        <f t="array" ref="DA51">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1" s="3" t="str" cm="1">
        <f t="array" ref="DB51">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1" s="3" t="str" cm="1">
        <f t="array" ref="DC51">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1" s="3" cm="1">
        <f t="array" ref="DD51">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849.04422833555452</v>
      </c>
      <c r="DE51" s="3" t="str" cm="1">
        <f t="array" ref="DE51">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1" s="3" t="str" cm="1">
        <f t="array" ref="DF51">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1" s="3" cm="1">
        <f t="array" ref="DG51">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849.04422833555452</v>
      </c>
      <c r="DH51" s="3">
        <f>SUM(TBL_Formulas[[#This Row],[Primary Storage 01]:[Archive Storage 01]],TBL_Formulas[[#This Row],[Data Retrieval 01]])</f>
        <v>6678.9040151791305</v>
      </c>
      <c r="DI51" s="3">
        <f>SUM(TBL_Formulas[[#This Row],[Primary Storage 01]:[Archive Storage 01]],TBL_Formulas[[#This Row],[Data Retrieval 01]],TBL_Formulas[[#This Row],[Egress Fees 01 - Azure]:[Egress Fees 01 - GCP]])</f>
        <v>9290.8078392256139</v>
      </c>
      <c r="DJ51" s="3">
        <f>SUM(TBL_Formulas[[#This Row],[Primary Storage 02]:[Archive Storage 02]],TBL_Formulas[[#This Row],[Data Retrieval 02]])</f>
        <v>724.4218335625244</v>
      </c>
      <c r="DK51" s="3">
        <f>SUM(TBL_Formulas[[#This Row],[Primary Storage 02]:[Archive Storage 02]],TBL_Formulas[[#This Row],[Data Retrieval 02]],TBL_Formulas[[#This Row],[Egress Fees 02 - Azure]:[Egress Fees 02 - GCP]])</f>
        <v>861.68070729016063</v>
      </c>
      <c r="DL51" s="3">
        <f>SUM(TBL_Formulas[[#This Row],[Primary Storage 03]:[Archive Storage 03]],TBL_Formulas[[#This Row],[Data Retrieval 03]])</f>
        <v>1029.4415529572716</v>
      </c>
      <c r="DM51" s="3">
        <f>SUM(TBL_Formulas[[#This Row],[Primary Storage 03]:[Archive Storage 03]],TBL_Formulas[[#This Row],[Data Retrieval 03]],TBL_Formulas[[#This Row],[Egress Fees 03 - Azure]:[Egress Fees 03 - GCP]])</f>
        <v>1715.7359215954525</v>
      </c>
      <c r="DN51" s="3">
        <f>SUM(TBL_Formulas[[#This Row],[Primary Storage 04]:[Archive Storage 04]],TBL_Formulas[[#This Row],[Data Retrieval 04]])</f>
        <v>838.80422833555451</v>
      </c>
      <c r="DO51" s="3">
        <f>SUM(TBL_Formulas[[#This Row],[Primary Storage 04]:[Archive Storage 04]],TBL_Formulas[[#This Row],[Data Retrieval 04]],TBL_Formulas[[#This Row],[Egress Fees 04 - Azure]:[Egress Fees 04 - GCP]])</f>
        <v>1525.0985969737355</v>
      </c>
      <c r="DP51" s="3">
        <f>SUM(TBL_Formulas[[#This Row],[Primary Storage 05]:[Archive Storage 05]],TBL_Formulas[[#This Row],[Data Retrieval 05]])</f>
        <v>1355.0502863822812</v>
      </c>
      <c r="DQ51" s="3">
        <f>SUM(TBL_Formulas[[#This Row],[Primary Storage 05]:[Archive Storage 05]],TBL_Formulas[[#This Row],[Data Retrieval 05]],TBL_Formulas[[#This Row],[Egress Fees 05 - Azure]:[Egress Fees 05 - GCP]])</f>
        <v>2013.3209225582905</v>
      </c>
      <c r="DR51" s="3">
        <f>SUM(TBL_Formulas[[#This Row],[Primary Storage 06]:[Archive Storage 06]],TBL_Formulas[[#This Row],[Data Retrieval 06]])</f>
        <v>838.80422833555451</v>
      </c>
      <c r="DS51" s="3">
        <f>SUM(TBL_Formulas[[#This Row],[Primary Storage 06]:[Archive Storage 06]],TBL_Formulas[[#This Row],[Data Retrieval 06]],TBL_Formulas[[#This Row],[Egress Fees 06 - Azure]:[Egress Fees 06 - GCP]])</f>
        <v>1497.0748645115639</v>
      </c>
      <c r="DT51" s="3">
        <f>SUM(TBL_Formulas[[#This Row],[Primary Storage 07]:[Archive Storage 07]],TBL_Formulas[[#This Row],[Data Retrieval 07]])</f>
        <v>305.01971939474714</v>
      </c>
      <c r="DU51" s="3">
        <f>SUM(TBL_Formulas[[#This Row],[Primary Storage 07]:[Archive Storage 07]],TBL_Formulas[[#This Row],[Data Retrieval 07]],TBL_Formulas[[#This Row],[Egress Fees 07 - Azure]:[Egress Fees 07 - GCP]])</f>
        <v>963.29035557075645</v>
      </c>
      <c r="DV51" s="3">
        <f>SUM(TBL_Formulas[[#This Row],[Primary Storage 08]:[Archive Storage 08]],TBL_Formulas[[#This Row],[Data Retrieval 08]])</f>
        <v>2973.9422640987841</v>
      </c>
      <c r="DW51" s="3">
        <f>SUM(TBL_Formulas[[#This Row],[Primary Storage 08]:[Archive Storage 08]],TBL_Formulas[[#This Row],[Data Retrieval 08]],TBL_Formulas[[#This Row],[Egress Fees 08 - Azure]:[Egress Fees 08 - GCP]])</f>
        <v>3632.2129002747934</v>
      </c>
      <c r="DX51" s="3">
        <f>SUM(TBL_Formulas[[#This Row],[Primary Storage 09]:[Archive Storage 09]],TBL_Formulas[[#This Row],[Data Retrieval 09]])</f>
        <v>838.80422833555451</v>
      </c>
      <c r="DY51" s="3">
        <f>SUM(TBL_Formulas[[#This Row],[Primary Storage 09]:[Archive Storage 09]],TBL_Formulas[[#This Row],[Data Retrieval 09]],TBL_Formulas[[#This Row],[Egress Fees 09 - Azure]:[Egress Fees 09 - GCP]])</f>
        <v>1687.848456671109</v>
      </c>
      <c r="DZ51" s="3">
        <f>SUM(TBL_Formulas[[#This Row],[Primary Storage 10]:[Archive Storage 10]],TBL_Formulas[[#This Row],[Data Retrieval 10]])</f>
        <v>457.52957909212068</v>
      </c>
      <c r="EA51" s="3">
        <f>SUM(TBL_Formulas[[#This Row],[Primary Storage 10]:[Archive Storage 10]],TBL_Formulas[[#This Row],[Data Retrieval 10]],TBL_Formulas[[#This Row],[Egress Fees 10 - Azure]:[Egress Fees 10 - GCP]])</f>
        <v>1306.5738074276751</v>
      </c>
      <c r="EB51" s="14"/>
    </row>
    <row r="52" spans="1:132" x14ac:dyDescent="0.2">
      <c r="A52" s="2">
        <v>50</v>
      </c>
      <c r="B52" cm="1">
        <f t="array" ref="B52">_xlfn.IFNA(
    _xlfn.IFS(
        _xlfn.XLOOKUP(
            B$1,
            TBL_Options_Add[Option],
            TBL_Options_Add[Influx1_Month],
            0,
            0
        )=TBL_Formulas[[#This Row],[Month]],
        SUM(
            B51*
            SUM(
                _xlfn.XLOOKUP(
                    B$1,
                    TBL_Options[Option],
                    TBL_Options[ROG],
                    0,
                    0
                )/
                12
            )+
            B51+
            _xlfn.XLOOKUP(
                B$1,
                TBL_Options_Add[Option],
                TBL_Options_Add[Influx1_Size],
                0,
                0
            )
        ),
        _xlfn.XLOOKUP(
            B$1,
            TBL_Options_Add[Option],
            TBL_Options_Add[Influx2_Month],
            0,
            0
        )=TBL_Formulas[[#This Row],[Month]],
        SUM(
            B51*
            SUM(
                _xlfn.XLOOKUP(
                    B$1,
                    TBL_Options[Option],
                    TBL_Options[ROG],
                    0,
                    0
                )/
                12
            )+
            B51+
            _xlfn.XLOOKUP(
                B$1,
                TBL_Options_Add[Option],
                TBL_Options_Add[Influx2_Size],
                0,
                0
            )
        ),
        _xlfn.XLOOKUP(
            B$1,
            TBL_Options_Add[Option],
            TBL_Options_Add[Influx3_Month],
            0,
            0
        )=TBL_Formulas[[#This Row],[Month]],
        SUM(
            B51*
            SUM(
                _xlfn.XLOOKUP(
                    B$1,
                    TBL_Options[Option],
                    TBL_Options[ROG],
                    0,
                    0
                )/
                12
            )+
            B51+
            _xlfn.XLOOKUP(
                B$1,
                TBL_Options_Add[Option],
                TBL_Options_Add[Influx3_Size],
                0,
                0
            )
        )
    ),
    SUM(
        B51*
        SUM(
            _xlfn.XLOOKUP(
                B$1,
                TBL_Options[Option],
                TBL_Options[ROG],
                0,
                0
            )/
            12
        )+
        B51
    )
)</f>
        <v>296.65016343982109</v>
      </c>
      <c r="C52" cm="1">
        <f t="array" ref="C52">_xlfn.IFNA(
    _xlfn.IFS(
        _xlfn.XLOOKUP(
            C$1,
            TBL_Options_Add[Option],
            TBL_Options_Add[Influx1_Month],
            0,
            0
        )=TBL_Formulas[[#This Row],[Month]],
        SUM(
            C51*
            SUM(
                _xlfn.XLOOKUP(
                    C$1,
                    TBL_Options[Option],
                    TBL_Options[ROG],
                    0,
                    0
                )/
                12
            )+
            C51+
            _xlfn.XLOOKUP(
                C$1,
                TBL_Options_Add[Option],
                TBL_Options_Add[Influx1_Size],
                0,
                0
            )
        ),
        _xlfn.XLOOKUP(
            C$1,
            TBL_Options_Add[Option],
            TBL_Options_Add[Influx2_Month],
            0,
            0
        )=TBL_Formulas[[#This Row],[Month]],
        SUM(
            C51*
            SUM(
                _xlfn.XLOOKUP(
                    C$1,
                    TBL_Options[Option],
                    TBL_Options[ROG],
                    0,
                    0
                )/
                12
            )+
            C51+
            _xlfn.XLOOKUP(
                C$1,
                TBL_Options_Add[Option],
                TBL_Options_Add[Influx2_Size],
                0,
                0
            )
        ),
        _xlfn.XLOOKUP(
            C$1,
            TBL_Options_Add[Option],
            TBL_Options_Add[Influx3_Month],
            0,
            0
        )=TBL_Formulas[[#This Row],[Month]],
        SUM(
            C51*
            SUM(
                _xlfn.XLOOKUP(
                    C$1,
                    TBL_Options[Option],
                    TBL_Options[ROG],
                    0,
                    0
                )/
                12
            )+
            C51+
            _xlfn.XLOOKUP(
                C$1,
                TBL_Options_Add[Option],
                TBL_Options_Add[Influx3_Size],
                0,
                0
            )
        )
    ),
    SUM(
        C51*
        SUM(
            _xlfn.XLOOKUP(
                C$1,
                TBL_Options[Option],
                TBL_Options[ROG],
                0,
                0
            )/
            12
        )+
        C51
    )
)</f>
        <v>75.088269138111173</v>
      </c>
      <c r="D52" cm="1">
        <f t="array" ref="D52">_xlfn.IFNA(
    _xlfn.IFS(
        _xlfn.XLOOKUP(
            D$1,
            TBL_Options_Add[Option],
            TBL_Options_Add[Influx1_Month],
            0,
            0
        )=TBL_Formulas[[#This Row],[Month]],
        SUM(
            D51*
            SUM(
                _xlfn.XLOOKUP(
                    D$1,
                    TBL_Options[Option],
                    TBL_Options[ROG],
                    0,
                    0
                )/
                12
            )+
            D51+
            _xlfn.XLOOKUP(
                D$1,
                TBL_Options_Add[Option],
                TBL_Options_Add[Influx1_Size],
                0,
                0
            )
        ),
        _xlfn.XLOOKUP(
            D$1,
            TBL_Options_Add[Option],
            TBL_Options_Add[Influx2_Month],
            0,
            0
        )=TBL_Formulas[[#This Row],[Month]],
        SUM(
            D51*
            SUM(
                _xlfn.XLOOKUP(
                    D$1,
                    TBL_Options[Option],
                    TBL_Options[ROG],
                    0,
                    0
                )/
                12
            )+
            D51+
            _xlfn.XLOOKUP(
                D$1,
                TBL_Options_Add[Option],
                TBL_Options_Add[Influx2_Size],
                0,
                0
            )
        ),
        _xlfn.XLOOKUP(
            D$1,
            TBL_Options_Add[Option],
            TBL_Options_Add[Influx3_Month],
            0,
            0
        )=TBL_Formulas[[#This Row],[Month]],
        SUM(
            D51*
            SUM(
                _xlfn.XLOOKUP(
                    D$1,
                    TBL_Options[Option],
                    TBL_Options[ROG],
                    0,
                    0
                )/
                12
            )+
            D51+
            _xlfn.XLOOKUP(
                D$1,
                TBL_Options_Add[Option],
                TBL_Options_Add[Influx3_Size],
                0,
                0
            )
        )
    ),
    SUM(
        D51*
        SUM(
            _xlfn.XLOOKUP(
                D$1,
                TBL_Options[Option],
                TBL_Options[ROG],
                0,
                0
            )/
            12
        )+
        D51
    )
)</f>
        <v>75.088269138111173</v>
      </c>
      <c r="E52" cm="1">
        <f t="array" ref="E52">_xlfn.IFNA(
    _xlfn.IFS(
        _xlfn.XLOOKUP(
            E$1,
            TBL_Options_Add[Option],
            TBL_Options_Add[Influx1_Month],
            0,
            0
        )=TBL_Formulas[[#This Row],[Month]],
        SUM(
            E51*
            SUM(
                _xlfn.XLOOKUP(
                    E$1,
                    TBL_Options[Option],
                    TBL_Options[ROG],
                    0,
                    0
                )/
                12
            )+
            E51+
            _xlfn.XLOOKUP(
                E$1,
                TBL_Options_Add[Option],
                TBL_Options_Add[Influx1_Size],
                0,
                0
            )
        ),
        _xlfn.XLOOKUP(
            E$1,
            TBL_Options_Add[Option],
            TBL_Options_Add[Influx2_Month],
            0,
            0
        )=TBL_Formulas[[#This Row],[Month]],
        SUM(
            E51*
            SUM(
                _xlfn.XLOOKUP(
                    E$1,
                    TBL_Options[Option],
                    TBL_Options[ROG],
                    0,
                    0
                )/
                12
            )+
            E51+
            _xlfn.XLOOKUP(
                E$1,
                TBL_Options_Add[Option],
                TBL_Options_Add[Influx2_Size],
                0,
                0
            )
        ),
        _xlfn.XLOOKUP(
            E$1,
            TBL_Options_Add[Option],
            TBL_Options_Add[Influx3_Month],
            0,
            0
        )=TBL_Formulas[[#This Row],[Month]],
        SUM(
            E51*
            SUM(
                _xlfn.XLOOKUP(
                    E$1,
                    TBL_Options[Option],
                    TBL_Options[ROG],
                    0,
                    0
                )/
                12
            )+
            E51+
            _xlfn.XLOOKUP(
                E$1,
                TBL_Options_Add[Option],
                TBL_Options_Add[Influx3_Size],
                0,
                0
            )
        )
    ),
    SUM(
        E51*
        SUM(
            _xlfn.XLOOKUP(
                E$1,
                TBL_Options[Option],
                TBL_Options[ROG],
                0,
                0
            )/
            12
        )+
        E51
    )
)</f>
        <v>75.088269138111173</v>
      </c>
      <c r="F52" cm="1">
        <f t="array" ref="F52">_xlfn.IFNA(
    _xlfn.IFS(
        _xlfn.XLOOKUP(
            F$1,
            TBL_Options_Add[Option],
            TBL_Options_Add[Influx1_Month],
            0,
            0
        )=TBL_Formulas[[#This Row],[Month]],
        SUM(
            F51*
            SUM(
                _xlfn.XLOOKUP(
                    F$1,
                    TBL_Options[Option],
                    TBL_Options[ROG],
                    0,
                    0
                )/
                12
            )+
            F51+
            _xlfn.XLOOKUP(
                F$1,
                TBL_Options_Add[Option],
                TBL_Options_Add[Influx1_Size],
                0,
                0
            )
        ),
        _xlfn.XLOOKUP(
            F$1,
            TBL_Options_Add[Option],
            TBL_Options_Add[Influx2_Month],
            0,
            0
        )=TBL_Formulas[[#This Row],[Month]],
        SUM(
            F51*
            SUM(
                _xlfn.XLOOKUP(
                    F$1,
                    TBL_Options[Option],
                    TBL_Options[ROG],
                    0,
                    0
                )/
                12
            )+
            F51+
            _xlfn.XLOOKUP(
                F$1,
                TBL_Options_Add[Option],
                TBL_Options_Add[Influx2_Size],
                0,
                0
            )
        ),
        _xlfn.XLOOKUP(
            F$1,
            TBL_Options_Add[Option],
            TBL_Options_Add[Influx3_Month],
            0,
            0
        )=TBL_Formulas[[#This Row],[Month]],
        SUM(
            F51*
            SUM(
                _xlfn.XLOOKUP(
                    F$1,
                    TBL_Options[Option],
                    TBL_Options[ROG],
                    0,
                    0
                )/
                12
            )+
            F51+
            _xlfn.XLOOKUP(
                F$1,
                TBL_Options_Add[Option],
                TBL_Options_Add[Influx3_Size],
                0,
                0
            )
        )
    ),
    SUM(
        F51*
        SUM(
            _xlfn.XLOOKUP(
                F$1,
                TBL_Options[Option],
                TBL_Options[ROG],
                0,
                0
            )/
            12
        )+
        F51
    )
)</f>
        <v>75.088269138111173</v>
      </c>
      <c r="G52" cm="1">
        <f t="array" ref="G52">_xlfn.IFNA(
    _xlfn.IFS(
        _xlfn.XLOOKUP(
            G$1,
            TBL_Options_Add[Option],
            TBL_Options_Add[Influx1_Month],
            0,
            0
        )=TBL_Formulas[[#This Row],[Month]],
        SUM(
            G51*
            SUM(
                _xlfn.XLOOKUP(
                    G$1,
                    TBL_Options[Option],
                    TBL_Options[ROG],
                    0,
                    0
                )/
                12
            )+
            G51+
            _xlfn.XLOOKUP(
                G$1,
                TBL_Options_Add[Option],
                TBL_Options_Add[Influx1_Size],
                0,
                0
            )
        ),
        _xlfn.XLOOKUP(
            G$1,
            TBL_Options_Add[Option],
            TBL_Options_Add[Influx2_Month],
            0,
            0
        )=TBL_Formulas[[#This Row],[Month]],
        SUM(
            G51*
            SUM(
                _xlfn.XLOOKUP(
                    G$1,
                    TBL_Options[Option],
                    TBL_Options[ROG],
                    0,
                    0
                )/
                12
            )+
            G51+
            _xlfn.XLOOKUP(
                G$1,
                TBL_Options_Add[Option],
                TBL_Options_Add[Influx2_Size],
                0,
                0
            )
        ),
        _xlfn.XLOOKUP(
            G$1,
            TBL_Options_Add[Option],
            TBL_Options_Add[Influx3_Month],
            0,
            0
        )=TBL_Formulas[[#This Row],[Month]],
        SUM(
            G51*
            SUM(
                _xlfn.XLOOKUP(
                    G$1,
                    TBL_Options[Option],
                    TBL_Options[ROG],
                    0,
                    0
                )/
                12
            )+
            G51+
            _xlfn.XLOOKUP(
                G$1,
                TBL_Options_Add[Option],
                TBL_Options_Add[Influx3_Size],
                0,
                0
            )
        )
    ),
    SUM(
        G51*
        SUM(
            _xlfn.XLOOKUP(
                G$1,
                TBL_Options[Option],
                TBL_Options[ROG],
                0,
                0
            )/
            12
        )+
        G51
    )
)</f>
        <v>75.088269138111173</v>
      </c>
      <c r="H52" cm="1">
        <f t="array" ref="H52">_xlfn.IFNA(
    _xlfn.IFS(
        _xlfn.XLOOKUP(
            H$1,
            TBL_Options_Add[Option],
            TBL_Options_Add[Influx1_Month],
            0,
            0
        )=TBL_Formulas[[#This Row],[Month]],
        SUM(
            H51*
            SUM(
                _xlfn.XLOOKUP(
                    H$1,
                    TBL_Options[Option],
                    TBL_Options[ROG],
                    0,
                    0
                )/
                12
            )+
            H51+
            _xlfn.XLOOKUP(
                H$1,
                TBL_Options_Add[Option],
                TBL_Options_Add[Influx1_Size],
                0,
                0
            )
        ),
        _xlfn.XLOOKUP(
            H$1,
            TBL_Options_Add[Option],
            TBL_Options_Add[Influx2_Month],
            0,
            0
        )=TBL_Formulas[[#This Row],[Month]],
        SUM(
            H51*
            SUM(
                _xlfn.XLOOKUP(
                    H$1,
                    TBL_Options[Option],
                    TBL_Options[ROG],
                    0,
                    0
                )/
                12
            )+
            H51+
            _xlfn.XLOOKUP(
                H$1,
                TBL_Options_Add[Option],
                TBL_Options_Add[Influx2_Size],
                0,
                0
            )
        ),
        _xlfn.XLOOKUP(
            H$1,
            TBL_Options_Add[Option],
            TBL_Options_Add[Influx3_Month],
            0,
            0
        )=TBL_Formulas[[#This Row],[Month]],
        SUM(
            H51*
            SUM(
                _xlfn.XLOOKUP(
                    H$1,
                    TBL_Options[Option],
                    TBL_Options[ROG],
                    0,
                    0
                )/
                12
            )+
            H51+
            _xlfn.XLOOKUP(
                H$1,
                TBL_Options_Add[Option],
                TBL_Options_Add[Influx3_Size],
                0,
                0
            )
        )
    ),
    SUM(
        H51*
        SUM(
            _xlfn.XLOOKUP(
                H$1,
                TBL_Options[Option],
                TBL_Options[ROG],
                0,
                0
            )/
            12
        )+
        H51
    )
)</f>
        <v>75.088269138111173</v>
      </c>
      <c r="I52" cm="1">
        <f t="array" ref="I52">_xlfn.IFNA(
    _xlfn.IFS(
        _xlfn.XLOOKUP(
            I$1,
            TBL_Options_Add[Option],
            TBL_Options_Add[Influx1_Month],
            0,
            0
        )=TBL_Formulas[[#This Row],[Month]],
        SUM(
            I51*
            SUM(
                _xlfn.XLOOKUP(
                    I$1,
                    TBL_Options[Option],
                    TBL_Options[ROG],
                    0,
                    0
                )/
                12
            )+
            I51+
            _xlfn.XLOOKUP(
                I$1,
                TBL_Options_Add[Option],
                TBL_Options_Add[Influx1_Size],
                0,
                0
            )
        ),
        _xlfn.XLOOKUP(
            I$1,
            TBL_Options_Add[Option],
            TBL_Options_Add[Influx2_Month],
            0,
            0
        )=TBL_Formulas[[#This Row],[Month]],
        SUM(
            I51*
            SUM(
                _xlfn.XLOOKUP(
                    I$1,
                    TBL_Options[Option],
                    TBL_Options[ROG],
                    0,
                    0
                )/
                12
            )+
            I51+
            _xlfn.XLOOKUP(
                I$1,
                TBL_Options_Add[Option],
                TBL_Options_Add[Influx2_Size],
                0,
                0
            )
        ),
        _xlfn.XLOOKUP(
            I$1,
            TBL_Options_Add[Option],
            TBL_Options_Add[Influx3_Month],
            0,
            0
        )=TBL_Formulas[[#This Row],[Month]],
        SUM(
            I51*
            SUM(
                _xlfn.XLOOKUP(
                    I$1,
                    TBL_Options[Option],
                    TBL_Options[ROG],
                    0,
                    0
                )/
                12
            )+
            I51+
            _xlfn.XLOOKUP(
                I$1,
                TBL_Options_Add[Option],
                TBL_Options_Add[Influx3_Size],
                0,
                0
            )
        )
    ),
    SUM(
        I51*
        SUM(
            _xlfn.XLOOKUP(
                I$1,
                TBL_Options[Option],
                TBL_Options[ROG],
                0,
                0
            )/
            12
        )+
        I51
    )
)</f>
        <v>75.088269138111173</v>
      </c>
      <c r="J52" cm="1">
        <f t="array" ref="J52">_xlfn.IFNA(
    _xlfn.IFS(
        _xlfn.XLOOKUP(
            J$1,
            TBL_Options_Add[Option],
            TBL_Options_Add[Influx1_Month],
            0,
            0
        )=TBL_Formulas[[#This Row],[Month]],
        SUM(
            J51*
            SUM(
                _xlfn.XLOOKUP(
                    J$1,
                    TBL_Options[Option],
                    TBL_Options[ROG],
                    0,
                    0
                )/
                12
            )+
            J51+
            _xlfn.XLOOKUP(
                J$1,
                TBL_Options_Add[Option],
                TBL_Options_Add[Influx1_Size],
                0,
                0
            )
        ),
        _xlfn.XLOOKUP(
            J$1,
            TBL_Options_Add[Option],
            TBL_Options_Add[Influx2_Month],
            0,
            0
        )=TBL_Formulas[[#This Row],[Month]],
        SUM(
            J51*
            SUM(
                _xlfn.XLOOKUP(
                    J$1,
                    TBL_Options[Option],
                    TBL_Options[ROG],
                    0,
                    0
                )/
                12
            )+
            J51+
            _xlfn.XLOOKUP(
                J$1,
                TBL_Options_Add[Option],
                TBL_Options_Add[Influx2_Size],
                0,
                0
            )
        ),
        _xlfn.XLOOKUP(
            J$1,
            TBL_Options_Add[Option],
            TBL_Options_Add[Influx3_Month],
            0,
            0
        )=TBL_Formulas[[#This Row],[Month]],
        SUM(
            J51*
            SUM(
                _xlfn.XLOOKUP(
                    J$1,
                    TBL_Options[Option],
                    TBL_Options[ROG],
                    0,
                    0
                )/
                12
            )+
            J51+
            _xlfn.XLOOKUP(
                J$1,
                TBL_Options_Add[Option],
                TBL_Options_Add[Influx3_Size],
                0,
                0
            )
        )
    ),
    SUM(
        J51*
        SUM(
            _xlfn.XLOOKUP(
                J$1,
                TBL_Options[Option],
                TBL_Options[ROG],
                0,
                0
            )/
            12
        )+
        J51
    )
)</f>
        <v>75.088269138111173</v>
      </c>
      <c r="K52" cm="1">
        <f t="array" ref="K52">_xlfn.IFNA(
    _xlfn.IFS(
        _xlfn.XLOOKUP(
            K$1,
            TBL_Options_Add[Option],
            TBL_Options_Add[Influx1_Month],
            0,
            0
        )=TBL_Formulas[[#This Row],[Month]],
        SUM(
            K51*
            SUM(
                _xlfn.XLOOKUP(
                    K$1,
                    TBL_Options[Option],
                    TBL_Options[ROG],
                    0,
                    0
                )/
                12
            )+
            K51+
            _xlfn.XLOOKUP(
                K$1,
                TBL_Options_Add[Option],
                TBL_Options_Add[Influx1_Size],
                0,
                0
            )
        ),
        _xlfn.XLOOKUP(
            K$1,
            TBL_Options_Add[Option],
            TBL_Options_Add[Influx2_Month],
            0,
            0
        )=TBL_Formulas[[#This Row],[Month]],
        SUM(
            K51*
            SUM(
                _xlfn.XLOOKUP(
                    K$1,
                    TBL_Options[Option],
                    TBL_Options[ROG],
                    0,
                    0
                )/
                12
            )+
            K51+
            _xlfn.XLOOKUP(
                K$1,
                TBL_Options_Add[Option],
                TBL_Options_Add[Influx2_Size],
                0,
                0
            )
        ),
        _xlfn.XLOOKUP(
            K$1,
            TBL_Options_Add[Option],
            TBL_Options_Add[Influx3_Month],
            0,
            0
        )=TBL_Formulas[[#This Row],[Month]],
        SUM(
            K51*
            SUM(
                _xlfn.XLOOKUP(
                    K$1,
                    TBL_Options[Option],
                    TBL_Options[ROG],
                    0,
                    0
                )/
                12
            )+
            K51+
            _xlfn.XLOOKUP(
                K$1,
                TBL_Options_Add[Option],
                TBL_Options_Add[Influx3_Size],
                0,
                0
            )
        )
    ),
    SUM(
        K51*
        SUM(
            _xlfn.XLOOKUP(
                K$1,
                TBL_Options[Option],
                TBL_Options[ROG],
                0,
                0
            )/
            12
        )+
        K51
    )
)</f>
        <v>75.088269138111173</v>
      </c>
      <c r="L52">
        <f>IFERROR(
    SUM(
       TBL_Formulas[[#This Row],[Growth Pattern 01]]*
        _xlfn.XLOOKUP(
            L$1,
            TBL_Options[Option],
            TBL_Options[Primary_Mix],
            1,
            0
        )
    ),
    ""
)</f>
        <v>296.65016343982109</v>
      </c>
      <c r="M52">
        <f>IFERROR(
    SUM(
       TBL_Formulas[[#This Row],[Growth Pattern 01]]*
        _xlfn.XLOOKUP(
            M$1,
            TBL_Options[Option],
            TBL_Options[Secondary_Mix],
            1,
            0
        )
    ),
    ""
)</f>
        <v>59.33003268796422</v>
      </c>
      <c r="N52">
        <f>IFERROR(
    SUM(
       TBL_Formulas[[#This Row],[Growth Pattern 01]]*
        _xlfn.XLOOKUP(
            N$1,
            TBL_Options[Option],
            TBL_Options[Archive_Mix],
            1,
            0
        )
    ),
    ""
)</f>
        <v>0</v>
      </c>
      <c r="O52">
        <f>IFERROR(
    SUM(
       TBL_Formulas[[#This Row],[Growth Pattern 02]]*
        _xlfn.XLOOKUP(
            O$1,
            TBL_Options[Option],
            TBL_Options[Primary_Mix],
            1,
            0
        )
    ),
    ""
)</f>
        <v>15.017653827622235</v>
      </c>
      <c r="P52">
        <f>IFERROR(
    SUM(
       TBL_Formulas[[#This Row],[Growth Pattern 02]]*
        _xlfn.XLOOKUP(
            P$1,
            TBL_Options[Option],
            TBL_Options[Secondary_Mix],
            1,
            0
        )
    ),
    ""
)</f>
        <v>15.017653827622235</v>
      </c>
      <c r="Q52">
        <f>IFERROR(
    SUM(
       TBL_Formulas[[#This Row],[Growth Pattern 02]]*
        _xlfn.XLOOKUP(
            Q$1,
            TBL_Options[Option],
            TBL_Options[Archive_Mix],
            1,
            0
        )
    ),
    ""
)</f>
        <v>45.052961482866699</v>
      </c>
      <c r="R52">
        <f>IFERROR(
    SUM(
       TBL_Formulas[[#This Row],[Growth Pattern 03]]*
        _xlfn.XLOOKUP(
            R$1,
            TBL_Options[Option],
            TBL_Options[Primary_Mix],
            1,
            0
        )
    ),
    ""
)</f>
        <v>75.088269138111173</v>
      </c>
      <c r="S52">
        <f>IFERROR(
    SUM(
       TBL_Formulas[[#This Row],[Growth Pattern 03]]*
        _xlfn.XLOOKUP(
            R$1,
            TBL_Options[Option],
            TBL_Options[Secondary_Mix],
            1,
            0
        )
    ),
    ""
)</f>
        <v>0</v>
      </c>
      <c r="T52">
        <f>IFERROR(
    SUM(
       TBL_Formulas[[#This Row],[Growth Pattern 03]]*
        _xlfn.XLOOKUP(
            T$1,
            TBL_Options[Option],
            TBL_Options[Archive_Mix],
            1,
            0
        )
    ),
    ""
)</f>
        <v>0</v>
      </c>
      <c r="U52">
        <f>IFERROR(
    SUM(
       TBL_Formulas[[#This Row],[Growth Pattern 04]]*
        _xlfn.XLOOKUP(
            U$1,
            TBL_Options[Option],
            TBL_Options[Primary_Mix],
            1,
            0
        )
    ),
    ""
)</f>
        <v>75.088269138111173</v>
      </c>
      <c r="V52">
        <f>IFERROR(
    SUM(
       TBL_Formulas[[#This Row],[Growth Pattern 04]]*
        _xlfn.XLOOKUP(
           V$1,
            TBL_Options[Option],
            TBL_Options[Secondary_Mix],
            1,
            0
        )
    ),
    ""
)</f>
        <v>0</v>
      </c>
      <c r="W52">
        <f>IFERROR(
    SUM(
       TBL_Formulas[[#This Row],[Growth Pattern 04]]*
        _xlfn.XLOOKUP(
            W$1,
            TBL_Options[Option],
            TBL_Options[Archive_Mix],
            1,
            0
        )
    ),
    ""
)</f>
        <v>0</v>
      </c>
      <c r="X52">
        <f>IFERROR(
    SUM(
       TBL_Formulas[[#This Row],[Growth Pattern 05]]*
        _xlfn.XLOOKUP(
            X$1,
            TBL_Options[Option],
            TBL_Options[Primary_Mix],
            1,
            0
        )
    ),
    ""
)</f>
        <v>75.088269138111173</v>
      </c>
      <c r="Y52">
        <f>IFERROR(
    SUM(
       TBL_Formulas[[#This Row],[Growth Pattern 05]]*
        _xlfn.XLOOKUP(
            Y$1,
            TBL_Options[Option],
            TBL_Options[Secondary_Mix],
            1,
            0
        )
    ),
    ""
)</f>
        <v>0</v>
      </c>
      <c r="Z52">
        <f>IFERROR(
    SUM(
       TBL_Formulas[[#This Row],[Growth Pattern 05]]*
        _xlfn.XLOOKUP(
            Z$1,
            TBL_Options[Option],
            TBL_Options[Archive_Mix],
            1,
            0
        )
    ),
    ""
)</f>
        <v>0</v>
      </c>
      <c r="AA52">
        <f>IFERROR(
    SUM(
       TBL_Formulas[[#This Row],[Growth Pattern 06]]*
        _xlfn.XLOOKUP(
            AA$1,
            TBL_Options[Option],
            TBL_Options[Primary_Mix],
            1,
            0
        )
    ),
    ""
)</f>
        <v>75.088269138111173</v>
      </c>
      <c r="AB52">
        <f>IFERROR(
    SUM(
       TBL_Formulas[[#This Row],[Growth Pattern 06]]*
        _xlfn.XLOOKUP(
            AB$1,
            TBL_Options[Option],
            TBL_Options[Secondary_Mix],
            1,
            0
        )
    ),
    ""
)</f>
        <v>0</v>
      </c>
      <c r="AC52">
        <f>IFERROR(
    SUM(
       TBL_Formulas[[#This Row],[Growth Pattern 06]]*
        _xlfn.XLOOKUP(
            AC$1,
            TBL_Options[Option],
            TBL_Options[Archive_Mix],
            1,
            0
        )
    ),
    ""
)</f>
        <v>0</v>
      </c>
      <c r="AD52">
        <f>IFERROR(
    SUM(
       TBL_Formulas[[#This Row],[Growth Pattern 07]]*
        _xlfn.XLOOKUP(
            AD$1,
            TBL_Options[Option],
            TBL_Options[Primary_Mix],
            1,
            0
        )
    ),
    ""
)</f>
        <v>75.088269138111173</v>
      </c>
      <c r="AE52">
        <f>IFERROR(
    SUM(
       TBL_Formulas[[#This Row],[Growth Pattern 07]]*
        _xlfn.XLOOKUP(
            AE$1,
            TBL_Options[Option],
            TBL_Options[Secondary_Mix],
            1,
            0
        )
    ),
    ""
)</f>
        <v>0</v>
      </c>
      <c r="AF52">
        <f>IFERROR(
    SUM(
       TBL_Formulas[[#This Row],[Growth Pattern 07]]*
        _xlfn.XLOOKUP(
            AF$1,
            TBL_Options[Option],
            TBL_Options[Archive_Mix],
            1,
            0
        )
    ),
    ""
)</f>
        <v>0</v>
      </c>
      <c r="AG52">
        <f>IFERROR(
    SUM(
       TBL_Formulas[[#This Row],[Growth Pattern 08]]*
        _xlfn.XLOOKUP(
            AG$1,
            TBL_Options[Option],
            TBL_Options[Primary_Mix],
            1,
            0
        )
    ),
    ""
)</f>
        <v>75.088269138111173</v>
      </c>
      <c r="AH52">
        <f>IFERROR(
    SUM(
       TBL_Formulas[[#This Row],[Growth Pattern 08]]*
        _xlfn.XLOOKUP(
            AH$1,
            TBL_Options[Option],
            TBL_Options[Secondary_Mix],
            1,
            0
        )
    ),
    ""
)</f>
        <v>0</v>
      </c>
      <c r="AI52">
        <f>IFERROR(
    SUM(
       TBL_Formulas[[#This Row],[Growth Pattern 08]]*
        _xlfn.XLOOKUP(
            AI$1,
            TBL_Options[Option],
            TBL_Options[Archive_Mix],
            1,
            0
        )
    ),
    ""
)</f>
        <v>0</v>
      </c>
      <c r="AJ52">
        <f>IFERROR(
    SUM(
       TBL_Formulas[[#This Row],[Growth Pattern 09]]*
        _xlfn.XLOOKUP(
            AJ$1,
            TBL_Options[Option],
            TBL_Options[Primary_Mix],
            1,
            0
        )
    ),
    ""
)</f>
        <v>75.088269138111173</v>
      </c>
      <c r="AK52">
        <f>IFERROR(
    SUM(
       TBL_Formulas[[#This Row],[Growth Pattern 09]]*
        _xlfn.XLOOKUP(
            AK$1,
            TBL_Options[Option],
            TBL_Options[Secondary_Mix],
            1,
            0
        )
    ),
    ""
)</f>
        <v>0</v>
      </c>
      <c r="AL52">
        <f>IFERROR(
    SUM(
       TBL_Formulas[[#This Row],[Growth Pattern 09]]*
        _xlfn.XLOOKUP(
            AL$1,
            TBL_Options[Option],
            TBL_Options[Archive_Mix],
            1,
            0
        )
    ),
    ""
)</f>
        <v>0</v>
      </c>
      <c r="AM52">
        <f>IFERROR(
    SUM(
       TBL_Formulas[[#This Row],[Growth Pattern 10]]*
        _xlfn.XLOOKUP(
            AM$1,
            TBL_Options[Option],
            TBL_Options[Primary_Mix],
            1,
            0
        )
    ),
    ""
)</f>
        <v>75.088269138111173</v>
      </c>
      <c r="AN52">
        <f>IFERROR(
    SUM(
       TBL_Formulas[[#This Row],[Growth Pattern 10]]*
        _xlfn.XLOOKUP(
            AN$1,
            TBL_Options[Option],
            TBL_Options[Secondary_Mix],
            1,
            0
        )
    ),
    ""
)</f>
        <v>0</v>
      </c>
      <c r="AO52">
        <f>IFERROR(
    SUM(
       TBL_Formulas[[#This Row],[Growth Pattern 10]]*
        _xlfn.XLOOKUP(
            AO$1,
            TBL_Options[Option],
            TBL_Options[Archive_Mix],
            1,
            0
        )
    ),
    ""
)</f>
        <v>0</v>
      </c>
      <c r="AP52" s="3" cm="1">
        <f t="array" ref="AP52">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6734.1348819722898</v>
      </c>
      <c r="AQ52" s="3" t="str" cm="1">
        <f t="array" ref="AQ52">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2" s="3" t="str" cm="1">
        <f t="array" ref="AR52">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2" s="3" cm="1">
        <f t="array" ref="AS52">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353.69578294815886</v>
      </c>
      <c r="AT52" s="3" cm="1">
        <f t="array" ref="AT52">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192.22596899356461</v>
      </c>
      <c r="AU52" s="3" cm="1">
        <f t="array" ref="AU52">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184.53693023382201</v>
      </c>
      <c r="AV52" s="3" cm="1">
        <f t="array" ref="AV52">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961.12984496782303</v>
      </c>
      <c r="AW52" s="3" t="str" cm="1">
        <f t="array" ref="AW52">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2" s="3" t="str" cm="1">
        <f t="array" ref="AX52">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2" s="3" cm="1">
        <f t="array" ref="AY52">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768.90387597425843</v>
      </c>
      <c r="AZ52" s="3" t="str" cm="1">
        <f t="array" ref="AZ52">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2" s="3" t="str" cm="1">
        <f t="array" ref="BA52">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2" s="3" cm="1">
        <f t="array" ref="BB52">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1366.043705435467</v>
      </c>
      <c r="BC52" s="3" t="str" cm="1">
        <f t="array" ref="BC52">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2" s="3" t="str" cm="1">
        <f t="array" ref="BD52">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2" s="3" cm="1">
        <f t="array" ref="BE52">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768.90387597425843</v>
      </c>
      <c r="BF52" s="3" t="str" cm="1">
        <f t="array" ref="BF52">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2" s="3" t="str" cm="1">
        <f t="array" ref="BG52">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2" s="3" cm="1">
        <f t="array" ref="BH52">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153.78077519485169</v>
      </c>
      <c r="BI52" s="3" t="str" cm="1">
        <f t="array" ref="BI52">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2" s="3" t="str" cm="1">
        <f t="array" ref="BJ52">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2" s="3" cm="1">
        <f t="array" ref="BK52">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2998.7251162996076</v>
      </c>
      <c r="BL52" s="3" t="str" cm="1">
        <f t="array" ref="BL52">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2" s="3" t="str" cm="1">
        <f t="array" ref="BM52">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2" s="3" cm="1">
        <f t="array" ref="BN52">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768.90387597425843</v>
      </c>
      <c r="BO52" s="3" t="str" cm="1">
        <f t="array" ref="BO52">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2" s="3" t="str" cm="1">
        <f t="array" ref="BP52">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2" s="3" cm="1">
        <f t="array" ref="BQ52">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307.56155038970337</v>
      </c>
      <c r="BR52" s="3" t="str" cm="1">
        <f t="array" ref="BR52">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2" s="3" t="str" cm="1">
        <f t="array" ref="BS52">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2"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2">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2">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76.890387597425843</v>
      </c>
      <c r="BW52">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76.890387597425843</v>
      </c>
      <c r="BX52">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2">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76.890387597425843</v>
      </c>
      <c r="BZ52">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153.78077519485169</v>
      </c>
      <c r="CA52">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2">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76.890387597425843</v>
      </c>
      <c r="CC52">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153.78077519485169</v>
      </c>
      <c r="CD52" s="3" t="str" cm="1">
        <f t="array" ref="CD52">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2" s="3" cm="1">
        <f t="array" ref="CE52">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2633.2430225802027</v>
      </c>
      <c r="CF52" s="3" t="str" cm="1">
        <f t="array" ref="CF52">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2" s="3" t="str" cm="1">
        <f t="array" ref="CG52">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2" s="3" cm="1">
        <f t="array" ref="CH52">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138.40269767536651</v>
      </c>
      <c r="CI52" s="3" t="str" cm="1">
        <f t="array" ref="CI52">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2" s="3" t="str" cm="1">
        <f t="array" ref="CJ52">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2" s="3" cm="1">
        <f t="array" ref="CK52">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692.01348837683258</v>
      </c>
      <c r="CL52" s="3" t="str" cm="1">
        <f t="array" ref="CL52">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2" s="3" t="str" cm="1">
        <f t="array" ref="CM52">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2" s="3" cm="1">
        <f t="array" ref="CN52">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692.01348837683258</v>
      </c>
      <c r="CO52" s="3" t="str" cm="1">
        <f t="array" ref="CO52">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2" s="3" cm="1">
        <f t="array" ref="CP52">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663.83089147747614</v>
      </c>
      <c r="CQ52" s="3" t="str" cm="1">
        <f t="array" ref="CQ52">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2" s="3" t="str" cm="1">
        <f t="array" ref="CR52">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2" s="3" cm="1">
        <f t="array" ref="CS52">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663.83089147747614</v>
      </c>
      <c r="CT52" s="3" t="str" cm="1">
        <f t="array" ref="CT52">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2" s="3" t="str" cm="1">
        <f t="array" ref="CU52">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2" s="3" cm="1">
        <f t="array" ref="CV52">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663.83089147747614</v>
      </c>
      <c r="CW52" s="3" t="str" cm="1">
        <f t="array" ref="CW52">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2" s="3" t="str" cm="1">
        <f t="array" ref="CX52">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2" s="3" cm="1">
        <f t="array" ref="CY52">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663.83089147747614</v>
      </c>
      <c r="CZ52" s="3" t="str" cm="1">
        <f t="array" ref="CZ52">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2" s="3" t="str" cm="1">
        <f t="array" ref="DA52">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2" s="3" t="str" cm="1">
        <f t="array" ref="DB52">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2" s="3" t="str" cm="1">
        <f t="array" ref="DC52">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2" s="3" cm="1">
        <f t="array" ref="DD52">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856.03426357168428</v>
      </c>
      <c r="DE52" s="3" t="str" cm="1">
        <f t="array" ref="DE52">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2" s="3" t="str" cm="1">
        <f t="array" ref="DF52">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2" s="3" cm="1">
        <f t="array" ref="DG52">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856.03426357168428</v>
      </c>
      <c r="DH52" s="3">
        <f>SUM(TBL_Formulas[[#This Row],[Primary Storage 01]:[Archive Storage 01]],TBL_Formulas[[#This Row],[Data Retrieval 01]])</f>
        <v>6734.1348819722898</v>
      </c>
      <c r="DI52" s="3">
        <f>SUM(TBL_Formulas[[#This Row],[Primary Storage 01]:[Archive Storage 01]],TBL_Formulas[[#This Row],[Data Retrieval 01]],TBL_Formulas[[#This Row],[Egress Fees 01 - Azure]:[Egress Fees 01 - GCP]])</f>
        <v>9367.3779045524934</v>
      </c>
      <c r="DJ52" s="3">
        <f>SUM(TBL_Formulas[[#This Row],[Primary Storage 02]:[Archive Storage 02]],TBL_Formulas[[#This Row],[Data Retrieval 02]])</f>
        <v>730.45868217554539</v>
      </c>
      <c r="DK52" s="3">
        <f>SUM(TBL_Formulas[[#This Row],[Primary Storage 02]:[Archive Storage 02]],TBL_Formulas[[#This Row],[Data Retrieval 02]],TBL_Formulas[[#This Row],[Egress Fees 02 - Azure]:[Egress Fees 02 - GCP]])</f>
        <v>868.86137985091193</v>
      </c>
      <c r="DL52" s="3">
        <f>SUM(TBL_Formulas[[#This Row],[Primary Storage 03]:[Archive Storage 03]],TBL_Formulas[[#This Row],[Data Retrieval 03]])</f>
        <v>1038.020232565249</v>
      </c>
      <c r="DM52" s="3">
        <f>SUM(TBL_Formulas[[#This Row],[Primary Storage 03]:[Archive Storage 03]],TBL_Formulas[[#This Row],[Data Retrieval 03]],TBL_Formulas[[#This Row],[Egress Fees 03 - Azure]:[Egress Fees 03 - GCP]])</f>
        <v>1730.0337209420816</v>
      </c>
      <c r="DN52" s="3">
        <f>SUM(TBL_Formulas[[#This Row],[Primary Storage 04]:[Archive Storage 04]],TBL_Formulas[[#This Row],[Data Retrieval 04]])</f>
        <v>845.79426357168427</v>
      </c>
      <c r="DO52" s="3">
        <f>SUM(TBL_Formulas[[#This Row],[Primary Storage 04]:[Archive Storage 04]],TBL_Formulas[[#This Row],[Data Retrieval 04]],TBL_Formulas[[#This Row],[Egress Fees 04 - Azure]:[Egress Fees 04 - GCP]])</f>
        <v>1537.8077519485169</v>
      </c>
      <c r="DP52" s="3">
        <f>SUM(TBL_Formulas[[#This Row],[Primary Storage 05]:[Archive Storage 05]],TBL_Formulas[[#This Row],[Data Retrieval 05]])</f>
        <v>1366.043705435467</v>
      </c>
      <c r="DQ52" s="3">
        <f>SUM(TBL_Formulas[[#This Row],[Primary Storage 05]:[Archive Storage 05]],TBL_Formulas[[#This Row],[Data Retrieval 05]],TBL_Formulas[[#This Row],[Egress Fees 05 - Azure]:[Egress Fees 05 - GCP]])</f>
        <v>2029.8745969129432</v>
      </c>
      <c r="DR52" s="3">
        <f>SUM(TBL_Formulas[[#This Row],[Primary Storage 06]:[Archive Storage 06]],TBL_Formulas[[#This Row],[Data Retrieval 06]])</f>
        <v>845.79426357168427</v>
      </c>
      <c r="DS52" s="3">
        <f>SUM(TBL_Formulas[[#This Row],[Primary Storage 06]:[Archive Storage 06]],TBL_Formulas[[#This Row],[Data Retrieval 06]],TBL_Formulas[[#This Row],[Egress Fees 06 - Azure]:[Egress Fees 06 - GCP]])</f>
        <v>1509.6251550491604</v>
      </c>
      <c r="DT52" s="3">
        <f>SUM(TBL_Formulas[[#This Row],[Primary Storage 07]:[Archive Storage 07]],TBL_Formulas[[#This Row],[Data Retrieval 07]])</f>
        <v>307.56155038970337</v>
      </c>
      <c r="DU52" s="3">
        <f>SUM(TBL_Formulas[[#This Row],[Primary Storage 07]:[Archive Storage 07]],TBL_Formulas[[#This Row],[Data Retrieval 07]],TBL_Formulas[[#This Row],[Egress Fees 07 - Azure]:[Egress Fees 07 - GCP]])</f>
        <v>971.39244186717951</v>
      </c>
      <c r="DV52" s="3">
        <f>SUM(TBL_Formulas[[#This Row],[Primary Storage 08]:[Archive Storage 08]],TBL_Formulas[[#This Row],[Data Retrieval 08]])</f>
        <v>2998.7251162996076</v>
      </c>
      <c r="DW52" s="3">
        <f>SUM(TBL_Formulas[[#This Row],[Primary Storage 08]:[Archive Storage 08]],TBL_Formulas[[#This Row],[Data Retrieval 08]],TBL_Formulas[[#This Row],[Egress Fees 08 - Azure]:[Egress Fees 08 - GCP]])</f>
        <v>3662.5560077770838</v>
      </c>
      <c r="DX52" s="3">
        <f>SUM(TBL_Formulas[[#This Row],[Primary Storage 09]:[Archive Storage 09]],TBL_Formulas[[#This Row],[Data Retrieval 09]])</f>
        <v>845.79426357168427</v>
      </c>
      <c r="DY52" s="3">
        <f>SUM(TBL_Formulas[[#This Row],[Primary Storage 09]:[Archive Storage 09]],TBL_Formulas[[#This Row],[Data Retrieval 09]],TBL_Formulas[[#This Row],[Egress Fees 09 - Azure]:[Egress Fees 09 - GCP]])</f>
        <v>1701.8285271433685</v>
      </c>
      <c r="DZ52" s="3">
        <f>SUM(TBL_Formulas[[#This Row],[Primary Storage 10]:[Archive Storage 10]],TBL_Formulas[[#This Row],[Data Retrieval 10]])</f>
        <v>461.34232558455506</v>
      </c>
      <c r="EA52" s="3">
        <f>SUM(TBL_Formulas[[#This Row],[Primary Storage 10]:[Archive Storage 10]],TBL_Formulas[[#This Row],[Data Retrieval 10]],TBL_Formulas[[#This Row],[Egress Fees 10 - Azure]:[Egress Fees 10 - GCP]])</f>
        <v>1317.3765891562393</v>
      </c>
      <c r="EB52" s="14"/>
    </row>
    <row r="53" spans="1:132" x14ac:dyDescent="0.2">
      <c r="A53" s="2">
        <v>51</v>
      </c>
      <c r="B53" cm="1">
        <f t="array" ref="B53">_xlfn.IFNA(
    _xlfn.IFS(
        _xlfn.XLOOKUP(
            B$1,
            TBL_Options_Add[Option],
            TBL_Options_Add[Influx1_Month],
            0,
            0
        )=TBL_Formulas[[#This Row],[Month]],
        SUM(
            B52*
            SUM(
                _xlfn.XLOOKUP(
                    B$1,
                    TBL_Options[Option],
                    TBL_Options[ROG],
                    0,
                    0
                )/
                12
            )+
            B52+
            _xlfn.XLOOKUP(
                B$1,
                TBL_Options_Add[Option],
                TBL_Options_Add[Influx1_Size],
                0,
                0
            )
        ),
        _xlfn.XLOOKUP(
            B$1,
            TBL_Options_Add[Option],
            TBL_Options_Add[Influx2_Month],
            0,
            0
        )=TBL_Formulas[[#This Row],[Month]],
        SUM(
            B52*
            SUM(
                _xlfn.XLOOKUP(
                    B$1,
                    TBL_Options[Option],
                    TBL_Options[ROG],
                    0,
                    0
                )/
                12
            )+
            B52+
            _xlfn.XLOOKUP(
                B$1,
                TBL_Options_Add[Option],
                TBL_Options_Add[Influx2_Size],
                0,
                0
            )
        ),
        _xlfn.XLOOKUP(
            B$1,
            TBL_Options_Add[Option],
            TBL_Options_Add[Influx3_Month],
            0,
            0
        )=TBL_Formulas[[#This Row],[Month]],
        SUM(
            B52*
            SUM(
                _xlfn.XLOOKUP(
                    B$1,
                    TBL_Options[Option],
                    TBL_Options[ROG],
                    0,
                    0
                )/
                12
            )+
            B52+
            _xlfn.XLOOKUP(
                B$1,
                TBL_Options_Add[Option],
                TBL_Options_Add[Influx3_Size],
                0,
                0
            )
        )
    ),
    SUM(
        B52*
        SUM(
            _xlfn.XLOOKUP(
                B$1,
                TBL_Options[Option],
                TBL_Options[ROG],
                0,
                0
            )/
            12
        )+
        B52
    )
)</f>
        <v>299.12224813515292</v>
      </c>
      <c r="C53" cm="1">
        <f t="array" ref="C53">_xlfn.IFNA(
    _xlfn.IFS(
        _xlfn.XLOOKUP(
            C$1,
            TBL_Options_Add[Option],
            TBL_Options_Add[Influx1_Month],
            0,
            0
        )=TBL_Formulas[[#This Row],[Month]],
        SUM(
            C52*
            SUM(
                _xlfn.XLOOKUP(
                    C$1,
                    TBL_Options[Option],
                    TBL_Options[ROG],
                    0,
                    0
                )/
                12
            )+
            C52+
            _xlfn.XLOOKUP(
                C$1,
                TBL_Options_Add[Option],
                TBL_Options_Add[Influx1_Size],
                0,
                0
            )
        ),
        _xlfn.XLOOKUP(
            C$1,
            TBL_Options_Add[Option],
            TBL_Options_Add[Influx2_Month],
            0,
            0
        )=TBL_Formulas[[#This Row],[Month]],
        SUM(
            C52*
            SUM(
                _xlfn.XLOOKUP(
                    C$1,
                    TBL_Options[Option],
                    TBL_Options[ROG],
                    0,
                    0
                )/
                12
            )+
            C52+
            _xlfn.XLOOKUP(
                C$1,
                TBL_Options_Add[Option],
                TBL_Options_Add[Influx2_Size],
                0,
                0
            )
        ),
        _xlfn.XLOOKUP(
            C$1,
            TBL_Options_Add[Option],
            TBL_Options_Add[Influx3_Month],
            0,
            0
        )=TBL_Formulas[[#This Row],[Month]],
        SUM(
            C52*
            SUM(
                _xlfn.XLOOKUP(
                    C$1,
                    TBL_Options[Option],
                    TBL_Options[ROG],
                    0,
                    0
                )/
                12
            )+
            C52+
            _xlfn.XLOOKUP(
                C$1,
                TBL_Options_Add[Option],
                TBL_Options_Add[Influx3_Size],
                0,
                0
            )
        )
    ),
    SUM(
        C52*
        SUM(
            _xlfn.XLOOKUP(
                C$1,
                TBL_Options[Option],
                TBL_Options[ROG],
                0,
                0
            )/
            12
        )+
        C52
    )
)</f>
        <v>75.714004714262103</v>
      </c>
      <c r="D53" cm="1">
        <f t="array" ref="D53">_xlfn.IFNA(
    _xlfn.IFS(
        _xlfn.XLOOKUP(
            D$1,
            TBL_Options_Add[Option],
            TBL_Options_Add[Influx1_Month],
            0,
            0
        )=TBL_Formulas[[#This Row],[Month]],
        SUM(
            D52*
            SUM(
                _xlfn.XLOOKUP(
                    D$1,
                    TBL_Options[Option],
                    TBL_Options[ROG],
                    0,
                    0
                )/
                12
            )+
            D52+
            _xlfn.XLOOKUP(
                D$1,
                TBL_Options_Add[Option],
                TBL_Options_Add[Influx1_Size],
                0,
                0
            )
        ),
        _xlfn.XLOOKUP(
            D$1,
            TBL_Options_Add[Option],
            TBL_Options_Add[Influx2_Month],
            0,
            0
        )=TBL_Formulas[[#This Row],[Month]],
        SUM(
            D52*
            SUM(
                _xlfn.XLOOKUP(
                    D$1,
                    TBL_Options[Option],
                    TBL_Options[ROG],
                    0,
                    0
                )/
                12
            )+
            D52+
            _xlfn.XLOOKUP(
                D$1,
                TBL_Options_Add[Option],
                TBL_Options_Add[Influx2_Size],
                0,
                0
            )
        ),
        _xlfn.XLOOKUP(
            D$1,
            TBL_Options_Add[Option],
            TBL_Options_Add[Influx3_Month],
            0,
            0
        )=TBL_Formulas[[#This Row],[Month]],
        SUM(
            D52*
            SUM(
                _xlfn.XLOOKUP(
                    D$1,
                    TBL_Options[Option],
                    TBL_Options[ROG],
                    0,
                    0
                )/
                12
            )+
            D52+
            _xlfn.XLOOKUP(
                D$1,
                TBL_Options_Add[Option],
                TBL_Options_Add[Influx3_Size],
                0,
                0
            )
        )
    ),
    SUM(
        D52*
        SUM(
            _xlfn.XLOOKUP(
                D$1,
                TBL_Options[Option],
                TBL_Options[ROG],
                0,
                0
            )/
            12
        )+
        D52
    )
)</f>
        <v>75.714004714262103</v>
      </c>
      <c r="E53" cm="1">
        <f t="array" ref="E53">_xlfn.IFNA(
    _xlfn.IFS(
        _xlfn.XLOOKUP(
            E$1,
            TBL_Options_Add[Option],
            TBL_Options_Add[Influx1_Month],
            0,
            0
        )=TBL_Formulas[[#This Row],[Month]],
        SUM(
            E52*
            SUM(
                _xlfn.XLOOKUP(
                    E$1,
                    TBL_Options[Option],
                    TBL_Options[ROG],
                    0,
                    0
                )/
                12
            )+
            E52+
            _xlfn.XLOOKUP(
                E$1,
                TBL_Options_Add[Option],
                TBL_Options_Add[Influx1_Size],
                0,
                0
            )
        ),
        _xlfn.XLOOKUP(
            E$1,
            TBL_Options_Add[Option],
            TBL_Options_Add[Influx2_Month],
            0,
            0
        )=TBL_Formulas[[#This Row],[Month]],
        SUM(
            E52*
            SUM(
                _xlfn.XLOOKUP(
                    E$1,
                    TBL_Options[Option],
                    TBL_Options[ROG],
                    0,
                    0
                )/
                12
            )+
            E52+
            _xlfn.XLOOKUP(
                E$1,
                TBL_Options_Add[Option],
                TBL_Options_Add[Influx2_Size],
                0,
                0
            )
        ),
        _xlfn.XLOOKUP(
            E$1,
            TBL_Options_Add[Option],
            TBL_Options_Add[Influx3_Month],
            0,
            0
        )=TBL_Formulas[[#This Row],[Month]],
        SUM(
            E52*
            SUM(
                _xlfn.XLOOKUP(
                    E$1,
                    TBL_Options[Option],
                    TBL_Options[ROG],
                    0,
                    0
                )/
                12
            )+
            E52+
            _xlfn.XLOOKUP(
                E$1,
                TBL_Options_Add[Option],
                TBL_Options_Add[Influx3_Size],
                0,
                0
            )
        )
    ),
    SUM(
        E52*
        SUM(
            _xlfn.XLOOKUP(
                E$1,
                TBL_Options[Option],
                TBL_Options[ROG],
                0,
                0
            )/
            12
        )+
        E52
    )
)</f>
        <v>75.714004714262103</v>
      </c>
      <c r="F53" cm="1">
        <f t="array" ref="F53">_xlfn.IFNA(
    _xlfn.IFS(
        _xlfn.XLOOKUP(
            F$1,
            TBL_Options_Add[Option],
            TBL_Options_Add[Influx1_Month],
            0,
            0
        )=TBL_Formulas[[#This Row],[Month]],
        SUM(
            F52*
            SUM(
                _xlfn.XLOOKUP(
                    F$1,
                    TBL_Options[Option],
                    TBL_Options[ROG],
                    0,
                    0
                )/
                12
            )+
            F52+
            _xlfn.XLOOKUP(
                F$1,
                TBL_Options_Add[Option],
                TBL_Options_Add[Influx1_Size],
                0,
                0
            )
        ),
        _xlfn.XLOOKUP(
            F$1,
            TBL_Options_Add[Option],
            TBL_Options_Add[Influx2_Month],
            0,
            0
        )=TBL_Formulas[[#This Row],[Month]],
        SUM(
            F52*
            SUM(
                _xlfn.XLOOKUP(
                    F$1,
                    TBL_Options[Option],
                    TBL_Options[ROG],
                    0,
                    0
                )/
                12
            )+
            F52+
            _xlfn.XLOOKUP(
                F$1,
                TBL_Options_Add[Option],
                TBL_Options_Add[Influx2_Size],
                0,
                0
            )
        ),
        _xlfn.XLOOKUP(
            F$1,
            TBL_Options_Add[Option],
            TBL_Options_Add[Influx3_Month],
            0,
            0
        )=TBL_Formulas[[#This Row],[Month]],
        SUM(
            F52*
            SUM(
                _xlfn.XLOOKUP(
                    F$1,
                    TBL_Options[Option],
                    TBL_Options[ROG],
                    0,
                    0
                )/
                12
            )+
            F52+
            _xlfn.XLOOKUP(
                F$1,
                TBL_Options_Add[Option],
                TBL_Options_Add[Influx3_Size],
                0,
                0
            )
        )
    ),
    SUM(
        F52*
        SUM(
            _xlfn.XLOOKUP(
                F$1,
                TBL_Options[Option],
                TBL_Options[ROG],
                0,
                0
            )/
            12
        )+
        F52
    )
)</f>
        <v>75.714004714262103</v>
      </c>
      <c r="G53" cm="1">
        <f t="array" ref="G53">_xlfn.IFNA(
    _xlfn.IFS(
        _xlfn.XLOOKUP(
            G$1,
            TBL_Options_Add[Option],
            TBL_Options_Add[Influx1_Month],
            0,
            0
        )=TBL_Formulas[[#This Row],[Month]],
        SUM(
            G52*
            SUM(
                _xlfn.XLOOKUP(
                    G$1,
                    TBL_Options[Option],
                    TBL_Options[ROG],
                    0,
                    0
                )/
                12
            )+
            G52+
            _xlfn.XLOOKUP(
                G$1,
                TBL_Options_Add[Option],
                TBL_Options_Add[Influx1_Size],
                0,
                0
            )
        ),
        _xlfn.XLOOKUP(
            G$1,
            TBL_Options_Add[Option],
            TBL_Options_Add[Influx2_Month],
            0,
            0
        )=TBL_Formulas[[#This Row],[Month]],
        SUM(
            G52*
            SUM(
                _xlfn.XLOOKUP(
                    G$1,
                    TBL_Options[Option],
                    TBL_Options[ROG],
                    0,
                    0
                )/
                12
            )+
            G52+
            _xlfn.XLOOKUP(
                G$1,
                TBL_Options_Add[Option],
                TBL_Options_Add[Influx2_Size],
                0,
                0
            )
        ),
        _xlfn.XLOOKUP(
            G$1,
            TBL_Options_Add[Option],
            TBL_Options_Add[Influx3_Month],
            0,
            0
        )=TBL_Formulas[[#This Row],[Month]],
        SUM(
            G52*
            SUM(
                _xlfn.XLOOKUP(
                    G$1,
                    TBL_Options[Option],
                    TBL_Options[ROG],
                    0,
                    0
                )/
                12
            )+
            G52+
            _xlfn.XLOOKUP(
                G$1,
                TBL_Options_Add[Option],
                TBL_Options_Add[Influx3_Size],
                0,
                0
            )
        )
    ),
    SUM(
        G52*
        SUM(
            _xlfn.XLOOKUP(
                G$1,
                TBL_Options[Option],
                TBL_Options[ROG],
                0,
                0
            )/
            12
        )+
        G52
    )
)</f>
        <v>75.714004714262103</v>
      </c>
      <c r="H53" cm="1">
        <f t="array" ref="H53">_xlfn.IFNA(
    _xlfn.IFS(
        _xlfn.XLOOKUP(
            H$1,
            TBL_Options_Add[Option],
            TBL_Options_Add[Influx1_Month],
            0,
            0
        )=TBL_Formulas[[#This Row],[Month]],
        SUM(
            H52*
            SUM(
                _xlfn.XLOOKUP(
                    H$1,
                    TBL_Options[Option],
                    TBL_Options[ROG],
                    0,
                    0
                )/
                12
            )+
            H52+
            _xlfn.XLOOKUP(
                H$1,
                TBL_Options_Add[Option],
                TBL_Options_Add[Influx1_Size],
                0,
                0
            )
        ),
        _xlfn.XLOOKUP(
            H$1,
            TBL_Options_Add[Option],
            TBL_Options_Add[Influx2_Month],
            0,
            0
        )=TBL_Formulas[[#This Row],[Month]],
        SUM(
            H52*
            SUM(
                _xlfn.XLOOKUP(
                    H$1,
                    TBL_Options[Option],
                    TBL_Options[ROG],
                    0,
                    0
                )/
                12
            )+
            H52+
            _xlfn.XLOOKUP(
                H$1,
                TBL_Options_Add[Option],
                TBL_Options_Add[Influx2_Size],
                0,
                0
            )
        ),
        _xlfn.XLOOKUP(
            H$1,
            TBL_Options_Add[Option],
            TBL_Options_Add[Influx3_Month],
            0,
            0
        )=TBL_Formulas[[#This Row],[Month]],
        SUM(
            H52*
            SUM(
                _xlfn.XLOOKUP(
                    H$1,
                    TBL_Options[Option],
                    TBL_Options[ROG],
                    0,
                    0
                )/
                12
            )+
            H52+
            _xlfn.XLOOKUP(
                H$1,
                TBL_Options_Add[Option],
                TBL_Options_Add[Influx3_Size],
                0,
                0
            )
        )
    ),
    SUM(
        H52*
        SUM(
            _xlfn.XLOOKUP(
                H$1,
                TBL_Options[Option],
                TBL_Options[ROG],
                0,
                0
            )/
            12
        )+
        H52
    )
)</f>
        <v>75.714004714262103</v>
      </c>
      <c r="I53" cm="1">
        <f t="array" ref="I53">_xlfn.IFNA(
    _xlfn.IFS(
        _xlfn.XLOOKUP(
            I$1,
            TBL_Options_Add[Option],
            TBL_Options_Add[Influx1_Month],
            0,
            0
        )=TBL_Formulas[[#This Row],[Month]],
        SUM(
            I52*
            SUM(
                _xlfn.XLOOKUP(
                    I$1,
                    TBL_Options[Option],
                    TBL_Options[ROG],
                    0,
                    0
                )/
                12
            )+
            I52+
            _xlfn.XLOOKUP(
                I$1,
                TBL_Options_Add[Option],
                TBL_Options_Add[Influx1_Size],
                0,
                0
            )
        ),
        _xlfn.XLOOKUP(
            I$1,
            TBL_Options_Add[Option],
            TBL_Options_Add[Influx2_Month],
            0,
            0
        )=TBL_Formulas[[#This Row],[Month]],
        SUM(
            I52*
            SUM(
                _xlfn.XLOOKUP(
                    I$1,
                    TBL_Options[Option],
                    TBL_Options[ROG],
                    0,
                    0
                )/
                12
            )+
            I52+
            _xlfn.XLOOKUP(
                I$1,
                TBL_Options_Add[Option],
                TBL_Options_Add[Influx2_Size],
                0,
                0
            )
        ),
        _xlfn.XLOOKUP(
            I$1,
            TBL_Options_Add[Option],
            TBL_Options_Add[Influx3_Month],
            0,
            0
        )=TBL_Formulas[[#This Row],[Month]],
        SUM(
            I52*
            SUM(
                _xlfn.XLOOKUP(
                    I$1,
                    TBL_Options[Option],
                    TBL_Options[ROG],
                    0,
                    0
                )/
                12
            )+
            I52+
            _xlfn.XLOOKUP(
                I$1,
                TBL_Options_Add[Option],
                TBL_Options_Add[Influx3_Size],
                0,
                0
            )
        )
    ),
    SUM(
        I52*
        SUM(
            _xlfn.XLOOKUP(
                I$1,
                TBL_Options[Option],
                TBL_Options[ROG],
                0,
                0
            )/
            12
        )+
        I52
    )
)</f>
        <v>75.714004714262103</v>
      </c>
      <c r="J53" cm="1">
        <f t="array" ref="J53">_xlfn.IFNA(
    _xlfn.IFS(
        _xlfn.XLOOKUP(
            J$1,
            TBL_Options_Add[Option],
            TBL_Options_Add[Influx1_Month],
            0,
            0
        )=TBL_Formulas[[#This Row],[Month]],
        SUM(
            J52*
            SUM(
                _xlfn.XLOOKUP(
                    J$1,
                    TBL_Options[Option],
                    TBL_Options[ROG],
                    0,
                    0
                )/
                12
            )+
            J52+
            _xlfn.XLOOKUP(
                J$1,
                TBL_Options_Add[Option],
                TBL_Options_Add[Influx1_Size],
                0,
                0
            )
        ),
        _xlfn.XLOOKUP(
            J$1,
            TBL_Options_Add[Option],
            TBL_Options_Add[Influx2_Month],
            0,
            0
        )=TBL_Formulas[[#This Row],[Month]],
        SUM(
            J52*
            SUM(
                _xlfn.XLOOKUP(
                    J$1,
                    TBL_Options[Option],
                    TBL_Options[ROG],
                    0,
                    0
                )/
                12
            )+
            J52+
            _xlfn.XLOOKUP(
                J$1,
                TBL_Options_Add[Option],
                TBL_Options_Add[Influx2_Size],
                0,
                0
            )
        ),
        _xlfn.XLOOKUP(
            J$1,
            TBL_Options_Add[Option],
            TBL_Options_Add[Influx3_Month],
            0,
            0
        )=TBL_Formulas[[#This Row],[Month]],
        SUM(
            J52*
            SUM(
                _xlfn.XLOOKUP(
                    J$1,
                    TBL_Options[Option],
                    TBL_Options[ROG],
                    0,
                    0
                )/
                12
            )+
            J52+
            _xlfn.XLOOKUP(
                J$1,
                TBL_Options_Add[Option],
                TBL_Options_Add[Influx3_Size],
                0,
                0
            )
        )
    ),
    SUM(
        J52*
        SUM(
            _xlfn.XLOOKUP(
                J$1,
                TBL_Options[Option],
                TBL_Options[ROG],
                0,
                0
            )/
            12
        )+
        J52
    )
)</f>
        <v>75.714004714262103</v>
      </c>
      <c r="K53" cm="1">
        <f t="array" ref="K53">_xlfn.IFNA(
    _xlfn.IFS(
        _xlfn.XLOOKUP(
            K$1,
            TBL_Options_Add[Option],
            TBL_Options_Add[Influx1_Month],
            0,
            0
        )=TBL_Formulas[[#This Row],[Month]],
        SUM(
            K52*
            SUM(
                _xlfn.XLOOKUP(
                    K$1,
                    TBL_Options[Option],
                    TBL_Options[ROG],
                    0,
                    0
                )/
                12
            )+
            K52+
            _xlfn.XLOOKUP(
                K$1,
                TBL_Options_Add[Option],
                TBL_Options_Add[Influx1_Size],
                0,
                0
            )
        ),
        _xlfn.XLOOKUP(
            K$1,
            TBL_Options_Add[Option],
            TBL_Options_Add[Influx2_Month],
            0,
            0
        )=TBL_Formulas[[#This Row],[Month]],
        SUM(
            K52*
            SUM(
                _xlfn.XLOOKUP(
                    K$1,
                    TBL_Options[Option],
                    TBL_Options[ROG],
                    0,
                    0
                )/
                12
            )+
            K52+
            _xlfn.XLOOKUP(
                K$1,
                TBL_Options_Add[Option],
                TBL_Options_Add[Influx2_Size],
                0,
                0
            )
        ),
        _xlfn.XLOOKUP(
            K$1,
            TBL_Options_Add[Option],
            TBL_Options_Add[Influx3_Month],
            0,
            0
        )=TBL_Formulas[[#This Row],[Month]],
        SUM(
            K52*
            SUM(
                _xlfn.XLOOKUP(
                    K$1,
                    TBL_Options[Option],
                    TBL_Options[ROG],
                    0,
                    0
                )/
                12
            )+
            K52+
            _xlfn.XLOOKUP(
                K$1,
                TBL_Options_Add[Option],
                TBL_Options_Add[Influx3_Size],
                0,
                0
            )
        )
    ),
    SUM(
        K52*
        SUM(
            _xlfn.XLOOKUP(
                K$1,
                TBL_Options[Option],
                TBL_Options[ROG],
                0,
                0
            )/
            12
        )+
        K52
    )
)</f>
        <v>75.714004714262103</v>
      </c>
      <c r="L53">
        <f>IFERROR(
    SUM(
       TBL_Formulas[[#This Row],[Growth Pattern 01]]*
        _xlfn.XLOOKUP(
            L$1,
            TBL_Options[Option],
            TBL_Options[Primary_Mix],
            1,
            0
        )
    ),
    ""
)</f>
        <v>299.12224813515292</v>
      </c>
      <c r="M53">
        <f>IFERROR(
    SUM(
       TBL_Formulas[[#This Row],[Growth Pattern 01]]*
        _xlfn.XLOOKUP(
            M$1,
            TBL_Options[Option],
            TBL_Options[Secondary_Mix],
            1,
            0
        )
    ),
    ""
)</f>
        <v>59.824449627030589</v>
      </c>
      <c r="N53">
        <f>IFERROR(
    SUM(
       TBL_Formulas[[#This Row],[Growth Pattern 01]]*
        _xlfn.XLOOKUP(
            N$1,
            TBL_Options[Option],
            TBL_Options[Archive_Mix],
            1,
            0
        )
    ),
    ""
)</f>
        <v>0</v>
      </c>
      <c r="O53">
        <f>IFERROR(
    SUM(
       TBL_Formulas[[#This Row],[Growth Pattern 02]]*
        _xlfn.XLOOKUP(
            O$1,
            TBL_Options[Option],
            TBL_Options[Primary_Mix],
            1,
            0
        )
    ),
    ""
)</f>
        <v>15.142800942852421</v>
      </c>
      <c r="P53">
        <f>IFERROR(
    SUM(
       TBL_Formulas[[#This Row],[Growth Pattern 02]]*
        _xlfn.XLOOKUP(
            P$1,
            TBL_Options[Option],
            TBL_Options[Secondary_Mix],
            1,
            0
        )
    ),
    ""
)</f>
        <v>15.142800942852421</v>
      </c>
      <c r="Q53">
        <f>IFERROR(
    SUM(
       TBL_Formulas[[#This Row],[Growth Pattern 02]]*
        _xlfn.XLOOKUP(
            Q$1,
            TBL_Options[Option],
            TBL_Options[Archive_Mix],
            1,
            0
        )
    ),
    ""
)</f>
        <v>45.42840282855726</v>
      </c>
      <c r="R53">
        <f>IFERROR(
    SUM(
       TBL_Formulas[[#This Row],[Growth Pattern 03]]*
        _xlfn.XLOOKUP(
            R$1,
            TBL_Options[Option],
            TBL_Options[Primary_Mix],
            1,
            0
        )
    ),
    ""
)</f>
        <v>75.714004714262103</v>
      </c>
      <c r="S53">
        <f>IFERROR(
    SUM(
       TBL_Formulas[[#This Row],[Growth Pattern 03]]*
        _xlfn.XLOOKUP(
            R$1,
            TBL_Options[Option],
            TBL_Options[Secondary_Mix],
            1,
            0
        )
    ),
    ""
)</f>
        <v>0</v>
      </c>
      <c r="T53">
        <f>IFERROR(
    SUM(
       TBL_Formulas[[#This Row],[Growth Pattern 03]]*
        _xlfn.XLOOKUP(
            T$1,
            TBL_Options[Option],
            TBL_Options[Archive_Mix],
            1,
            0
        )
    ),
    ""
)</f>
        <v>0</v>
      </c>
      <c r="U53">
        <f>IFERROR(
    SUM(
       TBL_Formulas[[#This Row],[Growth Pattern 04]]*
        _xlfn.XLOOKUP(
            U$1,
            TBL_Options[Option],
            TBL_Options[Primary_Mix],
            1,
            0
        )
    ),
    ""
)</f>
        <v>75.714004714262103</v>
      </c>
      <c r="V53">
        <f>IFERROR(
    SUM(
       TBL_Formulas[[#This Row],[Growth Pattern 04]]*
        _xlfn.XLOOKUP(
           V$1,
            TBL_Options[Option],
            TBL_Options[Secondary_Mix],
            1,
            0
        )
    ),
    ""
)</f>
        <v>0</v>
      </c>
      <c r="W53">
        <f>IFERROR(
    SUM(
       TBL_Formulas[[#This Row],[Growth Pattern 04]]*
        _xlfn.XLOOKUP(
            W$1,
            TBL_Options[Option],
            TBL_Options[Archive_Mix],
            1,
            0
        )
    ),
    ""
)</f>
        <v>0</v>
      </c>
      <c r="X53">
        <f>IFERROR(
    SUM(
       TBL_Formulas[[#This Row],[Growth Pattern 05]]*
        _xlfn.XLOOKUP(
            X$1,
            TBL_Options[Option],
            TBL_Options[Primary_Mix],
            1,
            0
        )
    ),
    ""
)</f>
        <v>75.714004714262103</v>
      </c>
      <c r="Y53">
        <f>IFERROR(
    SUM(
       TBL_Formulas[[#This Row],[Growth Pattern 05]]*
        _xlfn.XLOOKUP(
            Y$1,
            TBL_Options[Option],
            TBL_Options[Secondary_Mix],
            1,
            0
        )
    ),
    ""
)</f>
        <v>0</v>
      </c>
      <c r="Z53">
        <f>IFERROR(
    SUM(
       TBL_Formulas[[#This Row],[Growth Pattern 05]]*
        _xlfn.XLOOKUP(
            Z$1,
            TBL_Options[Option],
            TBL_Options[Archive_Mix],
            1,
            0
        )
    ),
    ""
)</f>
        <v>0</v>
      </c>
      <c r="AA53">
        <f>IFERROR(
    SUM(
       TBL_Formulas[[#This Row],[Growth Pattern 06]]*
        _xlfn.XLOOKUP(
            AA$1,
            TBL_Options[Option],
            TBL_Options[Primary_Mix],
            1,
            0
        )
    ),
    ""
)</f>
        <v>75.714004714262103</v>
      </c>
      <c r="AB53">
        <f>IFERROR(
    SUM(
       TBL_Formulas[[#This Row],[Growth Pattern 06]]*
        _xlfn.XLOOKUP(
            AB$1,
            TBL_Options[Option],
            TBL_Options[Secondary_Mix],
            1,
            0
        )
    ),
    ""
)</f>
        <v>0</v>
      </c>
      <c r="AC53">
        <f>IFERROR(
    SUM(
       TBL_Formulas[[#This Row],[Growth Pattern 06]]*
        _xlfn.XLOOKUP(
            AC$1,
            TBL_Options[Option],
            TBL_Options[Archive_Mix],
            1,
            0
        )
    ),
    ""
)</f>
        <v>0</v>
      </c>
      <c r="AD53">
        <f>IFERROR(
    SUM(
       TBL_Formulas[[#This Row],[Growth Pattern 07]]*
        _xlfn.XLOOKUP(
            AD$1,
            TBL_Options[Option],
            TBL_Options[Primary_Mix],
            1,
            0
        )
    ),
    ""
)</f>
        <v>75.714004714262103</v>
      </c>
      <c r="AE53">
        <f>IFERROR(
    SUM(
       TBL_Formulas[[#This Row],[Growth Pattern 07]]*
        _xlfn.XLOOKUP(
            AE$1,
            TBL_Options[Option],
            TBL_Options[Secondary_Mix],
            1,
            0
        )
    ),
    ""
)</f>
        <v>0</v>
      </c>
      <c r="AF53">
        <f>IFERROR(
    SUM(
       TBL_Formulas[[#This Row],[Growth Pattern 07]]*
        _xlfn.XLOOKUP(
            AF$1,
            TBL_Options[Option],
            TBL_Options[Archive_Mix],
            1,
            0
        )
    ),
    ""
)</f>
        <v>0</v>
      </c>
      <c r="AG53">
        <f>IFERROR(
    SUM(
       TBL_Formulas[[#This Row],[Growth Pattern 08]]*
        _xlfn.XLOOKUP(
            AG$1,
            TBL_Options[Option],
            TBL_Options[Primary_Mix],
            1,
            0
        )
    ),
    ""
)</f>
        <v>75.714004714262103</v>
      </c>
      <c r="AH53">
        <f>IFERROR(
    SUM(
       TBL_Formulas[[#This Row],[Growth Pattern 08]]*
        _xlfn.XLOOKUP(
            AH$1,
            TBL_Options[Option],
            TBL_Options[Secondary_Mix],
            1,
            0
        )
    ),
    ""
)</f>
        <v>0</v>
      </c>
      <c r="AI53">
        <f>IFERROR(
    SUM(
       TBL_Formulas[[#This Row],[Growth Pattern 08]]*
        _xlfn.XLOOKUP(
            AI$1,
            TBL_Options[Option],
            TBL_Options[Archive_Mix],
            1,
            0
        )
    ),
    ""
)</f>
        <v>0</v>
      </c>
      <c r="AJ53">
        <f>IFERROR(
    SUM(
       TBL_Formulas[[#This Row],[Growth Pattern 09]]*
        _xlfn.XLOOKUP(
            AJ$1,
            TBL_Options[Option],
            TBL_Options[Primary_Mix],
            1,
            0
        )
    ),
    ""
)</f>
        <v>75.714004714262103</v>
      </c>
      <c r="AK53">
        <f>IFERROR(
    SUM(
       TBL_Formulas[[#This Row],[Growth Pattern 09]]*
        _xlfn.XLOOKUP(
            AK$1,
            TBL_Options[Option],
            TBL_Options[Secondary_Mix],
            1,
            0
        )
    ),
    ""
)</f>
        <v>0</v>
      </c>
      <c r="AL53">
        <f>IFERROR(
    SUM(
       TBL_Formulas[[#This Row],[Growth Pattern 09]]*
        _xlfn.XLOOKUP(
            AL$1,
            TBL_Options[Option],
            TBL_Options[Archive_Mix],
            1,
            0
        )
    ),
    ""
)</f>
        <v>0</v>
      </c>
      <c r="AM53">
        <f>IFERROR(
    SUM(
       TBL_Formulas[[#This Row],[Growth Pattern 10]]*
        _xlfn.XLOOKUP(
            AM$1,
            TBL_Options[Option],
            TBL_Options[Primary_Mix],
            1,
            0
        )
    ),
    ""
)</f>
        <v>75.714004714262103</v>
      </c>
      <c r="AN53">
        <f>IFERROR(
    SUM(
       TBL_Formulas[[#This Row],[Growth Pattern 10]]*
        _xlfn.XLOOKUP(
            AN$1,
            TBL_Options[Option],
            TBL_Options[Secondary_Mix],
            1,
            0
        )
    ),
    ""
)</f>
        <v>0</v>
      </c>
      <c r="AO53">
        <f>IFERROR(
    SUM(
       TBL_Formulas[[#This Row],[Growth Pattern 10]]*
        _xlfn.XLOOKUP(
            AO$1,
            TBL_Options[Option],
            TBL_Options[Archive_Mix],
            1,
            0
        )
    ),
    ""
)</f>
        <v>0</v>
      </c>
      <c r="AP53" s="3" cm="1">
        <f t="array" ref="AP53">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6789.8260059887252</v>
      </c>
      <c r="AQ53" s="3" t="str" cm="1">
        <f t="array" ref="AQ53">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3" s="3" t="str" cm="1">
        <f t="array" ref="AR53">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3" s="3" cm="1">
        <f t="array" ref="AS53">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356.64324780606023</v>
      </c>
      <c r="AT53" s="3" cm="1">
        <f t="array" ref="AT53">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193.82785206851099</v>
      </c>
      <c r="AU53" s="3" cm="1">
        <f t="array" ref="AU53">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186.07473798577055</v>
      </c>
      <c r="AV53" s="3" cm="1">
        <f t="array" ref="AV53">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969.13926034255496</v>
      </c>
      <c r="AW53" s="3" t="str" cm="1">
        <f t="array" ref="AW53">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3" s="3" t="str" cm="1">
        <f t="array" ref="AX53">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3" s="3" cm="1">
        <f t="array" ref="AY53">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775.31140827404397</v>
      </c>
      <c r="AZ53" s="3" t="str" cm="1">
        <f t="array" ref="AZ53">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3" s="3" t="str" cm="1">
        <f t="array" ref="BA53">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3" s="3" cm="1">
        <f t="array" ref="BB53">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1377.1287363140959</v>
      </c>
      <c r="BC53" s="3" t="str" cm="1">
        <f t="array" ref="BC53">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3" s="3" t="str" cm="1">
        <f t="array" ref="BD53">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3" s="3" cm="1">
        <f t="array" ref="BE53">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775.31140827404397</v>
      </c>
      <c r="BF53" s="3" t="str" cm="1">
        <f t="array" ref="BF53">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3" s="3" t="str" cm="1">
        <f t="array" ref="BG53">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3" s="3" cm="1">
        <f t="array" ref="BH53">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155.0622816548088</v>
      </c>
      <c r="BI53" s="3" t="str" cm="1">
        <f t="array" ref="BI53">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3" s="3" t="str" cm="1">
        <f t="array" ref="BJ53">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3" s="3" cm="1">
        <f t="array" ref="BK53">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3023.7144922687712</v>
      </c>
      <c r="BL53" s="3" t="str" cm="1">
        <f t="array" ref="BL53">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3" s="3" t="str" cm="1">
        <f t="array" ref="BM53">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3" s="3" cm="1">
        <f t="array" ref="BN53">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775.31140827404397</v>
      </c>
      <c r="BO53" s="3" t="str" cm="1">
        <f t="array" ref="BO53">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3" s="3" t="str" cm="1">
        <f t="array" ref="BP53">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3" s="3" cm="1">
        <f t="array" ref="BQ53">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310.1245633096176</v>
      </c>
      <c r="BR53" s="3" t="str" cm="1">
        <f t="array" ref="BR53">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3" s="3" t="str" cm="1">
        <f t="array" ref="BS53">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3"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3">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3">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77.5311408274044</v>
      </c>
      <c r="BW53">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77.5311408274044</v>
      </c>
      <c r="BX53">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3">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77.5311408274044</v>
      </c>
      <c r="BZ53">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155.0622816548088</v>
      </c>
      <c r="CA53">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3">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77.5311408274044</v>
      </c>
      <c r="CC53">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155.0622816548088</v>
      </c>
      <c r="CD53" s="3" t="str" cm="1">
        <f t="array" ref="CD53">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3" s="3" cm="1">
        <f t="array" ref="CE53">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2654.7600477683714</v>
      </c>
      <c r="CF53" s="3" t="str" cm="1">
        <f t="array" ref="CF53">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3" s="3" t="str" cm="1">
        <f t="array" ref="CG53">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3" s="3" cm="1">
        <f t="array" ref="CH53">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139.55605348932792</v>
      </c>
      <c r="CI53" s="3" t="str" cm="1">
        <f t="array" ref="CI53">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3" s="3" t="str" cm="1">
        <f t="array" ref="CJ53">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3" s="3" cm="1">
        <f t="array" ref="CK53">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697.78026744663953</v>
      </c>
      <c r="CL53" s="3" t="str" cm="1">
        <f t="array" ref="CL53">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3" s="3" t="str" cm="1">
        <f t="array" ref="CM53">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3" s="3" cm="1">
        <f t="array" ref="CN53">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697.78026744663953</v>
      </c>
      <c r="CO53" s="3" t="str" cm="1">
        <f t="array" ref="CO53">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3" s="3" cm="1">
        <f t="array" ref="CP53">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669.43748223978844</v>
      </c>
      <c r="CQ53" s="3" t="str" cm="1">
        <f t="array" ref="CQ53">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3" s="3" t="str" cm="1">
        <f t="array" ref="CR53">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3" s="3" cm="1">
        <f t="array" ref="CS53">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669.43748223978844</v>
      </c>
      <c r="CT53" s="3" t="str" cm="1">
        <f t="array" ref="CT53">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3" s="3" t="str" cm="1">
        <f t="array" ref="CU53">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3" s="3" cm="1">
        <f t="array" ref="CV53">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669.43748223978844</v>
      </c>
      <c r="CW53" s="3" t="str" cm="1">
        <f t="array" ref="CW53">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3" s="3" t="str" cm="1">
        <f t="array" ref="CX53">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3" s="3" cm="1">
        <f t="array" ref="CY53">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669.43748223978844</v>
      </c>
      <c r="CZ53" s="3" t="str" cm="1">
        <f t="array" ref="CZ53">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3" s="3" t="str" cm="1">
        <f t="array" ref="DA53">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3" s="3" t="str" cm="1">
        <f t="array" ref="DB53">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3" s="3" t="str" cm="1">
        <f t="array" ref="DC53">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3" s="3" cm="1">
        <f t="array" ref="DD53">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863.08254910144842</v>
      </c>
      <c r="DE53" s="3" t="str" cm="1">
        <f t="array" ref="DE53">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3" s="3" t="str" cm="1">
        <f t="array" ref="DF53">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3" s="3" cm="1">
        <f t="array" ref="DG53">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863.08254910144842</v>
      </c>
      <c r="DH53" s="3">
        <f>SUM(TBL_Formulas[[#This Row],[Primary Storage 01]:[Archive Storage 01]],TBL_Formulas[[#This Row],[Data Retrieval 01]])</f>
        <v>6789.8260059887252</v>
      </c>
      <c r="DI53" s="3">
        <f>SUM(TBL_Formulas[[#This Row],[Primary Storage 01]:[Archive Storage 01]],TBL_Formulas[[#This Row],[Data Retrieval 01]],TBL_Formulas[[#This Row],[Egress Fees 01 - Azure]:[Egress Fees 01 - GCP]])</f>
        <v>9444.586053757097</v>
      </c>
      <c r="DJ53" s="3">
        <f>SUM(TBL_Formulas[[#This Row],[Primary Storage 02]:[Archive Storage 02]],TBL_Formulas[[#This Row],[Data Retrieval 02]])</f>
        <v>736.54583786034175</v>
      </c>
      <c r="DK53" s="3">
        <f>SUM(TBL_Formulas[[#This Row],[Primary Storage 02]:[Archive Storage 02]],TBL_Formulas[[#This Row],[Data Retrieval 02]],TBL_Formulas[[#This Row],[Egress Fees 02 - Azure]:[Egress Fees 02 - GCP]])</f>
        <v>876.1018913496697</v>
      </c>
      <c r="DL53" s="3">
        <f>SUM(TBL_Formulas[[#This Row],[Primary Storage 03]:[Archive Storage 03]],TBL_Formulas[[#This Row],[Data Retrieval 03]])</f>
        <v>1046.6704011699594</v>
      </c>
      <c r="DM53" s="3">
        <f>SUM(TBL_Formulas[[#This Row],[Primary Storage 03]:[Archive Storage 03]],TBL_Formulas[[#This Row],[Data Retrieval 03]],TBL_Formulas[[#This Row],[Egress Fees 03 - Azure]:[Egress Fees 03 - GCP]])</f>
        <v>1744.4506686165989</v>
      </c>
      <c r="DN53" s="3">
        <f>SUM(TBL_Formulas[[#This Row],[Primary Storage 04]:[Archive Storage 04]],TBL_Formulas[[#This Row],[Data Retrieval 04]])</f>
        <v>852.84254910144841</v>
      </c>
      <c r="DO53" s="3">
        <f>SUM(TBL_Formulas[[#This Row],[Primary Storage 04]:[Archive Storage 04]],TBL_Formulas[[#This Row],[Data Retrieval 04]],TBL_Formulas[[#This Row],[Egress Fees 04 - Azure]:[Egress Fees 04 - GCP]])</f>
        <v>1550.6228165480879</v>
      </c>
      <c r="DP53" s="3">
        <f>SUM(TBL_Formulas[[#This Row],[Primary Storage 05]:[Archive Storage 05]],TBL_Formulas[[#This Row],[Data Retrieval 05]])</f>
        <v>1377.1287363140959</v>
      </c>
      <c r="DQ53" s="3">
        <f>SUM(TBL_Formulas[[#This Row],[Primary Storage 05]:[Archive Storage 05]],TBL_Formulas[[#This Row],[Data Retrieval 05]],TBL_Formulas[[#This Row],[Egress Fees 05 - Azure]:[Egress Fees 05 - GCP]])</f>
        <v>2046.5662185538845</v>
      </c>
      <c r="DR53" s="3">
        <f>SUM(TBL_Formulas[[#This Row],[Primary Storage 06]:[Archive Storage 06]],TBL_Formulas[[#This Row],[Data Retrieval 06]])</f>
        <v>852.84254910144841</v>
      </c>
      <c r="DS53" s="3">
        <f>SUM(TBL_Formulas[[#This Row],[Primary Storage 06]:[Archive Storage 06]],TBL_Formulas[[#This Row],[Data Retrieval 06]],TBL_Formulas[[#This Row],[Egress Fees 06 - Azure]:[Egress Fees 06 - GCP]])</f>
        <v>1522.2800313412367</v>
      </c>
      <c r="DT53" s="3">
        <f>SUM(TBL_Formulas[[#This Row],[Primary Storage 07]:[Archive Storage 07]],TBL_Formulas[[#This Row],[Data Retrieval 07]])</f>
        <v>310.1245633096176</v>
      </c>
      <c r="DU53" s="3">
        <f>SUM(TBL_Formulas[[#This Row],[Primary Storage 07]:[Archive Storage 07]],TBL_Formulas[[#This Row],[Data Retrieval 07]],TBL_Formulas[[#This Row],[Egress Fees 07 - Azure]:[Egress Fees 07 - GCP]])</f>
        <v>979.56204554940609</v>
      </c>
      <c r="DV53" s="3">
        <f>SUM(TBL_Formulas[[#This Row],[Primary Storage 08]:[Archive Storage 08]],TBL_Formulas[[#This Row],[Data Retrieval 08]])</f>
        <v>3023.7144922687712</v>
      </c>
      <c r="DW53" s="3">
        <f>SUM(TBL_Formulas[[#This Row],[Primary Storage 08]:[Archive Storage 08]],TBL_Formulas[[#This Row],[Data Retrieval 08]],TBL_Formulas[[#This Row],[Egress Fees 08 - Azure]:[Egress Fees 08 - GCP]])</f>
        <v>3693.1519745085598</v>
      </c>
      <c r="DX53" s="3">
        <f>SUM(TBL_Formulas[[#This Row],[Primary Storage 09]:[Archive Storage 09]],TBL_Formulas[[#This Row],[Data Retrieval 09]])</f>
        <v>852.84254910144841</v>
      </c>
      <c r="DY53" s="3">
        <f>SUM(TBL_Formulas[[#This Row],[Primary Storage 09]:[Archive Storage 09]],TBL_Formulas[[#This Row],[Data Retrieval 09]],TBL_Formulas[[#This Row],[Egress Fees 09 - Azure]:[Egress Fees 09 - GCP]])</f>
        <v>1715.9250982028968</v>
      </c>
      <c r="DZ53" s="3">
        <f>SUM(TBL_Formulas[[#This Row],[Primary Storage 10]:[Archive Storage 10]],TBL_Formulas[[#This Row],[Data Retrieval 10]])</f>
        <v>465.18684496442643</v>
      </c>
      <c r="EA53" s="3">
        <f>SUM(TBL_Formulas[[#This Row],[Primary Storage 10]:[Archive Storage 10]],TBL_Formulas[[#This Row],[Data Retrieval 10]],TBL_Formulas[[#This Row],[Egress Fees 10 - Azure]:[Egress Fees 10 - GCP]])</f>
        <v>1328.2693940658748</v>
      </c>
      <c r="EB53" s="14"/>
    </row>
    <row r="54" spans="1:132" x14ac:dyDescent="0.2">
      <c r="A54" s="2">
        <v>52</v>
      </c>
      <c r="B54" cm="1">
        <f t="array" ref="B54">_xlfn.IFNA(
    _xlfn.IFS(
        _xlfn.XLOOKUP(
            B$1,
            TBL_Options_Add[Option],
            TBL_Options_Add[Influx1_Month],
            0,
            0
        )=TBL_Formulas[[#This Row],[Month]],
        SUM(
            B53*
            SUM(
                _xlfn.XLOOKUP(
                    B$1,
                    TBL_Options[Option],
                    TBL_Options[ROG],
                    0,
                    0
                )/
                12
            )+
            B53+
            _xlfn.XLOOKUP(
                B$1,
                TBL_Options_Add[Option],
                TBL_Options_Add[Influx1_Size],
                0,
                0
            )
        ),
        _xlfn.XLOOKUP(
            B$1,
            TBL_Options_Add[Option],
            TBL_Options_Add[Influx2_Month],
            0,
            0
        )=TBL_Formulas[[#This Row],[Month]],
        SUM(
            B53*
            SUM(
                _xlfn.XLOOKUP(
                    B$1,
                    TBL_Options[Option],
                    TBL_Options[ROG],
                    0,
                    0
                )/
                12
            )+
            B53+
            _xlfn.XLOOKUP(
                B$1,
                TBL_Options_Add[Option],
                TBL_Options_Add[Influx2_Size],
                0,
                0
            )
        ),
        _xlfn.XLOOKUP(
            B$1,
            TBL_Options_Add[Option],
            TBL_Options_Add[Influx3_Month],
            0,
            0
        )=TBL_Formulas[[#This Row],[Month]],
        SUM(
            B53*
            SUM(
                _xlfn.XLOOKUP(
                    B$1,
                    TBL_Options[Option],
                    TBL_Options[ROG],
                    0,
                    0
                )/
                12
            )+
            B53+
            _xlfn.XLOOKUP(
                B$1,
                TBL_Options_Add[Option],
                TBL_Options_Add[Influx3_Size],
                0,
                0
            )
        )
    ),
    SUM(
        B53*
        SUM(
            _xlfn.XLOOKUP(
                B$1,
                TBL_Options[Option],
                TBL_Options[ROG],
                0,
                0
            )/
            12
        )+
        B53
    )
)</f>
        <v>301.61493353627918</v>
      </c>
      <c r="C54" cm="1">
        <f t="array" ref="C54">_xlfn.IFNA(
    _xlfn.IFS(
        _xlfn.XLOOKUP(
            C$1,
            TBL_Options_Add[Option],
            TBL_Options_Add[Influx1_Month],
            0,
            0
        )=TBL_Formulas[[#This Row],[Month]],
        SUM(
            C53*
            SUM(
                _xlfn.XLOOKUP(
                    C$1,
                    TBL_Options[Option],
                    TBL_Options[ROG],
                    0,
                    0
                )/
                12
            )+
            C53+
            _xlfn.XLOOKUP(
                C$1,
                TBL_Options_Add[Option],
                TBL_Options_Add[Influx1_Size],
                0,
                0
            )
        ),
        _xlfn.XLOOKUP(
            C$1,
            TBL_Options_Add[Option],
            TBL_Options_Add[Influx2_Month],
            0,
            0
        )=TBL_Formulas[[#This Row],[Month]],
        SUM(
            C53*
            SUM(
                _xlfn.XLOOKUP(
                    C$1,
                    TBL_Options[Option],
                    TBL_Options[ROG],
                    0,
                    0
                )/
                12
            )+
            C53+
            _xlfn.XLOOKUP(
                C$1,
                TBL_Options_Add[Option],
                TBL_Options_Add[Influx2_Size],
                0,
                0
            )
        ),
        _xlfn.XLOOKUP(
            C$1,
            TBL_Options_Add[Option],
            TBL_Options_Add[Influx3_Month],
            0,
            0
        )=TBL_Formulas[[#This Row],[Month]],
        SUM(
            C53*
            SUM(
                _xlfn.XLOOKUP(
                    C$1,
                    TBL_Options[Option],
                    TBL_Options[ROG],
                    0,
                    0
                )/
                12
            )+
            C53+
            _xlfn.XLOOKUP(
                C$1,
                TBL_Options_Add[Option],
                TBL_Options_Add[Influx3_Size],
                0,
                0
            )
        )
    ),
    SUM(
        C53*
        SUM(
            _xlfn.XLOOKUP(
                C$1,
                TBL_Options[Option],
                TBL_Options[ROG],
                0,
                0
            )/
            12
        )+
        C53
    )
)</f>
        <v>76.344954753547626</v>
      </c>
      <c r="D54" cm="1">
        <f t="array" ref="D54">_xlfn.IFNA(
    _xlfn.IFS(
        _xlfn.XLOOKUP(
            D$1,
            TBL_Options_Add[Option],
            TBL_Options_Add[Influx1_Month],
            0,
            0
        )=TBL_Formulas[[#This Row],[Month]],
        SUM(
            D53*
            SUM(
                _xlfn.XLOOKUP(
                    D$1,
                    TBL_Options[Option],
                    TBL_Options[ROG],
                    0,
                    0
                )/
                12
            )+
            D53+
            _xlfn.XLOOKUP(
                D$1,
                TBL_Options_Add[Option],
                TBL_Options_Add[Influx1_Size],
                0,
                0
            )
        ),
        _xlfn.XLOOKUP(
            D$1,
            TBL_Options_Add[Option],
            TBL_Options_Add[Influx2_Month],
            0,
            0
        )=TBL_Formulas[[#This Row],[Month]],
        SUM(
            D53*
            SUM(
                _xlfn.XLOOKUP(
                    D$1,
                    TBL_Options[Option],
                    TBL_Options[ROG],
                    0,
                    0
                )/
                12
            )+
            D53+
            _xlfn.XLOOKUP(
                D$1,
                TBL_Options_Add[Option],
                TBL_Options_Add[Influx2_Size],
                0,
                0
            )
        ),
        _xlfn.XLOOKUP(
            D$1,
            TBL_Options_Add[Option],
            TBL_Options_Add[Influx3_Month],
            0,
            0
        )=TBL_Formulas[[#This Row],[Month]],
        SUM(
            D53*
            SUM(
                _xlfn.XLOOKUP(
                    D$1,
                    TBL_Options[Option],
                    TBL_Options[ROG],
                    0,
                    0
                )/
                12
            )+
            D53+
            _xlfn.XLOOKUP(
                D$1,
                TBL_Options_Add[Option],
                TBL_Options_Add[Influx3_Size],
                0,
                0
            )
        )
    ),
    SUM(
        D53*
        SUM(
            _xlfn.XLOOKUP(
                D$1,
                TBL_Options[Option],
                TBL_Options[ROG],
                0,
                0
            )/
            12
        )+
        D53
    )
)</f>
        <v>76.344954753547626</v>
      </c>
      <c r="E54" cm="1">
        <f t="array" ref="E54">_xlfn.IFNA(
    _xlfn.IFS(
        _xlfn.XLOOKUP(
            E$1,
            TBL_Options_Add[Option],
            TBL_Options_Add[Influx1_Month],
            0,
            0
        )=TBL_Formulas[[#This Row],[Month]],
        SUM(
            E53*
            SUM(
                _xlfn.XLOOKUP(
                    E$1,
                    TBL_Options[Option],
                    TBL_Options[ROG],
                    0,
                    0
                )/
                12
            )+
            E53+
            _xlfn.XLOOKUP(
                E$1,
                TBL_Options_Add[Option],
                TBL_Options_Add[Influx1_Size],
                0,
                0
            )
        ),
        _xlfn.XLOOKUP(
            E$1,
            TBL_Options_Add[Option],
            TBL_Options_Add[Influx2_Month],
            0,
            0
        )=TBL_Formulas[[#This Row],[Month]],
        SUM(
            E53*
            SUM(
                _xlfn.XLOOKUP(
                    E$1,
                    TBL_Options[Option],
                    TBL_Options[ROG],
                    0,
                    0
                )/
                12
            )+
            E53+
            _xlfn.XLOOKUP(
                E$1,
                TBL_Options_Add[Option],
                TBL_Options_Add[Influx2_Size],
                0,
                0
            )
        ),
        _xlfn.XLOOKUP(
            E$1,
            TBL_Options_Add[Option],
            TBL_Options_Add[Influx3_Month],
            0,
            0
        )=TBL_Formulas[[#This Row],[Month]],
        SUM(
            E53*
            SUM(
                _xlfn.XLOOKUP(
                    E$1,
                    TBL_Options[Option],
                    TBL_Options[ROG],
                    0,
                    0
                )/
                12
            )+
            E53+
            _xlfn.XLOOKUP(
                E$1,
                TBL_Options_Add[Option],
                TBL_Options_Add[Influx3_Size],
                0,
                0
            )
        )
    ),
    SUM(
        E53*
        SUM(
            _xlfn.XLOOKUP(
                E$1,
                TBL_Options[Option],
                TBL_Options[ROG],
                0,
                0
            )/
            12
        )+
        E53
    )
)</f>
        <v>76.344954753547626</v>
      </c>
      <c r="F54" cm="1">
        <f t="array" ref="F54">_xlfn.IFNA(
    _xlfn.IFS(
        _xlfn.XLOOKUP(
            F$1,
            TBL_Options_Add[Option],
            TBL_Options_Add[Influx1_Month],
            0,
            0
        )=TBL_Formulas[[#This Row],[Month]],
        SUM(
            F53*
            SUM(
                _xlfn.XLOOKUP(
                    F$1,
                    TBL_Options[Option],
                    TBL_Options[ROG],
                    0,
                    0
                )/
                12
            )+
            F53+
            _xlfn.XLOOKUP(
                F$1,
                TBL_Options_Add[Option],
                TBL_Options_Add[Influx1_Size],
                0,
                0
            )
        ),
        _xlfn.XLOOKUP(
            F$1,
            TBL_Options_Add[Option],
            TBL_Options_Add[Influx2_Month],
            0,
            0
        )=TBL_Formulas[[#This Row],[Month]],
        SUM(
            F53*
            SUM(
                _xlfn.XLOOKUP(
                    F$1,
                    TBL_Options[Option],
                    TBL_Options[ROG],
                    0,
                    0
                )/
                12
            )+
            F53+
            _xlfn.XLOOKUP(
                F$1,
                TBL_Options_Add[Option],
                TBL_Options_Add[Influx2_Size],
                0,
                0
            )
        ),
        _xlfn.XLOOKUP(
            F$1,
            TBL_Options_Add[Option],
            TBL_Options_Add[Influx3_Month],
            0,
            0
        )=TBL_Formulas[[#This Row],[Month]],
        SUM(
            F53*
            SUM(
                _xlfn.XLOOKUP(
                    F$1,
                    TBL_Options[Option],
                    TBL_Options[ROG],
                    0,
                    0
                )/
                12
            )+
            F53+
            _xlfn.XLOOKUP(
                F$1,
                TBL_Options_Add[Option],
                TBL_Options_Add[Influx3_Size],
                0,
                0
            )
        )
    ),
    SUM(
        F53*
        SUM(
            _xlfn.XLOOKUP(
                F$1,
                TBL_Options[Option],
                TBL_Options[ROG],
                0,
                0
            )/
            12
        )+
        F53
    )
)</f>
        <v>76.344954753547626</v>
      </c>
      <c r="G54" cm="1">
        <f t="array" ref="G54">_xlfn.IFNA(
    _xlfn.IFS(
        _xlfn.XLOOKUP(
            G$1,
            TBL_Options_Add[Option],
            TBL_Options_Add[Influx1_Month],
            0,
            0
        )=TBL_Formulas[[#This Row],[Month]],
        SUM(
            G53*
            SUM(
                _xlfn.XLOOKUP(
                    G$1,
                    TBL_Options[Option],
                    TBL_Options[ROG],
                    0,
                    0
                )/
                12
            )+
            G53+
            _xlfn.XLOOKUP(
                G$1,
                TBL_Options_Add[Option],
                TBL_Options_Add[Influx1_Size],
                0,
                0
            )
        ),
        _xlfn.XLOOKUP(
            G$1,
            TBL_Options_Add[Option],
            TBL_Options_Add[Influx2_Month],
            0,
            0
        )=TBL_Formulas[[#This Row],[Month]],
        SUM(
            G53*
            SUM(
                _xlfn.XLOOKUP(
                    G$1,
                    TBL_Options[Option],
                    TBL_Options[ROG],
                    0,
                    0
                )/
                12
            )+
            G53+
            _xlfn.XLOOKUP(
                G$1,
                TBL_Options_Add[Option],
                TBL_Options_Add[Influx2_Size],
                0,
                0
            )
        ),
        _xlfn.XLOOKUP(
            G$1,
            TBL_Options_Add[Option],
            TBL_Options_Add[Influx3_Month],
            0,
            0
        )=TBL_Formulas[[#This Row],[Month]],
        SUM(
            G53*
            SUM(
                _xlfn.XLOOKUP(
                    G$1,
                    TBL_Options[Option],
                    TBL_Options[ROG],
                    0,
                    0
                )/
                12
            )+
            G53+
            _xlfn.XLOOKUP(
                G$1,
                TBL_Options_Add[Option],
                TBL_Options_Add[Influx3_Size],
                0,
                0
            )
        )
    ),
    SUM(
        G53*
        SUM(
            _xlfn.XLOOKUP(
                G$1,
                TBL_Options[Option],
                TBL_Options[ROG],
                0,
                0
            )/
            12
        )+
        G53
    )
)</f>
        <v>76.344954753547626</v>
      </c>
      <c r="H54" cm="1">
        <f t="array" ref="H54">_xlfn.IFNA(
    _xlfn.IFS(
        _xlfn.XLOOKUP(
            H$1,
            TBL_Options_Add[Option],
            TBL_Options_Add[Influx1_Month],
            0,
            0
        )=TBL_Formulas[[#This Row],[Month]],
        SUM(
            H53*
            SUM(
                _xlfn.XLOOKUP(
                    H$1,
                    TBL_Options[Option],
                    TBL_Options[ROG],
                    0,
                    0
                )/
                12
            )+
            H53+
            _xlfn.XLOOKUP(
                H$1,
                TBL_Options_Add[Option],
                TBL_Options_Add[Influx1_Size],
                0,
                0
            )
        ),
        _xlfn.XLOOKUP(
            H$1,
            TBL_Options_Add[Option],
            TBL_Options_Add[Influx2_Month],
            0,
            0
        )=TBL_Formulas[[#This Row],[Month]],
        SUM(
            H53*
            SUM(
                _xlfn.XLOOKUP(
                    H$1,
                    TBL_Options[Option],
                    TBL_Options[ROG],
                    0,
                    0
                )/
                12
            )+
            H53+
            _xlfn.XLOOKUP(
                H$1,
                TBL_Options_Add[Option],
                TBL_Options_Add[Influx2_Size],
                0,
                0
            )
        ),
        _xlfn.XLOOKUP(
            H$1,
            TBL_Options_Add[Option],
            TBL_Options_Add[Influx3_Month],
            0,
            0
        )=TBL_Formulas[[#This Row],[Month]],
        SUM(
            H53*
            SUM(
                _xlfn.XLOOKUP(
                    H$1,
                    TBL_Options[Option],
                    TBL_Options[ROG],
                    0,
                    0
                )/
                12
            )+
            H53+
            _xlfn.XLOOKUP(
                H$1,
                TBL_Options_Add[Option],
                TBL_Options_Add[Influx3_Size],
                0,
                0
            )
        )
    ),
    SUM(
        H53*
        SUM(
            _xlfn.XLOOKUP(
                H$1,
                TBL_Options[Option],
                TBL_Options[ROG],
                0,
                0
            )/
            12
        )+
        H53
    )
)</f>
        <v>76.344954753547626</v>
      </c>
      <c r="I54" cm="1">
        <f t="array" ref="I54">_xlfn.IFNA(
    _xlfn.IFS(
        _xlfn.XLOOKUP(
            I$1,
            TBL_Options_Add[Option],
            TBL_Options_Add[Influx1_Month],
            0,
            0
        )=TBL_Formulas[[#This Row],[Month]],
        SUM(
            I53*
            SUM(
                _xlfn.XLOOKUP(
                    I$1,
                    TBL_Options[Option],
                    TBL_Options[ROG],
                    0,
                    0
                )/
                12
            )+
            I53+
            _xlfn.XLOOKUP(
                I$1,
                TBL_Options_Add[Option],
                TBL_Options_Add[Influx1_Size],
                0,
                0
            )
        ),
        _xlfn.XLOOKUP(
            I$1,
            TBL_Options_Add[Option],
            TBL_Options_Add[Influx2_Month],
            0,
            0
        )=TBL_Formulas[[#This Row],[Month]],
        SUM(
            I53*
            SUM(
                _xlfn.XLOOKUP(
                    I$1,
                    TBL_Options[Option],
                    TBL_Options[ROG],
                    0,
                    0
                )/
                12
            )+
            I53+
            _xlfn.XLOOKUP(
                I$1,
                TBL_Options_Add[Option],
                TBL_Options_Add[Influx2_Size],
                0,
                0
            )
        ),
        _xlfn.XLOOKUP(
            I$1,
            TBL_Options_Add[Option],
            TBL_Options_Add[Influx3_Month],
            0,
            0
        )=TBL_Formulas[[#This Row],[Month]],
        SUM(
            I53*
            SUM(
                _xlfn.XLOOKUP(
                    I$1,
                    TBL_Options[Option],
                    TBL_Options[ROG],
                    0,
                    0
                )/
                12
            )+
            I53+
            _xlfn.XLOOKUP(
                I$1,
                TBL_Options_Add[Option],
                TBL_Options_Add[Influx3_Size],
                0,
                0
            )
        )
    ),
    SUM(
        I53*
        SUM(
            _xlfn.XLOOKUP(
                I$1,
                TBL_Options[Option],
                TBL_Options[ROG],
                0,
                0
            )/
            12
        )+
        I53
    )
)</f>
        <v>76.344954753547626</v>
      </c>
      <c r="J54" cm="1">
        <f t="array" ref="J54">_xlfn.IFNA(
    _xlfn.IFS(
        _xlfn.XLOOKUP(
            J$1,
            TBL_Options_Add[Option],
            TBL_Options_Add[Influx1_Month],
            0,
            0
        )=TBL_Formulas[[#This Row],[Month]],
        SUM(
            J53*
            SUM(
                _xlfn.XLOOKUP(
                    J$1,
                    TBL_Options[Option],
                    TBL_Options[ROG],
                    0,
                    0
                )/
                12
            )+
            J53+
            _xlfn.XLOOKUP(
                J$1,
                TBL_Options_Add[Option],
                TBL_Options_Add[Influx1_Size],
                0,
                0
            )
        ),
        _xlfn.XLOOKUP(
            J$1,
            TBL_Options_Add[Option],
            TBL_Options_Add[Influx2_Month],
            0,
            0
        )=TBL_Formulas[[#This Row],[Month]],
        SUM(
            J53*
            SUM(
                _xlfn.XLOOKUP(
                    J$1,
                    TBL_Options[Option],
                    TBL_Options[ROG],
                    0,
                    0
                )/
                12
            )+
            J53+
            _xlfn.XLOOKUP(
                J$1,
                TBL_Options_Add[Option],
                TBL_Options_Add[Influx2_Size],
                0,
                0
            )
        ),
        _xlfn.XLOOKUP(
            J$1,
            TBL_Options_Add[Option],
            TBL_Options_Add[Influx3_Month],
            0,
            0
        )=TBL_Formulas[[#This Row],[Month]],
        SUM(
            J53*
            SUM(
                _xlfn.XLOOKUP(
                    J$1,
                    TBL_Options[Option],
                    TBL_Options[ROG],
                    0,
                    0
                )/
                12
            )+
            J53+
            _xlfn.XLOOKUP(
                J$1,
                TBL_Options_Add[Option],
                TBL_Options_Add[Influx3_Size],
                0,
                0
            )
        )
    ),
    SUM(
        J53*
        SUM(
            _xlfn.XLOOKUP(
                J$1,
                TBL_Options[Option],
                TBL_Options[ROG],
                0,
                0
            )/
            12
        )+
        J53
    )
)</f>
        <v>76.344954753547626</v>
      </c>
      <c r="K54" cm="1">
        <f t="array" ref="K54">_xlfn.IFNA(
    _xlfn.IFS(
        _xlfn.XLOOKUP(
            K$1,
            TBL_Options_Add[Option],
            TBL_Options_Add[Influx1_Month],
            0,
            0
        )=TBL_Formulas[[#This Row],[Month]],
        SUM(
            K53*
            SUM(
                _xlfn.XLOOKUP(
                    K$1,
                    TBL_Options[Option],
                    TBL_Options[ROG],
                    0,
                    0
                )/
                12
            )+
            K53+
            _xlfn.XLOOKUP(
                K$1,
                TBL_Options_Add[Option],
                TBL_Options_Add[Influx1_Size],
                0,
                0
            )
        ),
        _xlfn.XLOOKUP(
            K$1,
            TBL_Options_Add[Option],
            TBL_Options_Add[Influx2_Month],
            0,
            0
        )=TBL_Formulas[[#This Row],[Month]],
        SUM(
            K53*
            SUM(
                _xlfn.XLOOKUP(
                    K$1,
                    TBL_Options[Option],
                    TBL_Options[ROG],
                    0,
                    0
                )/
                12
            )+
            K53+
            _xlfn.XLOOKUP(
                K$1,
                TBL_Options_Add[Option],
                TBL_Options_Add[Influx2_Size],
                0,
                0
            )
        ),
        _xlfn.XLOOKUP(
            K$1,
            TBL_Options_Add[Option],
            TBL_Options_Add[Influx3_Month],
            0,
            0
        )=TBL_Formulas[[#This Row],[Month]],
        SUM(
            K53*
            SUM(
                _xlfn.XLOOKUP(
                    K$1,
                    TBL_Options[Option],
                    TBL_Options[ROG],
                    0,
                    0
                )/
                12
            )+
            K53+
            _xlfn.XLOOKUP(
                K$1,
                TBL_Options_Add[Option],
                TBL_Options_Add[Influx3_Size],
                0,
                0
            )
        )
    ),
    SUM(
        K53*
        SUM(
            _xlfn.XLOOKUP(
                K$1,
                TBL_Options[Option],
                TBL_Options[ROG],
                0,
                0
            )/
            12
        )+
        K53
    )
)</f>
        <v>76.344954753547626</v>
      </c>
      <c r="L54">
        <f>IFERROR(
    SUM(
       TBL_Formulas[[#This Row],[Growth Pattern 01]]*
        _xlfn.XLOOKUP(
            L$1,
            TBL_Options[Option],
            TBL_Options[Primary_Mix],
            1,
            0
        )
    ),
    ""
)</f>
        <v>301.61493353627918</v>
      </c>
      <c r="M54">
        <f>IFERROR(
    SUM(
       TBL_Formulas[[#This Row],[Growth Pattern 01]]*
        _xlfn.XLOOKUP(
            M$1,
            TBL_Options[Option],
            TBL_Options[Secondary_Mix],
            1,
            0
        )
    ),
    ""
)</f>
        <v>60.322986707255836</v>
      </c>
      <c r="N54">
        <f>IFERROR(
    SUM(
       TBL_Formulas[[#This Row],[Growth Pattern 01]]*
        _xlfn.XLOOKUP(
            N$1,
            TBL_Options[Option],
            TBL_Options[Archive_Mix],
            1,
            0
        )
    ),
    ""
)</f>
        <v>0</v>
      </c>
      <c r="O54">
        <f>IFERROR(
    SUM(
       TBL_Formulas[[#This Row],[Growth Pattern 02]]*
        _xlfn.XLOOKUP(
            O$1,
            TBL_Options[Option],
            TBL_Options[Primary_Mix],
            1,
            0
        )
    ),
    ""
)</f>
        <v>15.268990950709526</v>
      </c>
      <c r="P54">
        <f>IFERROR(
    SUM(
       TBL_Formulas[[#This Row],[Growth Pattern 02]]*
        _xlfn.XLOOKUP(
            P$1,
            TBL_Options[Option],
            TBL_Options[Secondary_Mix],
            1,
            0
        )
    ),
    ""
)</f>
        <v>15.268990950709526</v>
      </c>
      <c r="Q54">
        <f>IFERROR(
    SUM(
       TBL_Formulas[[#This Row],[Growth Pattern 02]]*
        _xlfn.XLOOKUP(
            Q$1,
            TBL_Options[Option],
            TBL_Options[Archive_Mix],
            1,
            0
        )
    ),
    ""
)</f>
        <v>45.806972852128574</v>
      </c>
      <c r="R54">
        <f>IFERROR(
    SUM(
       TBL_Formulas[[#This Row],[Growth Pattern 03]]*
        _xlfn.XLOOKUP(
            R$1,
            TBL_Options[Option],
            TBL_Options[Primary_Mix],
            1,
            0
        )
    ),
    ""
)</f>
        <v>76.344954753547626</v>
      </c>
      <c r="S54">
        <f>IFERROR(
    SUM(
       TBL_Formulas[[#This Row],[Growth Pattern 03]]*
        _xlfn.XLOOKUP(
            R$1,
            TBL_Options[Option],
            TBL_Options[Secondary_Mix],
            1,
            0
        )
    ),
    ""
)</f>
        <v>0</v>
      </c>
      <c r="T54">
        <f>IFERROR(
    SUM(
       TBL_Formulas[[#This Row],[Growth Pattern 03]]*
        _xlfn.XLOOKUP(
            T$1,
            TBL_Options[Option],
            TBL_Options[Archive_Mix],
            1,
            0
        )
    ),
    ""
)</f>
        <v>0</v>
      </c>
      <c r="U54">
        <f>IFERROR(
    SUM(
       TBL_Formulas[[#This Row],[Growth Pattern 04]]*
        _xlfn.XLOOKUP(
            U$1,
            TBL_Options[Option],
            TBL_Options[Primary_Mix],
            1,
            0
        )
    ),
    ""
)</f>
        <v>76.344954753547626</v>
      </c>
      <c r="V54">
        <f>IFERROR(
    SUM(
       TBL_Formulas[[#This Row],[Growth Pattern 04]]*
        _xlfn.XLOOKUP(
           V$1,
            TBL_Options[Option],
            TBL_Options[Secondary_Mix],
            1,
            0
        )
    ),
    ""
)</f>
        <v>0</v>
      </c>
      <c r="W54">
        <f>IFERROR(
    SUM(
       TBL_Formulas[[#This Row],[Growth Pattern 04]]*
        _xlfn.XLOOKUP(
            W$1,
            TBL_Options[Option],
            TBL_Options[Archive_Mix],
            1,
            0
        )
    ),
    ""
)</f>
        <v>0</v>
      </c>
      <c r="X54">
        <f>IFERROR(
    SUM(
       TBL_Formulas[[#This Row],[Growth Pattern 05]]*
        _xlfn.XLOOKUP(
            X$1,
            TBL_Options[Option],
            TBL_Options[Primary_Mix],
            1,
            0
        )
    ),
    ""
)</f>
        <v>76.344954753547626</v>
      </c>
      <c r="Y54">
        <f>IFERROR(
    SUM(
       TBL_Formulas[[#This Row],[Growth Pattern 05]]*
        _xlfn.XLOOKUP(
            Y$1,
            TBL_Options[Option],
            TBL_Options[Secondary_Mix],
            1,
            0
        )
    ),
    ""
)</f>
        <v>0</v>
      </c>
      <c r="Z54">
        <f>IFERROR(
    SUM(
       TBL_Formulas[[#This Row],[Growth Pattern 05]]*
        _xlfn.XLOOKUP(
            Z$1,
            TBL_Options[Option],
            TBL_Options[Archive_Mix],
            1,
            0
        )
    ),
    ""
)</f>
        <v>0</v>
      </c>
      <c r="AA54">
        <f>IFERROR(
    SUM(
       TBL_Formulas[[#This Row],[Growth Pattern 06]]*
        _xlfn.XLOOKUP(
            AA$1,
            TBL_Options[Option],
            TBL_Options[Primary_Mix],
            1,
            0
        )
    ),
    ""
)</f>
        <v>76.344954753547626</v>
      </c>
      <c r="AB54">
        <f>IFERROR(
    SUM(
       TBL_Formulas[[#This Row],[Growth Pattern 06]]*
        _xlfn.XLOOKUP(
            AB$1,
            TBL_Options[Option],
            TBL_Options[Secondary_Mix],
            1,
            0
        )
    ),
    ""
)</f>
        <v>0</v>
      </c>
      <c r="AC54">
        <f>IFERROR(
    SUM(
       TBL_Formulas[[#This Row],[Growth Pattern 06]]*
        _xlfn.XLOOKUP(
            AC$1,
            TBL_Options[Option],
            TBL_Options[Archive_Mix],
            1,
            0
        )
    ),
    ""
)</f>
        <v>0</v>
      </c>
      <c r="AD54">
        <f>IFERROR(
    SUM(
       TBL_Formulas[[#This Row],[Growth Pattern 07]]*
        _xlfn.XLOOKUP(
            AD$1,
            TBL_Options[Option],
            TBL_Options[Primary_Mix],
            1,
            0
        )
    ),
    ""
)</f>
        <v>76.344954753547626</v>
      </c>
      <c r="AE54">
        <f>IFERROR(
    SUM(
       TBL_Formulas[[#This Row],[Growth Pattern 07]]*
        _xlfn.XLOOKUP(
            AE$1,
            TBL_Options[Option],
            TBL_Options[Secondary_Mix],
            1,
            0
        )
    ),
    ""
)</f>
        <v>0</v>
      </c>
      <c r="AF54">
        <f>IFERROR(
    SUM(
       TBL_Formulas[[#This Row],[Growth Pattern 07]]*
        _xlfn.XLOOKUP(
            AF$1,
            TBL_Options[Option],
            TBL_Options[Archive_Mix],
            1,
            0
        )
    ),
    ""
)</f>
        <v>0</v>
      </c>
      <c r="AG54">
        <f>IFERROR(
    SUM(
       TBL_Formulas[[#This Row],[Growth Pattern 08]]*
        _xlfn.XLOOKUP(
            AG$1,
            TBL_Options[Option],
            TBL_Options[Primary_Mix],
            1,
            0
        )
    ),
    ""
)</f>
        <v>76.344954753547626</v>
      </c>
      <c r="AH54">
        <f>IFERROR(
    SUM(
       TBL_Formulas[[#This Row],[Growth Pattern 08]]*
        _xlfn.XLOOKUP(
            AH$1,
            TBL_Options[Option],
            TBL_Options[Secondary_Mix],
            1,
            0
        )
    ),
    ""
)</f>
        <v>0</v>
      </c>
      <c r="AI54">
        <f>IFERROR(
    SUM(
       TBL_Formulas[[#This Row],[Growth Pattern 08]]*
        _xlfn.XLOOKUP(
            AI$1,
            TBL_Options[Option],
            TBL_Options[Archive_Mix],
            1,
            0
        )
    ),
    ""
)</f>
        <v>0</v>
      </c>
      <c r="AJ54">
        <f>IFERROR(
    SUM(
       TBL_Formulas[[#This Row],[Growth Pattern 09]]*
        _xlfn.XLOOKUP(
            AJ$1,
            TBL_Options[Option],
            TBL_Options[Primary_Mix],
            1,
            0
        )
    ),
    ""
)</f>
        <v>76.344954753547626</v>
      </c>
      <c r="AK54">
        <f>IFERROR(
    SUM(
       TBL_Formulas[[#This Row],[Growth Pattern 09]]*
        _xlfn.XLOOKUP(
            AK$1,
            TBL_Options[Option],
            TBL_Options[Secondary_Mix],
            1,
            0
        )
    ),
    ""
)</f>
        <v>0</v>
      </c>
      <c r="AL54">
        <f>IFERROR(
    SUM(
       TBL_Formulas[[#This Row],[Growth Pattern 09]]*
        _xlfn.XLOOKUP(
            AL$1,
            TBL_Options[Option],
            TBL_Options[Archive_Mix],
            1,
            0
        )
    ),
    ""
)</f>
        <v>0</v>
      </c>
      <c r="AM54">
        <f>IFERROR(
    SUM(
       TBL_Formulas[[#This Row],[Growth Pattern 10]]*
        _xlfn.XLOOKUP(
            AM$1,
            TBL_Options[Option],
            TBL_Options[Primary_Mix],
            1,
            0
        )
    ),
    ""
)</f>
        <v>76.344954753547626</v>
      </c>
      <c r="AN54">
        <f>IFERROR(
    SUM(
       TBL_Formulas[[#This Row],[Growth Pattern 10]]*
        _xlfn.XLOOKUP(
            AN$1,
            TBL_Options[Option],
            TBL_Options[Secondary_Mix],
            1,
            0
        )
    ),
    ""
)</f>
        <v>0</v>
      </c>
      <c r="AO54">
        <f>IFERROR(
    SUM(
       TBL_Formulas[[#This Row],[Growth Pattern 10]]*
        _xlfn.XLOOKUP(
            AO$1,
            TBL_Options[Option],
            TBL_Options[Archive_Mix],
            1,
            0
        )
    ),
    ""
)</f>
        <v>0</v>
      </c>
      <c r="AP54" s="3" cm="1">
        <f t="array" ref="AP54">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6845.9812227052971</v>
      </c>
      <c r="AQ54" s="3" t="str" cm="1">
        <f t="array" ref="AQ54">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4" s="3" t="str" cm="1">
        <f t="array" ref="AR54">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4" s="3" cm="1">
        <f t="array" ref="AS54">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359.61527487111073</v>
      </c>
      <c r="AT54" s="3" cm="1">
        <f t="array" ref="AT54">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195.44308416908194</v>
      </c>
      <c r="AU54" s="3" cm="1">
        <f t="array" ref="AU54">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187.62536080231865</v>
      </c>
      <c r="AV54" s="3" cm="1">
        <f t="array" ref="AV54">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977.21542084540965</v>
      </c>
      <c r="AW54" s="3" t="str" cm="1">
        <f t="array" ref="AW54">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4" s="3" t="str" cm="1">
        <f t="array" ref="AX54">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4" s="3" cm="1">
        <f t="array" ref="AY54">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781.77233667632777</v>
      </c>
      <c r="AZ54" s="3" t="str" cm="1">
        <f t="array" ref="AZ54">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4" s="3" t="str" cm="1">
        <f t="array" ref="BA54">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4" s="3" cm="1">
        <f t="array" ref="BB54">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1388.3061424500468</v>
      </c>
      <c r="BC54" s="3" t="str" cm="1">
        <f t="array" ref="BC54">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4" s="3" t="str" cm="1">
        <f t="array" ref="BD54">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4" s="3" cm="1">
        <f t="array" ref="BE54">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781.77233667632777</v>
      </c>
      <c r="BF54" s="3" t="str" cm="1">
        <f t="array" ref="BF54">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4" s="3" t="str" cm="1">
        <f t="array" ref="BG54">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4" s="3" cm="1">
        <f t="array" ref="BH54">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156.35446733526555</v>
      </c>
      <c r="BI54" s="3" t="str" cm="1">
        <f t="array" ref="BI54">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4" s="3" t="str" cm="1">
        <f t="array" ref="BJ54">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4" s="3" cm="1">
        <f t="array" ref="BK54">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3048.912113037678</v>
      </c>
      <c r="BL54" s="3" t="str" cm="1">
        <f t="array" ref="BL54">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4" s="3" t="str" cm="1">
        <f t="array" ref="BM54">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4" s="3" cm="1">
        <f t="array" ref="BN54">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781.77233667632765</v>
      </c>
      <c r="BO54" s="3" t="str" cm="1">
        <f t="array" ref="BO54">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4" s="3" t="str" cm="1">
        <f t="array" ref="BP54">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4" s="3" cm="1">
        <f t="array" ref="BQ54">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312.70893467053111</v>
      </c>
      <c r="BR54" s="3" t="str" cm="1">
        <f t="array" ref="BR54">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4" s="3" t="str" cm="1">
        <f t="array" ref="BS54">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4"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4">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4">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78.177233667632777</v>
      </c>
      <c r="BW54">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78.177233667632777</v>
      </c>
      <c r="BX54">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4">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78.177233667632777</v>
      </c>
      <c r="BZ54">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156.35446733526555</v>
      </c>
      <c r="CA54">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4">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78.177233667632777</v>
      </c>
      <c r="CC54">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156.35446733526555</v>
      </c>
      <c r="CD54" s="3" t="str" cm="1">
        <f t="array" ref="CD54">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4" s="3" cm="1">
        <f t="array" ref="CE54">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2676.4563814997741</v>
      </c>
      <c r="CF54" s="3" t="str" cm="1">
        <f t="array" ref="CF54">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4" s="3" t="str" cm="1">
        <f t="array" ref="CG54">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4" s="3" cm="1">
        <f t="array" ref="CH54">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140.719020601739</v>
      </c>
      <c r="CI54" s="3" t="str" cm="1">
        <f t="array" ref="CI54">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4" s="3" t="str" cm="1">
        <f t="array" ref="CJ54">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4" s="3" cm="1">
        <f t="array" ref="CK54">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703.59510300869488</v>
      </c>
      <c r="CL54" s="3" t="str" cm="1">
        <f t="array" ref="CL54">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4" s="3" t="str" cm="1">
        <f t="array" ref="CM54">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4" s="3" cm="1">
        <f t="array" ref="CN54">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703.59510300869488</v>
      </c>
      <c r="CO54" s="3" t="str" cm="1">
        <f t="array" ref="CO54">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4" s="3" cm="1">
        <f t="array" ref="CP54">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675.09079459178679</v>
      </c>
      <c r="CQ54" s="3" t="str" cm="1">
        <f t="array" ref="CQ54">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4" s="3" t="str" cm="1">
        <f t="array" ref="CR54">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4" s="3" cm="1">
        <f t="array" ref="CS54">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675.09079459178679</v>
      </c>
      <c r="CT54" s="3" t="str" cm="1">
        <f t="array" ref="CT54">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4" s="3" t="str" cm="1">
        <f t="array" ref="CU54">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4" s="3" cm="1">
        <f t="array" ref="CV54">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675.09079459178679</v>
      </c>
      <c r="CW54" s="3" t="str" cm="1">
        <f t="array" ref="CW54">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4" s="3" t="str" cm="1">
        <f t="array" ref="CX54">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4" s="3" cm="1">
        <f t="array" ref="CY54">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675.09079459178679</v>
      </c>
      <c r="CZ54" s="3" t="str" cm="1">
        <f t="array" ref="CZ54">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4" s="3" t="str" cm="1">
        <f t="array" ref="DA54">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4" s="3" t="str" cm="1">
        <f t="array" ref="DB54">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4" s="3" t="str" cm="1">
        <f t="array" ref="DC54">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4" s="3" cm="1">
        <f t="array" ref="DD54">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870.18957034396044</v>
      </c>
      <c r="DE54" s="3" t="str" cm="1">
        <f t="array" ref="DE54">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4" s="3" t="str" cm="1">
        <f t="array" ref="DF54">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4" s="3" cm="1">
        <f t="array" ref="DG54">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870.18957034396044</v>
      </c>
      <c r="DH54" s="3">
        <f>SUM(TBL_Formulas[[#This Row],[Primary Storage 01]:[Archive Storage 01]],TBL_Formulas[[#This Row],[Data Retrieval 01]])</f>
        <v>6845.9812227052971</v>
      </c>
      <c r="DI54" s="3">
        <f>SUM(TBL_Formulas[[#This Row],[Primary Storage 01]:[Archive Storage 01]],TBL_Formulas[[#This Row],[Data Retrieval 01]],TBL_Formulas[[#This Row],[Egress Fees 01 - Azure]:[Egress Fees 01 - GCP]])</f>
        <v>9522.4376042050717</v>
      </c>
      <c r="DJ54" s="3">
        <f>SUM(TBL_Formulas[[#This Row],[Primary Storage 02]:[Archive Storage 02]],TBL_Formulas[[#This Row],[Data Retrieval 02]])</f>
        <v>742.68371984251144</v>
      </c>
      <c r="DK54" s="3">
        <f>SUM(TBL_Formulas[[#This Row],[Primary Storage 02]:[Archive Storage 02]],TBL_Formulas[[#This Row],[Data Retrieval 02]],TBL_Formulas[[#This Row],[Egress Fees 02 - Azure]:[Egress Fees 02 - GCP]])</f>
        <v>883.40274044425041</v>
      </c>
      <c r="DL54" s="3">
        <f>SUM(TBL_Formulas[[#This Row],[Primary Storage 03]:[Archive Storage 03]],TBL_Formulas[[#This Row],[Data Retrieval 03]])</f>
        <v>1055.3926545130425</v>
      </c>
      <c r="DM54" s="3">
        <f>SUM(TBL_Formulas[[#This Row],[Primary Storage 03]:[Archive Storage 03]],TBL_Formulas[[#This Row],[Data Retrieval 03]],TBL_Formulas[[#This Row],[Egress Fees 03 - Azure]:[Egress Fees 03 - GCP]])</f>
        <v>1758.9877575217374</v>
      </c>
      <c r="DN54" s="3">
        <f>SUM(TBL_Formulas[[#This Row],[Primary Storage 04]:[Archive Storage 04]],TBL_Formulas[[#This Row],[Data Retrieval 04]])</f>
        <v>859.94957034396054</v>
      </c>
      <c r="DO54" s="3">
        <f>SUM(TBL_Formulas[[#This Row],[Primary Storage 04]:[Archive Storage 04]],TBL_Formulas[[#This Row],[Data Retrieval 04]],TBL_Formulas[[#This Row],[Egress Fees 04 - Azure]:[Egress Fees 04 - GCP]])</f>
        <v>1563.5446733526555</v>
      </c>
      <c r="DP54" s="3">
        <f>SUM(TBL_Formulas[[#This Row],[Primary Storage 05]:[Archive Storage 05]],TBL_Formulas[[#This Row],[Data Retrieval 05]])</f>
        <v>1388.3061424500468</v>
      </c>
      <c r="DQ54" s="3">
        <f>SUM(TBL_Formulas[[#This Row],[Primary Storage 05]:[Archive Storage 05]],TBL_Formulas[[#This Row],[Data Retrieval 05]],TBL_Formulas[[#This Row],[Egress Fees 05 - Azure]:[Egress Fees 05 - GCP]])</f>
        <v>2063.3969370418336</v>
      </c>
      <c r="DR54" s="3">
        <f>SUM(TBL_Formulas[[#This Row],[Primary Storage 06]:[Archive Storage 06]],TBL_Formulas[[#This Row],[Data Retrieval 06]])</f>
        <v>859.94957034396054</v>
      </c>
      <c r="DS54" s="3">
        <f>SUM(TBL_Formulas[[#This Row],[Primary Storage 06]:[Archive Storage 06]],TBL_Formulas[[#This Row],[Data Retrieval 06]],TBL_Formulas[[#This Row],[Egress Fees 06 - Azure]:[Egress Fees 06 - GCP]])</f>
        <v>1535.0403649357472</v>
      </c>
      <c r="DT54" s="3">
        <f>SUM(TBL_Formulas[[#This Row],[Primary Storage 07]:[Archive Storage 07]],TBL_Formulas[[#This Row],[Data Retrieval 07]])</f>
        <v>312.70893467053111</v>
      </c>
      <c r="DU54" s="3">
        <f>SUM(TBL_Formulas[[#This Row],[Primary Storage 07]:[Archive Storage 07]],TBL_Formulas[[#This Row],[Data Retrieval 07]],TBL_Formulas[[#This Row],[Egress Fees 07 - Azure]:[Egress Fees 07 - GCP]])</f>
        <v>987.7997292623179</v>
      </c>
      <c r="DV54" s="3">
        <f>SUM(TBL_Formulas[[#This Row],[Primary Storage 08]:[Archive Storage 08]],TBL_Formulas[[#This Row],[Data Retrieval 08]])</f>
        <v>3048.912113037678</v>
      </c>
      <c r="DW54" s="3">
        <f>SUM(TBL_Formulas[[#This Row],[Primary Storage 08]:[Archive Storage 08]],TBL_Formulas[[#This Row],[Data Retrieval 08]],TBL_Formulas[[#This Row],[Egress Fees 08 - Azure]:[Egress Fees 08 - GCP]])</f>
        <v>3724.002907629465</v>
      </c>
      <c r="DX54" s="3">
        <f>SUM(TBL_Formulas[[#This Row],[Primary Storage 09]:[Archive Storage 09]],TBL_Formulas[[#This Row],[Data Retrieval 09]])</f>
        <v>859.94957034396043</v>
      </c>
      <c r="DY54" s="3">
        <f>SUM(TBL_Formulas[[#This Row],[Primary Storage 09]:[Archive Storage 09]],TBL_Formulas[[#This Row],[Data Retrieval 09]],TBL_Formulas[[#This Row],[Egress Fees 09 - Azure]:[Egress Fees 09 - GCP]])</f>
        <v>1730.1391406879209</v>
      </c>
      <c r="DZ54" s="3">
        <f>SUM(TBL_Formulas[[#This Row],[Primary Storage 10]:[Archive Storage 10]],TBL_Formulas[[#This Row],[Data Retrieval 10]])</f>
        <v>469.06340200579666</v>
      </c>
      <c r="EA54" s="3">
        <f>SUM(TBL_Formulas[[#This Row],[Primary Storage 10]:[Archive Storage 10]],TBL_Formulas[[#This Row],[Data Retrieval 10]],TBL_Formulas[[#This Row],[Egress Fees 10 - Azure]:[Egress Fees 10 - GCP]])</f>
        <v>1339.2529723497571</v>
      </c>
      <c r="EB54" s="14"/>
    </row>
    <row r="55" spans="1:132" x14ac:dyDescent="0.2">
      <c r="A55" s="2">
        <v>53</v>
      </c>
      <c r="B55" cm="1">
        <f t="array" ref="B55">_xlfn.IFNA(
    _xlfn.IFS(
        _xlfn.XLOOKUP(
            B$1,
            TBL_Options_Add[Option],
            TBL_Options_Add[Influx1_Month],
            0,
            0
        )=TBL_Formulas[[#This Row],[Month]],
        SUM(
            B54*
            SUM(
                _xlfn.XLOOKUP(
                    B$1,
                    TBL_Options[Option],
                    TBL_Options[ROG],
                    0,
                    0
                )/
                12
            )+
            B54+
            _xlfn.XLOOKUP(
                B$1,
                TBL_Options_Add[Option],
                TBL_Options_Add[Influx1_Size],
                0,
                0
            )
        ),
        _xlfn.XLOOKUP(
            B$1,
            TBL_Options_Add[Option],
            TBL_Options_Add[Influx2_Month],
            0,
            0
        )=TBL_Formulas[[#This Row],[Month]],
        SUM(
            B54*
            SUM(
                _xlfn.XLOOKUP(
                    B$1,
                    TBL_Options[Option],
                    TBL_Options[ROG],
                    0,
                    0
                )/
                12
            )+
            B54+
            _xlfn.XLOOKUP(
                B$1,
                TBL_Options_Add[Option],
                TBL_Options_Add[Influx2_Size],
                0,
                0
            )
        ),
        _xlfn.XLOOKUP(
            B$1,
            TBL_Options_Add[Option],
            TBL_Options_Add[Influx3_Month],
            0,
            0
        )=TBL_Formulas[[#This Row],[Month]],
        SUM(
            B54*
            SUM(
                _xlfn.XLOOKUP(
                    B$1,
                    TBL_Options[Option],
                    TBL_Options[ROG],
                    0,
                    0
                )/
                12
            )+
            B54+
            _xlfn.XLOOKUP(
                B$1,
                TBL_Options_Add[Option],
                TBL_Options_Add[Influx3_Size],
                0,
                0
            )
        )
    ),
    SUM(
        B54*
        SUM(
            _xlfn.XLOOKUP(
                B$1,
                TBL_Options[Option],
                TBL_Options[ROG],
                0,
                0
            )/
            12
        )+
        B54
    )
)</f>
        <v>304.12839131574816</v>
      </c>
      <c r="C55" cm="1">
        <f t="array" ref="C55">_xlfn.IFNA(
    _xlfn.IFS(
        _xlfn.XLOOKUP(
            C$1,
            TBL_Options_Add[Option],
            TBL_Options_Add[Influx1_Month],
            0,
            0
        )=TBL_Formulas[[#This Row],[Month]],
        SUM(
            C54*
            SUM(
                _xlfn.XLOOKUP(
                    C$1,
                    TBL_Options[Option],
                    TBL_Options[ROG],
                    0,
                    0
                )/
                12
            )+
            C54+
            _xlfn.XLOOKUP(
                C$1,
                TBL_Options_Add[Option],
                TBL_Options_Add[Influx1_Size],
                0,
                0
            )
        ),
        _xlfn.XLOOKUP(
            C$1,
            TBL_Options_Add[Option],
            TBL_Options_Add[Influx2_Month],
            0,
            0
        )=TBL_Formulas[[#This Row],[Month]],
        SUM(
            C54*
            SUM(
                _xlfn.XLOOKUP(
                    C$1,
                    TBL_Options[Option],
                    TBL_Options[ROG],
                    0,
                    0
                )/
                12
            )+
            C54+
            _xlfn.XLOOKUP(
                C$1,
                TBL_Options_Add[Option],
                TBL_Options_Add[Influx2_Size],
                0,
                0
            )
        ),
        _xlfn.XLOOKUP(
            C$1,
            TBL_Options_Add[Option],
            TBL_Options_Add[Influx3_Month],
            0,
            0
        )=TBL_Formulas[[#This Row],[Month]],
        SUM(
            C54*
            SUM(
                _xlfn.XLOOKUP(
                    C$1,
                    TBL_Options[Option],
                    TBL_Options[ROG],
                    0,
                    0
                )/
                12
            )+
            C54+
            _xlfn.XLOOKUP(
                C$1,
                TBL_Options_Add[Option],
                TBL_Options_Add[Influx3_Size],
                0,
                0
            )
        )
    ),
    SUM(
        C54*
        SUM(
            _xlfn.XLOOKUP(
                C$1,
                TBL_Options[Option],
                TBL_Options[ROG],
                0,
                0
            )/
            12
        )+
        C54
    )
)</f>
        <v>76.981162709827188</v>
      </c>
      <c r="D55" cm="1">
        <f t="array" ref="D55">_xlfn.IFNA(
    _xlfn.IFS(
        _xlfn.XLOOKUP(
            D$1,
            TBL_Options_Add[Option],
            TBL_Options_Add[Influx1_Month],
            0,
            0
        )=TBL_Formulas[[#This Row],[Month]],
        SUM(
            D54*
            SUM(
                _xlfn.XLOOKUP(
                    D$1,
                    TBL_Options[Option],
                    TBL_Options[ROG],
                    0,
                    0
                )/
                12
            )+
            D54+
            _xlfn.XLOOKUP(
                D$1,
                TBL_Options_Add[Option],
                TBL_Options_Add[Influx1_Size],
                0,
                0
            )
        ),
        _xlfn.XLOOKUP(
            D$1,
            TBL_Options_Add[Option],
            TBL_Options_Add[Influx2_Month],
            0,
            0
        )=TBL_Formulas[[#This Row],[Month]],
        SUM(
            D54*
            SUM(
                _xlfn.XLOOKUP(
                    D$1,
                    TBL_Options[Option],
                    TBL_Options[ROG],
                    0,
                    0
                )/
                12
            )+
            D54+
            _xlfn.XLOOKUP(
                D$1,
                TBL_Options_Add[Option],
                TBL_Options_Add[Influx2_Size],
                0,
                0
            )
        ),
        _xlfn.XLOOKUP(
            D$1,
            TBL_Options_Add[Option],
            TBL_Options_Add[Influx3_Month],
            0,
            0
        )=TBL_Formulas[[#This Row],[Month]],
        SUM(
            D54*
            SUM(
                _xlfn.XLOOKUP(
                    D$1,
                    TBL_Options[Option],
                    TBL_Options[ROG],
                    0,
                    0
                )/
                12
            )+
            D54+
            _xlfn.XLOOKUP(
                D$1,
                TBL_Options_Add[Option],
                TBL_Options_Add[Influx3_Size],
                0,
                0
            )
        )
    ),
    SUM(
        D54*
        SUM(
            _xlfn.XLOOKUP(
                D$1,
                TBL_Options[Option],
                TBL_Options[ROG],
                0,
                0
            )/
            12
        )+
        D54
    )
)</f>
        <v>76.981162709827188</v>
      </c>
      <c r="E55" cm="1">
        <f t="array" ref="E55">_xlfn.IFNA(
    _xlfn.IFS(
        _xlfn.XLOOKUP(
            E$1,
            TBL_Options_Add[Option],
            TBL_Options_Add[Influx1_Month],
            0,
            0
        )=TBL_Formulas[[#This Row],[Month]],
        SUM(
            E54*
            SUM(
                _xlfn.XLOOKUP(
                    E$1,
                    TBL_Options[Option],
                    TBL_Options[ROG],
                    0,
                    0
                )/
                12
            )+
            E54+
            _xlfn.XLOOKUP(
                E$1,
                TBL_Options_Add[Option],
                TBL_Options_Add[Influx1_Size],
                0,
                0
            )
        ),
        _xlfn.XLOOKUP(
            E$1,
            TBL_Options_Add[Option],
            TBL_Options_Add[Influx2_Month],
            0,
            0
        )=TBL_Formulas[[#This Row],[Month]],
        SUM(
            E54*
            SUM(
                _xlfn.XLOOKUP(
                    E$1,
                    TBL_Options[Option],
                    TBL_Options[ROG],
                    0,
                    0
                )/
                12
            )+
            E54+
            _xlfn.XLOOKUP(
                E$1,
                TBL_Options_Add[Option],
                TBL_Options_Add[Influx2_Size],
                0,
                0
            )
        ),
        _xlfn.XLOOKUP(
            E$1,
            TBL_Options_Add[Option],
            TBL_Options_Add[Influx3_Month],
            0,
            0
        )=TBL_Formulas[[#This Row],[Month]],
        SUM(
            E54*
            SUM(
                _xlfn.XLOOKUP(
                    E$1,
                    TBL_Options[Option],
                    TBL_Options[ROG],
                    0,
                    0
                )/
                12
            )+
            E54+
            _xlfn.XLOOKUP(
                E$1,
                TBL_Options_Add[Option],
                TBL_Options_Add[Influx3_Size],
                0,
                0
            )
        )
    ),
    SUM(
        E54*
        SUM(
            _xlfn.XLOOKUP(
                E$1,
                TBL_Options[Option],
                TBL_Options[ROG],
                0,
                0
            )/
            12
        )+
        E54
    )
)</f>
        <v>76.981162709827188</v>
      </c>
      <c r="F55" cm="1">
        <f t="array" ref="F55">_xlfn.IFNA(
    _xlfn.IFS(
        _xlfn.XLOOKUP(
            F$1,
            TBL_Options_Add[Option],
            TBL_Options_Add[Influx1_Month],
            0,
            0
        )=TBL_Formulas[[#This Row],[Month]],
        SUM(
            F54*
            SUM(
                _xlfn.XLOOKUP(
                    F$1,
                    TBL_Options[Option],
                    TBL_Options[ROG],
                    0,
                    0
                )/
                12
            )+
            F54+
            _xlfn.XLOOKUP(
                F$1,
                TBL_Options_Add[Option],
                TBL_Options_Add[Influx1_Size],
                0,
                0
            )
        ),
        _xlfn.XLOOKUP(
            F$1,
            TBL_Options_Add[Option],
            TBL_Options_Add[Influx2_Month],
            0,
            0
        )=TBL_Formulas[[#This Row],[Month]],
        SUM(
            F54*
            SUM(
                _xlfn.XLOOKUP(
                    F$1,
                    TBL_Options[Option],
                    TBL_Options[ROG],
                    0,
                    0
                )/
                12
            )+
            F54+
            _xlfn.XLOOKUP(
                F$1,
                TBL_Options_Add[Option],
                TBL_Options_Add[Influx2_Size],
                0,
                0
            )
        ),
        _xlfn.XLOOKUP(
            F$1,
            TBL_Options_Add[Option],
            TBL_Options_Add[Influx3_Month],
            0,
            0
        )=TBL_Formulas[[#This Row],[Month]],
        SUM(
            F54*
            SUM(
                _xlfn.XLOOKUP(
                    F$1,
                    TBL_Options[Option],
                    TBL_Options[ROG],
                    0,
                    0
                )/
                12
            )+
            F54+
            _xlfn.XLOOKUP(
                F$1,
                TBL_Options_Add[Option],
                TBL_Options_Add[Influx3_Size],
                0,
                0
            )
        )
    ),
    SUM(
        F54*
        SUM(
            _xlfn.XLOOKUP(
                F$1,
                TBL_Options[Option],
                TBL_Options[ROG],
                0,
                0
            )/
            12
        )+
        F54
    )
)</f>
        <v>76.981162709827188</v>
      </c>
      <c r="G55" cm="1">
        <f t="array" ref="G55">_xlfn.IFNA(
    _xlfn.IFS(
        _xlfn.XLOOKUP(
            G$1,
            TBL_Options_Add[Option],
            TBL_Options_Add[Influx1_Month],
            0,
            0
        )=TBL_Formulas[[#This Row],[Month]],
        SUM(
            G54*
            SUM(
                _xlfn.XLOOKUP(
                    G$1,
                    TBL_Options[Option],
                    TBL_Options[ROG],
                    0,
                    0
                )/
                12
            )+
            G54+
            _xlfn.XLOOKUP(
                G$1,
                TBL_Options_Add[Option],
                TBL_Options_Add[Influx1_Size],
                0,
                0
            )
        ),
        _xlfn.XLOOKUP(
            G$1,
            TBL_Options_Add[Option],
            TBL_Options_Add[Influx2_Month],
            0,
            0
        )=TBL_Formulas[[#This Row],[Month]],
        SUM(
            G54*
            SUM(
                _xlfn.XLOOKUP(
                    G$1,
                    TBL_Options[Option],
                    TBL_Options[ROG],
                    0,
                    0
                )/
                12
            )+
            G54+
            _xlfn.XLOOKUP(
                G$1,
                TBL_Options_Add[Option],
                TBL_Options_Add[Influx2_Size],
                0,
                0
            )
        ),
        _xlfn.XLOOKUP(
            G$1,
            TBL_Options_Add[Option],
            TBL_Options_Add[Influx3_Month],
            0,
            0
        )=TBL_Formulas[[#This Row],[Month]],
        SUM(
            G54*
            SUM(
                _xlfn.XLOOKUP(
                    G$1,
                    TBL_Options[Option],
                    TBL_Options[ROG],
                    0,
                    0
                )/
                12
            )+
            G54+
            _xlfn.XLOOKUP(
                G$1,
                TBL_Options_Add[Option],
                TBL_Options_Add[Influx3_Size],
                0,
                0
            )
        )
    ),
    SUM(
        G54*
        SUM(
            _xlfn.XLOOKUP(
                G$1,
                TBL_Options[Option],
                TBL_Options[ROG],
                0,
                0
            )/
            12
        )+
        G54
    )
)</f>
        <v>76.981162709827188</v>
      </c>
      <c r="H55" cm="1">
        <f t="array" ref="H55">_xlfn.IFNA(
    _xlfn.IFS(
        _xlfn.XLOOKUP(
            H$1,
            TBL_Options_Add[Option],
            TBL_Options_Add[Influx1_Month],
            0,
            0
        )=TBL_Formulas[[#This Row],[Month]],
        SUM(
            H54*
            SUM(
                _xlfn.XLOOKUP(
                    H$1,
                    TBL_Options[Option],
                    TBL_Options[ROG],
                    0,
                    0
                )/
                12
            )+
            H54+
            _xlfn.XLOOKUP(
                H$1,
                TBL_Options_Add[Option],
                TBL_Options_Add[Influx1_Size],
                0,
                0
            )
        ),
        _xlfn.XLOOKUP(
            H$1,
            TBL_Options_Add[Option],
            TBL_Options_Add[Influx2_Month],
            0,
            0
        )=TBL_Formulas[[#This Row],[Month]],
        SUM(
            H54*
            SUM(
                _xlfn.XLOOKUP(
                    H$1,
                    TBL_Options[Option],
                    TBL_Options[ROG],
                    0,
                    0
                )/
                12
            )+
            H54+
            _xlfn.XLOOKUP(
                H$1,
                TBL_Options_Add[Option],
                TBL_Options_Add[Influx2_Size],
                0,
                0
            )
        ),
        _xlfn.XLOOKUP(
            H$1,
            TBL_Options_Add[Option],
            TBL_Options_Add[Influx3_Month],
            0,
            0
        )=TBL_Formulas[[#This Row],[Month]],
        SUM(
            H54*
            SUM(
                _xlfn.XLOOKUP(
                    H$1,
                    TBL_Options[Option],
                    TBL_Options[ROG],
                    0,
                    0
                )/
                12
            )+
            H54+
            _xlfn.XLOOKUP(
                H$1,
                TBL_Options_Add[Option],
                TBL_Options_Add[Influx3_Size],
                0,
                0
            )
        )
    ),
    SUM(
        H54*
        SUM(
            _xlfn.XLOOKUP(
                H$1,
                TBL_Options[Option],
                TBL_Options[ROG],
                0,
                0
            )/
            12
        )+
        H54
    )
)</f>
        <v>76.981162709827188</v>
      </c>
      <c r="I55" cm="1">
        <f t="array" ref="I55">_xlfn.IFNA(
    _xlfn.IFS(
        _xlfn.XLOOKUP(
            I$1,
            TBL_Options_Add[Option],
            TBL_Options_Add[Influx1_Month],
            0,
            0
        )=TBL_Formulas[[#This Row],[Month]],
        SUM(
            I54*
            SUM(
                _xlfn.XLOOKUP(
                    I$1,
                    TBL_Options[Option],
                    TBL_Options[ROG],
                    0,
                    0
                )/
                12
            )+
            I54+
            _xlfn.XLOOKUP(
                I$1,
                TBL_Options_Add[Option],
                TBL_Options_Add[Influx1_Size],
                0,
                0
            )
        ),
        _xlfn.XLOOKUP(
            I$1,
            TBL_Options_Add[Option],
            TBL_Options_Add[Influx2_Month],
            0,
            0
        )=TBL_Formulas[[#This Row],[Month]],
        SUM(
            I54*
            SUM(
                _xlfn.XLOOKUP(
                    I$1,
                    TBL_Options[Option],
                    TBL_Options[ROG],
                    0,
                    0
                )/
                12
            )+
            I54+
            _xlfn.XLOOKUP(
                I$1,
                TBL_Options_Add[Option],
                TBL_Options_Add[Influx2_Size],
                0,
                0
            )
        ),
        _xlfn.XLOOKUP(
            I$1,
            TBL_Options_Add[Option],
            TBL_Options_Add[Influx3_Month],
            0,
            0
        )=TBL_Formulas[[#This Row],[Month]],
        SUM(
            I54*
            SUM(
                _xlfn.XLOOKUP(
                    I$1,
                    TBL_Options[Option],
                    TBL_Options[ROG],
                    0,
                    0
                )/
                12
            )+
            I54+
            _xlfn.XLOOKUP(
                I$1,
                TBL_Options_Add[Option],
                TBL_Options_Add[Influx3_Size],
                0,
                0
            )
        )
    ),
    SUM(
        I54*
        SUM(
            _xlfn.XLOOKUP(
                I$1,
                TBL_Options[Option],
                TBL_Options[ROG],
                0,
                0
            )/
            12
        )+
        I54
    )
)</f>
        <v>76.981162709827188</v>
      </c>
      <c r="J55" cm="1">
        <f t="array" ref="J55">_xlfn.IFNA(
    _xlfn.IFS(
        _xlfn.XLOOKUP(
            J$1,
            TBL_Options_Add[Option],
            TBL_Options_Add[Influx1_Month],
            0,
            0
        )=TBL_Formulas[[#This Row],[Month]],
        SUM(
            J54*
            SUM(
                _xlfn.XLOOKUP(
                    J$1,
                    TBL_Options[Option],
                    TBL_Options[ROG],
                    0,
                    0
                )/
                12
            )+
            J54+
            _xlfn.XLOOKUP(
                J$1,
                TBL_Options_Add[Option],
                TBL_Options_Add[Influx1_Size],
                0,
                0
            )
        ),
        _xlfn.XLOOKUP(
            J$1,
            TBL_Options_Add[Option],
            TBL_Options_Add[Influx2_Month],
            0,
            0
        )=TBL_Formulas[[#This Row],[Month]],
        SUM(
            J54*
            SUM(
                _xlfn.XLOOKUP(
                    J$1,
                    TBL_Options[Option],
                    TBL_Options[ROG],
                    0,
                    0
                )/
                12
            )+
            J54+
            _xlfn.XLOOKUP(
                J$1,
                TBL_Options_Add[Option],
                TBL_Options_Add[Influx2_Size],
                0,
                0
            )
        ),
        _xlfn.XLOOKUP(
            J$1,
            TBL_Options_Add[Option],
            TBL_Options_Add[Influx3_Month],
            0,
            0
        )=TBL_Formulas[[#This Row],[Month]],
        SUM(
            J54*
            SUM(
                _xlfn.XLOOKUP(
                    J$1,
                    TBL_Options[Option],
                    TBL_Options[ROG],
                    0,
                    0
                )/
                12
            )+
            J54+
            _xlfn.XLOOKUP(
                J$1,
                TBL_Options_Add[Option],
                TBL_Options_Add[Influx3_Size],
                0,
                0
            )
        )
    ),
    SUM(
        J54*
        SUM(
            _xlfn.XLOOKUP(
                J$1,
                TBL_Options[Option],
                TBL_Options[ROG],
                0,
                0
            )/
            12
        )+
        J54
    )
)</f>
        <v>76.981162709827188</v>
      </c>
      <c r="K55" cm="1">
        <f t="array" ref="K55">_xlfn.IFNA(
    _xlfn.IFS(
        _xlfn.XLOOKUP(
            K$1,
            TBL_Options_Add[Option],
            TBL_Options_Add[Influx1_Month],
            0,
            0
        )=TBL_Formulas[[#This Row],[Month]],
        SUM(
            K54*
            SUM(
                _xlfn.XLOOKUP(
                    K$1,
                    TBL_Options[Option],
                    TBL_Options[ROG],
                    0,
                    0
                )/
                12
            )+
            K54+
            _xlfn.XLOOKUP(
                K$1,
                TBL_Options_Add[Option],
                TBL_Options_Add[Influx1_Size],
                0,
                0
            )
        ),
        _xlfn.XLOOKUP(
            K$1,
            TBL_Options_Add[Option],
            TBL_Options_Add[Influx2_Month],
            0,
            0
        )=TBL_Formulas[[#This Row],[Month]],
        SUM(
            K54*
            SUM(
                _xlfn.XLOOKUP(
                    K$1,
                    TBL_Options[Option],
                    TBL_Options[ROG],
                    0,
                    0
                )/
                12
            )+
            K54+
            _xlfn.XLOOKUP(
                K$1,
                TBL_Options_Add[Option],
                TBL_Options_Add[Influx2_Size],
                0,
                0
            )
        ),
        _xlfn.XLOOKUP(
            K$1,
            TBL_Options_Add[Option],
            TBL_Options_Add[Influx3_Month],
            0,
            0
        )=TBL_Formulas[[#This Row],[Month]],
        SUM(
            K54*
            SUM(
                _xlfn.XLOOKUP(
                    K$1,
                    TBL_Options[Option],
                    TBL_Options[ROG],
                    0,
                    0
                )/
                12
            )+
            K54+
            _xlfn.XLOOKUP(
                K$1,
                TBL_Options_Add[Option],
                TBL_Options_Add[Influx3_Size],
                0,
                0
            )
        )
    ),
    SUM(
        K54*
        SUM(
            _xlfn.XLOOKUP(
                K$1,
                TBL_Options[Option],
                TBL_Options[ROG],
                0,
                0
            )/
            12
        )+
        K54
    )
)</f>
        <v>76.981162709827188</v>
      </c>
      <c r="L55">
        <f>IFERROR(
    SUM(
       TBL_Formulas[[#This Row],[Growth Pattern 01]]*
        _xlfn.XLOOKUP(
            L$1,
            TBL_Options[Option],
            TBL_Options[Primary_Mix],
            1,
            0
        )
    ),
    ""
)</f>
        <v>304.12839131574816</v>
      </c>
      <c r="M55">
        <f>IFERROR(
    SUM(
       TBL_Formulas[[#This Row],[Growth Pattern 01]]*
        _xlfn.XLOOKUP(
            M$1,
            TBL_Options[Option],
            TBL_Options[Secondary_Mix],
            1,
            0
        )
    ),
    ""
)</f>
        <v>60.825678263149634</v>
      </c>
      <c r="N55">
        <f>IFERROR(
    SUM(
       TBL_Formulas[[#This Row],[Growth Pattern 01]]*
        _xlfn.XLOOKUP(
            N$1,
            TBL_Options[Option],
            TBL_Options[Archive_Mix],
            1,
            0
        )
    ),
    ""
)</f>
        <v>0</v>
      </c>
      <c r="O55">
        <f>IFERROR(
    SUM(
       TBL_Formulas[[#This Row],[Growth Pattern 02]]*
        _xlfn.XLOOKUP(
            O$1,
            TBL_Options[Option],
            TBL_Options[Primary_Mix],
            1,
            0
        )
    ),
    ""
)</f>
        <v>15.396232541965439</v>
      </c>
      <c r="P55">
        <f>IFERROR(
    SUM(
       TBL_Formulas[[#This Row],[Growth Pattern 02]]*
        _xlfn.XLOOKUP(
            P$1,
            TBL_Options[Option],
            TBL_Options[Secondary_Mix],
            1,
            0
        )
    ),
    ""
)</f>
        <v>15.396232541965439</v>
      </c>
      <c r="Q55">
        <f>IFERROR(
    SUM(
       TBL_Formulas[[#This Row],[Growth Pattern 02]]*
        _xlfn.XLOOKUP(
            Q$1,
            TBL_Options[Option],
            TBL_Options[Archive_Mix],
            1,
            0
        )
    ),
    ""
)</f>
        <v>46.18869762589631</v>
      </c>
      <c r="R55">
        <f>IFERROR(
    SUM(
       TBL_Formulas[[#This Row],[Growth Pattern 03]]*
        _xlfn.XLOOKUP(
            R$1,
            TBL_Options[Option],
            TBL_Options[Primary_Mix],
            1,
            0
        )
    ),
    ""
)</f>
        <v>76.981162709827188</v>
      </c>
      <c r="S55">
        <f>IFERROR(
    SUM(
       TBL_Formulas[[#This Row],[Growth Pattern 03]]*
        _xlfn.XLOOKUP(
            R$1,
            TBL_Options[Option],
            TBL_Options[Secondary_Mix],
            1,
            0
        )
    ),
    ""
)</f>
        <v>0</v>
      </c>
      <c r="T55">
        <f>IFERROR(
    SUM(
       TBL_Formulas[[#This Row],[Growth Pattern 03]]*
        _xlfn.XLOOKUP(
            T$1,
            TBL_Options[Option],
            TBL_Options[Archive_Mix],
            1,
            0
        )
    ),
    ""
)</f>
        <v>0</v>
      </c>
      <c r="U55">
        <f>IFERROR(
    SUM(
       TBL_Formulas[[#This Row],[Growth Pattern 04]]*
        _xlfn.XLOOKUP(
            U$1,
            TBL_Options[Option],
            TBL_Options[Primary_Mix],
            1,
            0
        )
    ),
    ""
)</f>
        <v>76.981162709827188</v>
      </c>
      <c r="V55">
        <f>IFERROR(
    SUM(
       TBL_Formulas[[#This Row],[Growth Pattern 04]]*
        _xlfn.XLOOKUP(
           V$1,
            TBL_Options[Option],
            TBL_Options[Secondary_Mix],
            1,
            0
        )
    ),
    ""
)</f>
        <v>0</v>
      </c>
      <c r="W55">
        <f>IFERROR(
    SUM(
       TBL_Formulas[[#This Row],[Growth Pattern 04]]*
        _xlfn.XLOOKUP(
            W$1,
            TBL_Options[Option],
            TBL_Options[Archive_Mix],
            1,
            0
        )
    ),
    ""
)</f>
        <v>0</v>
      </c>
      <c r="X55">
        <f>IFERROR(
    SUM(
       TBL_Formulas[[#This Row],[Growth Pattern 05]]*
        _xlfn.XLOOKUP(
            X$1,
            TBL_Options[Option],
            TBL_Options[Primary_Mix],
            1,
            0
        )
    ),
    ""
)</f>
        <v>76.981162709827188</v>
      </c>
      <c r="Y55">
        <f>IFERROR(
    SUM(
       TBL_Formulas[[#This Row],[Growth Pattern 05]]*
        _xlfn.XLOOKUP(
            Y$1,
            TBL_Options[Option],
            TBL_Options[Secondary_Mix],
            1,
            0
        )
    ),
    ""
)</f>
        <v>0</v>
      </c>
      <c r="Z55">
        <f>IFERROR(
    SUM(
       TBL_Formulas[[#This Row],[Growth Pattern 05]]*
        _xlfn.XLOOKUP(
            Z$1,
            TBL_Options[Option],
            TBL_Options[Archive_Mix],
            1,
            0
        )
    ),
    ""
)</f>
        <v>0</v>
      </c>
      <c r="AA55">
        <f>IFERROR(
    SUM(
       TBL_Formulas[[#This Row],[Growth Pattern 06]]*
        _xlfn.XLOOKUP(
            AA$1,
            TBL_Options[Option],
            TBL_Options[Primary_Mix],
            1,
            0
        )
    ),
    ""
)</f>
        <v>76.981162709827188</v>
      </c>
      <c r="AB55">
        <f>IFERROR(
    SUM(
       TBL_Formulas[[#This Row],[Growth Pattern 06]]*
        _xlfn.XLOOKUP(
            AB$1,
            TBL_Options[Option],
            TBL_Options[Secondary_Mix],
            1,
            0
        )
    ),
    ""
)</f>
        <v>0</v>
      </c>
      <c r="AC55">
        <f>IFERROR(
    SUM(
       TBL_Formulas[[#This Row],[Growth Pattern 06]]*
        _xlfn.XLOOKUP(
            AC$1,
            TBL_Options[Option],
            TBL_Options[Archive_Mix],
            1,
            0
        )
    ),
    ""
)</f>
        <v>0</v>
      </c>
      <c r="AD55">
        <f>IFERROR(
    SUM(
       TBL_Formulas[[#This Row],[Growth Pattern 07]]*
        _xlfn.XLOOKUP(
            AD$1,
            TBL_Options[Option],
            TBL_Options[Primary_Mix],
            1,
            0
        )
    ),
    ""
)</f>
        <v>76.981162709827188</v>
      </c>
      <c r="AE55">
        <f>IFERROR(
    SUM(
       TBL_Formulas[[#This Row],[Growth Pattern 07]]*
        _xlfn.XLOOKUP(
            AE$1,
            TBL_Options[Option],
            TBL_Options[Secondary_Mix],
            1,
            0
        )
    ),
    ""
)</f>
        <v>0</v>
      </c>
      <c r="AF55">
        <f>IFERROR(
    SUM(
       TBL_Formulas[[#This Row],[Growth Pattern 07]]*
        _xlfn.XLOOKUP(
            AF$1,
            TBL_Options[Option],
            TBL_Options[Archive_Mix],
            1,
            0
        )
    ),
    ""
)</f>
        <v>0</v>
      </c>
      <c r="AG55">
        <f>IFERROR(
    SUM(
       TBL_Formulas[[#This Row],[Growth Pattern 08]]*
        _xlfn.XLOOKUP(
            AG$1,
            TBL_Options[Option],
            TBL_Options[Primary_Mix],
            1,
            0
        )
    ),
    ""
)</f>
        <v>76.981162709827188</v>
      </c>
      <c r="AH55">
        <f>IFERROR(
    SUM(
       TBL_Formulas[[#This Row],[Growth Pattern 08]]*
        _xlfn.XLOOKUP(
            AH$1,
            TBL_Options[Option],
            TBL_Options[Secondary_Mix],
            1,
            0
        )
    ),
    ""
)</f>
        <v>0</v>
      </c>
      <c r="AI55">
        <f>IFERROR(
    SUM(
       TBL_Formulas[[#This Row],[Growth Pattern 08]]*
        _xlfn.XLOOKUP(
            AI$1,
            TBL_Options[Option],
            TBL_Options[Archive_Mix],
            1,
            0
        )
    ),
    ""
)</f>
        <v>0</v>
      </c>
      <c r="AJ55">
        <f>IFERROR(
    SUM(
       TBL_Formulas[[#This Row],[Growth Pattern 09]]*
        _xlfn.XLOOKUP(
            AJ$1,
            TBL_Options[Option],
            TBL_Options[Primary_Mix],
            1,
            0
        )
    ),
    ""
)</f>
        <v>76.981162709827188</v>
      </c>
      <c r="AK55">
        <f>IFERROR(
    SUM(
       TBL_Formulas[[#This Row],[Growth Pattern 09]]*
        _xlfn.XLOOKUP(
            AK$1,
            TBL_Options[Option],
            TBL_Options[Secondary_Mix],
            1,
            0
        )
    ),
    ""
)</f>
        <v>0</v>
      </c>
      <c r="AL55">
        <f>IFERROR(
    SUM(
       TBL_Formulas[[#This Row],[Growth Pattern 09]]*
        _xlfn.XLOOKUP(
            AL$1,
            TBL_Options[Option],
            TBL_Options[Archive_Mix],
            1,
            0
        )
    ),
    ""
)</f>
        <v>0</v>
      </c>
      <c r="AM55">
        <f>IFERROR(
    SUM(
       TBL_Formulas[[#This Row],[Growth Pattern 10]]*
        _xlfn.XLOOKUP(
            AM$1,
            TBL_Options[Option],
            TBL_Options[Primary_Mix],
            1,
            0
        )
    ),
    ""
)</f>
        <v>76.981162709827188</v>
      </c>
      <c r="AN55">
        <f>IFERROR(
    SUM(
       TBL_Formulas[[#This Row],[Growth Pattern 10]]*
        _xlfn.XLOOKUP(
            AN$1,
            TBL_Options[Option],
            TBL_Options[Secondary_Mix],
            1,
            0
        )
    ),
    ""
)</f>
        <v>0</v>
      </c>
      <c r="AO55">
        <f>IFERROR(
    SUM(
       TBL_Formulas[[#This Row],[Growth Pattern 10]]*
        _xlfn.XLOOKUP(
            AO$1,
            TBL_Options[Option],
            TBL_Options[Archive_Mix],
            1,
            0
        )
    ),
    ""
)</f>
        <v>0</v>
      </c>
      <c r="AP55" s="3" cm="1">
        <f t="array" ref="AP55">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6902.6043995611744</v>
      </c>
      <c r="AQ55" s="3" t="str" cm="1">
        <f t="array" ref="AQ55">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5" s="3" t="str" cm="1">
        <f t="array" ref="AR55">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5" s="3" cm="1">
        <f t="array" ref="AS55">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362.61206882837001</v>
      </c>
      <c r="AT55" s="3" cm="1">
        <f t="array" ref="AT55">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197.07177653715763</v>
      </c>
      <c r="AU55" s="3" cm="1">
        <f t="array" ref="AU55">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189.18890547567128</v>
      </c>
      <c r="AV55" s="3" cm="1">
        <f t="array" ref="AV55">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985.3588826857881</v>
      </c>
      <c r="AW55" s="3" t="str" cm="1">
        <f t="array" ref="AW55">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5" s="3" t="str" cm="1">
        <f t="array" ref="AX55">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5" s="3" cm="1">
        <f t="array" ref="AY55">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788.28710614863041</v>
      </c>
      <c r="AZ55" s="3" t="str" cm="1">
        <f t="array" ref="AZ55">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5" s="3" t="str" cm="1">
        <f t="array" ref="BA55">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5" s="3" cm="1">
        <f t="array" ref="BB55">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1399.5766936371306</v>
      </c>
      <c r="BC55" s="3" t="str" cm="1">
        <f t="array" ref="BC55">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5" s="3" t="str" cm="1">
        <f t="array" ref="BD55">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5" s="3" cm="1">
        <f t="array" ref="BE55">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788.28710614863041</v>
      </c>
      <c r="BF55" s="3" t="str" cm="1">
        <f t="array" ref="BF55">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5" s="3" t="str" cm="1">
        <f t="array" ref="BG55">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5" s="3" cm="1">
        <f t="array" ref="BH55">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157.65742122972608</v>
      </c>
      <c r="BI55" s="3" t="str" cm="1">
        <f t="array" ref="BI55">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5" s="3" t="str" cm="1">
        <f t="array" ref="BJ55">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5" s="3" cm="1">
        <f t="array" ref="BK55">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3074.3197139796584</v>
      </c>
      <c r="BL55" s="3" t="str" cm="1">
        <f t="array" ref="BL55">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5" s="3" t="str" cm="1">
        <f t="array" ref="BM55">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5" s="3" cm="1">
        <f t="array" ref="BN55">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788.28710614863041</v>
      </c>
      <c r="BO55" s="3" t="str" cm="1">
        <f t="array" ref="BO55">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5" s="3" t="str" cm="1">
        <f t="array" ref="BP55">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5" s="3" cm="1">
        <f t="array" ref="BQ55">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315.31484245945217</v>
      </c>
      <c r="BR55" s="3" t="str" cm="1">
        <f t="array" ref="BR55">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5" s="3" t="str" cm="1">
        <f t="array" ref="BS55">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5"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5">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5">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78.828710614863056</v>
      </c>
      <c r="BW55">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78.828710614863056</v>
      </c>
      <c r="BX55">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5">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78.828710614863056</v>
      </c>
      <c r="BZ55">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157.65742122972611</v>
      </c>
      <c r="CA55">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5">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78.828710614863056</v>
      </c>
      <c r="CC55">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157.65742122972611</v>
      </c>
      <c r="CD55" s="3" t="str" cm="1">
        <f t="array" ref="CD55">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5" s="3" cm="1">
        <f t="array" ref="CE55">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2698.3335180122722</v>
      </c>
      <c r="CF55" s="3" t="str" cm="1">
        <f t="array" ref="CF55">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5" s="3" t="str" cm="1">
        <f t="array" ref="CG55">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5" s="3" cm="1">
        <f t="array" ref="CH55">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141.89167910675349</v>
      </c>
      <c r="CI55" s="3" t="str" cm="1">
        <f t="array" ref="CI55">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5" s="3" t="str" cm="1">
        <f t="array" ref="CJ55">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5" s="3" cm="1">
        <f t="array" ref="CK55">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709.45839553376743</v>
      </c>
      <c r="CL55" s="3" t="str" cm="1">
        <f t="array" ref="CL55">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5" s="3" t="str" cm="1">
        <f t="array" ref="CM55">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5" s="3" cm="1">
        <f t="array" ref="CN55">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709.45839553376743</v>
      </c>
      <c r="CO55" s="3" t="str" cm="1">
        <f t="array" ref="CO55">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5" s="3" cm="1">
        <f t="array" ref="CP55">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680.7912178800517</v>
      </c>
      <c r="CQ55" s="3" t="str" cm="1">
        <f t="array" ref="CQ55">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5" s="3" t="str" cm="1">
        <f t="array" ref="CR55">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5" s="3" cm="1">
        <f t="array" ref="CS55">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680.7912178800517</v>
      </c>
      <c r="CT55" s="3" t="str" cm="1">
        <f t="array" ref="CT55">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5" s="3" t="str" cm="1">
        <f t="array" ref="CU55">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5" s="3" cm="1">
        <f t="array" ref="CV55">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680.7912178800517</v>
      </c>
      <c r="CW55" s="3" t="str" cm="1">
        <f t="array" ref="CW55">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5" s="3" t="str" cm="1">
        <f t="array" ref="CX55">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5" s="3" cm="1">
        <f t="array" ref="CY55">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680.7912178800517</v>
      </c>
      <c r="CZ55" s="3" t="str" cm="1">
        <f t="array" ref="CZ55">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5" s="3" t="str" cm="1">
        <f t="array" ref="DA55">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5" s="3" t="str" cm="1">
        <f t="array" ref="DB55">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5" s="3" t="str" cm="1">
        <f t="array" ref="DC55">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5" s="3" cm="1">
        <f t="array" ref="DD55">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877.35581676349352</v>
      </c>
      <c r="DE55" s="3" t="str" cm="1">
        <f t="array" ref="DE55">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5" s="3" t="str" cm="1">
        <f t="array" ref="DF55">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5" s="3" cm="1">
        <f t="array" ref="DG55">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877.35581676349352</v>
      </c>
      <c r="DH55" s="3">
        <f>SUM(TBL_Formulas[[#This Row],[Primary Storage 01]:[Archive Storage 01]],TBL_Formulas[[#This Row],[Data Retrieval 01]])</f>
        <v>6902.6043995611744</v>
      </c>
      <c r="DI55" s="3">
        <f>SUM(TBL_Formulas[[#This Row],[Primary Storage 01]:[Archive Storage 01]],TBL_Formulas[[#This Row],[Data Retrieval 01]],TBL_Formulas[[#This Row],[Egress Fees 01 - Azure]:[Egress Fees 01 - GCP]])</f>
        <v>9600.9379175734466</v>
      </c>
      <c r="DJ55" s="3">
        <f>SUM(TBL_Formulas[[#This Row],[Primary Storage 02]:[Archive Storage 02]],TBL_Formulas[[#This Row],[Data Retrieval 02]])</f>
        <v>748.87275084119892</v>
      </c>
      <c r="DK55" s="3">
        <f>SUM(TBL_Formulas[[#This Row],[Primary Storage 02]:[Archive Storage 02]],TBL_Formulas[[#This Row],[Data Retrieval 02]],TBL_Formulas[[#This Row],[Egress Fees 02 - Azure]:[Egress Fees 02 - GCP]])</f>
        <v>890.76442994795241</v>
      </c>
      <c r="DL55" s="3">
        <f>SUM(TBL_Formulas[[#This Row],[Primary Storage 03]:[Archive Storage 03]],TBL_Formulas[[#This Row],[Data Retrieval 03]])</f>
        <v>1064.1875933006511</v>
      </c>
      <c r="DM55" s="3">
        <f>SUM(TBL_Formulas[[#This Row],[Primary Storage 03]:[Archive Storage 03]],TBL_Formulas[[#This Row],[Data Retrieval 03]],TBL_Formulas[[#This Row],[Egress Fees 03 - Azure]:[Egress Fees 03 - GCP]])</f>
        <v>1773.6459888344184</v>
      </c>
      <c r="DN55" s="3">
        <f>SUM(TBL_Formulas[[#This Row],[Primary Storage 04]:[Archive Storage 04]],TBL_Formulas[[#This Row],[Data Retrieval 04]])</f>
        <v>867.11581676349351</v>
      </c>
      <c r="DO55" s="3">
        <f>SUM(TBL_Formulas[[#This Row],[Primary Storage 04]:[Archive Storage 04]],TBL_Formulas[[#This Row],[Data Retrieval 04]],TBL_Formulas[[#This Row],[Egress Fees 04 - Azure]:[Egress Fees 04 - GCP]])</f>
        <v>1576.5742122972611</v>
      </c>
      <c r="DP55" s="3">
        <f>SUM(TBL_Formulas[[#This Row],[Primary Storage 05]:[Archive Storage 05]],TBL_Formulas[[#This Row],[Data Retrieval 05]])</f>
        <v>1399.5766936371306</v>
      </c>
      <c r="DQ55" s="3">
        <f>SUM(TBL_Formulas[[#This Row],[Primary Storage 05]:[Archive Storage 05]],TBL_Formulas[[#This Row],[Data Retrieval 05]],TBL_Formulas[[#This Row],[Egress Fees 05 - Azure]:[Egress Fees 05 - GCP]])</f>
        <v>2080.3679115171822</v>
      </c>
      <c r="DR55" s="3">
        <f>SUM(TBL_Formulas[[#This Row],[Primary Storage 06]:[Archive Storage 06]],TBL_Formulas[[#This Row],[Data Retrieval 06]])</f>
        <v>867.11581676349351</v>
      </c>
      <c r="DS55" s="3">
        <f>SUM(TBL_Formulas[[#This Row],[Primary Storage 06]:[Archive Storage 06]],TBL_Formulas[[#This Row],[Data Retrieval 06]],TBL_Formulas[[#This Row],[Egress Fees 06 - Azure]:[Egress Fees 06 - GCP]])</f>
        <v>1547.9070346435451</v>
      </c>
      <c r="DT55" s="3">
        <f>SUM(TBL_Formulas[[#This Row],[Primary Storage 07]:[Archive Storage 07]],TBL_Formulas[[#This Row],[Data Retrieval 07]])</f>
        <v>315.31484245945217</v>
      </c>
      <c r="DU55" s="3">
        <f>SUM(TBL_Formulas[[#This Row],[Primary Storage 07]:[Archive Storage 07]],TBL_Formulas[[#This Row],[Data Retrieval 07]],TBL_Formulas[[#This Row],[Egress Fees 07 - Azure]:[Egress Fees 07 - GCP]])</f>
        <v>996.10606033950387</v>
      </c>
      <c r="DV55" s="3">
        <f>SUM(TBL_Formulas[[#This Row],[Primary Storage 08]:[Archive Storage 08]],TBL_Formulas[[#This Row],[Data Retrieval 08]])</f>
        <v>3074.3197139796584</v>
      </c>
      <c r="DW55" s="3">
        <f>SUM(TBL_Formulas[[#This Row],[Primary Storage 08]:[Archive Storage 08]],TBL_Formulas[[#This Row],[Data Retrieval 08]],TBL_Formulas[[#This Row],[Egress Fees 08 - Azure]:[Egress Fees 08 - GCP]])</f>
        <v>3755.11093185971</v>
      </c>
      <c r="DX55" s="3">
        <f>SUM(TBL_Formulas[[#This Row],[Primary Storage 09]:[Archive Storage 09]],TBL_Formulas[[#This Row],[Data Retrieval 09]])</f>
        <v>867.11581676349351</v>
      </c>
      <c r="DY55" s="3">
        <f>SUM(TBL_Formulas[[#This Row],[Primary Storage 09]:[Archive Storage 09]],TBL_Formulas[[#This Row],[Data Retrieval 09]],TBL_Formulas[[#This Row],[Egress Fees 09 - Azure]:[Egress Fees 09 - GCP]])</f>
        <v>1744.471633526987</v>
      </c>
      <c r="DZ55" s="3">
        <f>SUM(TBL_Formulas[[#This Row],[Primary Storage 10]:[Archive Storage 10]],TBL_Formulas[[#This Row],[Data Retrieval 10]])</f>
        <v>472.97226368917825</v>
      </c>
      <c r="EA55" s="3">
        <f>SUM(TBL_Formulas[[#This Row],[Primary Storage 10]:[Archive Storage 10]],TBL_Formulas[[#This Row],[Data Retrieval 10]],TBL_Formulas[[#This Row],[Egress Fees 10 - Azure]:[Egress Fees 10 - GCP]])</f>
        <v>1350.3280804526717</v>
      </c>
      <c r="EB55" s="14"/>
    </row>
    <row r="56" spans="1:132" x14ac:dyDescent="0.2">
      <c r="A56" s="2">
        <v>54</v>
      </c>
      <c r="B56" cm="1">
        <f t="array" ref="B56">_xlfn.IFNA(
    _xlfn.IFS(
        _xlfn.XLOOKUP(
            B$1,
            TBL_Options_Add[Option],
            TBL_Options_Add[Influx1_Month],
            0,
            0
        )=TBL_Formulas[[#This Row],[Month]],
        SUM(
            B55*
            SUM(
                _xlfn.XLOOKUP(
                    B$1,
                    TBL_Options[Option],
                    TBL_Options[ROG],
                    0,
                    0
                )/
                12
            )+
            B55+
            _xlfn.XLOOKUP(
                B$1,
                TBL_Options_Add[Option],
                TBL_Options_Add[Influx1_Size],
                0,
                0
            )
        ),
        _xlfn.XLOOKUP(
            B$1,
            TBL_Options_Add[Option],
            TBL_Options_Add[Influx2_Month],
            0,
            0
        )=TBL_Formulas[[#This Row],[Month]],
        SUM(
            B55*
            SUM(
                _xlfn.XLOOKUP(
                    B$1,
                    TBL_Options[Option],
                    TBL_Options[ROG],
                    0,
                    0
                )/
                12
            )+
            B55+
            _xlfn.XLOOKUP(
                B$1,
                TBL_Options_Add[Option],
                TBL_Options_Add[Influx2_Size],
                0,
                0
            )
        ),
        _xlfn.XLOOKUP(
            B$1,
            TBL_Options_Add[Option],
            TBL_Options_Add[Influx3_Month],
            0,
            0
        )=TBL_Formulas[[#This Row],[Month]],
        SUM(
            B55*
            SUM(
                _xlfn.XLOOKUP(
                    B$1,
                    TBL_Options[Option],
                    TBL_Options[ROG],
                    0,
                    0
                )/
                12
            )+
            B55+
            _xlfn.XLOOKUP(
                B$1,
                TBL_Options_Add[Option],
                TBL_Options_Add[Influx3_Size],
                0,
                0
            )
        )
    ),
    SUM(
        B55*
        SUM(
            _xlfn.XLOOKUP(
                B$1,
                TBL_Options[Option],
                TBL_Options[ROG],
                0,
                0
            )/
            12
        )+
        B55
    )
)</f>
        <v>306.66279457671271</v>
      </c>
      <c r="C56" cm="1">
        <f t="array" ref="C56">_xlfn.IFNA(
    _xlfn.IFS(
        _xlfn.XLOOKUP(
            C$1,
            TBL_Options_Add[Option],
            TBL_Options_Add[Influx1_Month],
            0,
            0
        )=TBL_Formulas[[#This Row],[Month]],
        SUM(
            C55*
            SUM(
                _xlfn.XLOOKUP(
                    C$1,
                    TBL_Options[Option],
                    TBL_Options[ROG],
                    0,
                    0
                )/
                12
            )+
            C55+
            _xlfn.XLOOKUP(
                C$1,
                TBL_Options_Add[Option],
                TBL_Options_Add[Influx1_Size],
                0,
                0
            )
        ),
        _xlfn.XLOOKUP(
            C$1,
            TBL_Options_Add[Option],
            TBL_Options_Add[Influx2_Month],
            0,
            0
        )=TBL_Formulas[[#This Row],[Month]],
        SUM(
            C55*
            SUM(
                _xlfn.XLOOKUP(
                    C$1,
                    TBL_Options[Option],
                    TBL_Options[ROG],
                    0,
                    0
                )/
                12
            )+
            C55+
            _xlfn.XLOOKUP(
                C$1,
                TBL_Options_Add[Option],
                TBL_Options_Add[Influx2_Size],
                0,
                0
            )
        ),
        _xlfn.XLOOKUP(
            C$1,
            TBL_Options_Add[Option],
            TBL_Options_Add[Influx3_Month],
            0,
            0
        )=TBL_Formulas[[#This Row],[Month]],
        SUM(
            C55*
            SUM(
                _xlfn.XLOOKUP(
                    C$1,
                    TBL_Options[Option],
                    TBL_Options[ROG],
                    0,
                    0
                )/
                12
            )+
            C55+
            _xlfn.XLOOKUP(
                C$1,
                TBL_Options_Add[Option],
                TBL_Options_Add[Influx3_Size],
                0,
                0
            )
        )
    ),
    SUM(
        C55*
        SUM(
            _xlfn.XLOOKUP(
                C$1,
                TBL_Options[Option],
                TBL_Options[ROG],
                0,
                0
            )/
            12
        )+
        C55
    )
)</f>
        <v>77.622672399075753</v>
      </c>
      <c r="D56" cm="1">
        <f t="array" ref="D56">_xlfn.IFNA(
    _xlfn.IFS(
        _xlfn.XLOOKUP(
            D$1,
            TBL_Options_Add[Option],
            TBL_Options_Add[Influx1_Month],
            0,
            0
        )=TBL_Formulas[[#This Row],[Month]],
        SUM(
            D55*
            SUM(
                _xlfn.XLOOKUP(
                    D$1,
                    TBL_Options[Option],
                    TBL_Options[ROG],
                    0,
                    0
                )/
                12
            )+
            D55+
            _xlfn.XLOOKUP(
                D$1,
                TBL_Options_Add[Option],
                TBL_Options_Add[Influx1_Size],
                0,
                0
            )
        ),
        _xlfn.XLOOKUP(
            D$1,
            TBL_Options_Add[Option],
            TBL_Options_Add[Influx2_Month],
            0,
            0
        )=TBL_Formulas[[#This Row],[Month]],
        SUM(
            D55*
            SUM(
                _xlfn.XLOOKUP(
                    D$1,
                    TBL_Options[Option],
                    TBL_Options[ROG],
                    0,
                    0
                )/
                12
            )+
            D55+
            _xlfn.XLOOKUP(
                D$1,
                TBL_Options_Add[Option],
                TBL_Options_Add[Influx2_Size],
                0,
                0
            )
        ),
        _xlfn.XLOOKUP(
            D$1,
            TBL_Options_Add[Option],
            TBL_Options_Add[Influx3_Month],
            0,
            0
        )=TBL_Formulas[[#This Row],[Month]],
        SUM(
            D55*
            SUM(
                _xlfn.XLOOKUP(
                    D$1,
                    TBL_Options[Option],
                    TBL_Options[ROG],
                    0,
                    0
                )/
                12
            )+
            D55+
            _xlfn.XLOOKUP(
                D$1,
                TBL_Options_Add[Option],
                TBL_Options_Add[Influx3_Size],
                0,
                0
            )
        )
    ),
    SUM(
        D55*
        SUM(
            _xlfn.XLOOKUP(
                D$1,
                TBL_Options[Option],
                TBL_Options[ROG],
                0,
                0
            )/
            12
        )+
        D55
    )
)</f>
        <v>77.622672399075753</v>
      </c>
      <c r="E56" cm="1">
        <f t="array" ref="E56">_xlfn.IFNA(
    _xlfn.IFS(
        _xlfn.XLOOKUP(
            E$1,
            TBL_Options_Add[Option],
            TBL_Options_Add[Influx1_Month],
            0,
            0
        )=TBL_Formulas[[#This Row],[Month]],
        SUM(
            E55*
            SUM(
                _xlfn.XLOOKUP(
                    E$1,
                    TBL_Options[Option],
                    TBL_Options[ROG],
                    0,
                    0
                )/
                12
            )+
            E55+
            _xlfn.XLOOKUP(
                E$1,
                TBL_Options_Add[Option],
                TBL_Options_Add[Influx1_Size],
                0,
                0
            )
        ),
        _xlfn.XLOOKUP(
            E$1,
            TBL_Options_Add[Option],
            TBL_Options_Add[Influx2_Month],
            0,
            0
        )=TBL_Formulas[[#This Row],[Month]],
        SUM(
            E55*
            SUM(
                _xlfn.XLOOKUP(
                    E$1,
                    TBL_Options[Option],
                    TBL_Options[ROG],
                    0,
                    0
                )/
                12
            )+
            E55+
            _xlfn.XLOOKUP(
                E$1,
                TBL_Options_Add[Option],
                TBL_Options_Add[Influx2_Size],
                0,
                0
            )
        ),
        _xlfn.XLOOKUP(
            E$1,
            TBL_Options_Add[Option],
            TBL_Options_Add[Influx3_Month],
            0,
            0
        )=TBL_Formulas[[#This Row],[Month]],
        SUM(
            E55*
            SUM(
                _xlfn.XLOOKUP(
                    E$1,
                    TBL_Options[Option],
                    TBL_Options[ROG],
                    0,
                    0
                )/
                12
            )+
            E55+
            _xlfn.XLOOKUP(
                E$1,
                TBL_Options_Add[Option],
                TBL_Options_Add[Influx3_Size],
                0,
                0
            )
        )
    ),
    SUM(
        E55*
        SUM(
            _xlfn.XLOOKUP(
                E$1,
                TBL_Options[Option],
                TBL_Options[ROG],
                0,
                0
            )/
            12
        )+
        E55
    )
)</f>
        <v>77.622672399075753</v>
      </c>
      <c r="F56" cm="1">
        <f t="array" ref="F56">_xlfn.IFNA(
    _xlfn.IFS(
        _xlfn.XLOOKUP(
            F$1,
            TBL_Options_Add[Option],
            TBL_Options_Add[Influx1_Month],
            0,
            0
        )=TBL_Formulas[[#This Row],[Month]],
        SUM(
            F55*
            SUM(
                _xlfn.XLOOKUP(
                    F$1,
                    TBL_Options[Option],
                    TBL_Options[ROG],
                    0,
                    0
                )/
                12
            )+
            F55+
            _xlfn.XLOOKUP(
                F$1,
                TBL_Options_Add[Option],
                TBL_Options_Add[Influx1_Size],
                0,
                0
            )
        ),
        _xlfn.XLOOKUP(
            F$1,
            TBL_Options_Add[Option],
            TBL_Options_Add[Influx2_Month],
            0,
            0
        )=TBL_Formulas[[#This Row],[Month]],
        SUM(
            F55*
            SUM(
                _xlfn.XLOOKUP(
                    F$1,
                    TBL_Options[Option],
                    TBL_Options[ROG],
                    0,
                    0
                )/
                12
            )+
            F55+
            _xlfn.XLOOKUP(
                F$1,
                TBL_Options_Add[Option],
                TBL_Options_Add[Influx2_Size],
                0,
                0
            )
        ),
        _xlfn.XLOOKUP(
            F$1,
            TBL_Options_Add[Option],
            TBL_Options_Add[Influx3_Month],
            0,
            0
        )=TBL_Formulas[[#This Row],[Month]],
        SUM(
            F55*
            SUM(
                _xlfn.XLOOKUP(
                    F$1,
                    TBL_Options[Option],
                    TBL_Options[ROG],
                    0,
                    0
                )/
                12
            )+
            F55+
            _xlfn.XLOOKUP(
                F$1,
                TBL_Options_Add[Option],
                TBL_Options_Add[Influx3_Size],
                0,
                0
            )
        )
    ),
    SUM(
        F55*
        SUM(
            _xlfn.XLOOKUP(
                F$1,
                TBL_Options[Option],
                TBL_Options[ROG],
                0,
                0
            )/
            12
        )+
        F55
    )
)</f>
        <v>77.622672399075753</v>
      </c>
      <c r="G56" cm="1">
        <f t="array" ref="G56">_xlfn.IFNA(
    _xlfn.IFS(
        _xlfn.XLOOKUP(
            G$1,
            TBL_Options_Add[Option],
            TBL_Options_Add[Influx1_Month],
            0,
            0
        )=TBL_Formulas[[#This Row],[Month]],
        SUM(
            G55*
            SUM(
                _xlfn.XLOOKUP(
                    G$1,
                    TBL_Options[Option],
                    TBL_Options[ROG],
                    0,
                    0
                )/
                12
            )+
            G55+
            _xlfn.XLOOKUP(
                G$1,
                TBL_Options_Add[Option],
                TBL_Options_Add[Influx1_Size],
                0,
                0
            )
        ),
        _xlfn.XLOOKUP(
            G$1,
            TBL_Options_Add[Option],
            TBL_Options_Add[Influx2_Month],
            0,
            0
        )=TBL_Formulas[[#This Row],[Month]],
        SUM(
            G55*
            SUM(
                _xlfn.XLOOKUP(
                    G$1,
                    TBL_Options[Option],
                    TBL_Options[ROG],
                    0,
                    0
                )/
                12
            )+
            G55+
            _xlfn.XLOOKUP(
                G$1,
                TBL_Options_Add[Option],
                TBL_Options_Add[Influx2_Size],
                0,
                0
            )
        ),
        _xlfn.XLOOKUP(
            G$1,
            TBL_Options_Add[Option],
            TBL_Options_Add[Influx3_Month],
            0,
            0
        )=TBL_Formulas[[#This Row],[Month]],
        SUM(
            G55*
            SUM(
                _xlfn.XLOOKUP(
                    G$1,
                    TBL_Options[Option],
                    TBL_Options[ROG],
                    0,
                    0
                )/
                12
            )+
            G55+
            _xlfn.XLOOKUP(
                G$1,
                TBL_Options_Add[Option],
                TBL_Options_Add[Influx3_Size],
                0,
                0
            )
        )
    ),
    SUM(
        G55*
        SUM(
            _xlfn.XLOOKUP(
                G$1,
                TBL_Options[Option],
                TBL_Options[ROG],
                0,
                0
            )/
            12
        )+
        G55
    )
)</f>
        <v>77.622672399075753</v>
      </c>
      <c r="H56" cm="1">
        <f t="array" ref="H56">_xlfn.IFNA(
    _xlfn.IFS(
        _xlfn.XLOOKUP(
            H$1,
            TBL_Options_Add[Option],
            TBL_Options_Add[Influx1_Month],
            0,
            0
        )=TBL_Formulas[[#This Row],[Month]],
        SUM(
            H55*
            SUM(
                _xlfn.XLOOKUP(
                    H$1,
                    TBL_Options[Option],
                    TBL_Options[ROG],
                    0,
                    0
                )/
                12
            )+
            H55+
            _xlfn.XLOOKUP(
                H$1,
                TBL_Options_Add[Option],
                TBL_Options_Add[Influx1_Size],
                0,
                0
            )
        ),
        _xlfn.XLOOKUP(
            H$1,
            TBL_Options_Add[Option],
            TBL_Options_Add[Influx2_Month],
            0,
            0
        )=TBL_Formulas[[#This Row],[Month]],
        SUM(
            H55*
            SUM(
                _xlfn.XLOOKUP(
                    H$1,
                    TBL_Options[Option],
                    TBL_Options[ROG],
                    0,
                    0
                )/
                12
            )+
            H55+
            _xlfn.XLOOKUP(
                H$1,
                TBL_Options_Add[Option],
                TBL_Options_Add[Influx2_Size],
                0,
                0
            )
        ),
        _xlfn.XLOOKUP(
            H$1,
            TBL_Options_Add[Option],
            TBL_Options_Add[Influx3_Month],
            0,
            0
        )=TBL_Formulas[[#This Row],[Month]],
        SUM(
            H55*
            SUM(
                _xlfn.XLOOKUP(
                    H$1,
                    TBL_Options[Option],
                    TBL_Options[ROG],
                    0,
                    0
                )/
                12
            )+
            H55+
            _xlfn.XLOOKUP(
                H$1,
                TBL_Options_Add[Option],
                TBL_Options_Add[Influx3_Size],
                0,
                0
            )
        )
    ),
    SUM(
        H55*
        SUM(
            _xlfn.XLOOKUP(
                H$1,
                TBL_Options[Option],
                TBL_Options[ROG],
                0,
                0
            )/
            12
        )+
        H55
    )
)</f>
        <v>77.622672399075753</v>
      </c>
      <c r="I56" cm="1">
        <f t="array" ref="I56">_xlfn.IFNA(
    _xlfn.IFS(
        _xlfn.XLOOKUP(
            I$1,
            TBL_Options_Add[Option],
            TBL_Options_Add[Influx1_Month],
            0,
            0
        )=TBL_Formulas[[#This Row],[Month]],
        SUM(
            I55*
            SUM(
                _xlfn.XLOOKUP(
                    I$1,
                    TBL_Options[Option],
                    TBL_Options[ROG],
                    0,
                    0
                )/
                12
            )+
            I55+
            _xlfn.XLOOKUP(
                I$1,
                TBL_Options_Add[Option],
                TBL_Options_Add[Influx1_Size],
                0,
                0
            )
        ),
        _xlfn.XLOOKUP(
            I$1,
            TBL_Options_Add[Option],
            TBL_Options_Add[Influx2_Month],
            0,
            0
        )=TBL_Formulas[[#This Row],[Month]],
        SUM(
            I55*
            SUM(
                _xlfn.XLOOKUP(
                    I$1,
                    TBL_Options[Option],
                    TBL_Options[ROG],
                    0,
                    0
                )/
                12
            )+
            I55+
            _xlfn.XLOOKUP(
                I$1,
                TBL_Options_Add[Option],
                TBL_Options_Add[Influx2_Size],
                0,
                0
            )
        ),
        _xlfn.XLOOKUP(
            I$1,
            TBL_Options_Add[Option],
            TBL_Options_Add[Influx3_Month],
            0,
            0
        )=TBL_Formulas[[#This Row],[Month]],
        SUM(
            I55*
            SUM(
                _xlfn.XLOOKUP(
                    I$1,
                    TBL_Options[Option],
                    TBL_Options[ROG],
                    0,
                    0
                )/
                12
            )+
            I55+
            _xlfn.XLOOKUP(
                I$1,
                TBL_Options_Add[Option],
                TBL_Options_Add[Influx3_Size],
                0,
                0
            )
        )
    ),
    SUM(
        I55*
        SUM(
            _xlfn.XLOOKUP(
                I$1,
                TBL_Options[Option],
                TBL_Options[ROG],
                0,
                0
            )/
            12
        )+
        I55
    )
)</f>
        <v>77.622672399075753</v>
      </c>
      <c r="J56" cm="1">
        <f t="array" ref="J56">_xlfn.IFNA(
    _xlfn.IFS(
        _xlfn.XLOOKUP(
            J$1,
            TBL_Options_Add[Option],
            TBL_Options_Add[Influx1_Month],
            0,
            0
        )=TBL_Formulas[[#This Row],[Month]],
        SUM(
            J55*
            SUM(
                _xlfn.XLOOKUP(
                    J$1,
                    TBL_Options[Option],
                    TBL_Options[ROG],
                    0,
                    0
                )/
                12
            )+
            J55+
            _xlfn.XLOOKUP(
                J$1,
                TBL_Options_Add[Option],
                TBL_Options_Add[Influx1_Size],
                0,
                0
            )
        ),
        _xlfn.XLOOKUP(
            J$1,
            TBL_Options_Add[Option],
            TBL_Options_Add[Influx2_Month],
            0,
            0
        )=TBL_Formulas[[#This Row],[Month]],
        SUM(
            J55*
            SUM(
                _xlfn.XLOOKUP(
                    J$1,
                    TBL_Options[Option],
                    TBL_Options[ROG],
                    0,
                    0
                )/
                12
            )+
            J55+
            _xlfn.XLOOKUP(
                J$1,
                TBL_Options_Add[Option],
                TBL_Options_Add[Influx2_Size],
                0,
                0
            )
        ),
        _xlfn.XLOOKUP(
            J$1,
            TBL_Options_Add[Option],
            TBL_Options_Add[Influx3_Month],
            0,
            0
        )=TBL_Formulas[[#This Row],[Month]],
        SUM(
            J55*
            SUM(
                _xlfn.XLOOKUP(
                    J$1,
                    TBL_Options[Option],
                    TBL_Options[ROG],
                    0,
                    0
                )/
                12
            )+
            J55+
            _xlfn.XLOOKUP(
                J$1,
                TBL_Options_Add[Option],
                TBL_Options_Add[Influx3_Size],
                0,
                0
            )
        )
    ),
    SUM(
        J55*
        SUM(
            _xlfn.XLOOKUP(
                J$1,
                TBL_Options[Option],
                TBL_Options[ROG],
                0,
                0
            )/
            12
        )+
        J55
    )
)</f>
        <v>77.622672399075753</v>
      </c>
      <c r="K56" cm="1">
        <f t="array" ref="K56">_xlfn.IFNA(
    _xlfn.IFS(
        _xlfn.XLOOKUP(
            K$1,
            TBL_Options_Add[Option],
            TBL_Options_Add[Influx1_Month],
            0,
            0
        )=TBL_Formulas[[#This Row],[Month]],
        SUM(
            K55*
            SUM(
                _xlfn.XLOOKUP(
                    K$1,
                    TBL_Options[Option],
                    TBL_Options[ROG],
                    0,
                    0
                )/
                12
            )+
            K55+
            _xlfn.XLOOKUP(
                K$1,
                TBL_Options_Add[Option],
                TBL_Options_Add[Influx1_Size],
                0,
                0
            )
        ),
        _xlfn.XLOOKUP(
            K$1,
            TBL_Options_Add[Option],
            TBL_Options_Add[Influx2_Month],
            0,
            0
        )=TBL_Formulas[[#This Row],[Month]],
        SUM(
            K55*
            SUM(
                _xlfn.XLOOKUP(
                    K$1,
                    TBL_Options[Option],
                    TBL_Options[ROG],
                    0,
                    0
                )/
                12
            )+
            K55+
            _xlfn.XLOOKUP(
                K$1,
                TBL_Options_Add[Option],
                TBL_Options_Add[Influx2_Size],
                0,
                0
            )
        ),
        _xlfn.XLOOKUP(
            K$1,
            TBL_Options_Add[Option],
            TBL_Options_Add[Influx3_Month],
            0,
            0
        )=TBL_Formulas[[#This Row],[Month]],
        SUM(
            K55*
            SUM(
                _xlfn.XLOOKUP(
                    K$1,
                    TBL_Options[Option],
                    TBL_Options[ROG],
                    0,
                    0
                )/
                12
            )+
            K55+
            _xlfn.XLOOKUP(
                K$1,
                TBL_Options_Add[Option],
                TBL_Options_Add[Influx3_Size],
                0,
                0
            )
        )
    ),
    SUM(
        K55*
        SUM(
            _xlfn.XLOOKUP(
                K$1,
                TBL_Options[Option],
                TBL_Options[ROG],
                0,
                0
            )/
            12
        )+
        K55
    )
)</f>
        <v>77.622672399075753</v>
      </c>
      <c r="L56">
        <f>IFERROR(
    SUM(
       TBL_Formulas[[#This Row],[Growth Pattern 01]]*
        _xlfn.XLOOKUP(
            L$1,
            TBL_Options[Option],
            TBL_Options[Primary_Mix],
            1,
            0
        )
    ),
    ""
)</f>
        <v>306.66279457671271</v>
      </c>
      <c r="M56">
        <f>IFERROR(
    SUM(
       TBL_Formulas[[#This Row],[Growth Pattern 01]]*
        _xlfn.XLOOKUP(
            M$1,
            TBL_Options[Option],
            TBL_Options[Secondary_Mix],
            1,
            0
        )
    ),
    ""
)</f>
        <v>61.332558915342545</v>
      </c>
      <c r="N56">
        <f>IFERROR(
    SUM(
       TBL_Formulas[[#This Row],[Growth Pattern 01]]*
        _xlfn.XLOOKUP(
            N$1,
            TBL_Options[Option],
            TBL_Options[Archive_Mix],
            1,
            0
        )
    ),
    ""
)</f>
        <v>0</v>
      </c>
      <c r="O56">
        <f>IFERROR(
    SUM(
       TBL_Formulas[[#This Row],[Growth Pattern 02]]*
        _xlfn.XLOOKUP(
            O$1,
            TBL_Options[Option],
            TBL_Options[Primary_Mix],
            1,
            0
        )
    ),
    ""
)</f>
        <v>15.524534479815152</v>
      </c>
      <c r="P56">
        <f>IFERROR(
    SUM(
       TBL_Formulas[[#This Row],[Growth Pattern 02]]*
        _xlfn.XLOOKUP(
            P$1,
            TBL_Options[Option],
            TBL_Options[Secondary_Mix],
            1,
            0
        )
    ),
    ""
)</f>
        <v>15.524534479815152</v>
      </c>
      <c r="Q56">
        <f>IFERROR(
    SUM(
       TBL_Formulas[[#This Row],[Growth Pattern 02]]*
        _xlfn.XLOOKUP(
            Q$1,
            TBL_Options[Option],
            TBL_Options[Archive_Mix],
            1,
            0
        )
    ),
    ""
)</f>
        <v>46.573603439445449</v>
      </c>
      <c r="R56">
        <f>IFERROR(
    SUM(
       TBL_Formulas[[#This Row],[Growth Pattern 03]]*
        _xlfn.XLOOKUP(
            R$1,
            TBL_Options[Option],
            TBL_Options[Primary_Mix],
            1,
            0
        )
    ),
    ""
)</f>
        <v>77.622672399075753</v>
      </c>
      <c r="S56">
        <f>IFERROR(
    SUM(
       TBL_Formulas[[#This Row],[Growth Pattern 03]]*
        _xlfn.XLOOKUP(
            R$1,
            TBL_Options[Option],
            TBL_Options[Secondary_Mix],
            1,
            0
        )
    ),
    ""
)</f>
        <v>0</v>
      </c>
      <c r="T56">
        <f>IFERROR(
    SUM(
       TBL_Formulas[[#This Row],[Growth Pattern 03]]*
        _xlfn.XLOOKUP(
            T$1,
            TBL_Options[Option],
            TBL_Options[Archive_Mix],
            1,
            0
        )
    ),
    ""
)</f>
        <v>0</v>
      </c>
      <c r="U56">
        <f>IFERROR(
    SUM(
       TBL_Formulas[[#This Row],[Growth Pattern 04]]*
        _xlfn.XLOOKUP(
            U$1,
            TBL_Options[Option],
            TBL_Options[Primary_Mix],
            1,
            0
        )
    ),
    ""
)</f>
        <v>77.622672399075753</v>
      </c>
      <c r="V56">
        <f>IFERROR(
    SUM(
       TBL_Formulas[[#This Row],[Growth Pattern 04]]*
        _xlfn.XLOOKUP(
           V$1,
            TBL_Options[Option],
            TBL_Options[Secondary_Mix],
            1,
            0
        )
    ),
    ""
)</f>
        <v>0</v>
      </c>
      <c r="W56">
        <f>IFERROR(
    SUM(
       TBL_Formulas[[#This Row],[Growth Pattern 04]]*
        _xlfn.XLOOKUP(
            W$1,
            TBL_Options[Option],
            TBL_Options[Archive_Mix],
            1,
            0
        )
    ),
    ""
)</f>
        <v>0</v>
      </c>
      <c r="X56">
        <f>IFERROR(
    SUM(
       TBL_Formulas[[#This Row],[Growth Pattern 05]]*
        _xlfn.XLOOKUP(
            X$1,
            TBL_Options[Option],
            TBL_Options[Primary_Mix],
            1,
            0
        )
    ),
    ""
)</f>
        <v>77.622672399075753</v>
      </c>
      <c r="Y56">
        <f>IFERROR(
    SUM(
       TBL_Formulas[[#This Row],[Growth Pattern 05]]*
        _xlfn.XLOOKUP(
            Y$1,
            TBL_Options[Option],
            TBL_Options[Secondary_Mix],
            1,
            0
        )
    ),
    ""
)</f>
        <v>0</v>
      </c>
      <c r="Z56">
        <f>IFERROR(
    SUM(
       TBL_Formulas[[#This Row],[Growth Pattern 05]]*
        _xlfn.XLOOKUP(
            Z$1,
            TBL_Options[Option],
            TBL_Options[Archive_Mix],
            1,
            0
        )
    ),
    ""
)</f>
        <v>0</v>
      </c>
      <c r="AA56">
        <f>IFERROR(
    SUM(
       TBL_Formulas[[#This Row],[Growth Pattern 06]]*
        _xlfn.XLOOKUP(
            AA$1,
            TBL_Options[Option],
            TBL_Options[Primary_Mix],
            1,
            0
        )
    ),
    ""
)</f>
        <v>77.622672399075753</v>
      </c>
      <c r="AB56">
        <f>IFERROR(
    SUM(
       TBL_Formulas[[#This Row],[Growth Pattern 06]]*
        _xlfn.XLOOKUP(
            AB$1,
            TBL_Options[Option],
            TBL_Options[Secondary_Mix],
            1,
            0
        )
    ),
    ""
)</f>
        <v>0</v>
      </c>
      <c r="AC56">
        <f>IFERROR(
    SUM(
       TBL_Formulas[[#This Row],[Growth Pattern 06]]*
        _xlfn.XLOOKUP(
            AC$1,
            TBL_Options[Option],
            TBL_Options[Archive_Mix],
            1,
            0
        )
    ),
    ""
)</f>
        <v>0</v>
      </c>
      <c r="AD56">
        <f>IFERROR(
    SUM(
       TBL_Formulas[[#This Row],[Growth Pattern 07]]*
        _xlfn.XLOOKUP(
            AD$1,
            TBL_Options[Option],
            TBL_Options[Primary_Mix],
            1,
            0
        )
    ),
    ""
)</f>
        <v>77.622672399075753</v>
      </c>
      <c r="AE56">
        <f>IFERROR(
    SUM(
       TBL_Formulas[[#This Row],[Growth Pattern 07]]*
        _xlfn.XLOOKUP(
            AE$1,
            TBL_Options[Option],
            TBL_Options[Secondary_Mix],
            1,
            0
        )
    ),
    ""
)</f>
        <v>0</v>
      </c>
      <c r="AF56">
        <f>IFERROR(
    SUM(
       TBL_Formulas[[#This Row],[Growth Pattern 07]]*
        _xlfn.XLOOKUP(
            AF$1,
            TBL_Options[Option],
            TBL_Options[Archive_Mix],
            1,
            0
        )
    ),
    ""
)</f>
        <v>0</v>
      </c>
      <c r="AG56">
        <f>IFERROR(
    SUM(
       TBL_Formulas[[#This Row],[Growth Pattern 08]]*
        _xlfn.XLOOKUP(
            AG$1,
            TBL_Options[Option],
            TBL_Options[Primary_Mix],
            1,
            0
        )
    ),
    ""
)</f>
        <v>77.622672399075753</v>
      </c>
      <c r="AH56">
        <f>IFERROR(
    SUM(
       TBL_Formulas[[#This Row],[Growth Pattern 08]]*
        _xlfn.XLOOKUP(
            AH$1,
            TBL_Options[Option],
            TBL_Options[Secondary_Mix],
            1,
            0
        )
    ),
    ""
)</f>
        <v>0</v>
      </c>
      <c r="AI56">
        <f>IFERROR(
    SUM(
       TBL_Formulas[[#This Row],[Growth Pattern 08]]*
        _xlfn.XLOOKUP(
            AI$1,
            TBL_Options[Option],
            TBL_Options[Archive_Mix],
            1,
            0
        )
    ),
    ""
)</f>
        <v>0</v>
      </c>
      <c r="AJ56">
        <f>IFERROR(
    SUM(
       TBL_Formulas[[#This Row],[Growth Pattern 09]]*
        _xlfn.XLOOKUP(
            AJ$1,
            TBL_Options[Option],
            TBL_Options[Primary_Mix],
            1,
            0
        )
    ),
    ""
)</f>
        <v>77.622672399075753</v>
      </c>
      <c r="AK56">
        <f>IFERROR(
    SUM(
       TBL_Formulas[[#This Row],[Growth Pattern 09]]*
        _xlfn.XLOOKUP(
            AK$1,
            TBL_Options[Option],
            TBL_Options[Secondary_Mix],
            1,
            0
        )
    ),
    ""
)</f>
        <v>0</v>
      </c>
      <c r="AL56">
        <f>IFERROR(
    SUM(
       TBL_Formulas[[#This Row],[Growth Pattern 09]]*
        _xlfn.XLOOKUP(
            AL$1,
            TBL_Options[Option],
            TBL_Options[Archive_Mix],
            1,
            0
        )
    ),
    ""
)</f>
        <v>0</v>
      </c>
      <c r="AM56">
        <f>IFERROR(
    SUM(
       TBL_Formulas[[#This Row],[Growth Pattern 10]]*
        _xlfn.XLOOKUP(
            AM$1,
            TBL_Options[Option],
            TBL_Options[Primary_Mix],
            1,
            0
        )
    ),
    ""
)</f>
        <v>77.622672399075753</v>
      </c>
      <c r="AN56">
        <f>IFERROR(
    SUM(
       TBL_Formulas[[#This Row],[Growth Pattern 10]]*
        _xlfn.XLOOKUP(
            AN$1,
            TBL_Options[Option],
            TBL_Options[Secondary_Mix],
            1,
            0
        )
    ),
    ""
)</f>
        <v>0</v>
      </c>
      <c r="AO56">
        <f>IFERROR(
    SUM(
       TBL_Formulas[[#This Row],[Growth Pattern 10]]*
        _xlfn.XLOOKUP(
            AO$1,
            TBL_Options[Option],
            TBL_Options[Archive_Mix],
            1,
            0
        )
    ),
    ""
)</f>
        <v>0</v>
      </c>
      <c r="AP56" s="3" cm="1">
        <f t="array" ref="AP56">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6959.699436224184</v>
      </c>
      <c r="AQ56" s="3" t="str" cm="1">
        <f t="array" ref="AQ56">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6" s="3" t="str" cm="1">
        <f t="array" ref="AR56">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6" s="3" cm="1">
        <f t="array" ref="AS56">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365.63383606860646</v>
      </c>
      <c r="AT56" s="3" cm="1">
        <f t="array" ref="AT56">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198.71404134163396</v>
      </c>
      <c r="AU56" s="3" cm="1">
        <f t="array" ref="AU56">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190.76547968796856</v>
      </c>
      <c r="AV56" s="3" cm="1">
        <f t="array" ref="AV56">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993.57020670816974</v>
      </c>
      <c r="AW56" s="3" t="str" cm="1">
        <f t="array" ref="AW56">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6" s="3" t="str" cm="1">
        <f t="array" ref="AX56">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6" s="3" cm="1">
        <f t="array" ref="AY56">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794.85616536653572</v>
      </c>
      <c r="AZ56" s="3" t="str" cm="1">
        <f t="array" ref="AZ56">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6" s="3" t="str" cm="1">
        <f t="array" ref="BA56">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6" s="3" cm="1">
        <f t="array" ref="BB56">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1410.9411660841067</v>
      </c>
      <c r="BC56" s="3" t="str" cm="1">
        <f t="array" ref="BC56">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6" s="3" t="str" cm="1">
        <f t="array" ref="BD56">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6" s="3" cm="1">
        <f t="array" ref="BE56">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794.85616536653572</v>
      </c>
      <c r="BF56" s="3" t="str" cm="1">
        <f t="array" ref="BF56">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6" s="3" t="str" cm="1">
        <f t="array" ref="BG56">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6" s="3" cm="1">
        <f t="array" ref="BH56">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158.97123307330713</v>
      </c>
      <c r="BI56" s="3" t="str" cm="1">
        <f t="array" ref="BI56">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6" s="3" t="str" cm="1">
        <f t="array" ref="BJ56">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6" s="3" cm="1">
        <f t="array" ref="BK56">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3099.9390449294892</v>
      </c>
      <c r="BL56" s="3" t="str" cm="1">
        <f t="array" ref="BL56">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6" s="3" t="str" cm="1">
        <f t="array" ref="BM56">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6" s="3" cm="1">
        <f t="array" ref="BN56">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794.85616536653572</v>
      </c>
      <c r="BO56" s="3" t="str" cm="1">
        <f t="array" ref="BO56">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6" s="3" t="str" cm="1">
        <f t="array" ref="BP56">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6" s="3" cm="1">
        <f t="array" ref="BQ56">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317.94246614661427</v>
      </c>
      <c r="BR56" s="3" t="str" cm="1">
        <f t="array" ref="BR56">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6" s="3" t="str" cm="1">
        <f t="array" ref="BS56">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6"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6">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6">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79.485616536653581</v>
      </c>
      <c r="BW56">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79.485616536653581</v>
      </c>
      <c r="BX56">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6">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79.485616536653581</v>
      </c>
      <c r="BZ56">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158.97123307330716</v>
      </c>
      <c r="CA56">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6">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79.485616536653581</v>
      </c>
      <c r="CC56">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158.97123307330716</v>
      </c>
      <c r="CD56" s="3" t="str" cm="1">
        <f t="array" ref="CD56">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6" s="3" cm="1">
        <f t="array" ref="CE56">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2720.3929639957078</v>
      </c>
      <c r="CF56" s="3" t="str" cm="1">
        <f t="array" ref="CF56">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6" s="3" t="str" cm="1">
        <f t="array" ref="CG56">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6" s="3" cm="1">
        <f t="array" ref="CH56">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143.07410976597643</v>
      </c>
      <c r="CI56" s="3" t="str" cm="1">
        <f t="array" ref="CI56">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6" s="3" t="str" cm="1">
        <f t="array" ref="CJ56">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6" s="3" cm="1">
        <f t="array" ref="CK56">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715.37054882988218</v>
      </c>
      <c r="CL56" s="3" t="str" cm="1">
        <f t="array" ref="CL56">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6" s="3" t="str" cm="1">
        <f t="array" ref="CM56">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6" s="3" cm="1">
        <f t="array" ref="CN56">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715.37054882988218</v>
      </c>
      <c r="CO56" s="3" t="str" cm="1">
        <f t="array" ref="CO56">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6" s="3" cm="1">
        <f t="array" ref="CP56">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686.53914469571885</v>
      </c>
      <c r="CQ56" s="3" t="str" cm="1">
        <f t="array" ref="CQ56">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6" s="3" t="str" cm="1">
        <f t="array" ref="CR56">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6" s="3" cm="1">
        <f t="array" ref="CS56">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686.53914469571885</v>
      </c>
      <c r="CT56" s="3" t="str" cm="1">
        <f t="array" ref="CT56">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6" s="3" t="str" cm="1">
        <f t="array" ref="CU56">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6" s="3" cm="1">
        <f t="array" ref="CV56">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686.53914469571885</v>
      </c>
      <c r="CW56" s="3" t="str" cm="1">
        <f t="array" ref="CW56">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6" s="3" t="str" cm="1">
        <f t="array" ref="CX56">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6" s="3" cm="1">
        <f t="array" ref="CY56">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686.53914469571885</v>
      </c>
      <c r="CZ56" s="3" t="str" cm="1">
        <f t="array" ref="CZ56">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6" s="3" t="str" cm="1">
        <f t="array" ref="DA56">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6" s="3" t="str" cm="1">
        <f t="array" ref="DB56">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6" s="3" t="str" cm="1">
        <f t="array" ref="DC56">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6" s="3" cm="1">
        <f t="array" ref="DD56">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884.58178190318938</v>
      </c>
      <c r="DE56" s="3" t="str" cm="1">
        <f t="array" ref="DE56">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6" s="3" t="str" cm="1">
        <f t="array" ref="DF56">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6" s="3" cm="1">
        <f t="array" ref="DG56">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884.58178190318938</v>
      </c>
      <c r="DH56" s="3">
        <f>SUM(TBL_Formulas[[#This Row],[Primary Storage 01]:[Archive Storage 01]],TBL_Formulas[[#This Row],[Data Retrieval 01]])</f>
        <v>6959.699436224184</v>
      </c>
      <c r="DI56" s="3">
        <f>SUM(TBL_Formulas[[#This Row],[Primary Storage 01]:[Archive Storage 01]],TBL_Formulas[[#This Row],[Data Retrieval 01]],TBL_Formulas[[#This Row],[Egress Fees 01 - Azure]:[Egress Fees 01 - GCP]])</f>
        <v>9680.0924002198917</v>
      </c>
      <c r="DJ56" s="3">
        <f>SUM(TBL_Formulas[[#This Row],[Primary Storage 02]:[Archive Storage 02]],TBL_Formulas[[#This Row],[Data Retrieval 02]])</f>
        <v>755.11335709820901</v>
      </c>
      <c r="DK56" s="3">
        <f>SUM(TBL_Formulas[[#This Row],[Primary Storage 02]:[Archive Storage 02]],TBL_Formulas[[#This Row],[Data Retrieval 02]],TBL_Formulas[[#This Row],[Egress Fees 02 - Azure]:[Egress Fees 02 - GCP]])</f>
        <v>898.18746686418547</v>
      </c>
      <c r="DL56" s="3">
        <f>SUM(TBL_Formulas[[#This Row],[Primary Storage 03]:[Archive Storage 03]],TBL_Formulas[[#This Row],[Data Retrieval 03]])</f>
        <v>1073.0558232448234</v>
      </c>
      <c r="DM56" s="3">
        <f>SUM(TBL_Formulas[[#This Row],[Primary Storage 03]:[Archive Storage 03]],TBL_Formulas[[#This Row],[Data Retrieval 03]],TBL_Formulas[[#This Row],[Egress Fees 03 - Azure]:[Egress Fees 03 - GCP]])</f>
        <v>1788.4263720747056</v>
      </c>
      <c r="DN56" s="3">
        <f>SUM(TBL_Formulas[[#This Row],[Primary Storage 04]:[Archive Storage 04]],TBL_Formulas[[#This Row],[Data Retrieval 04]])</f>
        <v>874.34178190318926</v>
      </c>
      <c r="DO56" s="3">
        <f>SUM(TBL_Formulas[[#This Row],[Primary Storage 04]:[Archive Storage 04]],TBL_Formulas[[#This Row],[Data Retrieval 04]],TBL_Formulas[[#This Row],[Egress Fees 04 - Azure]:[Egress Fees 04 - GCP]])</f>
        <v>1589.7123307330714</v>
      </c>
      <c r="DP56" s="3">
        <f>SUM(TBL_Formulas[[#This Row],[Primary Storage 05]:[Archive Storage 05]],TBL_Formulas[[#This Row],[Data Retrieval 05]])</f>
        <v>1410.9411660841067</v>
      </c>
      <c r="DQ56" s="3">
        <f>SUM(TBL_Formulas[[#This Row],[Primary Storage 05]:[Archive Storage 05]],TBL_Formulas[[#This Row],[Data Retrieval 05]],TBL_Formulas[[#This Row],[Egress Fees 05 - Azure]:[Egress Fees 05 - GCP]])</f>
        <v>2097.4803107798257</v>
      </c>
      <c r="DR56" s="3">
        <f>SUM(TBL_Formulas[[#This Row],[Primary Storage 06]:[Archive Storage 06]],TBL_Formulas[[#This Row],[Data Retrieval 06]])</f>
        <v>874.34178190318926</v>
      </c>
      <c r="DS56" s="3">
        <f>SUM(TBL_Formulas[[#This Row],[Primary Storage 06]:[Archive Storage 06]],TBL_Formulas[[#This Row],[Data Retrieval 06]],TBL_Formulas[[#This Row],[Egress Fees 06 - Azure]:[Egress Fees 06 - GCP]])</f>
        <v>1560.880926598908</v>
      </c>
      <c r="DT56" s="3">
        <f>SUM(TBL_Formulas[[#This Row],[Primary Storage 07]:[Archive Storage 07]],TBL_Formulas[[#This Row],[Data Retrieval 07]])</f>
        <v>317.94246614661427</v>
      </c>
      <c r="DU56" s="3">
        <f>SUM(TBL_Formulas[[#This Row],[Primary Storage 07]:[Archive Storage 07]],TBL_Formulas[[#This Row],[Data Retrieval 07]],TBL_Formulas[[#This Row],[Egress Fees 07 - Azure]:[Egress Fees 07 - GCP]])</f>
        <v>1004.4816108423331</v>
      </c>
      <c r="DV56" s="3">
        <f>SUM(TBL_Formulas[[#This Row],[Primary Storage 08]:[Archive Storage 08]],TBL_Formulas[[#This Row],[Data Retrieval 08]])</f>
        <v>3099.9390449294892</v>
      </c>
      <c r="DW56" s="3">
        <f>SUM(TBL_Formulas[[#This Row],[Primary Storage 08]:[Archive Storage 08]],TBL_Formulas[[#This Row],[Data Retrieval 08]],TBL_Formulas[[#This Row],[Egress Fees 08 - Azure]:[Egress Fees 08 - GCP]])</f>
        <v>3786.478189625208</v>
      </c>
      <c r="DX56" s="3">
        <f>SUM(TBL_Formulas[[#This Row],[Primary Storage 09]:[Archive Storage 09]],TBL_Formulas[[#This Row],[Data Retrieval 09]])</f>
        <v>874.34178190318926</v>
      </c>
      <c r="DY56" s="3">
        <f>SUM(TBL_Formulas[[#This Row],[Primary Storage 09]:[Archive Storage 09]],TBL_Formulas[[#This Row],[Data Retrieval 09]],TBL_Formulas[[#This Row],[Egress Fees 09 - Azure]:[Egress Fees 09 - GCP]])</f>
        <v>1758.9235638063788</v>
      </c>
      <c r="DZ56" s="3">
        <f>SUM(TBL_Formulas[[#This Row],[Primary Storage 10]:[Archive Storage 10]],TBL_Formulas[[#This Row],[Data Retrieval 10]])</f>
        <v>476.91369921992145</v>
      </c>
      <c r="EA56" s="3">
        <f>SUM(TBL_Formulas[[#This Row],[Primary Storage 10]:[Archive Storage 10]],TBL_Formulas[[#This Row],[Data Retrieval 10]],TBL_Formulas[[#This Row],[Egress Fees 10 - Azure]:[Egress Fees 10 - GCP]])</f>
        <v>1361.4954811231109</v>
      </c>
      <c r="EB56" s="14"/>
    </row>
    <row r="57" spans="1:132" x14ac:dyDescent="0.2">
      <c r="A57" s="2">
        <v>55</v>
      </c>
      <c r="B57" cm="1">
        <f t="array" ref="B57">_xlfn.IFNA(
    _xlfn.IFS(
        _xlfn.XLOOKUP(
            B$1,
            TBL_Options_Add[Option],
            TBL_Options_Add[Influx1_Month],
            0,
            0
        )=TBL_Formulas[[#This Row],[Month]],
        SUM(
            B56*
            SUM(
                _xlfn.XLOOKUP(
                    B$1,
                    TBL_Options[Option],
                    TBL_Options[ROG],
                    0,
                    0
                )/
                12
            )+
            B56+
            _xlfn.XLOOKUP(
                B$1,
                TBL_Options_Add[Option],
                TBL_Options_Add[Influx1_Size],
                0,
                0
            )
        ),
        _xlfn.XLOOKUP(
            B$1,
            TBL_Options_Add[Option],
            TBL_Options_Add[Influx2_Month],
            0,
            0
        )=TBL_Formulas[[#This Row],[Month]],
        SUM(
            B56*
            SUM(
                _xlfn.XLOOKUP(
                    B$1,
                    TBL_Options[Option],
                    TBL_Options[ROG],
                    0,
                    0
                )/
                12
            )+
            B56+
            _xlfn.XLOOKUP(
                B$1,
                TBL_Options_Add[Option],
                TBL_Options_Add[Influx2_Size],
                0,
                0
            )
        ),
        _xlfn.XLOOKUP(
            B$1,
            TBL_Options_Add[Option],
            TBL_Options_Add[Influx3_Month],
            0,
            0
        )=TBL_Formulas[[#This Row],[Month]],
        SUM(
            B56*
            SUM(
                _xlfn.XLOOKUP(
                    B$1,
                    TBL_Options[Option],
                    TBL_Options[ROG],
                    0,
                    0
                )/
                12
            )+
            B56+
            _xlfn.XLOOKUP(
                B$1,
                TBL_Options_Add[Option],
                TBL_Options_Add[Influx3_Size],
                0,
                0
            )
        )
    ),
    SUM(
        B56*
        SUM(
            _xlfn.XLOOKUP(
                B$1,
                TBL_Options[Option],
                TBL_Options[ROG],
                0,
                0
            )/
            12
        )+
        B56
    )
)</f>
        <v>309.218317864852</v>
      </c>
      <c r="C57" cm="1">
        <f t="array" ref="C57">_xlfn.IFNA(
    _xlfn.IFS(
        _xlfn.XLOOKUP(
            C$1,
            TBL_Options_Add[Option],
            TBL_Options_Add[Influx1_Month],
            0,
            0
        )=TBL_Formulas[[#This Row],[Month]],
        SUM(
            C56*
            SUM(
                _xlfn.XLOOKUP(
                    C$1,
                    TBL_Options[Option],
                    TBL_Options[ROG],
                    0,
                    0
                )/
                12
            )+
            C56+
            _xlfn.XLOOKUP(
                C$1,
                TBL_Options_Add[Option],
                TBL_Options_Add[Influx1_Size],
                0,
                0
            )
        ),
        _xlfn.XLOOKUP(
            C$1,
            TBL_Options_Add[Option],
            TBL_Options_Add[Influx2_Month],
            0,
            0
        )=TBL_Formulas[[#This Row],[Month]],
        SUM(
            C56*
            SUM(
                _xlfn.XLOOKUP(
                    C$1,
                    TBL_Options[Option],
                    TBL_Options[ROG],
                    0,
                    0
                )/
                12
            )+
            C56+
            _xlfn.XLOOKUP(
                C$1,
                TBL_Options_Add[Option],
                TBL_Options_Add[Influx2_Size],
                0,
                0
            )
        ),
        _xlfn.XLOOKUP(
            C$1,
            TBL_Options_Add[Option],
            TBL_Options_Add[Influx3_Month],
            0,
            0
        )=TBL_Formulas[[#This Row],[Month]],
        SUM(
            C56*
            SUM(
                _xlfn.XLOOKUP(
                    C$1,
                    TBL_Options[Option],
                    TBL_Options[ROG],
                    0,
                    0
                )/
                12
            )+
            C56+
            _xlfn.XLOOKUP(
                C$1,
                TBL_Options_Add[Option],
                TBL_Options_Add[Influx3_Size],
                0,
                0
            )
        )
    ),
    SUM(
        C56*
        SUM(
            _xlfn.XLOOKUP(
                C$1,
                TBL_Options[Option],
                TBL_Options[ROG],
                0,
                0
            )/
            12
        )+
        C56
    )
)</f>
        <v>78.269528002401387</v>
      </c>
      <c r="D57" cm="1">
        <f t="array" ref="D57">_xlfn.IFNA(
    _xlfn.IFS(
        _xlfn.XLOOKUP(
            D$1,
            TBL_Options_Add[Option],
            TBL_Options_Add[Influx1_Month],
            0,
            0
        )=TBL_Formulas[[#This Row],[Month]],
        SUM(
            D56*
            SUM(
                _xlfn.XLOOKUP(
                    D$1,
                    TBL_Options[Option],
                    TBL_Options[ROG],
                    0,
                    0
                )/
                12
            )+
            D56+
            _xlfn.XLOOKUP(
                D$1,
                TBL_Options_Add[Option],
                TBL_Options_Add[Influx1_Size],
                0,
                0
            )
        ),
        _xlfn.XLOOKUP(
            D$1,
            TBL_Options_Add[Option],
            TBL_Options_Add[Influx2_Month],
            0,
            0
        )=TBL_Formulas[[#This Row],[Month]],
        SUM(
            D56*
            SUM(
                _xlfn.XLOOKUP(
                    D$1,
                    TBL_Options[Option],
                    TBL_Options[ROG],
                    0,
                    0
                )/
                12
            )+
            D56+
            _xlfn.XLOOKUP(
                D$1,
                TBL_Options_Add[Option],
                TBL_Options_Add[Influx2_Size],
                0,
                0
            )
        ),
        _xlfn.XLOOKUP(
            D$1,
            TBL_Options_Add[Option],
            TBL_Options_Add[Influx3_Month],
            0,
            0
        )=TBL_Formulas[[#This Row],[Month]],
        SUM(
            D56*
            SUM(
                _xlfn.XLOOKUP(
                    D$1,
                    TBL_Options[Option],
                    TBL_Options[ROG],
                    0,
                    0
                )/
                12
            )+
            D56+
            _xlfn.XLOOKUP(
                D$1,
                TBL_Options_Add[Option],
                TBL_Options_Add[Influx3_Size],
                0,
                0
            )
        )
    ),
    SUM(
        D56*
        SUM(
            _xlfn.XLOOKUP(
                D$1,
                TBL_Options[Option],
                TBL_Options[ROG],
                0,
                0
            )/
            12
        )+
        D56
    )
)</f>
        <v>78.269528002401387</v>
      </c>
      <c r="E57" cm="1">
        <f t="array" ref="E57">_xlfn.IFNA(
    _xlfn.IFS(
        _xlfn.XLOOKUP(
            E$1,
            TBL_Options_Add[Option],
            TBL_Options_Add[Influx1_Month],
            0,
            0
        )=TBL_Formulas[[#This Row],[Month]],
        SUM(
            E56*
            SUM(
                _xlfn.XLOOKUP(
                    E$1,
                    TBL_Options[Option],
                    TBL_Options[ROG],
                    0,
                    0
                )/
                12
            )+
            E56+
            _xlfn.XLOOKUP(
                E$1,
                TBL_Options_Add[Option],
                TBL_Options_Add[Influx1_Size],
                0,
                0
            )
        ),
        _xlfn.XLOOKUP(
            E$1,
            TBL_Options_Add[Option],
            TBL_Options_Add[Influx2_Month],
            0,
            0
        )=TBL_Formulas[[#This Row],[Month]],
        SUM(
            E56*
            SUM(
                _xlfn.XLOOKUP(
                    E$1,
                    TBL_Options[Option],
                    TBL_Options[ROG],
                    0,
                    0
                )/
                12
            )+
            E56+
            _xlfn.XLOOKUP(
                E$1,
                TBL_Options_Add[Option],
                TBL_Options_Add[Influx2_Size],
                0,
                0
            )
        ),
        _xlfn.XLOOKUP(
            E$1,
            TBL_Options_Add[Option],
            TBL_Options_Add[Influx3_Month],
            0,
            0
        )=TBL_Formulas[[#This Row],[Month]],
        SUM(
            E56*
            SUM(
                _xlfn.XLOOKUP(
                    E$1,
                    TBL_Options[Option],
                    TBL_Options[ROG],
                    0,
                    0
                )/
                12
            )+
            E56+
            _xlfn.XLOOKUP(
                E$1,
                TBL_Options_Add[Option],
                TBL_Options_Add[Influx3_Size],
                0,
                0
            )
        )
    ),
    SUM(
        E56*
        SUM(
            _xlfn.XLOOKUP(
                E$1,
                TBL_Options[Option],
                TBL_Options[ROG],
                0,
                0
            )/
            12
        )+
        E56
    )
)</f>
        <v>78.269528002401387</v>
      </c>
      <c r="F57" cm="1">
        <f t="array" ref="F57">_xlfn.IFNA(
    _xlfn.IFS(
        _xlfn.XLOOKUP(
            F$1,
            TBL_Options_Add[Option],
            TBL_Options_Add[Influx1_Month],
            0,
            0
        )=TBL_Formulas[[#This Row],[Month]],
        SUM(
            F56*
            SUM(
                _xlfn.XLOOKUP(
                    F$1,
                    TBL_Options[Option],
                    TBL_Options[ROG],
                    0,
                    0
                )/
                12
            )+
            F56+
            _xlfn.XLOOKUP(
                F$1,
                TBL_Options_Add[Option],
                TBL_Options_Add[Influx1_Size],
                0,
                0
            )
        ),
        _xlfn.XLOOKUP(
            F$1,
            TBL_Options_Add[Option],
            TBL_Options_Add[Influx2_Month],
            0,
            0
        )=TBL_Formulas[[#This Row],[Month]],
        SUM(
            F56*
            SUM(
                _xlfn.XLOOKUP(
                    F$1,
                    TBL_Options[Option],
                    TBL_Options[ROG],
                    0,
                    0
                )/
                12
            )+
            F56+
            _xlfn.XLOOKUP(
                F$1,
                TBL_Options_Add[Option],
                TBL_Options_Add[Influx2_Size],
                0,
                0
            )
        ),
        _xlfn.XLOOKUP(
            F$1,
            TBL_Options_Add[Option],
            TBL_Options_Add[Influx3_Month],
            0,
            0
        )=TBL_Formulas[[#This Row],[Month]],
        SUM(
            F56*
            SUM(
                _xlfn.XLOOKUP(
                    F$1,
                    TBL_Options[Option],
                    TBL_Options[ROG],
                    0,
                    0
                )/
                12
            )+
            F56+
            _xlfn.XLOOKUP(
                F$1,
                TBL_Options_Add[Option],
                TBL_Options_Add[Influx3_Size],
                0,
                0
            )
        )
    ),
    SUM(
        F56*
        SUM(
            _xlfn.XLOOKUP(
                F$1,
                TBL_Options[Option],
                TBL_Options[ROG],
                0,
                0
            )/
            12
        )+
        F56
    )
)</f>
        <v>78.269528002401387</v>
      </c>
      <c r="G57" cm="1">
        <f t="array" ref="G57">_xlfn.IFNA(
    _xlfn.IFS(
        _xlfn.XLOOKUP(
            G$1,
            TBL_Options_Add[Option],
            TBL_Options_Add[Influx1_Month],
            0,
            0
        )=TBL_Formulas[[#This Row],[Month]],
        SUM(
            G56*
            SUM(
                _xlfn.XLOOKUP(
                    G$1,
                    TBL_Options[Option],
                    TBL_Options[ROG],
                    0,
                    0
                )/
                12
            )+
            G56+
            _xlfn.XLOOKUP(
                G$1,
                TBL_Options_Add[Option],
                TBL_Options_Add[Influx1_Size],
                0,
                0
            )
        ),
        _xlfn.XLOOKUP(
            G$1,
            TBL_Options_Add[Option],
            TBL_Options_Add[Influx2_Month],
            0,
            0
        )=TBL_Formulas[[#This Row],[Month]],
        SUM(
            G56*
            SUM(
                _xlfn.XLOOKUP(
                    G$1,
                    TBL_Options[Option],
                    TBL_Options[ROG],
                    0,
                    0
                )/
                12
            )+
            G56+
            _xlfn.XLOOKUP(
                G$1,
                TBL_Options_Add[Option],
                TBL_Options_Add[Influx2_Size],
                0,
                0
            )
        ),
        _xlfn.XLOOKUP(
            G$1,
            TBL_Options_Add[Option],
            TBL_Options_Add[Influx3_Month],
            0,
            0
        )=TBL_Formulas[[#This Row],[Month]],
        SUM(
            G56*
            SUM(
                _xlfn.XLOOKUP(
                    G$1,
                    TBL_Options[Option],
                    TBL_Options[ROG],
                    0,
                    0
                )/
                12
            )+
            G56+
            _xlfn.XLOOKUP(
                G$1,
                TBL_Options_Add[Option],
                TBL_Options_Add[Influx3_Size],
                0,
                0
            )
        )
    ),
    SUM(
        G56*
        SUM(
            _xlfn.XLOOKUP(
                G$1,
                TBL_Options[Option],
                TBL_Options[ROG],
                0,
                0
            )/
            12
        )+
        G56
    )
)</f>
        <v>78.269528002401387</v>
      </c>
      <c r="H57" cm="1">
        <f t="array" ref="H57">_xlfn.IFNA(
    _xlfn.IFS(
        _xlfn.XLOOKUP(
            H$1,
            TBL_Options_Add[Option],
            TBL_Options_Add[Influx1_Month],
            0,
            0
        )=TBL_Formulas[[#This Row],[Month]],
        SUM(
            H56*
            SUM(
                _xlfn.XLOOKUP(
                    H$1,
                    TBL_Options[Option],
                    TBL_Options[ROG],
                    0,
                    0
                )/
                12
            )+
            H56+
            _xlfn.XLOOKUP(
                H$1,
                TBL_Options_Add[Option],
                TBL_Options_Add[Influx1_Size],
                0,
                0
            )
        ),
        _xlfn.XLOOKUP(
            H$1,
            TBL_Options_Add[Option],
            TBL_Options_Add[Influx2_Month],
            0,
            0
        )=TBL_Formulas[[#This Row],[Month]],
        SUM(
            H56*
            SUM(
                _xlfn.XLOOKUP(
                    H$1,
                    TBL_Options[Option],
                    TBL_Options[ROG],
                    0,
                    0
                )/
                12
            )+
            H56+
            _xlfn.XLOOKUP(
                H$1,
                TBL_Options_Add[Option],
                TBL_Options_Add[Influx2_Size],
                0,
                0
            )
        ),
        _xlfn.XLOOKUP(
            H$1,
            TBL_Options_Add[Option],
            TBL_Options_Add[Influx3_Month],
            0,
            0
        )=TBL_Formulas[[#This Row],[Month]],
        SUM(
            H56*
            SUM(
                _xlfn.XLOOKUP(
                    H$1,
                    TBL_Options[Option],
                    TBL_Options[ROG],
                    0,
                    0
                )/
                12
            )+
            H56+
            _xlfn.XLOOKUP(
                H$1,
                TBL_Options_Add[Option],
                TBL_Options_Add[Influx3_Size],
                0,
                0
            )
        )
    ),
    SUM(
        H56*
        SUM(
            _xlfn.XLOOKUP(
                H$1,
                TBL_Options[Option],
                TBL_Options[ROG],
                0,
                0
            )/
            12
        )+
        H56
    )
)</f>
        <v>78.269528002401387</v>
      </c>
      <c r="I57" cm="1">
        <f t="array" ref="I57">_xlfn.IFNA(
    _xlfn.IFS(
        _xlfn.XLOOKUP(
            I$1,
            TBL_Options_Add[Option],
            TBL_Options_Add[Influx1_Month],
            0,
            0
        )=TBL_Formulas[[#This Row],[Month]],
        SUM(
            I56*
            SUM(
                _xlfn.XLOOKUP(
                    I$1,
                    TBL_Options[Option],
                    TBL_Options[ROG],
                    0,
                    0
                )/
                12
            )+
            I56+
            _xlfn.XLOOKUP(
                I$1,
                TBL_Options_Add[Option],
                TBL_Options_Add[Influx1_Size],
                0,
                0
            )
        ),
        _xlfn.XLOOKUP(
            I$1,
            TBL_Options_Add[Option],
            TBL_Options_Add[Influx2_Month],
            0,
            0
        )=TBL_Formulas[[#This Row],[Month]],
        SUM(
            I56*
            SUM(
                _xlfn.XLOOKUP(
                    I$1,
                    TBL_Options[Option],
                    TBL_Options[ROG],
                    0,
                    0
                )/
                12
            )+
            I56+
            _xlfn.XLOOKUP(
                I$1,
                TBL_Options_Add[Option],
                TBL_Options_Add[Influx2_Size],
                0,
                0
            )
        ),
        _xlfn.XLOOKUP(
            I$1,
            TBL_Options_Add[Option],
            TBL_Options_Add[Influx3_Month],
            0,
            0
        )=TBL_Formulas[[#This Row],[Month]],
        SUM(
            I56*
            SUM(
                _xlfn.XLOOKUP(
                    I$1,
                    TBL_Options[Option],
                    TBL_Options[ROG],
                    0,
                    0
                )/
                12
            )+
            I56+
            _xlfn.XLOOKUP(
                I$1,
                TBL_Options_Add[Option],
                TBL_Options_Add[Influx3_Size],
                0,
                0
            )
        )
    ),
    SUM(
        I56*
        SUM(
            _xlfn.XLOOKUP(
                I$1,
                TBL_Options[Option],
                TBL_Options[ROG],
                0,
                0
            )/
            12
        )+
        I56
    )
)</f>
        <v>78.269528002401387</v>
      </c>
      <c r="J57" cm="1">
        <f t="array" ref="J57">_xlfn.IFNA(
    _xlfn.IFS(
        _xlfn.XLOOKUP(
            J$1,
            TBL_Options_Add[Option],
            TBL_Options_Add[Influx1_Month],
            0,
            0
        )=TBL_Formulas[[#This Row],[Month]],
        SUM(
            J56*
            SUM(
                _xlfn.XLOOKUP(
                    J$1,
                    TBL_Options[Option],
                    TBL_Options[ROG],
                    0,
                    0
                )/
                12
            )+
            J56+
            _xlfn.XLOOKUP(
                J$1,
                TBL_Options_Add[Option],
                TBL_Options_Add[Influx1_Size],
                0,
                0
            )
        ),
        _xlfn.XLOOKUP(
            J$1,
            TBL_Options_Add[Option],
            TBL_Options_Add[Influx2_Month],
            0,
            0
        )=TBL_Formulas[[#This Row],[Month]],
        SUM(
            J56*
            SUM(
                _xlfn.XLOOKUP(
                    J$1,
                    TBL_Options[Option],
                    TBL_Options[ROG],
                    0,
                    0
                )/
                12
            )+
            J56+
            _xlfn.XLOOKUP(
                J$1,
                TBL_Options_Add[Option],
                TBL_Options_Add[Influx2_Size],
                0,
                0
            )
        ),
        _xlfn.XLOOKUP(
            J$1,
            TBL_Options_Add[Option],
            TBL_Options_Add[Influx3_Month],
            0,
            0
        )=TBL_Formulas[[#This Row],[Month]],
        SUM(
            J56*
            SUM(
                _xlfn.XLOOKUP(
                    J$1,
                    TBL_Options[Option],
                    TBL_Options[ROG],
                    0,
                    0
                )/
                12
            )+
            J56+
            _xlfn.XLOOKUP(
                J$1,
                TBL_Options_Add[Option],
                TBL_Options_Add[Influx3_Size],
                0,
                0
            )
        )
    ),
    SUM(
        J56*
        SUM(
            _xlfn.XLOOKUP(
                J$1,
                TBL_Options[Option],
                TBL_Options[ROG],
                0,
                0
            )/
            12
        )+
        J56
    )
)</f>
        <v>78.269528002401387</v>
      </c>
      <c r="K57" cm="1">
        <f t="array" ref="K57">_xlfn.IFNA(
    _xlfn.IFS(
        _xlfn.XLOOKUP(
            K$1,
            TBL_Options_Add[Option],
            TBL_Options_Add[Influx1_Month],
            0,
            0
        )=TBL_Formulas[[#This Row],[Month]],
        SUM(
            K56*
            SUM(
                _xlfn.XLOOKUP(
                    K$1,
                    TBL_Options[Option],
                    TBL_Options[ROG],
                    0,
                    0
                )/
                12
            )+
            K56+
            _xlfn.XLOOKUP(
                K$1,
                TBL_Options_Add[Option],
                TBL_Options_Add[Influx1_Size],
                0,
                0
            )
        ),
        _xlfn.XLOOKUP(
            K$1,
            TBL_Options_Add[Option],
            TBL_Options_Add[Influx2_Month],
            0,
            0
        )=TBL_Formulas[[#This Row],[Month]],
        SUM(
            K56*
            SUM(
                _xlfn.XLOOKUP(
                    K$1,
                    TBL_Options[Option],
                    TBL_Options[ROG],
                    0,
                    0
                )/
                12
            )+
            K56+
            _xlfn.XLOOKUP(
                K$1,
                TBL_Options_Add[Option],
                TBL_Options_Add[Influx2_Size],
                0,
                0
            )
        ),
        _xlfn.XLOOKUP(
            K$1,
            TBL_Options_Add[Option],
            TBL_Options_Add[Influx3_Month],
            0,
            0
        )=TBL_Formulas[[#This Row],[Month]],
        SUM(
            K56*
            SUM(
                _xlfn.XLOOKUP(
                    K$1,
                    TBL_Options[Option],
                    TBL_Options[ROG],
                    0,
                    0
                )/
                12
            )+
            K56+
            _xlfn.XLOOKUP(
                K$1,
                TBL_Options_Add[Option],
                TBL_Options_Add[Influx3_Size],
                0,
                0
            )
        )
    ),
    SUM(
        K56*
        SUM(
            _xlfn.XLOOKUP(
                K$1,
                TBL_Options[Option],
                TBL_Options[ROG],
                0,
                0
            )/
            12
        )+
        K56
    )
)</f>
        <v>78.269528002401387</v>
      </c>
      <c r="L57">
        <f>IFERROR(
    SUM(
       TBL_Formulas[[#This Row],[Growth Pattern 01]]*
        _xlfn.XLOOKUP(
            L$1,
            TBL_Options[Option],
            TBL_Options[Primary_Mix],
            1,
            0
        )
    ),
    ""
)</f>
        <v>309.218317864852</v>
      </c>
      <c r="M57">
        <f>IFERROR(
    SUM(
       TBL_Formulas[[#This Row],[Growth Pattern 01]]*
        _xlfn.XLOOKUP(
            M$1,
            TBL_Options[Option],
            TBL_Options[Secondary_Mix],
            1,
            0
        )
    ),
    ""
)</f>
        <v>61.843663572970399</v>
      </c>
      <c r="N57">
        <f>IFERROR(
    SUM(
       TBL_Formulas[[#This Row],[Growth Pattern 01]]*
        _xlfn.XLOOKUP(
            N$1,
            TBL_Options[Option],
            TBL_Options[Archive_Mix],
            1,
            0
        )
    ),
    ""
)</f>
        <v>0</v>
      </c>
      <c r="O57">
        <f>IFERROR(
    SUM(
       TBL_Formulas[[#This Row],[Growth Pattern 02]]*
        _xlfn.XLOOKUP(
            O$1,
            TBL_Options[Option],
            TBL_Options[Primary_Mix],
            1,
            0
        )
    ),
    ""
)</f>
        <v>15.653905600480279</v>
      </c>
      <c r="P57">
        <f>IFERROR(
    SUM(
       TBL_Formulas[[#This Row],[Growth Pattern 02]]*
        _xlfn.XLOOKUP(
            P$1,
            TBL_Options[Option],
            TBL_Options[Secondary_Mix],
            1,
            0
        )
    ),
    ""
)</f>
        <v>15.653905600480279</v>
      </c>
      <c r="Q57">
        <f>IFERROR(
    SUM(
       TBL_Formulas[[#This Row],[Growth Pattern 02]]*
        _xlfn.XLOOKUP(
            Q$1,
            TBL_Options[Option],
            TBL_Options[Archive_Mix],
            1,
            0
        )
    ),
    ""
)</f>
        <v>46.961716801440829</v>
      </c>
      <c r="R57">
        <f>IFERROR(
    SUM(
       TBL_Formulas[[#This Row],[Growth Pattern 03]]*
        _xlfn.XLOOKUP(
            R$1,
            TBL_Options[Option],
            TBL_Options[Primary_Mix],
            1,
            0
        )
    ),
    ""
)</f>
        <v>78.269528002401387</v>
      </c>
      <c r="S57">
        <f>IFERROR(
    SUM(
       TBL_Formulas[[#This Row],[Growth Pattern 03]]*
        _xlfn.XLOOKUP(
            R$1,
            TBL_Options[Option],
            TBL_Options[Secondary_Mix],
            1,
            0
        )
    ),
    ""
)</f>
        <v>0</v>
      </c>
      <c r="T57">
        <f>IFERROR(
    SUM(
       TBL_Formulas[[#This Row],[Growth Pattern 03]]*
        _xlfn.XLOOKUP(
            T$1,
            TBL_Options[Option],
            TBL_Options[Archive_Mix],
            1,
            0
        )
    ),
    ""
)</f>
        <v>0</v>
      </c>
      <c r="U57">
        <f>IFERROR(
    SUM(
       TBL_Formulas[[#This Row],[Growth Pattern 04]]*
        _xlfn.XLOOKUP(
            U$1,
            TBL_Options[Option],
            TBL_Options[Primary_Mix],
            1,
            0
        )
    ),
    ""
)</f>
        <v>78.269528002401387</v>
      </c>
      <c r="V57">
        <f>IFERROR(
    SUM(
       TBL_Formulas[[#This Row],[Growth Pattern 04]]*
        _xlfn.XLOOKUP(
           V$1,
            TBL_Options[Option],
            TBL_Options[Secondary_Mix],
            1,
            0
        )
    ),
    ""
)</f>
        <v>0</v>
      </c>
      <c r="W57">
        <f>IFERROR(
    SUM(
       TBL_Formulas[[#This Row],[Growth Pattern 04]]*
        _xlfn.XLOOKUP(
            W$1,
            TBL_Options[Option],
            TBL_Options[Archive_Mix],
            1,
            0
        )
    ),
    ""
)</f>
        <v>0</v>
      </c>
      <c r="X57">
        <f>IFERROR(
    SUM(
       TBL_Formulas[[#This Row],[Growth Pattern 05]]*
        _xlfn.XLOOKUP(
            X$1,
            TBL_Options[Option],
            TBL_Options[Primary_Mix],
            1,
            0
        )
    ),
    ""
)</f>
        <v>78.269528002401387</v>
      </c>
      <c r="Y57">
        <f>IFERROR(
    SUM(
       TBL_Formulas[[#This Row],[Growth Pattern 05]]*
        _xlfn.XLOOKUP(
            Y$1,
            TBL_Options[Option],
            TBL_Options[Secondary_Mix],
            1,
            0
        )
    ),
    ""
)</f>
        <v>0</v>
      </c>
      <c r="Z57">
        <f>IFERROR(
    SUM(
       TBL_Formulas[[#This Row],[Growth Pattern 05]]*
        _xlfn.XLOOKUP(
            Z$1,
            TBL_Options[Option],
            TBL_Options[Archive_Mix],
            1,
            0
        )
    ),
    ""
)</f>
        <v>0</v>
      </c>
      <c r="AA57">
        <f>IFERROR(
    SUM(
       TBL_Formulas[[#This Row],[Growth Pattern 06]]*
        _xlfn.XLOOKUP(
            AA$1,
            TBL_Options[Option],
            TBL_Options[Primary_Mix],
            1,
            0
        )
    ),
    ""
)</f>
        <v>78.269528002401387</v>
      </c>
      <c r="AB57">
        <f>IFERROR(
    SUM(
       TBL_Formulas[[#This Row],[Growth Pattern 06]]*
        _xlfn.XLOOKUP(
            AB$1,
            TBL_Options[Option],
            TBL_Options[Secondary_Mix],
            1,
            0
        )
    ),
    ""
)</f>
        <v>0</v>
      </c>
      <c r="AC57">
        <f>IFERROR(
    SUM(
       TBL_Formulas[[#This Row],[Growth Pattern 06]]*
        _xlfn.XLOOKUP(
            AC$1,
            TBL_Options[Option],
            TBL_Options[Archive_Mix],
            1,
            0
        )
    ),
    ""
)</f>
        <v>0</v>
      </c>
      <c r="AD57">
        <f>IFERROR(
    SUM(
       TBL_Formulas[[#This Row],[Growth Pattern 07]]*
        _xlfn.XLOOKUP(
            AD$1,
            TBL_Options[Option],
            TBL_Options[Primary_Mix],
            1,
            0
        )
    ),
    ""
)</f>
        <v>78.269528002401387</v>
      </c>
      <c r="AE57">
        <f>IFERROR(
    SUM(
       TBL_Formulas[[#This Row],[Growth Pattern 07]]*
        _xlfn.XLOOKUP(
            AE$1,
            TBL_Options[Option],
            TBL_Options[Secondary_Mix],
            1,
            0
        )
    ),
    ""
)</f>
        <v>0</v>
      </c>
      <c r="AF57">
        <f>IFERROR(
    SUM(
       TBL_Formulas[[#This Row],[Growth Pattern 07]]*
        _xlfn.XLOOKUP(
            AF$1,
            TBL_Options[Option],
            TBL_Options[Archive_Mix],
            1,
            0
        )
    ),
    ""
)</f>
        <v>0</v>
      </c>
      <c r="AG57">
        <f>IFERROR(
    SUM(
       TBL_Formulas[[#This Row],[Growth Pattern 08]]*
        _xlfn.XLOOKUP(
            AG$1,
            TBL_Options[Option],
            TBL_Options[Primary_Mix],
            1,
            0
        )
    ),
    ""
)</f>
        <v>78.269528002401387</v>
      </c>
      <c r="AH57">
        <f>IFERROR(
    SUM(
       TBL_Formulas[[#This Row],[Growth Pattern 08]]*
        _xlfn.XLOOKUP(
            AH$1,
            TBL_Options[Option],
            TBL_Options[Secondary_Mix],
            1,
            0
        )
    ),
    ""
)</f>
        <v>0</v>
      </c>
      <c r="AI57">
        <f>IFERROR(
    SUM(
       TBL_Formulas[[#This Row],[Growth Pattern 08]]*
        _xlfn.XLOOKUP(
            AI$1,
            TBL_Options[Option],
            TBL_Options[Archive_Mix],
            1,
            0
        )
    ),
    ""
)</f>
        <v>0</v>
      </c>
      <c r="AJ57">
        <f>IFERROR(
    SUM(
       TBL_Formulas[[#This Row],[Growth Pattern 09]]*
        _xlfn.XLOOKUP(
            AJ$1,
            TBL_Options[Option],
            TBL_Options[Primary_Mix],
            1,
            0
        )
    ),
    ""
)</f>
        <v>78.269528002401387</v>
      </c>
      <c r="AK57">
        <f>IFERROR(
    SUM(
       TBL_Formulas[[#This Row],[Growth Pattern 09]]*
        _xlfn.XLOOKUP(
            AK$1,
            TBL_Options[Option],
            TBL_Options[Secondary_Mix],
            1,
            0
        )
    ),
    ""
)</f>
        <v>0</v>
      </c>
      <c r="AL57">
        <f>IFERROR(
    SUM(
       TBL_Formulas[[#This Row],[Growth Pattern 09]]*
        _xlfn.XLOOKUP(
            AL$1,
            TBL_Options[Option],
            TBL_Options[Archive_Mix],
            1,
            0
        )
    ),
    ""
)</f>
        <v>0</v>
      </c>
      <c r="AM57">
        <f>IFERROR(
    SUM(
       TBL_Formulas[[#This Row],[Growth Pattern 10]]*
        _xlfn.XLOOKUP(
            AM$1,
            TBL_Options[Option],
            TBL_Options[Primary_Mix],
            1,
            0
        )
    ),
    ""
)</f>
        <v>78.269528002401387</v>
      </c>
      <c r="AN57">
        <f>IFERROR(
    SUM(
       TBL_Formulas[[#This Row],[Growth Pattern 10]]*
        _xlfn.XLOOKUP(
            AN$1,
            TBL_Options[Option],
            TBL_Options[Secondary_Mix],
            1,
            0
        )
    ),
    ""
)</f>
        <v>0</v>
      </c>
      <c r="AO57">
        <f>IFERROR(
    SUM(
       TBL_Formulas[[#This Row],[Growth Pattern 10]]*
        _xlfn.XLOOKUP(
            AO$1,
            TBL_Options[Option],
            TBL_Options[Archive_Mix],
            1,
            0
        )
    ),
    ""
)</f>
        <v>0</v>
      </c>
      <c r="AP57" s="3" cm="1">
        <f t="array" ref="AP57">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7017.2702648593859</v>
      </c>
      <c r="AQ57" s="3" t="str" cm="1">
        <f t="array" ref="AQ57">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7" s="3" t="str" cm="1">
        <f t="array" ref="AR57">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7" s="3" cm="1">
        <f t="array" ref="AS57">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368.68078470251152</v>
      </c>
      <c r="AT57" s="3" cm="1">
        <f t="array" ref="AT57">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200.36999168614759</v>
      </c>
      <c r="AU57" s="3" cm="1">
        <f t="array" ref="AU57">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192.35519201870164</v>
      </c>
      <c r="AV57" s="3" cm="1">
        <f t="array" ref="AV57">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1001.8499584307378</v>
      </c>
      <c r="AW57" s="3" t="str" cm="1">
        <f t="array" ref="AW57">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7" s="3" t="str" cm="1">
        <f t="array" ref="AX57">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7" s="3" cm="1">
        <f t="array" ref="AY57">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801.47996674459023</v>
      </c>
      <c r="AZ57" s="3" t="str" cm="1">
        <f t="array" ref="AZ57">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7" s="3" t="str" cm="1">
        <f t="array" ref="BA57">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7" s="3" cm="1">
        <f t="array" ref="BB57">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1422.4003424681409</v>
      </c>
      <c r="BC57" s="3" t="str" cm="1">
        <f t="array" ref="BC57">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7" s="3" t="str" cm="1">
        <f t="array" ref="BD57">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7" s="3" cm="1">
        <f t="array" ref="BE57">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801.47996674459023</v>
      </c>
      <c r="BF57" s="3" t="str" cm="1">
        <f t="array" ref="BF57">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7" s="3" t="str" cm="1">
        <f t="array" ref="BG57">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7" s="3" cm="1">
        <f t="array" ref="BH57">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160.29599334891805</v>
      </c>
      <c r="BI57" s="3" t="str" cm="1">
        <f t="array" ref="BI57">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7" s="3" t="str" cm="1">
        <f t="array" ref="BJ57">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7" s="3" cm="1">
        <f t="array" ref="BK57">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3125.7718703039018</v>
      </c>
      <c r="BL57" s="3" t="str" cm="1">
        <f t="array" ref="BL57">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7" s="3" t="str" cm="1">
        <f t="array" ref="BM57">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7" s="3" cm="1">
        <f t="array" ref="BN57">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801.47996674459023</v>
      </c>
      <c r="BO57" s="3" t="str" cm="1">
        <f t="array" ref="BO57">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7" s="3" t="str" cm="1">
        <f t="array" ref="BP57">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7" s="3" cm="1">
        <f t="array" ref="BQ57">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320.59198669783609</v>
      </c>
      <c r="BR57" s="3" t="str" cm="1">
        <f t="array" ref="BR57">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7" s="3" t="str" cm="1">
        <f t="array" ref="BS57">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7"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7">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7">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80.147996674459023</v>
      </c>
      <c r="BW57">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80.147996674459023</v>
      </c>
      <c r="BX57">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7">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80.147996674459023</v>
      </c>
      <c r="BZ57">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160.29599334891805</v>
      </c>
      <c r="CA57">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7">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80.147996674459023</v>
      </c>
      <c r="CC57">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160.29599334891805</v>
      </c>
      <c r="CD57" s="3" t="str" cm="1">
        <f t="array" ref="CD57">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7" s="3" cm="1">
        <f t="array" ref="CE57">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2742.6362386956716</v>
      </c>
      <c r="CF57" s="3" t="str" cm="1">
        <f t="array" ref="CF57">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7" s="3" t="str" cm="1">
        <f t="array" ref="CG57">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7" s="3" cm="1">
        <f t="array" ref="CH57">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144.26639401402625</v>
      </c>
      <c r="CI57" s="3" t="str" cm="1">
        <f t="array" ref="CI57">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7" s="3" t="str" cm="1">
        <f t="array" ref="CJ57">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7" s="3" cm="1">
        <f t="array" ref="CK57">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721.33197007013121</v>
      </c>
      <c r="CL57" s="3" t="str" cm="1">
        <f t="array" ref="CL57">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7" s="3" t="str" cm="1">
        <f t="array" ref="CM57">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7" s="3" cm="1">
        <f t="array" ref="CN57">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721.33197007013121</v>
      </c>
      <c r="CO57" s="3" t="str" cm="1">
        <f t="array" ref="CO57">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7" s="3" cm="1">
        <f t="array" ref="CP57">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692.3349709015165</v>
      </c>
      <c r="CQ57" s="3" t="str" cm="1">
        <f t="array" ref="CQ57">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7" s="3" t="str" cm="1">
        <f t="array" ref="CR57">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7" s="3" cm="1">
        <f t="array" ref="CS57">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692.3349709015165</v>
      </c>
      <c r="CT57" s="3" t="str" cm="1">
        <f t="array" ref="CT57">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7" s="3" t="str" cm="1">
        <f t="array" ref="CU57">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7" s="3" cm="1">
        <f t="array" ref="CV57">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692.3349709015165</v>
      </c>
      <c r="CW57" s="3" t="str" cm="1">
        <f t="array" ref="CW57">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7" s="3" t="str" cm="1">
        <f t="array" ref="CX57">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7" s="3" cm="1">
        <f t="array" ref="CY57">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692.3349709015165</v>
      </c>
      <c r="CZ57" s="3" t="str" cm="1">
        <f t="array" ref="CZ57">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7" s="3" t="str" cm="1">
        <f t="array" ref="DA57">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7" s="3" t="str" cm="1">
        <f t="array" ref="DB57">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7" s="3" t="str" cm="1">
        <f t="array" ref="DC57">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7" s="3" cm="1">
        <f t="array" ref="DD57">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891.86796341904926</v>
      </c>
      <c r="DE57" s="3" t="str" cm="1">
        <f t="array" ref="DE57">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7" s="3" t="str" cm="1">
        <f t="array" ref="DF57">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7" s="3" cm="1">
        <f t="array" ref="DG57">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891.86796341904926</v>
      </c>
      <c r="DH57" s="3">
        <f>SUM(TBL_Formulas[[#This Row],[Primary Storage 01]:[Archive Storage 01]],TBL_Formulas[[#This Row],[Data Retrieval 01]])</f>
        <v>7017.2702648593859</v>
      </c>
      <c r="DI57" s="3">
        <f>SUM(TBL_Formulas[[#This Row],[Primary Storage 01]:[Archive Storage 01]],TBL_Formulas[[#This Row],[Data Retrieval 01]],TBL_Formulas[[#This Row],[Egress Fees 01 - Azure]:[Egress Fees 01 - GCP]])</f>
        <v>9759.9065035550575</v>
      </c>
      <c r="DJ57" s="3">
        <f>SUM(TBL_Formulas[[#This Row],[Primary Storage 02]:[Archive Storage 02]],TBL_Formulas[[#This Row],[Data Retrieval 02]])</f>
        <v>761.40596840736066</v>
      </c>
      <c r="DK57" s="3">
        <f>SUM(TBL_Formulas[[#This Row],[Primary Storage 02]:[Archive Storage 02]],TBL_Formulas[[#This Row],[Data Retrieval 02]],TBL_Formulas[[#This Row],[Egress Fees 02 - Azure]:[Egress Fees 02 - GCP]])</f>
        <v>905.67236242138688</v>
      </c>
      <c r="DL57" s="3">
        <f>SUM(TBL_Formulas[[#This Row],[Primary Storage 03]:[Archive Storage 03]],TBL_Formulas[[#This Row],[Data Retrieval 03]])</f>
        <v>1081.997955105197</v>
      </c>
      <c r="DM57" s="3">
        <f>SUM(TBL_Formulas[[#This Row],[Primary Storage 03]:[Archive Storage 03]],TBL_Formulas[[#This Row],[Data Retrieval 03]],TBL_Formulas[[#This Row],[Egress Fees 03 - Azure]:[Egress Fees 03 - GCP]])</f>
        <v>1803.3299251753283</v>
      </c>
      <c r="DN57" s="3">
        <f>SUM(TBL_Formulas[[#This Row],[Primary Storage 04]:[Archive Storage 04]],TBL_Formulas[[#This Row],[Data Retrieval 04]])</f>
        <v>881.62796341904925</v>
      </c>
      <c r="DO57" s="3">
        <f>SUM(TBL_Formulas[[#This Row],[Primary Storage 04]:[Archive Storage 04]],TBL_Formulas[[#This Row],[Data Retrieval 04]],TBL_Formulas[[#This Row],[Egress Fees 04 - Azure]:[Egress Fees 04 - GCP]])</f>
        <v>1602.9599334891805</v>
      </c>
      <c r="DP57" s="3">
        <f>SUM(TBL_Formulas[[#This Row],[Primary Storage 05]:[Archive Storage 05]],TBL_Formulas[[#This Row],[Data Retrieval 05]])</f>
        <v>1422.4003424681409</v>
      </c>
      <c r="DQ57" s="3">
        <f>SUM(TBL_Formulas[[#This Row],[Primary Storage 05]:[Archive Storage 05]],TBL_Formulas[[#This Row],[Data Retrieval 05]],TBL_Formulas[[#This Row],[Egress Fees 05 - Azure]:[Egress Fees 05 - GCP]])</f>
        <v>2114.7353133696574</v>
      </c>
      <c r="DR57" s="3">
        <f>SUM(TBL_Formulas[[#This Row],[Primary Storage 06]:[Archive Storage 06]],TBL_Formulas[[#This Row],[Data Retrieval 06]])</f>
        <v>881.62796341904925</v>
      </c>
      <c r="DS57" s="3">
        <f>SUM(TBL_Formulas[[#This Row],[Primary Storage 06]:[Archive Storage 06]],TBL_Formulas[[#This Row],[Data Retrieval 06]],TBL_Formulas[[#This Row],[Egress Fees 06 - Azure]:[Egress Fees 06 - GCP]])</f>
        <v>1573.9629343205656</v>
      </c>
      <c r="DT57" s="3">
        <f>SUM(TBL_Formulas[[#This Row],[Primary Storage 07]:[Archive Storage 07]],TBL_Formulas[[#This Row],[Data Retrieval 07]])</f>
        <v>320.59198669783609</v>
      </c>
      <c r="DU57" s="3">
        <f>SUM(TBL_Formulas[[#This Row],[Primary Storage 07]:[Archive Storage 07]],TBL_Formulas[[#This Row],[Data Retrieval 07]],TBL_Formulas[[#This Row],[Egress Fees 07 - Azure]:[Egress Fees 07 - GCP]])</f>
        <v>1012.9269575993526</v>
      </c>
      <c r="DV57" s="3">
        <f>SUM(TBL_Formulas[[#This Row],[Primary Storage 08]:[Archive Storage 08]],TBL_Formulas[[#This Row],[Data Retrieval 08]])</f>
        <v>3125.7718703039018</v>
      </c>
      <c r="DW57" s="3">
        <f>SUM(TBL_Formulas[[#This Row],[Primary Storage 08]:[Archive Storage 08]],TBL_Formulas[[#This Row],[Data Retrieval 08]],TBL_Formulas[[#This Row],[Egress Fees 08 - Azure]:[Egress Fees 08 - GCP]])</f>
        <v>3818.1068412054183</v>
      </c>
      <c r="DX57" s="3">
        <f>SUM(TBL_Formulas[[#This Row],[Primary Storage 09]:[Archive Storage 09]],TBL_Formulas[[#This Row],[Data Retrieval 09]])</f>
        <v>881.62796341904925</v>
      </c>
      <c r="DY57" s="3">
        <f>SUM(TBL_Formulas[[#This Row],[Primary Storage 09]:[Archive Storage 09]],TBL_Formulas[[#This Row],[Data Retrieval 09]],TBL_Formulas[[#This Row],[Egress Fees 09 - Azure]:[Egress Fees 09 - GCP]])</f>
        <v>1773.4959268380985</v>
      </c>
      <c r="DZ57" s="3">
        <f>SUM(TBL_Formulas[[#This Row],[Primary Storage 10]:[Archive Storage 10]],TBL_Formulas[[#This Row],[Data Retrieval 10]])</f>
        <v>480.88798004675414</v>
      </c>
      <c r="EA57" s="3">
        <f>SUM(TBL_Formulas[[#This Row],[Primary Storage 10]:[Archive Storage 10]],TBL_Formulas[[#This Row],[Data Retrieval 10]],TBL_Formulas[[#This Row],[Egress Fees 10 - Azure]:[Egress Fees 10 - GCP]])</f>
        <v>1372.7559434658033</v>
      </c>
      <c r="EB57" s="14"/>
    </row>
    <row r="58" spans="1:132" x14ac:dyDescent="0.2">
      <c r="A58" s="2">
        <v>56</v>
      </c>
      <c r="B58" cm="1">
        <f t="array" ref="B58">_xlfn.IFNA(
    _xlfn.IFS(
        _xlfn.XLOOKUP(
            B$1,
            TBL_Options_Add[Option],
            TBL_Options_Add[Influx1_Month],
            0,
            0
        )=TBL_Formulas[[#This Row],[Month]],
        SUM(
            B57*
            SUM(
                _xlfn.XLOOKUP(
                    B$1,
                    TBL_Options[Option],
                    TBL_Options[ROG],
                    0,
                    0
                )/
                12
            )+
            B57+
            _xlfn.XLOOKUP(
                B$1,
                TBL_Options_Add[Option],
                TBL_Options_Add[Influx1_Size],
                0,
                0
            )
        ),
        _xlfn.XLOOKUP(
            B$1,
            TBL_Options_Add[Option],
            TBL_Options_Add[Influx2_Month],
            0,
            0
        )=TBL_Formulas[[#This Row],[Month]],
        SUM(
            B57*
            SUM(
                _xlfn.XLOOKUP(
                    B$1,
                    TBL_Options[Option],
                    TBL_Options[ROG],
                    0,
                    0
                )/
                12
            )+
            B57+
            _xlfn.XLOOKUP(
                B$1,
                TBL_Options_Add[Option],
                TBL_Options_Add[Influx2_Size],
                0,
                0
            )
        ),
        _xlfn.XLOOKUP(
            B$1,
            TBL_Options_Add[Option],
            TBL_Options_Add[Influx3_Month],
            0,
            0
        )=TBL_Formulas[[#This Row],[Month]],
        SUM(
            B57*
            SUM(
                _xlfn.XLOOKUP(
                    B$1,
                    TBL_Options[Option],
                    TBL_Options[ROG],
                    0,
                    0
                )/
                12
            )+
            B57+
            _xlfn.XLOOKUP(
                B$1,
                TBL_Options_Add[Option],
                TBL_Options_Add[Influx3_Size],
                0,
                0
            )
        )
    ),
    SUM(
        B57*
        SUM(
            _xlfn.XLOOKUP(
                B$1,
                TBL_Options[Option],
                TBL_Options[ROG],
                0,
                0
            )/
            12
        )+
        B57
    )
)</f>
        <v>311.79513718039243</v>
      </c>
      <c r="C58" cm="1">
        <f t="array" ref="C58">_xlfn.IFNA(
    _xlfn.IFS(
        _xlfn.XLOOKUP(
            C$1,
            TBL_Options_Add[Option],
            TBL_Options_Add[Influx1_Month],
            0,
            0
        )=TBL_Formulas[[#This Row],[Month]],
        SUM(
            C57*
            SUM(
                _xlfn.XLOOKUP(
                    C$1,
                    TBL_Options[Option],
                    TBL_Options[ROG],
                    0,
                    0
                )/
                12
            )+
            C57+
            _xlfn.XLOOKUP(
                C$1,
                TBL_Options_Add[Option],
                TBL_Options_Add[Influx1_Size],
                0,
                0
            )
        ),
        _xlfn.XLOOKUP(
            C$1,
            TBL_Options_Add[Option],
            TBL_Options_Add[Influx2_Month],
            0,
            0
        )=TBL_Formulas[[#This Row],[Month]],
        SUM(
            C57*
            SUM(
                _xlfn.XLOOKUP(
                    C$1,
                    TBL_Options[Option],
                    TBL_Options[ROG],
                    0,
                    0
                )/
                12
            )+
            C57+
            _xlfn.XLOOKUP(
                C$1,
                TBL_Options_Add[Option],
                TBL_Options_Add[Influx2_Size],
                0,
                0
            )
        ),
        _xlfn.XLOOKUP(
            C$1,
            TBL_Options_Add[Option],
            TBL_Options_Add[Influx3_Month],
            0,
            0
        )=TBL_Formulas[[#This Row],[Month]],
        SUM(
            C57*
            SUM(
                _xlfn.XLOOKUP(
                    C$1,
                    TBL_Options[Option],
                    TBL_Options[ROG],
                    0,
                    0
                )/
                12
            )+
            C57+
            _xlfn.XLOOKUP(
                C$1,
                TBL_Options_Add[Option],
                TBL_Options_Add[Influx3_Size],
                0,
                0
            )
        )
    ),
    SUM(
        C57*
        SUM(
            _xlfn.XLOOKUP(
                C$1,
                TBL_Options[Option],
                TBL_Options[ROG],
                0,
                0
            )/
            12
        )+
        C57
    )
)</f>
        <v>78.921774069088059</v>
      </c>
      <c r="D58" cm="1">
        <f t="array" ref="D58">_xlfn.IFNA(
    _xlfn.IFS(
        _xlfn.XLOOKUP(
            D$1,
            TBL_Options_Add[Option],
            TBL_Options_Add[Influx1_Month],
            0,
            0
        )=TBL_Formulas[[#This Row],[Month]],
        SUM(
            D57*
            SUM(
                _xlfn.XLOOKUP(
                    D$1,
                    TBL_Options[Option],
                    TBL_Options[ROG],
                    0,
                    0
                )/
                12
            )+
            D57+
            _xlfn.XLOOKUP(
                D$1,
                TBL_Options_Add[Option],
                TBL_Options_Add[Influx1_Size],
                0,
                0
            )
        ),
        _xlfn.XLOOKUP(
            D$1,
            TBL_Options_Add[Option],
            TBL_Options_Add[Influx2_Month],
            0,
            0
        )=TBL_Formulas[[#This Row],[Month]],
        SUM(
            D57*
            SUM(
                _xlfn.XLOOKUP(
                    D$1,
                    TBL_Options[Option],
                    TBL_Options[ROG],
                    0,
                    0
                )/
                12
            )+
            D57+
            _xlfn.XLOOKUP(
                D$1,
                TBL_Options_Add[Option],
                TBL_Options_Add[Influx2_Size],
                0,
                0
            )
        ),
        _xlfn.XLOOKUP(
            D$1,
            TBL_Options_Add[Option],
            TBL_Options_Add[Influx3_Month],
            0,
            0
        )=TBL_Formulas[[#This Row],[Month]],
        SUM(
            D57*
            SUM(
                _xlfn.XLOOKUP(
                    D$1,
                    TBL_Options[Option],
                    TBL_Options[ROG],
                    0,
                    0
                )/
                12
            )+
            D57+
            _xlfn.XLOOKUP(
                D$1,
                TBL_Options_Add[Option],
                TBL_Options_Add[Influx3_Size],
                0,
                0
            )
        )
    ),
    SUM(
        D57*
        SUM(
            _xlfn.XLOOKUP(
                D$1,
                TBL_Options[Option],
                TBL_Options[ROG],
                0,
                0
            )/
            12
        )+
        D57
    )
)</f>
        <v>78.921774069088059</v>
      </c>
      <c r="E58" cm="1">
        <f t="array" ref="E58">_xlfn.IFNA(
    _xlfn.IFS(
        _xlfn.XLOOKUP(
            E$1,
            TBL_Options_Add[Option],
            TBL_Options_Add[Influx1_Month],
            0,
            0
        )=TBL_Formulas[[#This Row],[Month]],
        SUM(
            E57*
            SUM(
                _xlfn.XLOOKUP(
                    E$1,
                    TBL_Options[Option],
                    TBL_Options[ROG],
                    0,
                    0
                )/
                12
            )+
            E57+
            _xlfn.XLOOKUP(
                E$1,
                TBL_Options_Add[Option],
                TBL_Options_Add[Influx1_Size],
                0,
                0
            )
        ),
        _xlfn.XLOOKUP(
            E$1,
            TBL_Options_Add[Option],
            TBL_Options_Add[Influx2_Month],
            0,
            0
        )=TBL_Formulas[[#This Row],[Month]],
        SUM(
            E57*
            SUM(
                _xlfn.XLOOKUP(
                    E$1,
                    TBL_Options[Option],
                    TBL_Options[ROG],
                    0,
                    0
                )/
                12
            )+
            E57+
            _xlfn.XLOOKUP(
                E$1,
                TBL_Options_Add[Option],
                TBL_Options_Add[Influx2_Size],
                0,
                0
            )
        ),
        _xlfn.XLOOKUP(
            E$1,
            TBL_Options_Add[Option],
            TBL_Options_Add[Influx3_Month],
            0,
            0
        )=TBL_Formulas[[#This Row],[Month]],
        SUM(
            E57*
            SUM(
                _xlfn.XLOOKUP(
                    E$1,
                    TBL_Options[Option],
                    TBL_Options[ROG],
                    0,
                    0
                )/
                12
            )+
            E57+
            _xlfn.XLOOKUP(
                E$1,
                TBL_Options_Add[Option],
                TBL_Options_Add[Influx3_Size],
                0,
                0
            )
        )
    ),
    SUM(
        E57*
        SUM(
            _xlfn.XLOOKUP(
                E$1,
                TBL_Options[Option],
                TBL_Options[ROG],
                0,
                0
            )/
            12
        )+
        E57
    )
)</f>
        <v>78.921774069088059</v>
      </c>
      <c r="F58" cm="1">
        <f t="array" ref="F58">_xlfn.IFNA(
    _xlfn.IFS(
        _xlfn.XLOOKUP(
            F$1,
            TBL_Options_Add[Option],
            TBL_Options_Add[Influx1_Month],
            0,
            0
        )=TBL_Formulas[[#This Row],[Month]],
        SUM(
            F57*
            SUM(
                _xlfn.XLOOKUP(
                    F$1,
                    TBL_Options[Option],
                    TBL_Options[ROG],
                    0,
                    0
                )/
                12
            )+
            F57+
            _xlfn.XLOOKUP(
                F$1,
                TBL_Options_Add[Option],
                TBL_Options_Add[Influx1_Size],
                0,
                0
            )
        ),
        _xlfn.XLOOKUP(
            F$1,
            TBL_Options_Add[Option],
            TBL_Options_Add[Influx2_Month],
            0,
            0
        )=TBL_Formulas[[#This Row],[Month]],
        SUM(
            F57*
            SUM(
                _xlfn.XLOOKUP(
                    F$1,
                    TBL_Options[Option],
                    TBL_Options[ROG],
                    0,
                    0
                )/
                12
            )+
            F57+
            _xlfn.XLOOKUP(
                F$1,
                TBL_Options_Add[Option],
                TBL_Options_Add[Influx2_Size],
                0,
                0
            )
        ),
        _xlfn.XLOOKUP(
            F$1,
            TBL_Options_Add[Option],
            TBL_Options_Add[Influx3_Month],
            0,
            0
        )=TBL_Formulas[[#This Row],[Month]],
        SUM(
            F57*
            SUM(
                _xlfn.XLOOKUP(
                    F$1,
                    TBL_Options[Option],
                    TBL_Options[ROG],
                    0,
                    0
                )/
                12
            )+
            F57+
            _xlfn.XLOOKUP(
                F$1,
                TBL_Options_Add[Option],
                TBL_Options_Add[Influx3_Size],
                0,
                0
            )
        )
    ),
    SUM(
        F57*
        SUM(
            _xlfn.XLOOKUP(
                F$1,
                TBL_Options[Option],
                TBL_Options[ROG],
                0,
                0
            )/
            12
        )+
        F57
    )
)</f>
        <v>78.921774069088059</v>
      </c>
      <c r="G58" cm="1">
        <f t="array" ref="G58">_xlfn.IFNA(
    _xlfn.IFS(
        _xlfn.XLOOKUP(
            G$1,
            TBL_Options_Add[Option],
            TBL_Options_Add[Influx1_Month],
            0,
            0
        )=TBL_Formulas[[#This Row],[Month]],
        SUM(
            G57*
            SUM(
                _xlfn.XLOOKUP(
                    G$1,
                    TBL_Options[Option],
                    TBL_Options[ROG],
                    0,
                    0
                )/
                12
            )+
            G57+
            _xlfn.XLOOKUP(
                G$1,
                TBL_Options_Add[Option],
                TBL_Options_Add[Influx1_Size],
                0,
                0
            )
        ),
        _xlfn.XLOOKUP(
            G$1,
            TBL_Options_Add[Option],
            TBL_Options_Add[Influx2_Month],
            0,
            0
        )=TBL_Formulas[[#This Row],[Month]],
        SUM(
            G57*
            SUM(
                _xlfn.XLOOKUP(
                    G$1,
                    TBL_Options[Option],
                    TBL_Options[ROG],
                    0,
                    0
                )/
                12
            )+
            G57+
            _xlfn.XLOOKUP(
                G$1,
                TBL_Options_Add[Option],
                TBL_Options_Add[Influx2_Size],
                0,
                0
            )
        ),
        _xlfn.XLOOKUP(
            G$1,
            TBL_Options_Add[Option],
            TBL_Options_Add[Influx3_Month],
            0,
            0
        )=TBL_Formulas[[#This Row],[Month]],
        SUM(
            G57*
            SUM(
                _xlfn.XLOOKUP(
                    G$1,
                    TBL_Options[Option],
                    TBL_Options[ROG],
                    0,
                    0
                )/
                12
            )+
            G57+
            _xlfn.XLOOKUP(
                G$1,
                TBL_Options_Add[Option],
                TBL_Options_Add[Influx3_Size],
                0,
                0
            )
        )
    ),
    SUM(
        G57*
        SUM(
            _xlfn.XLOOKUP(
                G$1,
                TBL_Options[Option],
                TBL_Options[ROG],
                0,
                0
            )/
            12
        )+
        G57
    )
)</f>
        <v>78.921774069088059</v>
      </c>
      <c r="H58" cm="1">
        <f t="array" ref="H58">_xlfn.IFNA(
    _xlfn.IFS(
        _xlfn.XLOOKUP(
            H$1,
            TBL_Options_Add[Option],
            TBL_Options_Add[Influx1_Month],
            0,
            0
        )=TBL_Formulas[[#This Row],[Month]],
        SUM(
            H57*
            SUM(
                _xlfn.XLOOKUP(
                    H$1,
                    TBL_Options[Option],
                    TBL_Options[ROG],
                    0,
                    0
                )/
                12
            )+
            H57+
            _xlfn.XLOOKUP(
                H$1,
                TBL_Options_Add[Option],
                TBL_Options_Add[Influx1_Size],
                0,
                0
            )
        ),
        _xlfn.XLOOKUP(
            H$1,
            TBL_Options_Add[Option],
            TBL_Options_Add[Influx2_Month],
            0,
            0
        )=TBL_Formulas[[#This Row],[Month]],
        SUM(
            H57*
            SUM(
                _xlfn.XLOOKUP(
                    H$1,
                    TBL_Options[Option],
                    TBL_Options[ROG],
                    0,
                    0
                )/
                12
            )+
            H57+
            _xlfn.XLOOKUP(
                H$1,
                TBL_Options_Add[Option],
                TBL_Options_Add[Influx2_Size],
                0,
                0
            )
        ),
        _xlfn.XLOOKUP(
            H$1,
            TBL_Options_Add[Option],
            TBL_Options_Add[Influx3_Month],
            0,
            0
        )=TBL_Formulas[[#This Row],[Month]],
        SUM(
            H57*
            SUM(
                _xlfn.XLOOKUP(
                    H$1,
                    TBL_Options[Option],
                    TBL_Options[ROG],
                    0,
                    0
                )/
                12
            )+
            H57+
            _xlfn.XLOOKUP(
                H$1,
                TBL_Options_Add[Option],
                TBL_Options_Add[Influx3_Size],
                0,
                0
            )
        )
    ),
    SUM(
        H57*
        SUM(
            _xlfn.XLOOKUP(
                H$1,
                TBL_Options[Option],
                TBL_Options[ROG],
                0,
                0
            )/
            12
        )+
        H57
    )
)</f>
        <v>78.921774069088059</v>
      </c>
      <c r="I58" cm="1">
        <f t="array" ref="I58">_xlfn.IFNA(
    _xlfn.IFS(
        _xlfn.XLOOKUP(
            I$1,
            TBL_Options_Add[Option],
            TBL_Options_Add[Influx1_Month],
            0,
            0
        )=TBL_Formulas[[#This Row],[Month]],
        SUM(
            I57*
            SUM(
                _xlfn.XLOOKUP(
                    I$1,
                    TBL_Options[Option],
                    TBL_Options[ROG],
                    0,
                    0
                )/
                12
            )+
            I57+
            _xlfn.XLOOKUP(
                I$1,
                TBL_Options_Add[Option],
                TBL_Options_Add[Influx1_Size],
                0,
                0
            )
        ),
        _xlfn.XLOOKUP(
            I$1,
            TBL_Options_Add[Option],
            TBL_Options_Add[Influx2_Month],
            0,
            0
        )=TBL_Formulas[[#This Row],[Month]],
        SUM(
            I57*
            SUM(
                _xlfn.XLOOKUP(
                    I$1,
                    TBL_Options[Option],
                    TBL_Options[ROG],
                    0,
                    0
                )/
                12
            )+
            I57+
            _xlfn.XLOOKUP(
                I$1,
                TBL_Options_Add[Option],
                TBL_Options_Add[Influx2_Size],
                0,
                0
            )
        ),
        _xlfn.XLOOKUP(
            I$1,
            TBL_Options_Add[Option],
            TBL_Options_Add[Influx3_Month],
            0,
            0
        )=TBL_Formulas[[#This Row],[Month]],
        SUM(
            I57*
            SUM(
                _xlfn.XLOOKUP(
                    I$1,
                    TBL_Options[Option],
                    TBL_Options[ROG],
                    0,
                    0
                )/
                12
            )+
            I57+
            _xlfn.XLOOKUP(
                I$1,
                TBL_Options_Add[Option],
                TBL_Options_Add[Influx3_Size],
                0,
                0
            )
        )
    ),
    SUM(
        I57*
        SUM(
            _xlfn.XLOOKUP(
                I$1,
                TBL_Options[Option],
                TBL_Options[ROG],
                0,
                0
            )/
            12
        )+
        I57
    )
)</f>
        <v>78.921774069088059</v>
      </c>
      <c r="J58" cm="1">
        <f t="array" ref="J58">_xlfn.IFNA(
    _xlfn.IFS(
        _xlfn.XLOOKUP(
            J$1,
            TBL_Options_Add[Option],
            TBL_Options_Add[Influx1_Month],
            0,
            0
        )=TBL_Formulas[[#This Row],[Month]],
        SUM(
            J57*
            SUM(
                _xlfn.XLOOKUP(
                    J$1,
                    TBL_Options[Option],
                    TBL_Options[ROG],
                    0,
                    0
                )/
                12
            )+
            J57+
            _xlfn.XLOOKUP(
                J$1,
                TBL_Options_Add[Option],
                TBL_Options_Add[Influx1_Size],
                0,
                0
            )
        ),
        _xlfn.XLOOKUP(
            J$1,
            TBL_Options_Add[Option],
            TBL_Options_Add[Influx2_Month],
            0,
            0
        )=TBL_Formulas[[#This Row],[Month]],
        SUM(
            J57*
            SUM(
                _xlfn.XLOOKUP(
                    J$1,
                    TBL_Options[Option],
                    TBL_Options[ROG],
                    0,
                    0
                )/
                12
            )+
            J57+
            _xlfn.XLOOKUP(
                J$1,
                TBL_Options_Add[Option],
                TBL_Options_Add[Influx2_Size],
                0,
                0
            )
        ),
        _xlfn.XLOOKUP(
            J$1,
            TBL_Options_Add[Option],
            TBL_Options_Add[Influx3_Month],
            0,
            0
        )=TBL_Formulas[[#This Row],[Month]],
        SUM(
            J57*
            SUM(
                _xlfn.XLOOKUP(
                    J$1,
                    TBL_Options[Option],
                    TBL_Options[ROG],
                    0,
                    0
                )/
                12
            )+
            J57+
            _xlfn.XLOOKUP(
                J$1,
                TBL_Options_Add[Option],
                TBL_Options_Add[Influx3_Size],
                0,
                0
            )
        )
    ),
    SUM(
        J57*
        SUM(
            _xlfn.XLOOKUP(
                J$1,
                TBL_Options[Option],
                TBL_Options[ROG],
                0,
                0
            )/
            12
        )+
        J57
    )
)</f>
        <v>78.921774069088059</v>
      </c>
      <c r="K58" cm="1">
        <f t="array" ref="K58">_xlfn.IFNA(
    _xlfn.IFS(
        _xlfn.XLOOKUP(
            K$1,
            TBL_Options_Add[Option],
            TBL_Options_Add[Influx1_Month],
            0,
            0
        )=TBL_Formulas[[#This Row],[Month]],
        SUM(
            K57*
            SUM(
                _xlfn.XLOOKUP(
                    K$1,
                    TBL_Options[Option],
                    TBL_Options[ROG],
                    0,
                    0
                )/
                12
            )+
            K57+
            _xlfn.XLOOKUP(
                K$1,
                TBL_Options_Add[Option],
                TBL_Options_Add[Influx1_Size],
                0,
                0
            )
        ),
        _xlfn.XLOOKUP(
            K$1,
            TBL_Options_Add[Option],
            TBL_Options_Add[Influx2_Month],
            0,
            0
        )=TBL_Formulas[[#This Row],[Month]],
        SUM(
            K57*
            SUM(
                _xlfn.XLOOKUP(
                    K$1,
                    TBL_Options[Option],
                    TBL_Options[ROG],
                    0,
                    0
                )/
                12
            )+
            K57+
            _xlfn.XLOOKUP(
                K$1,
                TBL_Options_Add[Option],
                TBL_Options_Add[Influx2_Size],
                0,
                0
            )
        ),
        _xlfn.XLOOKUP(
            K$1,
            TBL_Options_Add[Option],
            TBL_Options_Add[Influx3_Month],
            0,
            0
        )=TBL_Formulas[[#This Row],[Month]],
        SUM(
            K57*
            SUM(
                _xlfn.XLOOKUP(
                    K$1,
                    TBL_Options[Option],
                    TBL_Options[ROG],
                    0,
                    0
                )/
                12
            )+
            K57+
            _xlfn.XLOOKUP(
                K$1,
                TBL_Options_Add[Option],
                TBL_Options_Add[Influx3_Size],
                0,
                0
            )
        )
    ),
    SUM(
        K57*
        SUM(
            _xlfn.XLOOKUP(
                K$1,
                TBL_Options[Option],
                TBL_Options[ROG],
                0,
                0
            )/
            12
        )+
        K57
    )
)</f>
        <v>78.921774069088059</v>
      </c>
      <c r="L58">
        <f>IFERROR(
    SUM(
       TBL_Formulas[[#This Row],[Growth Pattern 01]]*
        _xlfn.XLOOKUP(
            L$1,
            TBL_Options[Option],
            TBL_Options[Primary_Mix],
            1,
            0
        )
    ),
    ""
)</f>
        <v>311.79513718039243</v>
      </c>
      <c r="M58">
        <f>IFERROR(
    SUM(
       TBL_Formulas[[#This Row],[Growth Pattern 01]]*
        _xlfn.XLOOKUP(
            M$1,
            TBL_Options[Option],
            TBL_Options[Secondary_Mix],
            1,
            0
        )
    ),
    ""
)</f>
        <v>62.359027436078492</v>
      </c>
      <c r="N58">
        <f>IFERROR(
    SUM(
       TBL_Formulas[[#This Row],[Growth Pattern 01]]*
        _xlfn.XLOOKUP(
            N$1,
            TBL_Options[Option],
            TBL_Options[Archive_Mix],
            1,
            0
        )
    ),
    ""
)</f>
        <v>0</v>
      </c>
      <c r="O58">
        <f>IFERROR(
    SUM(
       TBL_Formulas[[#This Row],[Growth Pattern 02]]*
        _xlfn.XLOOKUP(
            O$1,
            TBL_Options[Option],
            TBL_Options[Primary_Mix],
            1,
            0
        )
    ),
    ""
)</f>
        <v>15.784354813817613</v>
      </c>
      <c r="P58">
        <f>IFERROR(
    SUM(
       TBL_Formulas[[#This Row],[Growth Pattern 02]]*
        _xlfn.XLOOKUP(
            P$1,
            TBL_Options[Option],
            TBL_Options[Secondary_Mix],
            1,
            0
        )
    ),
    ""
)</f>
        <v>15.784354813817613</v>
      </c>
      <c r="Q58">
        <f>IFERROR(
    SUM(
       TBL_Formulas[[#This Row],[Growth Pattern 02]]*
        _xlfn.XLOOKUP(
            Q$1,
            TBL_Options[Option],
            TBL_Options[Archive_Mix],
            1,
            0
        )
    ),
    ""
)</f>
        <v>47.353064441452837</v>
      </c>
      <c r="R58">
        <f>IFERROR(
    SUM(
       TBL_Formulas[[#This Row],[Growth Pattern 03]]*
        _xlfn.XLOOKUP(
            R$1,
            TBL_Options[Option],
            TBL_Options[Primary_Mix],
            1,
            0
        )
    ),
    ""
)</f>
        <v>78.921774069088059</v>
      </c>
      <c r="S58">
        <f>IFERROR(
    SUM(
       TBL_Formulas[[#This Row],[Growth Pattern 03]]*
        _xlfn.XLOOKUP(
            R$1,
            TBL_Options[Option],
            TBL_Options[Secondary_Mix],
            1,
            0
        )
    ),
    ""
)</f>
        <v>0</v>
      </c>
      <c r="T58">
        <f>IFERROR(
    SUM(
       TBL_Formulas[[#This Row],[Growth Pattern 03]]*
        _xlfn.XLOOKUP(
            T$1,
            TBL_Options[Option],
            TBL_Options[Archive_Mix],
            1,
            0
        )
    ),
    ""
)</f>
        <v>0</v>
      </c>
      <c r="U58">
        <f>IFERROR(
    SUM(
       TBL_Formulas[[#This Row],[Growth Pattern 04]]*
        _xlfn.XLOOKUP(
            U$1,
            TBL_Options[Option],
            TBL_Options[Primary_Mix],
            1,
            0
        )
    ),
    ""
)</f>
        <v>78.921774069088059</v>
      </c>
      <c r="V58">
        <f>IFERROR(
    SUM(
       TBL_Formulas[[#This Row],[Growth Pattern 04]]*
        _xlfn.XLOOKUP(
           V$1,
            TBL_Options[Option],
            TBL_Options[Secondary_Mix],
            1,
            0
        )
    ),
    ""
)</f>
        <v>0</v>
      </c>
      <c r="W58">
        <f>IFERROR(
    SUM(
       TBL_Formulas[[#This Row],[Growth Pattern 04]]*
        _xlfn.XLOOKUP(
            W$1,
            TBL_Options[Option],
            TBL_Options[Archive_Mix],
            1,
            0
        )
    ),
    ""
)</f>
        <v>0</v>
      </c>
      <c r="X58">
        <f>IFERROR(
    SUM(
       TBL_Formulas[[#This Row],[Growth Pattern 05]]*
        _xlfn.XLOOKUP(
            X$1,
            TBL_Options[Option],
            TBL_Options[Primary_Mix],
            1,
            0
        )
    ),
    ""
)</f>
        <v>78.921774069088059</v>
      </c>
      <c r="Y58">
        <f>IFERROR(
    SUM(
       TBL_Formulas[[#This Row],[Growth Pattern 05]]*
        _xlfn.XLOOKUP(
            Y$1,
            TBL_Options[Option],
            TBL_Options[Secondary_Mix],
            1,
            0
        )
    ),
    ""
)</f>
        <v>0</v>
      </c>
      <c r="Z58">
        <f>IFERROR(
    SUM(
       TBL_Formulas[[#This Row],[Growth Pattern 05]]*
        _xlfn.XLOOKUP(
            Z$1,
            TBL_Options[Option],
            TBL_Options[Archive_Mix],
            1,
            0
        )
    ),
    ""
)</f>
        <v>0</v>
      </c>
      <c r="AA58">
        <f>IFERROR(
    SUM(
       TBL_Formulas[[#This Row],[Growth Pattern 06]]*
        _xlfn.XLOOKUP(
            AA$1,
            TBL_Options[Option],
            TBL_Options[Primary_Mix],
            1,
            0
        )
    ),
    ""
)</f>
        <v>78.921774069088059</v>
      </c>
      <c r="AB58">
        <f>IFERROR(
    SUM(
       TBL_Formulas[[#This Row],[Growth Pattern 06]]*
        _xlfn.XLOOKUP(
            AB$1,
            TBL_Options[Option],
            TBL_Options[Secondary_Mix],
            1,
            0
        )
    ),
    ""
)</f>
        <v>0</v>
      </c>
      <c r="AC58">
        <f>IFERROR(
    SUM(
       TBL_Formulas[[#This Row],[Growth Pattern 06]]*
        _xlfn.XLOOKUP(
            AC$1,
            TBL_Options[Option],
            TBL_Options[Archive_Mix],
            1,
            0
        )
    ),
    ""
)</f>
        <v>0</v>
      </c>
      <c r="AD58">
        <f>IFERROR(
    SUM(
       TBL_Formulas[[#This Row],[Growth Pattern 07]]*
        _xlfn.XLOOKUP(
            AD$1,
            TBL_Options[Option],
            TBL_Options[Primary_Mix],
            1,
            0
        )
    ),
    ""
)</f>
        <v>78.921774069088059</v>
      </c>
      <c r="AE58">
        <f>IFERROR(
    SUM(
       TBL_Formulas[[#This Row],[Growth Pattern 07]]*
        _xlfn.XLOOKUP(
            AE$1,
            TBL_Options[Option],
            TBL_Options[Secondary_Mix],
            1,
            0
        )
    ),
    ""
)</f>
        <v>0</v>
      </c>
      <c r="AF58">
        <f>IFERROR(
    SUM(
       TBL_Formulas[[#This Row],[Growth Pattern 07]]*
        _xlfn.XLOOKUP(
            AF$1,
            TBL_Options[Option],
            TBL_Options[Archive_Mix],
            1,
            0
        )
    ),
    ""
)</f>
        <v>0</v>
      </c>
      <c r="AG58">
        <f>IFERROR(
    SUM(
       TBL_Formulas[[#This Row],[Growth Pattern 08]]*
        _xlfn.XLOOKUP(
            AG$1,
            TBL_Options[Option],
            TBL_Options[Primary_Mix],
            1,
            0
        )
    ),
    ""
)</f>
        <v>78.921774069088059</v>
      </c>
      <c r="AH58">
        <f>IFERROR(
    SUM(
       TBL_Formulas[[#This Row],[Growth Pattern 08]]*
        _xlfn.XLOOKUP(
            AH$1,
            TBL_Options[Option],
            TBL_Options[Secondary_Mix],
            1,
            0
        )
    ),
    ""
)</f>
        <v>0</v>
      </c>
      <c r="AI58">
        <f>IFERROR(
    SUM(
       TBL_Formulas[[#This Row],[Growth Pattern 08]]*
        _xlfn.XLOOKUP(
            AI$1,
            TBL_Options[Option],
            TBL_Options[Archive_Mix],
            1,
            0
        )
    ),
    ""
)</f>
        <v>0</v>
      </c>
      <c r="AJ58">
        <f>IFERROR(
    SUM(
       TBL_Formulas[[#This Row],[Growth Pattern 09]]*
        _xlfn.XLOOKUP(
            AJ$1,
            TBL_Options[Option],
            TBL_Options[Primary_Mix],
            1,
            0
        )
    ),
    ""
)</f>
        <v>78.921774069088059</v>
      </c>
      <c r="AK58">
        <f>IFERROR(
    SUM(
       TBL_Formulas[[#This Row],[Growth Pattern 09]]*
        _xlfn.XLOOKUP(
            AK$1,
            TBL_Options[Option],
            TBL_Options[Secondary_Mix],
            1,
            0
        )
    ),
    ""
)</f>
        <v>0</v>
      </c>
      <c r="AL58">
        <f>IFERROR(
    SUM(
       TBL_Formulas[[#This Row],[Growth Pattern 09]]*
        _xlfn.XLOOKUP(
            AL$1,
            TBL_Options[Option],
            TBL_Options[Archive_Mix],
            1,
            0
        )
    ),
    ""
)</f>
        <v>0</v>
      </c>
      <c r="AM58">
        <f>IFERROR(
    SUM(
       TBL_Formulas[[#This Row],[Growth Pattern 10]]*
        _xlfn.XLOOKUP(
            AM$1,
            TBL_Options[Option],
            TBL_Options[Primary_Mix],
            1,
            0
        )
    ),
    ""
)</f>
        <v>78.921774069088059</v>
      </c>
      <c r="AN58">
        <f>IFERROR(
    SUM(
       TBL_Formulas[[#This Row],[Growth Pattern 10]]*
        _xlfn.XLOOKUP(
            AN$1,
            TBL_Options[Option],
            TBL_Options[Secondary_Mix],
            1,
            0
        )
    ),
    ""
)</f>
        <v>0</v>
      </c>
      <c r="AO58">
        <f>IFERROR(
    SUM(
       TBL_Formulas[[#This Row],[Growth Pattern 10]]*
        _xlfn.XLOOKUP(
            AO$1,
            TBL_Options[Option],
            TBL_Options[Archive_Mix],
            1,
            0
        )
    ),
    ""
)</f>
        <v>0</v>
      </c>
      <c r="AP58" s="3" cm="1">
        <f t="array" ref="AP58">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7075.3208503998794</v>
      </c>
      <c r="AQ58" s="3" t="str" cm="1">
        <f t="array" ref="AQ58">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8" s="3" t="str" cm="1">
        <f t="array" ref="AR58">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8" s="3" cm="1">
        <f t="array" ref="AS58">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371.75312457503242</v>
      </c>
      <c r="AT58" s="3" cm="1">
        <f t="array" ref="AT58">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202.03974161686546</v>
      </c>
      <c r="AU58" s="3" cm="1">
        <f t="array" ref="AU58">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193.95815195219083</v>
      </c>
      <c r="AV58" s="3" cm="1">
        <f t="array" ref="AV58">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1010.1987080843271</v>
      </c>
      <c r="AW58" s="3" t="str" cm="1">
        <f t="array" ref="AW58">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8" s="3" t="str" cm="1">
        <f t="array" ref="AX58">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8" s="3" cm="1">
        <f t="array" ref="AY58">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808.15896646746171</v>
      </c>
      <c r="AZ58" s="3" t="str" cm="1">
        <f t="array" ref="AZ58">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8" s="3" t="str" cm="1">
        <f t="array" ref="BA58">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8" s="3" cm="1">
        <f t="array" ref="BB58">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1433.9550119887085</v>
      </c>
      <c r="BC58" s="3" t="str" cm="1">
        <f t="array" ref="BC58">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8" s="3" t="str" cm="1">
        <f t="array" ref="BD58">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8" s="3" cm="1">
        <f t="array" ref="BE58">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808.15896646746171</v>
      </c>
      <c r="BF58" s="3" t="str" cm="1">
        <f t="array" ref="BF58">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8" s="3" t="str" cm="1">
        <f t="array" ref="BG58">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8" s="3" cm="1">
        <f t="array" ref="BH58">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161.63179329349236</v>
      </c>
      <c r="BI58" s="3" t="str" cm="1">
        <f t="array" ref="BI58">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8" s="3" t="str" cm="1">
        <f t="array" ref="BJ58">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8" s="3" cm="1">
        <f t="array" ref="BK58">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3151.819969223101</v>
      </c>
      <c r="BL58" s="3" t="str" cm="1">
        <f t="array" ref="BL58">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8" s="3" t="str" cm="1">
        <f t="array" ref="BM58">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8" s="3" cm="1">
        <f t="array" ref="BN58">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808.15896646746171</v>
      </c>
      <c r="BO58" s="3" t="str" cm="1">
        <f t="array" ref="BO58">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8" s="3" t="str" cm="1">
        <f t="array" ref="BP58">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8" s="3" cm="1">
        <f t="array" ref="BQ58">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323.26358658698467</v>
      </c>
      <c r="BR58" s="3" t="str" cm="1">
        <f t="array" ref="BR58">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8" s="3" t="str" cm="1">
        <f t="array" ref="BS58">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8"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8">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8">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80.815896646746182</v>
      </c>
      <c r="BW58">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80.815896646746182</v>
      </c>
      <c r="BX58">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8">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80.815896646746182</v>
      </c>
      <c r="BZ58">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161.63179329349236</v>
      </c>
      <c r="CA58">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8">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80.815896646746182</v>
      </c>
      <c r="CC58">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161.63179329349236</v>
      </c>
      <c r="CD58" s="3" t="str" cm="1">
        <f t="array" ref="CD58">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8" s="3" cm="1">
        <f t="array" ref="CE58">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2765.0648740181359</v>
      </c>
      <c r="CF58" s="3" t="str" cm="1">
        <f t="array" ref="CF58">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8" s="3" t="str" cm="1">
        <f t="array" ref="CG58">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8" s="3" cm="1">
        <f t="array" ref="CH58">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145.46861396414312</v>
      </c>
      <c r="CI58" s="3" t="str" cm="1">
        <f t="array" ref="CI58">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8" s="3" t="str" cm="1">
        <f t="array" ref="CJ58">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8" s="3" cm="1">
        <f t="array" ref="CK58">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727.34306982071553</v>
      </c>
      <c r="CL58" s="3" t="str" cm="1">
        <f t="array" ref="CL58">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8" s="3" t="str" cm="1">
        <f t="array" ref="CM58">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8" s="3" cm="1">
        <f t="array" ref="CN58">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727.34306982071553</v>
      </c>
      <c r="CO58" s="3" t="str" cm="1">
        <f t="array" ref="CO58">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8" s="3" cm="1">
        <f t="array" ref="CP58">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698.17909565902903</v>
      </c>
      <c r="CQ58" s="3" t="str" cm="1">
        <f t="array" ref="CQ58">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8" s="3" t="str" cm="1">
        <f t="array" ref="CR58">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8" s="3" cm="1">
        <f t="array" ref="CS58">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698.17909565902903</v>
      </c>
      <c r="CT58" s="3" t="str" cm="1">
        <f t="array" ref="CT58">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8" s="3" t="str" cm="1">
        <f t="array" ref="CU58">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8" s="3" cm="1">
        <f t="array" ref="CV58">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698.17909565902903</v>
      </c>
      <c r="CW58" s="3" t="str" cm="1">
        <f t="array" ref="CW58">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8" s="3" t="str" cm="1">
        <f t="array" ref="CX58">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8" s="3" cm="1">
        <f t="array" ref="CY58">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698.17909565902903</v>
      </c>
      <c r="CZ58" s="3" t="str" cm="1">
        <f t="array" ref="CZ58">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8" s="3" t="str" cm="1">
        <f t="array" ref="DA58">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8" s="3" t="str" cm="1">
        <f t="array" ref="DB58">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8" s="3" t="str" cm="1">
        <f t="array" ref="DC58">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8" s="3" cm="1">
        <f t="array" ref="DD58">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899.2148631142079</v>
      </c>
      <c r="DE58" s="3" t="str" cm="1">
        <f t="array" ref="DE58">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8" s="3" t="str" cm="1">
        <f t="array" ref="DF58">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8" s="3" cm="1">
        <f t="array" ref="DG58">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899.2148631142079</v>
      </c>
      <c r="DH58" s="3">
        <f>SUM(TBL_Formulas[[#This Row],[Primary Storage 01]:[Archive Storage 01]],TBL_Formulas[[#This Row],[Data Retrieval 01]])</f>
        <v>7075.3208503998794</v>
      </c>
      <c r="DI58" s="3">
        <f>SUM(TBL_Formulas[[#This Row],[Primary Storage 01]:[Archive Storage 01]],TBL_Formulas[[#This Row],[Data Retrieval 01]],TBL_Formulas[[#This Row],[Egress Fees 01 - Azure]:[Egress Fees 01 - GCP]])</f>
        <v>9840.3857244180144</v>
      </c>
      <c r="DJ58" s="3">
        <f>SUM(TBL_Formulas[[#This Row],[Primary Storage 02]:[Archive Storage 02]],TBL_Formulas[[#This Row],[Data Retrieval 02]])</f>
        <v>767.75101814408879</v>
      </c>
      <c r="DK58" s="3">
        <f>SUM(TBL_Formulas[[#This Row],[Primary Storage 02]:[Archive Storage 02]],TBL_Formulas[[#This Row],[Data Retrieval 02]],TBL_Formulas[[#This Row],[Egress Fees 02 - Azure]:[Egress Fees 02 - GCP]])</f>
        <v>913.21963210823196</v>
      </c>
      <c r="DL58" s="3">
        <f>SUM(TBL_Formulas[[#This Row],[Primary Storage 03]:[Archive Storage 03]],TBL_Formulas[[#This Row],[Data Retrieval 03]])</f>
        <v>1091.0146047310732</v>
      </c>
      <c r="DM58" s="3">
        <f>SUM(TBL_Formulas[[#This Row],[Primary Storage 03]:[Archive Storage 03]],TBL_Formulas[[#This Row],[Data Retrieval 03]],TBL_Formulas[[#This Row],[Egress Fees 03 - Azure]:[Egress Fees 03 - GCP]])</f>
        <v>1818.3576745517887</v>
      </c>
      <c r="DN58" s="3">
        <f>SUM(TBL_Formulas[[#This Row],[Primary Storage 04]:[Archive Storage 04]],TBL_Formulas[[#This Row],[Data Retrieval 04]])</f>
        <v>888.97486311420789</v>
      </c>
      <c r="DO58" s="3">
        <f>SUM(TBL_Formulas[[#This Row],[Primary Storage 04]:[Archive Storage 04]],TBL_Formulas[[#This Row],[Data Retrieval 04]],TBL_Formulas[[#This Row],[Egress Fees 04 - Azure]:[Egress Fees 04 - GCP]])</f>
        <v>1616.3179329349234</v>
      </c>
      <c r="DP58" s="3">
        <f>SUM(TBL_Formulas[[#This Row],[Primary Storage 05]:[Archive Storage 05]],TBL_Formulas[[#This Row],[Data Retrieval 05]])</f>
        <v>1433.9550119887085</v>
      </c>
      <c r="DQ58" s="3">
        <f>SUM(TBL_Formulas[[#This Row],[Primary Storage 05]:[Archive Storage 05]],TBL_Formulas[[#This Row],[Data Retrieval 05]],TBL_Formulas[[#This Row],[Egress Fees 05 - Azure]:[Egress Fees 05 - GCP]])</f>
        <v>2132.1341076477374</v>
      </c>
      <c r="DR58" s="3">
        <f>SUM(TBL_Formulas[[#This Row],[Primary Storage 06]:[Archive Storage 06]],TBL_Formulas[[#This Row],[Data Retrieval 06]])</f>
        <v>888.97486311420789</v>
      </c>
      <c r="DS58" s="3">
        <f>SUM(TBL_Formulas[[#This Row],[Primary Storage 06]:[Archive Storage 06]],TBL_Formulas[[#This Row],[Data Retrieval 06]],TBL_Formulas[[#This Row],[Egress Fees 06 - Azure]:[Egress Fees 06 - GCP]])</f>
        <v>1587.1539587732368</v>
      </c>
      <c r="DT58" s="3">
        <f>SUM(TBL_Formulas[[#This Row],[Primary Storage 07]:[Archive Storage 07]],TBL_Formulas[[#This Row],[Data Retrieval 07]])</f>
        <v>323.26358658698473</v>
      </c>
      <c r="DU58" s="3">
        <f>SUM(TBL_Formulas[[#This Row],[Primary Storage 07]:[Archive Storage 07]],TBL_Formulas[[#This Row],[Data Retrieval 07]],TBL_Formulas[[#This Row],[Egress Fees 07 - Azure]:[Egress Fees 07 - GCP]])</f>
        <v>1021.4426822460138</v>
      </c>
      <c r="DV58" s="3">
        <f>SUM(TBL_Formulas[[#This Row],[Primary Storage 08]:[Archive Storage 08]],TBL_Formulas[[#This Row],[Data Retrieval 08]])</f>
        <v>3151.819969223101</v>
      </c>
      <c r="DW58" s="3">
        <f>SUM(TBL_Formulas[[#This Row],[Primary Storage 08]:[Archive Storage 08]],TBL_Formulas[[#This Row],[Data Retrieval 08]],TBL_Formulas[[#This Row],[Egress Fees 08 - Azure]:[Egress Fees 08 - GCP]])</f>
        <v>3849.9990648821299</v>
      </c>
      <c r="DX58" s="3">
        <f>SUM(TBL_Formulas[[#This Row],[Primary Storage 09]:[Archive Storage 09]],TBL_Formulas[[#This Row],[Data Retrieval 09]])</f>
        <v>888.97486311420789</v>
      </c>
      <c r="DY58" s="3">
        <f>SUM(TBL_Formulas[[#This Row],[Primary Storage 09]:[Archive Storage 09]],TBL_Formulas[[#This Row],[Data Retrieval 09]],TBL_Formulas[[#This Row],[Egress Fees 09 - Azure]:[Egress Fees 09 - GCP]])</f>
        <v>1788.1897262284158</v>
      </c>
      <c r="DZ58" s="3">
        <f>SUM(TBL_Formulas[[#This Row],[Primary Storage 10]:[Archive Storage 10]],TBL_Formulas[[#This Row],[Data Retrieval 10]])</f>
        <v>484.89537988047704</v>
      </c>
      <c r="EA58" s="3">
        <f>SUM(TBL_Formulas[[#This Row],[Primary Storage 10]:[Archive Storage 10]],TBL_Formulas[[#This Row],[Data Retrieval 10]],TBL_Formulas[[#This Row],[Egress Fees 10 - Azure]:[Egress Fees 10 - GCP]])</f>
        <v>1384.110242994685</v>
      </c>
      <c r="EB58" s="14"/>
    </row>
    <row r="59" spans="1:132" x14ac:dyDescent="0.2">
      <c r="A59" s="2">
        <v>57</v>
      </c>
      <c r="B59" cm="1">
        <f t="array" ref="B59">_xlfn.IFNA(
    _xlfn.IFS(
        _xlfn.XLOOKUP(
            B$1,
            TBL_Options_Add[Option],
            TBL_Options_Add[Influx1_Month],
            0,
            0
        )=TBL_Formulas[[#This Row],[Month]],
        SUM(
            B58*
            SUM(
                _xlfn.XLOOKUP(
                    B$1,
                    TBL_Options[Option],
                    TBL_Options[ROG],
                    0,
                    0
                )/
                12
            )+
            B58+
            _xlfn.XLOOKUP(
                B$1,
                TBL_Options_Add[Option],
                TBL_Options_Add[Influx1_Size],
                0,
                0
            )
        ),
        _xlfn.XLOOKUP(
            B$1,
            TBL_Options_Add[Option],
            TBL_Options_Add[Influx2_Month],
            0,
            0
        )=TBL_Formulas[[#This Row],[Month]],
        SUM(
            B58*
            SUM(
                _xlfn.XLOOKUP(
                    B$1,
                    TBL_Options[Option],
                    TBL_Options[ROG],
                    0,
                    0
                )/
                12
            )+
            B58+
            _xlfn.XLOOKUP(
                B$1,
                TBL_Options_Add[Option],
                TBL_Options_Add[Influx2_Size],
                0,
                0
            )
        ),
        _xlfn.XLOOKUP(
            B$1,
            TBL_Options_Add[Option],
            TBL_Options_Add[Influx3_Month],
            0,
            0
        )=TBL_Formulas[[#This Row],[Month]],
        SUM(
            B58*
            SUM(
                _xlfn.XLOOKUP(
                    B$1,
                    TBL_Options[Option],
                    TBL_Options[ROG],
                    0,
                    0
                )/
                12
            )+
            B58+
            _xlfn.XLOOKUP(
                B$1,
                TBL_Options_Add[Option],
                TBL_Options_Add[Influx3_Size],
                0,
                0
            )
        )
    ),
    SUM(
        B58*
        SUM(
            _xlfn.XLOOKUP(
                B$1,
                TBL_Options[Option],
                TBL_Options[ROG],
                0,
                0
            )/
            12
        )+
        B58
    )
)</f>
        <v>314.39342999022904</v>
      </c>
      <c r="C59" cm="1">
        <f t="array" ref="C59">_xlfn.IFNA(
    _xlfn.IFS(
        _xlfn.XLOOKUP(
            C$1,
            TBL_Options_Add[Option],
            TBL_Options_Add[Influx1_Month],
            0,
            0
        )=TBL_Formulas[[#This Row],[Month]],
        SUM(
            C58*
            SUM(
                _xlfn.XLOOKUP(
                    C$1,
                    TBL_Options[Option],
                    TBL_Options[ROG],
                    0,
                    0
                )/
                12
            )+
            C58+
            _xlfn.XLOOKUP(
                C$1,
                TBL_Options_Add[Option],
                TBL_Options_Add[Influx1_Size],
                0,
                0
            )
        ),
        _xlfn.XLOOKUP(
            C$1,
            TBL_Options_Add[Option],
            TBL_Options_Add[Influx2_Month],
            0,
            0
        )=TBL_Formulas[[#This Row],[Month]],
        SUM(
            C58*
            SUM(
                _xlfn.XLOOKUP(
                    C$1,
                    TBL_Options[Option],
                    TBL_Options[ROG],
                    0,
                    0
                )/
                12
            )+
            C58+
            _xlfn.XLOOKUP(
                C$1,
                TBL_Options_Add[Option],
                TBL_Options_Add[Influx2_Size],
                0,
                0
            )
        ),
        _xlfn.XLOOKUP(
            C$1,
            TBL_Options_Add[Option],
            TBL_Options_Add[Influx3_Month],
            0,
            0
        )=TBL_Formulas[[#This Row],[Month]],
        SUM(
            C58*
            SUM(
                _xlfn.XLOOKUP(
                    C$1,
                    TBL_Options[Option],
                    TBL_Options[ROG],
                    0,
                    0
                )/
                12
            )+
            C58+
            _xlfn.XLOOKUP(
                C$1,
                TBL_Options_Add[Option],
                TBL_Options_Add[Influx3_Size],
                0,
                0
            )
        )
    ),
    SUM(
        C58*
        SUM(
            _xlfn.XLOOKUP(
                C$1,
                TBL_Options[Option],
                TBL_Options[ROG],
                0,
                0
            )/
            12
        )+
        C58
    )
)</f>
        <v>79.579455519663796</v>
      </c>
      <c r="D59" cm="1">
        <f t="array" ref="D59">_xlfn.IFNA(
    _xlfn.IFS(
        _xlfn.XLOOKUP(
            D$1,
            TBL_Options_Add[Option],
            TBL_Options_Add[Influx1_Month],
            0,
            0
        )=TBL_Formulas[[#This Row],[Month]],
        SUM(
            D58*
            SUM(
                _xlfn.XLOOKUP(
                    D$1,
                    TBL_Options[Option],
                    TBL_Options[ROG],
                    0,
                    0
                )/
                12
            )+
            D58+
            _xlfn.XLOOKUP(
                D$1,
                TBL_Options_Add[Option],
                TBL_Options_Add[Influx1_Size],
                0,
                0
            )
        ),
        _xlfn.XLOOKUP(
            D$1,
            TBL_Options_Add[Option],
            TBL_Options_Add[Influx2_Month],
            0,
            0
        )=TBL_Formulas[[#This Row],[Month]],
        SUM(
            D58*
            SUM(
                _xlfn.XLOOKUP(
                    D$1,
                    TBL_Options[Option],
                    TBL_Options[ROG],
                    0,
                    0
                )/
                12
            )+
            D58+
            _xlfn.XLOOKUP(
                D$1,
                TBL_Options_Add[Option],
                TBL_Options_Add[Influx2_Size],
                0,
                0
            )
        ),
        _xlfn.XLOOKUP(
            D$1,
            TBL_Options_Add[Option],
            TBL_Options_Add[Influx3_Month],
            0,
            0
        )=TBL_Formulas[[#This Row],[Month]],
        SUM(
            D58*
            SUM(
                _xlfn.XLOOKUP(
                    D$1,
                    TBL_Options[Option],
                    TBL_Options[ROG],
                    0,
                    0
                )/
                12
            )+
            D58+
            _xlfn.XLOOKUP(
                D$1,
                TBL_Options_Add[Option],
                TBL_Options_Add[Influx3_Size],
                0,
                0
            )
        )
    ),
    SUM(
        D58*
        SUM(
            _xlfn.XLOOKUP(
                D$1,
                TBL_Options[Option],
                TBL_Options[ROG],
                0,
                0
            )/
            12
        )+
        D58
    )
)</f>
        <v>79.579455519663796</v>
      </c>
      <c r="E59" cm="1">
        <f t="array" ref="E59">_xlfn.IFNA(
    _xlfn.IFS(
        _xlfn.XLOOKUP(
            E$1,
            TBL_Options_Add[Option],
            TBL_Options_Add[Influx1_Month],
            0,
            0
        )=TBL_Formulas[[#This Row],[Month]],
        SUM(
            E58*
            SUM(
                _xlfn.XLOOKUP(
                    E$1,
                    TBL_Options[Option],
                    TBL_Options[ROG],
                    0,
                    0
                )/
                12
            )+
            E58+
            _xlfn.XLOOKUP(
                E$1,
                TBL_Options_Add[Option],
                TBL_Options_Add[Influx1_Size],
                0,
                0
            )
        ),
        _xlfn.XLOOKUP(
            E$1,
            TBL_Options_Add[Option],
            TBL_Options_Add[Influx2_Month],
            0,
            0
        )=TBL_Formulas[[#This Row],[Month]],
        SUM(
            E58*
            SUM(
                _xlfn.XLOOKUP(
                    E$1,
                    TBL_Options[Option],
                    TBL_Options[ROG],
                    0,
                    0
                )/
                12
            )+
            E58+
            _xlfn.XLOOKUP(
                E$1,
                TBL_Options_Add[Option],
                TBL_Options_Add[Influx2_Size],
                0,
                0
            )
        ),
        _xlfn.XLOOKUP(
            E$1,
            TBL_Options_Add[Option],
            TBL_Options_Add[Influx3_Month],
            0,
            0
        )=TBL_Formulas[[#This Row],[Month]],
        SUM(
            E58*
            SUM(
                _xlfn.XLOOKUP(
                    E$1,
                    TBL_Options[Option],
                    TBL_Options[ROG],
                    0,
                    0
                )/
                12
            )+
            E58+
            _xlfn.XLOOKUP(
                E$1,
                TBL_Options_Add[Option],
                TBL_Options_Add[Influx3_Size],
                0,
                0
            )
        )
    ),
    SUM(
        E58*
        SUM(
            _xlfn.XLOOKUP(
                E$1,
                TBL_Options[Option],
                TBL_Options[ROG],
                0,
                0
            )/
            12
        )+
        E58
    )
)</f>
        <v>79.579455519663796</v>
      </c>
      <c r="F59" cm="1">
        <f t="array" ref="F59">_xlfn.IFNA(
    _xlfn.IFS(
        _xlfn.XLOOKUP(
            F$1,
            TBL_Options_Add[Option],
            TBL_Options_Add[Influx1_Month],
            0,
            0
        )=TBL_Formulas[[#This Row],[Month]],
        SUM(
            F58*
            SUM(
                _xlfn.XLOOKUP(
                    F$1,
                    TBL_Options[Option],
                    TBL_Options[ROG],
                    0,
                    0
                )/
                12
            )+
            F58+
            _xlfn.XLOOKUP(
                F$1,
                TBL_Options_Add[Option],
                TBL_Options_Add[Influx1_Size],
                0,
                0
            )
        ),
        _xlfn.XLOOKUP(
            F$1,
            TBL_Options_Add[Option],
            TBL_Options_Add[Influx2_Month],
            0,
            0
        )=TBL_Formulas[[#This Row],[Month]],
        SUM(
            F58*
            SUM(
                _xlfn.XLOOKUP(
                    F$1,
                    TBL_Options[Option],
                    TBL_Options[ROG],
                    0,
                    0
                )/
                12
            )+
            F58+
            _xlfn.XLOOKUP(
                F$1,
                TBL_Options_Add[Option],
                TBL_Options_Add[Influx2_Size],
                0,
                0
            )
        ),
        _xlfn.XLOOKUP(
            F$1,
            TBL_Options_Add[Option],
            TBL_Options_Add[Influx3_Month],
            0,
            0
        )=TBL_Formulas[[#This Row],[Month]],
        SUM(
            F58*
            SUM(
                _xlfn.XLOOKUP(
                    F$1,
                    TBL_Options[Option],
                    TBL_Options[ROG],
                    0,
                    0
                )/
                12
            )+
            F58+
            _xlfn.XLOOKUP(
                F$1,
                TBL_Options_Add[Option],
                TBL_Options_Add[Influx3_Size],
                0,
                0
            )
        )
    ),
    SUM(
        F58*
        SUM(
            _xlfn.XLOOKUP(
                F$1,
                TBL_Options[Option],
                TBL_Options[ROG],
                0,
                0
            )/
            12
        )+
        F58
    )
)</f>
        <v>79.579455519663796</v>
      </c>
      <c r="G59" cm="1">
        <f t="array" ref="G59">_xlfn.IFNA(
    _xlfn.IFS(
        _xlfn.XLOOKUP(
            G$1,
            TBL_Options_Add[Option],
            TBL_Options_Add[Influx1_Month],
            0,
            0
        )=TBL_Formulas[[#This Row],[Month]],
        SUM(
            G58*
            SUM(
                _xlfn.XLOOKUP(
                    G$1,
                    TBL_Options[Option],
                    TBL_Options[ROG],
                    0,
                    0
                )/
                12
            )+
            G58+
            _xlfn.XLOOKUP(
                G$1,
                TBL_Options_Add[Option],
                TBL_Options_Add[Influx1_Size],
                0,
                0
            )
        ),
        _xlfn.XLOOKUP(
            G$1,
            TBL_Options_Add[Option],
            TBL_Options_Add[Influx2_Month],
            0,
            0
        )=TBL_Formulas[[#This Row],[Month]],
        SUM(
            G58*
            SUM(
                _xlfn.XLOOKUP(
                    G$1,
                    TBL_Options[Option],
                    TBL_Options[ROG],
                    0,
                    0
                )/
                12
            )+
            G58+
            _xlfn.XLOOKUP(
                G$1,
                TBL_Options_Add[Option],
                TBL_Options_Add[Influx2_Size],
                0,
                0
            )
        ),
        _xlfn.XLOOKUP(
            G$1,
            TBL_Options_Add[Option],
            TBL_Options_Add[Influx3_Month],
            0,
            0
        )=TBL_Formulas[[#This Row],[Month]],
        SUM(
            G58*
            SUM(
                _xlfn.XLOOKUP(
                    G$1,
                    TBL_Options[Option],
                    TBL_Options[ROG],
                    0,
                    0
                )/
                12
            )+
            G58+
            _xlfn.XLOOKUP(
                G$1,
                TBL_Options_Add[Option],
                TBL_Options_Add[Influx3_Size],
                0,
                0
            )
        )
    ),
    SUM(
        G58*
        SUM(
            _xlfn.XLOOKUP(
                G$1,
                TBL_Options[Option],
                TBL_Options[ROG],
                0,
                0
            )/
            12
        )+
        G58
    )
)</f>
        <v>79.579455519663796</v>
      </c>
      <c r="H59" cm="1">
        <f t="array" ref="H59">_xlfn.IFNA(
    _xlfn.IFS(
        _xlfn.XLOOKUP(
            H$1,
            TBL_Options_Add[Option],
            TBL_Options_Add[Influx1_Month],
            0,
            0
        )=TBL_Formulas[[#This Row],[Month]],
        SUM(
            H58*
            SUM(
                _xlfn.XLOOKUP(
                    H$1,
                    TBL_Options[Option],
                    TBL_Options[ROG],
                    0,
                    0
                )/
                12
            )+
            H58+
            _xlfn.XLOOKUP(
                H$1,
                TBL_Options_Add[Option],
                TBL_Options_Add[Influx1_Size],
                0,
                0
            )
        ),
        _xlfn.XLOOKUP(
            H$1,
            TBL_Options_Add[Option],
            TBL_Options_Add[Influx2_Month],
            0,
            0
        )=TBL_Formulas[[#This Row],[Month]],
        SUM(
            H58*
            SUM(
                _xlfn.XLOOKUP(
                    H$1,
                    TBL_Options[Option],
                    TBL_Options[ROG],
                    0,
                    0
                )/
                12
            )+
            H58+
            _xlfn.XLOOKUP(
                H$1,
                TBL_Options_Add[Option],
                TBL_Options_Add[Influx2_Size],
                0,
                0
            )
        ),
        _xlfn.XLOOKUP(
            H$1,
            TBL_Options_Add[Option],
            TBL_Options_Add[Influx3_Month],
            0,
            0
        )=TBL_Formulas[[#This Row],[Month]],
        SUM(
            H58*
            SUM(
                _xlfn.XLOOKUP(
                    H$1,
                    TBL_Options[Option],
                    TBL_Options[ROG],
                    0,
                    0
                )/
                12
            )+
            H58+
            _xlfn.XLOOKUP(
                H$1,
                TBL_Options_Add[Option],
                TBL_Options_Add[Influx3_Size],
                0,
                0
            )
        )
    ),
    SUM(
        H58*
        SUM(
            _xlfn.XLOOKUP(
                H$1,
                TBL_Options[Option],
                TBL_Options[ROG],
                0,
                0
            )/
            12
        )+
        H58
    )
)</f>
        <v>79.579455519663796</v>
      </c>
      <c r="I59" cm="1">
        <f t="array" ref="I59">_xlfn.IFNA(
    _xlfn.IFS(
        _xlfn.XLOOKUP(
            I$1,
            TBL_Options_Add[Option],
            TBL_Options_Add[Influx1_Month],
            0,
            0
        )=TBL_Formulas[[#This Row],[Month]],
        SUM(
            I58*
            SUM(
                _xlfn.XLOOKUP(
                    I$1,
                    TBL_Options[Option],
                    TBL_Options[ROG],
                    0,
                    0
                )/
                12
            )+
            I58+
            _xlfn.XLOOKUP(
                I$1,
                TBL_Options_Add[Option],
                TBL_Options_Add[Influx1_Size],
                0,
                0
            )
        ),
        _xlfn.XLOOKUP(
            I$1,
            TBL_Options_Add[Option],
            TBL_Options_Add[Influx2_Month],
            0,
            0
        )=TBL_Formulas[[#This Row],[Month]],
        SUM(
            I58*
            SUM(
                _xlfn.XLOOKUP(
                    I$1,
                    TBL_Options[Option],
                    TBL_Options[ROG],
                    0,
                    0
                )/
                12
            )+
            I58+
            _xlfn.XLOOKUP(
                I$1,
                TBL_Options_Add[Option],
                TBL_Options_Add[Influx2_Size],
                0,
                0
            )
        ),
        _xlfn.XLOOKUP(
            I$1,
            TBL_Options_Add[Option],
            TBL_Options_Add[Influx3_Month],
            0,
            0
        )=TBL_Formulas[[#This Row],[Month]],
        SUM(
            I58*
            SUM(
                _xlfn.XLOOKUP(
                    I$1,
                    TBL_Options[Option],
                    TBL_Options[ROG],
                    0,
                    0
                )/
                12
            )+
            I58+
            _xlfn.XLOOKUP(
                I$1,
                TBL_Options_Add[Option],
                TBL_Options_Add[Influx3_Size],
                0,
                0
            )
        )
    ),
    SUM(
        I58*
        SUM(
            _xlfn.XLOOKUP(
                I$1,
                TBL_Options[Option],
                TBL_Options[ROG],
                0,
                0
            )/
            12
        )+
        I58
    )
)</f>
        <v>79.579455519663796</v>
      </c>
      <c r="J59" cm="1">
        <f t="array" ref="J59">_xlfn.IFNA(
    _xlfn.IFS(
        _xlfn.XLOOKUP(
            J$1,
            TBL_Options_Add[Option],
            TBL_Options_Add[Influx1_Month],
            0,
            0
        )=TBL_Formulas[[#This Row],[Month]],
        SUM(
            J58*
            SUM(
                _xlfn.XLOOKUP(
                    J$1,
                    TBL_Options[Option],
                    TBL_Options[ROG],
                    0,
                    0
                )/
                12
            )+
            J58+
            _xlfn.XLOOKUP(
                J$1,
                TBL_Options_Add[Option],
                TBL_Options_Add[Influx1_Size],
                0,
                0
            )
        ),
        _xlfn.XLOOKUP(
            J$1,
            TBL_Options_Add[Option],
            TBL_Options_Add[Influx2_Month],
            0,
            0
        )=TBL_Formulas[[#This Row],[Month]],
        SUM(
            J58*
            SUM(
                _xlfn.XLOOKUP(
                    J$1,
                    TBL_Options[Option],
                    TBL_Options[ROG],
                    0,
                    0
                )/
                12
            )+
            J58+
            _xlfn.XLOOKUP(
                J$1,
                TBL_Options_Add[Option],
                TBL_Options_Add[Influx2_Size],
                0,
                0
            )
        ),
        _xlfn.XLOOKUP(
            J$1,
            TBL_Options_Add[Option],
            TBL_Options_Add[Influx3_Month],
            0,
            0
        )=TBL_Formulas[[#This Row],[Month]],
        SUM(
            J58*
            SUM(
                _xlfn.XLOOKUP(
                    J$1,
                    TBL_Options[Option],
                    TBL_Options[ROG],
                    0,
                    0
                )/
                12
            )+
            J58+
            _xlfn.XLOOKUP(
                J$1,
                TBL_Options_Add[Option],
                TBL_Options_Add[Influx3_Size],
                0,
                0
            )
        )
    ),
    SUM(
        J58*
        SUM(
            _xlfn.XLOOKUP(
                J$1,
                TBL_Options[Option],
                TBL_Options[ROG],
                0,
                0
            )/
            12
        )+
        J58
    )
)</f>
        <v>79.579455519663796</v>
      </c>
      <c r="K59" cm="1">
        <f t="array" ref="K59">_xlfn.IFNA(
    _xlfn.IFS(
        _xlfn.XLOOKUP(
            K$1,
            TBL_Options_Add[Option],
            TBL_Options_Add[Influx1_Month],
            0,
            0
        )=TBL_Formulas[[#This Row],[Month]],
        SUM(
            K58*
            SUM(
                _xlfn.XLOOKUP(
                    K$1,
                    TBL_Options[Option],
                    TBL_Options[ROG],
                    0,
                    0
                )/
                12
            )+
            K58+
            _xlfn.XLOOKUP(
                K$1,
                TBL_Options_Add[Option],
                TBL_Options_Add[Influx1_Size],
                0,
                0
            )
        ),
        _xlfn.XLOOKUP(
            K$1,
            TBL_Options_Add[Option],
            TBL_Options_Add[Influx2_Month],
            0,
            0
        )=TBL_Formulas[[#This Row],[Month]],
        SUM(
            K58*
            SUM(
                _xlfn.XLOOKUP(
                    K$1,
                    TBL_Options[Option],
                    TBL_Options[ROG],
                    0,
                    0
                )/
                12
            )+
            K58+
            _xlfn.XLOOKUP(
                K$1,
                TBL_Options_Add[Option],
                TBL_Options_Add[Influx2_Size],
                0,
                0
            )
        ),
        _xlfn.XLOOKUP(
            K$1,
            TBL_Options_Add[Option],
            TBL_Options_Add[Influx3_Month],
            0,
            0
        )=TBL_Formulas[[#This Row],[Month]],
        SUM(
            K58*
            SUM(
                _xlfn.XLOOKUP(
                    K$1,
                    TBL_Options[Option],
                    TBL_Options[ROG],
                    0,
                    0
                )/
                12
            )+
            K58+
            _xlfn.XLOOKUP(
                K$1,
                TBL_Options_Add[Option],
                TBL_Options_Add[Influx3_Size],
                0,
                0
            )
        )
    ),
    SUM(
        K58*
        SUM(
            _xlfn.XLOOKUP(
                K$1,
                TBL_Options[Option],
                TBL_Options[ROG],
                0,
                0
            )/
            12
        )+
        K58
    )
)</f>
        <v>79.579455519663796</v>
      </c>
      <c r="L59">
        <f>IFERROR(
    SUM(
       TBL_Formulas[[#This Row],[Growth Pattern 01]]*
        _xlfn.XLOOKUP(
            L$1,
            TBL_Options[Option],
            TBL_Options[Primary_Mix],
            1,
            0
        )
    ),
    ""
)</f>
        <v>314.39342999022904</v>
      </c>
      <c r="M59">
        <f>IFERROR(
    SUM(
       TBL_Formulas[[#This Row],[Growth Pattern 01]]*
        _xlfn.XLOOKUP(
            M$1,
            TBL_Options[Option],
            TBL_Options[Secondary_Mix],
            1,
            0
        )
    ),
    ""
)</f>
        <v>62.87868599804581</v>
      </c>
      <c r="N59">
        <f>IFERROR(
    SUM(
       TBL_Formulas[[#This Row],[Growth Pattern 01]]*
        _xlfn.XLOOKUP(
            N$1,
            TBL_Options[Option],
            TBL_Options[Archive_Mix],
            1,
            0
        )
    ),
    ""
)</f>
        <v>0</v>
      </c>
      <c r="O59">
        <f>IFERROR(
    SUM(
       TBL_Formulas[[#This Row],[Growth Pattern 02]]*
        _xlfn.XLOOKUP(
            O$1,
            TBL_Options[Option],
            TBL_Options[Primary_Mix],
            1,
            0
        )
    ),
    ""
)</f>
        <v>15.91589110393276</v>
      </c>
      <c r="P59">
        <f>IFERROR(
    SUM(
       TBL_Formulas[[#This Row],[Growth Pattern 02]]*
        _xlfn.XLOOKUP(
            P$1,
            TBL_Options[Option],
            TBL_Options[Secondary_Mix],
            1,
            0
        )
    ),
    ""
)</f>
        <v>15.91589110393276</v>
      </c>
      <c r="Q59">
        <f>IFERROR(
    SUM(
       TBL_Formulas[[#This Row],[Growth Pattern 02]]*
        _xlfn.XLOOKUP(
            Q$1,
            TBL_Options[Option],
            TBL_Options[Archive_Mix],
            1,
            0
        )
    ),
    ""
)</f>
        <v>47.747673311798273</v>
      </c>
      <c r="R59">
        <f>IFERROR(
    SUM(
       TBL_Formulas[[#This Row],[Growth Pattern 03]]*
        _xlfn.XLOOKUP(
            R$1,
            TBL_Options[Option],
            TBL_Options[Primary_Mix],
            1,
            0
        )
    ),
    ""
)</f>
        <v>79.579455519663796</v>
      </c>
      <c r="S59">
        <f>IFERROR(
    SUM(
       TBL_Formulas[[#This Row],[Growth Pattern 03]]*
        _xlfn.XLOOKUP(
            R$1,
            TBL_Options[Option],
            TBL_Options[Secondary_Mix],
            1,
            0
        )
    ),
    ""
)</f>
        <v>0</v>
      </c>
      <c r="T59">
        <f>IFERROR(
    SUM(
       TBL_Formulas[[#This Row],[Growth Pattern 03]]*
        _xlfn.XLOOKUP(
            T$1,
            TBL_Options[Option],
            TBL_Options[Archive_Mix],
            1,
            0
        )
    ),
    ""
)</f>
        <v>0</v>
      </c>
      <c r="U59">
        <f>IFERROR(
    SUM(
       TBL_Formulas[[#This Row],[Growth Pattern 04]]*
        _xlfn.XLOOKUP(
            U$1,
            TBL_Options[Option],
            TBL_Options[Primary_Mix],
            1,
            0
        )
    ),
    ""
)</f>
        <v>79.579455519663796</v>
      </c>
      <c r="V59">
        <f>IFERROR(
    SUM(
       TBL_Formulas[[#This Row],[Growth Pattern 04]]*
        _xlfn.XLOOKUP(
           V$1,
            TBL_Options[Option],
            TBL_Options[Secondary_Mix],
            1,
            0
        )
    ),
    ""
)</f>
        <v>0</v>
      </c>
      <c r="W59">
        <f>IFERROR(
    SUM(
       TBL_Formulas[[#This Row],[Growth Pattern 04]]*
        _xlfn.XLOOKUP(
            W$1,
            TBL_Options[Option],
            TBL_Options[Archive_Mix],
            1,
            0
        )
    ),
    ""
)</f>
        <v>0</v>
      </c>
      <c r="X59">
        <f>IFERROR(
    SUM(
       TBL_Formulas[[#This Row],[Growth Pattern 05]]*
        _xlfn.XLOOKUP(
            X$1,
            TBL_Options[Option],
            TBL_Options[Primary_Mix],
            1,
            0
        )
    ),
    ""
)</f>
        <v>79.579455519663796</v>
      </c>
      <c r="Y59">
        <f>IFERROR(
    SUM(
       TBL_Formulas[[#This Row],[Growth Pattern 05]]*
        _xlfn.XLOOKUP(
            Y$1,
            TBL_Options[Option],
            TBL_Options[Secondary_Mix],
            1,
            0
        )
    ),
    ""
)</f>
        <v>0</v>
      </c>
      <c r="Z59">
        <f>IFERROR(
    SUM(
       TBL_Formulas[[#This Row],[Growth Pattern 05]]*
        _xlfn.XLOOKUP(
            Z$1,
            TBL_Options[Option],
            TBL_Options[Archive_Mix],
            1,
            0
        )
    ),
    ""
)</f>
        <v>0</v>
      </c>
      <c r="AA59">
        <f>IFERROR(
    SUM(
       TBL_Formulas[[#This Row],[Growth Pattern 06]]*
        _xlfn.XLOOKUP(
            AA$1,
            TBL_Options[Option],
            TBL_Options[Primary_Mix],
            1,
            0
        )
    ),
    ""
)</f>
        <v>79.579455519663796</v>
      </c>
      <c r="AB59">
        <f>IFERROR(
    SUM(
       TBL_Formulas[[#This Row],[Growth Pattern 06]]*
        _xlfn.XLOOKUP(
            AB$1,
            TBL_Options[Option],
            TBL_Options[Secondary_Mix],
            1,
            0
        )
    ),
    ""
)</f>
        <v>0</v>
      </c>
      <c r="AC59">
        <f>IFERROR(
    SUM(
       TBL_Formulas[[#This Row],[Growth Pattern 06]]*
        _xlfn.XLOOKUP(
            AC$1,
            TBL_Options[Option],
            TBL_Options[Archive_Mix],
            1,
            0
        )
    ),
    ""
)</f>
        <v>0</v>
      </c>
      <c r="AD59">
        <f>IFERROR(
    SUM(
       TBL_Formulas[[#This Row],[Growth Pattern 07]]*
        _xlfn.XLOOKUP(
            AD$1,
            TBL_Options[Option],
            TBL_Options[Primary_Mix],
            1,
            0
        )
    ),
    ""
)</f>
        <v>79.579455519663796</v>
      </c>
      <c r="AE59">
        <f>IFERROR(
    SUM(
       TBL_Formulas[[#This Row],[Growth Pattern 07]]*
        _xlfn.XLOOKUP(
            AE$1,
            TBL_Options[Option],
            TBL_Options[Secondary_Mix],
            1,
            0
        )
    ),
    ""
)</f>
        <v>0</v>
      </c>
      <c r="AF59">
        <f>IFERROR(
    SUM(
       TBL_Formulas[[#This Row],[Growth Pattern 07]]*
        _xlfn.XLOOKUP(
            AF$1,
            TBL_Options[Option],
            TBL_Options[Archive_Mix],
            1,
            0
        )
    ),
    ""
)</f>
        <v>0</v>
      </c>
      <c r="AG59">
        <f>IFERROR(
    SUM(
       TBL_Formulas[[#This Row],[Growth Pattern 08]]*
        _xlfn.XLOOKUP(
            AG$1,
            TBL_Options[Option],
            TBL_Options[Primary_Mix],
            1,
            0
        )
    ),
    ""
)</f>
        <v>79.579455519663796</v>
      </c>
      <c r="AH59">
        <f>IFERROR(
    SUM(
       TBL_Formulas[[#This Row],[Growth Pattern 08]]*
        _xlfn.XLOOKUP(
            AH$1,
            TBL_Options[Option],
            TBL_Options[Secondary_Mix],
            1,
            0
        )
    ),
    ""
)</f>
        <v>0</v>
      </c>
      <c r="AI59">
        <f>IFERROR(
    SUM(
       TBL_Formulas[[#This Row],[Growth Pattern 08]]*
        _xlfn.XLOOKUP(
            AI$1,
            TBL_Options[Option],
            TBL_Options[Archive_Mix],
            1,
            0
        )
    ),
    ""
)</f>
        <v>0</v>
      </c>
      <c r="AJ59">
        <f>IFERROR(
    SUM(
       TBL_Formulas[[#This Row],[Growth Pattern 09]]*
        _xlfn.XLOOKUP(
            AJ$1,
            TBL_Options[Option],
            TBL_Options[Primary_Mix],
            1,
            0
        )
    ),
    ""
)</f>
        <v>79.579455519663796</v>
      </c>
      <c r="AK59">
        <f>IFERROR(
    SUM(
       TBL_Formulas[[#This Row],[Growth Pattern 09]]*
        _xlfn.XLOOKUP(
            AK$1,
            TBL_Options[Option],
            TBL_Options[Secondary_Mix],
            1,
            0
        )
    ),
    ""
)</f>
        <v>0</v>
      </c>
      <c r="AL59">
        <f>IFERROR(
    SUM(
       TBL_Formulas[[#This Row],[Growth Pattern 09]]*
        _xlfn.XLOOKUP(
            AL$1,
            TBL_Options[Option],
            TBL_Options[Archive_Mix],
            1,
            0
        )
    ),
    ""
)</f>
        <v>0</v>
      </c>
      <c r="AM59">
        <f>IFERROR(
    SUM(
       TBL_Formulas[[#This Row],[Growth Pattern 10]]*
        _xlfn.XLOOKUP(
            AM$1,
            TBL_Options[Option],
            TBL_Options[Primary_Mix],
            1,
            0
        )
    ),
    ""
)</f>
        <v>79.579455519663796</v>
      </c>
      <c r="AN59">
        <f>IFERROR(
    SUM(
       TBL_Formulas[[#This Row],[Growth Pattern 10]]*
        _xlfn.XLOOKUP(
            AN$1,
            TBL_Options[Option],
            TBL_Options[Secondary_Mix],
            1,
            0
        )
    ),
    ""
)</f>
        <v>0</v>
      </c>
      <c r="AO59">
        <f>IFERROR(
    SUM(
       TBL_Formulas[[#This Row],[Growth Pattern 10]]*
        _xlfn.XLOOKUP(
            AO$1,
            TBL_Options[Option],
            TBL_Options[Archive_Mix],
            1,
            0
        )
    ),
    ""
)</f>
        <v>0</v>
      </c>
      <c r="AP59" s="3" cm="1">
        <f t="array" ref="AP59">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7133.8551908198788</v>
      </c>
      <c r="AQ59" s="3" t="str" cm="1">
        <f t="array" ref="AQ59">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59" s="3" t="str" cm="1">
        <f t="array" ref="AR59">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59" s="3" cm="1">
        <f t="array" ref="AS59">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374.85106727982435</v>
      </c>
      <c r="AT59" s="3" cm="1">
        <f t="array" ref="AT59">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203.72340613033933</v>
      </c>
      <c r="AU59" s="3" cm="1">
        <f t="array" ref="AU59">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195.57446988512572</v>
      </c>
      <c r="AV59" s="3" cm="1">
        <f t="array" ref="AV59">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1018.6170306516966</v>
      </c>
      <c r="AW59" s="3" t="str" cm="1">
        <f t="array" ref="AW59">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59" s="3" t="str" cm="1">
        <f t="array" ref="AX59">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59" s="3" cm="1">
        <f t="array" ref="AY59">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814.8936245213572</v>
      </c>
      <c r="AZ59" s="3" t="str" cm="1">
        <f t="array" ref="AZ59">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59" s="3" t="str" cm="1">
        <f t="array" ref="BA59">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59" s="3" cm="1">
        <f t="array" ref="BB59">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1445.6059704219479</v>
      </c>
      <c r="BC59" s="3" t="str" cm="1">
        <f t="array" ref="BC59">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59" s="3" t="str" cm="1">
        <f t="array" ref="BD59">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59" s="3" cm="1">
        <f t="array" ref="BE59">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814.8936245213572</v>
      </c>
      <c r="BF59" s="3" t="str" cm="1">
        <f t="array" ref="BF59">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59" s="3" t="str" cm="1">
        <f t="array" ref="BG59">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59" s="3" cm="1">
        <f t="array" ref="BH59">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162.97872490427147</v>
      </c>
      <c r="BI59" s="3" t="str" cm="1">
        <f t="array" ref="BI59">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59" s="3" t="str" cm="1">
        <f t="array" ref="BJ59">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59" s="3" cm="1">
        <f t="array" ref="BK59">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3178.0851356332932</v>
      </c>
      <c r="BL59" s="3" t="str" cm="1">
        <f t="array" ref="BL59">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59" s="3" t="str" cm="1">
        <f t="array" ref="BM59">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59" s="3" cm="1">
        <f t="array" ref="BN59">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814.89362452135731</v>
      </c>
      <c r="BO59" s="3" t="str" cm="1">
        <f t="array" ref="BO59">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59" s="3" t="str" cm="1">
        <f t="array" ref="BP59">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59" s="3" cm="1">
        <f t="array" ref="BQ59">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325.95744980854289</v>
      </c>
      <c r="BR59" s="3" t="str" cm="1">
        <f t="array" ref="BR59">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59" s="3" t="str" cm="1">
        <f t="array" ref="BS59">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59"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59">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59">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81.489362452135737</v>
      </c>
      <c r="BW59">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81.489362452135737</v>
      </c>
      <c r="BX59">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59">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81.489362452135737</v>
      </c>
      <c r="BZ59">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162.97872490427147</v>
      </c>
      <c r="CA59">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59">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81.489362452135737</v>
      </c>
      <c r="CC59">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162.97872490427147</v>
      </c>
      <c r="CD59" s="3" t="str" cm="1">
        <f t="array" ref="CD59">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59" s="3" cm="1">
        <f t="array" ref="CE59">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2787.6804146349536</v>
      </c>
      <c r="CF59" s="3" t="str" cm="1">
        <f t="array" ref="CF59">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59" s="3" t="str" cm="1">
        <f t="array" ref="CG59">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59" s="3" cm="1">
        <f t="array" ref="CH59">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146.68085241384432</v>
      </c>
      <c r="CI59" s="3" t="str" cm="1">
        <f t="array" ref="CI59">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59" s="3" t="str" cm="1">
        <f t="array" ref="CJ59">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59" s="3" cm="1">
        <f t="array" ref="CK59">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733.40426206922155</v>
      </c>
      <c r="CL59" s="3" t="str" cm="1">
        <f t="array" ref="CL59">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59" s="3" t="str" cm="1">
        <f t="array" ref="CM59">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59" s="3" cm="1">
        <f t="array" ref="CN59">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733.40426206922155</v>
      </c>
      <c r="CO59" s="3" t="str" cm="1">
        <f t="array" ref="CO59">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59" s="3" cm="1">
        <f t="array" ref="CP59">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704.07192145618762</v>
      </c>
      <c r="CQ59" s="3" t="str" cm="1">
        <f t="array" ref="CQ59">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59" s="3" t="str" cm="1">
        <f t="array" ref="CR59">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59" s="3" cm="1">
        <f t="array" ref="CS59">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704.07192145618762</v>
      </c>
      <c r="CT59" s="3" t="str" cm="1">
        <f t="array" ref="CT59">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59" s="3" t="str" cm="1">
        <f t="array" ref="CU59">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59" s="3" cm="1">
        <f t="array" ref="CV59">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704.07192145618762</v>
      </c>
      <c r="CW59" s="3" t="str" cm="1">
        <f t="array" ref="CW59">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59" s="3" t="str" cm="1">
        <f t="array" ref="CX59">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59" s="3" cm="1">
        <f t="array" ref="CY59">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704.07192145618762</v>
      </c>
      <c r="CZ59" s="3" t="str" cm="1">
        <f t="array" ref="CZ59">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59" s="3" t="str" cm="1">
        <f t="array" ref="DA59">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59" s="3" t="str" cm="1">
        <f t="array" ref="DB59">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59" s="3" t="str" cm="1">
        <f t="array" ref="DC59">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59" s="3" cm="1">
        <f t="array" ref="DD59">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906.62298697349297</v>
      </c>
      <c r="DE59" s="3" t="str" cm="1">
        <f t="array" ref="DE59">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59" s="3" t="str" cm="1">
        <f t="array" ref="DF59">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59" s="3" cm="1">
        <f t="array" ref="DG59">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906.62298697349297</v>
      </c>
      <c r="DH59" s="3">
        <f>SUM(TBL_Formulas[[#This Row],[Primary Storage 01]:[Archive Storage 01]],TBL_Formulas[[#This Row],[Data Retrieval 01]])</f>
        <v>7133.8551908198788</v>
      </c>
      <c r="DI59" s="3">
        <f>SUM(TBL_Formulas[[#This Row],[Primary Storage 01]:[Archive Storage 01]],TBL_Formulas[[#This Row],[Data Retrieval 01]],TBL_Formulas[[#This Row],[Egress Fees 01 - Azure]:[Egress Fees 01 - GCP]])</f>
        <v>9921.535605454832</v>
      </c>
      <c r="DJ59" s="3">
        <f>SUM(TBL_Formulas[[#This Row],[Primary Storage 02]:[Archive Storage 02]],TBL_Formulas[[#This Row],[Data Retrieval 02]])</f>
        <v>774.14894329528943</v>
      </c>
      <c r="DK59" s="3">
        <f>SUM(TBL_Formulas[[#This Row],[Primary Storage 02]:[Archive Storage 02]],TBL_Formulas[[#This Row],[Data Retrieval 02]],TBL_Formulas[[#This Row],[Egress Fees 02 - Azure]:[Egress Fees 02 - GCP]])</f>
        <v>920.8297957091338</v>
      </c>
      <c r="DL59" s="3">
        <f>SUM(TBL_Formulas[[#This Row],[Primary Storage 03]:[Archive Storage 03]],TBL_Formulas[[#This Row],[Data Retrieval 03]])</f>
        <v>1100.1063931038323</v>
      </c>
      <c r="DM59" s="3">
        <f>SUM(TBL_Formulas[[#This Row],[Primary Storage 03]:[Archive Storage 03]],TBL_Formulas[[#This Row],[Data Retrieval 03]],TBL_Formulas[[#This Row],[Egress Fees 03 - Azure]:[Egress Fees 03 - GCP]])</f>
        <v>1833.5106551730537</v>
      </c>
      <c r="DN59" s="3">
        <f>SUM(TBL_Formulas[[#This Row],[Primary Storage 04]:[Archive Storage 04]],TBL_Formulas[[#This Row],[Data Retrieval 04]])</f>
        <v>896.38298697349296</v>
      </c>
      <c r="DO59" s="3">
        <f>SUM(TBL_Formulas[[#This Row],[Primary Storage 04]:[Archive Storage 04]],TBL_Formulas[[#This Row],[Data Retrieval 04]],TBL_Formulas[[#This Row],[Egress Fees 04 - Azure]:[Egress Fees 04 - GCP]])</f>
        <v>1629.7872490427144</v>
      </c>
      <c r="DP59" s="3">
        <f>SUM(TBL_Formulas[[#This Row],[Primary Storage 05]:[Archive Storage 05]],TBL_Formulas[[#This Row],[Data Retrieval 05]])</f>
        <v>1445.6059704219479</v>
      </c>
      <c r="DQ59" s="3">
        <f>SUM(TBL_Formulas[[#This Row],[Primary Storage 05]:[Archive Storage 05]],TBL_Formulas[[#This Row],[Data Retrieval 05]],TBL_Formulas[[#This Row],[Egress Fees 05 - Azure]:[Egress Fees 05 - GCP]])</f>
        <v>2149.6778918781356</v>
      </c>
      <c r="DR59" s="3">
        <f>SUM(TBL_Formulas[[#This Row],[Primary Storage 06]:[Archive Storage 06]],TBL_Formulas[[#This Row],[Data Retrieval 06]])</f>
        <v>896.38298697349296</v>
      </c>
      <c r="DS59" s="3">
        <f>SUM(TBL_Formulas[[#This Row],[Primary Storage 06]:[Archive Storage 06]],TBL_Formulas[[#This Row],[Data Retrieval 06]],TBL_Formulas[[#This Row],[Egress Fees 06 - Azure]:[Egress Fees 06 - GCP]])</f>
        <v>1600.4549084296805</v>
      </c>
      <c r="DT59" s="3">
        <f>SUM(TBL_Formulas[[#This Row],[Primary Storage 07]:[Archive Storage 07]],TBL_Formulas[[#This Row],[Data Retrieval 07]])</f>
        <v>325.95744980854295</v>
      </c>
      <c r="DU59" s="3">
        <f>SUM(TBL_Formulas[[#This Row],[Primary Storage 07]:[Archive Storage 07]],TBL_Formulas[[#This Row],[Data Retrieval 07]],TBL_Formulas[[#This Row],[Egress Fees 07 - Azure]:[Egress Fees 07 - GCP]])</f>
        <v>1030.0293712647306</v>
      </c>
      <c r="DV59" s="3">
        <f>SUM(TBL_Formulas[[#This Row],[Primary Storage 08]:[Archive Storage 08]],TBL_Formulas[[#This Row],[Data Retrieval 08]])</f>
        <v>3178.0851356332932</v>
      </c>
      <c r="DW59" s="3">
        <f>SUM(TBL_Formulas[[#This Row],[Primary Storage 08]:[Archive Storage 08]],TBL_Formulas[[#This Row],[Data Retrieval 08]],TBL_Formulas[[#This Row],[Egress Fees 08 - Azure]:[Egress Fees 08 - GCP]])</f>
        <v>3882.157057089481</v>
      </c>
      <c r="DX59" s="3">
        <f>SUM(TBL_Formulas[[#This Row],[Primary Storage 09]:[Archive Storage 09]],TBL_Formulas[[#This Row],[Data Retrieval 09]])</f>
        <v>896.38298697349308</v>
      </c>
      <c r="DY59" s="3">
        <f>SUM(TBL_Formulas[[#This Row],[Primary Storage 09]:[Archive Storage 09]],TBL_Formulas[[#This Row],[Data Retrieval 09]],TBL_Formulas[[#This Row],[Egress Fees 09 - Azure]:[Egress Fees 09 - GCP]])</f>
        <v>1803.0059739469862</v>
      </c>
      <c r="DZ59" s="3">
        <f>SUM(TBL_Formulas[[#This Row],[Primary Storage 10]:[Archive Storage 10]],TBL_Formulas[[#This Row],[Data Retrieval 10]])</f>
        <v>488.93617471281436</v>
      </c>
      <c r="EA59" s="3">
        <f>SUM(TBL_Formulas[[#This Row],[Primary Storage 10]:[Archive Storage 10]],TBL_Formulas[[#This Row],[Data Retrieval 10]],TBL_Formulas[[#This Row],[Egress Fees 10 - Azure]:[Egress Fees 10 - GCP]])</f>
        <v>1395.5591616863073</v>
      </c>
      <c r="EB59" s="14"/>
    </row>
    <row r="60" spans="1:132" x14ac:dyDescent="0.2">
      <c r="A60" s="2">
        <v>58</v>
      </c>
      <c r="B60" cm="1">
        <f t="array" ref="B60">_xlfn.IFNA(
    _xlfn.IFS(
        _xlfn.XLOOKUP(
            B$1,
            TBL_Options_Add[Option],
            TBL_Options_Add[Influx1_Month],
            0,
            0
        )=TBL_Formulas[[#This Row],[Month]],
        SUM(
            B59*
            SUM(
                _xlfn.XLOOKUP(
                    B$1,
                    TBL_Options[Option],
                    TBL_Options[ROG],
                    0,
                    0
                )/
                12
            )+
            B59+
            _xlfn.XLOOKUP(
                B$1,
                TBL_Options_Add[Option],
                TBL_Options_Add[Influx1_Size],
                0,
                0
            )
        ),
        _xlfn.XLOOKUP(
            B$1,
            TBL_Options_Add[Option],
            TBL_Options_Add[Influx2_Month],
            0,
            0
        )=TBL_Formulas[[#This Row],[Month]],
        SUM(
            B59*
            SUM(
                _xlfn.XLOOKUP(
                    B$1,
                    TBL_Options[Option],
                    TBL_Options[ROG],
                    0,
                    0
                )/
                12
            )+
            B59+
            _xlfn.XLOOKUP(
                B$1,
                TBL_Options_Add[Option],
                TBL_Options_Add[Influx2_Size],
                0,
                0
            )
        ),
        _xlfn.XLOOKUP(
            B$1,
            TBL_Options_Add[Option],
            TBL_Options_Add[Influx3_Month],
            0,
            0
        )=TBL_Formulas[[#This Row],[Month]],
        SUM(
            B59*
            SUM(
                _xlfn.XLOOKUP(
                    B$1,
                    TBL_Options[Option],
                    TBL_Options[ROG],
                    0,
                    0
                )/
                12
            )+
            B59+
            _xlfn.XLOOKUP(
                B$1,
                TBL_Options_Add[Option],
                TBL_Options_Add[Influx3_Size],
                0,
                0
            )
        )
    ),
    SUM(
        B59*
        SUM(
            _xlfn.XLOOKUP(
                B$1,
                TBL_Options[Option],
                TBL_Options[ROG],
                0,
                0
            )/
            12
        )+
        B59
    )
)</f>
        <v>317.01337524014764</v>
      </c>
      <c r="C60" cm="1">
        <f t="array" ref="C60">_xlfn.IFNA(
    _xlfn.IFS(
        _xlfn.XLOOKUP(
            C$1,
            TBL_Options_Add[Option],
            TBL_Options_Add[Influx1_Month],
            0,
            0
        )=TBL_Formulas[[#This Row],[Month]],
        SUM(
            C59*
            SUM(
                _xlfn.XLOOKUP(
                    C$1,
                    TBL_Options[Option],
                    TBL_Options[ROG],
                    0,
                    0
                )/
                12
            )+
            C59+
            _xlfn.XLOOKUP(
                C$1,
                TBL_Options_Add[Option],
                TBL_Options_Add[Influx1_Size],
                0,
                0
            )
        ),
        _xlfn.XLOOKUP(
            C$1,
            TBL_Options_Add[Option],
            TBL_Options_Add[Influx2_Month],
            0,
            0
        )=TBL_Formulas[[#This Row],[Month]],
        SUM(
            C59*
            SUM(
                _xlfn.XLOOKUP(
                    C$1,
                    TBL_Options[Option],
                    TBL_Options[ROG],
                    0,
                    0
                )/
                12
            )+
            C59+
            _xlfn.XLOOKUP(
                C$1,
                TBL_Options_Add[Option],
                TBL_Options_Add[Influx2_Size],
                0,
                0
            )
        ),
        _xlfn.XLOOKUP(
            C$1,
            TBL_Options_Add[Option],
            TBL_Options_Add[Influx3_Month],
            0,
            0
        )=TBL_Formulas[[#This Row],[Month]],
        SUM(
            C59*
            SUM(
                _xlfn.XLOOKUP(
                    C$1,
                    TBL_Options[Option],
                    TBL_Options[ROG],
                    0,
                    0
                )/
                12
            )+
            C59+
            _xlfn.XLOOKUP(
                C$1,
                TBL_Options_Add[Option],
                TBL_Options_Add[Influx3_Size],
                0,
                0
            )
        )
    ),
    SUM(
        C59*
        SUM(
            _xlfn.XLOOKUP(
                C$1,
                TBL_Options[Option],
                TBL_Options[ROG],
                0,
                0
            )/
            12
        )+
        C59
    )
)</f>
        <v>80.242617648994326</v>
      </c>
      <c r="D60" cm="1">
        <f t="array" ref="D60">_xlfn.IFNA(
    _xlfn.IFS(
        _xlfn.XLOOKUP(
            D$1,
            TBL_Options_Add[Option],
            TBL_Options_Add[Influx1_Month],
            0,
            0
        )=TBL_Formulas[[#This Row],[Month]],
        SUM(
            D59*
            SUM(
                _xlfn.XLOOKUP(
                    D$1,
                    TBL_Options[Option],
                    TBL_Options[ROG],
                    0,
                    0
                )/
                12
            )+
            D59+
            _xlfn.XLOOKUP(
                D$1,
                TBL_Options_Add[Option],
                TBL_Options_Add[Influx1_Size],
                0,
                0
            )
        ),
        _xlfn.XLOOKUP(
            D$1,
            TBL_Options_Add[Option],
            TBL_Options_Add[Influx2_Month],
            0,
            0
        )=TBL_Formulas[[#This Row],[Month]],
        SUM(
            D59*
            SUM(
                _xlfn.XLOOKUP(
                    D$1,
                    TBL_Options[Option],
                    TBL_Options[ROG],
                    0,
                    0
                )/
                12
            )+
            D59+
            _xlfn.XLOOKUP(
                D$1,
                TBL_Options_Add[Option],
                TBL_Options_Add[Influx2_Size],
                0,
                0
            )
        ),
        _xlfn.XLOOKUP(
            D$1,
            TBL_Options_Add[Option],
            TBL_Options_Add[Influx3_Month],
            0,
            0
        )=TBL_Formulas[[#This Row],[Month]],
        SUM(
            D59*
            SUM(
                _xlfn.XLOOKUP(
                    D$1,
                    TBL_Options[Option],
                    TBL_Options[ROG],
                    0,
                    0
                )/
                12
            )+
            D59+
            _xlfn.XLOOKUP(
                D$1,
                TBL_Options_Add[Option],
                TBL_Options_Add[Influx3_Size],
                0,
                0
            )
        )
    ),
    SUM(
        D59*
        SUM(
            _xlfn.XLOOKUP(
                D$1,
                TBL_Options[Option],
                TBL_Options[ROG],
                0,
                0
            )/
            12
        )+
        D59
    )
)</f>
        <v>80.242617648994326</v>
      </c>
      <c r="E60" cm="1">
        <f t="array" ref="E60">_xlfn.IFNA(
    _xlfn.IFS(
        _xlfn.XLOOKUP(
            E$1,
            TBL_Options_Add[Option],
            TBL_Options_Add[Influx1_Month],
            0,
            0
        )=TBL_Formulas[[#This Row],[Month]],
        SUM(
            E59*
            SUM(
                _xlfn.XLOOKUP(
                    E$1,
                    TBL_Options[Option],
                    TBL_Options[ROG],
                    0,
                    0
                )/
                12
            )+
            E59+
            _xlfn.XLOOKUP(
                E$1,
                TBL_Options_Add[Option],
                TBL_Options_Add[Influx1_Size],
                0,
                0
            )
        ),
        _xlfn.XLOOKUP(
            E$1,
            TBL_Options_Add[Option],
            TBL_Options_Add[Influx2_Month],
            0,
            0
        )=TBL_Formulas[[#This Row],[Month]],
        SUM(
            E59*
            SUM(
                _xlfn.XLOOKUP(
                    E$1,
                    TBL_Options[Option],
                    TBL_Options[ROG],
                    0,
                    0
                )/
                12
            )+
            E59+
            _xlfn.XLOOKUP(
                E$1,
                TBL_Options_Add[Option],
                TBL_Options_Add[Influx2_Size],
                0,
                0
            )
        ),
        _xlfn.XLOOKUP(
            E$1,
            TBL_Options_Add[Option],
            TBL_Options_Add[Influx3_Month],
            0,
            0
        )=TBL_Formulas[[#This Row],[Month]],
        SUM(
            E59*
            SUM(
                _xlfn.XLOOKUP(
                    E$1,
                    TBL_Options[Option],
                    TBL_Options[ROG],
                    0,
                    0
                )/
                12
            )+
            E59+
            _xlfn.XLOOKUP(
                E$1,
                TBL_Options_Add[Option],
                TBL_Options_Add[Influx3_Size],
                0,
                0
            )
        )
    ),
    SUM(
        E59*
        SUM(
            _xlfn.XLOOKUP(
                E$1,
                TBL_Options[Option],
                TBL_Options[ROG],
                0,
                0
            )/
            12
        )+
        E59
    )
)</f>
        <v>80.242617648994326</v>
      </c>
      <c r="F60" cm="1">
        <f t="array" ref="F60">_xlfn.IFNA(
    _xlfn.IFS(
        _xlfn.XLOOKUP(
            F$1,
            TBL_Options_Add[Option],
            TBL_Options_Add[Influx1_Month],
            0,
            0
        )=TBL_Formulas[[#This Row],[Month]],
        SUM(
            F59*
            SUM(
                _xlfn.XLOOKUP(
                    F$1,
                    TBL_Options[Option],
                    TBL_Options[ROG],
                    0,
                    0
                )/
                12
            )+
            F59+
            _xlfn.XLOOKUP(
                F$1,
                TBL_Options_Add[Option],
                TBL_Options_Add[Influx1_Size],
                0,
                0
            )
        ),
        _xlfn.XLOOKUP(
            F$1,
            TBL_Options_Add[Option],
            TBL_Options_Add[Influx2_Month],
            0,
            0
        )=TBL_Formulas[[#This Row],[Month]],
        SUM(
            F59*
            SUM(
                _xlfn.XLOOKUP(
                    F$1,
                    TBL_Options[Option],
                    TBL_Options[ROG],
                    0,
                    0
                )/
                12
            )+
            F59+
            _xlfn.XLOOKUP(
                F$1,
                TBL_Options_Add[Option],
                TBL_Options_Add[Influx2_Size],
                0,
                0
            )
        ),
        _xlfn.XLOOKUP(
            F$1,
            TBL_Options_Add[Option],
            TBL_Options_Add[Influx3_Month],
            0,
            0
        )=TBL_Formulas[[#This Row],[Month]],
        SUM(
            F59*
            SUM(
                _xlfn.XLOOKUP(
                    F$1,
                    TBL_Options[Option],
                    TBL_Options[ROG],
                    0,
                    0
                )/
                12
            )+
            F59+
            _xlfn.XLOOKUP(
                F$1,
                TBL_Options_Add[Option],
                TBL_Options_Add[Influx3_Size],
                0,
                0
            )
        )
    ),
    SUM(
        F59*
        SUM(
            _xlfn.XLOOKUP(
                F$1,
                TBL_Options[Option],
                TBL_Options[ROG],
                0,
                0
            )/
            12
        )+
        F59
    )
)</f>
        <v>80.242617648994326</v>
      </c>
      <c r="G60" cm="1">
        <f t="array" ref="G60">_xlfn.IFNA(
    _xlfn.IFS(
        _xlfn.XLOOKUP(
            G$1,
            TBL_Options_Add[Option],
            TBL_Options_Add[Influx1_Month],
            0,
            0
        )=TBL_Formulas[[#This Row],[Month]],
        SUM(
            G59*
            SUM(
                _xlfn.XLOOKUP(
                    G$1,
                    TBL_Options[Option],
                    TBL_Options[ROG],
                    0,
                    0
                )/
                12
            )+
            G59+
            _xlfn.XLOOKUP(
                G$1,
                TBL_Options_Add[Option],
                TBL_Options_Add[Influx1_Size],
                0,
                0
            )
        ),
        _xlfn.XLOOKUP(
            G$1,
            TBL_Options_Add[Option],
            TBL_Options_Add[Influx2_Month],
            0,
            0
        )=TBL_Formulas[[#This Row],[Month]],
        SUM(
            G59*
            SUM(
                _xlfn.XLOOKUP(
                    G$1,
                    TBL_Options[Option],
                    TBL_Options[ROG],
                    0,
                    0
                )/
                12
            )+
            G59+
            _xlfn.XLOOKUP(
                G$1,
                TBL_Options_Add[Option],
                TBL_Options_Add[Influx2_Size],
                0,
                0
            )
        ),
        _xlfn.XLOOKUP(
            G$1,
            TBL_Options_Add[Option],
            TBL_Options_Add[Influx3_Month],
            0,
            0
        )=TBL_Formulas[[#This Row],[Month]],
        SUM(
            G59*
            SUM(
                _xlfn.XLOOKUP(
                    G$1,
                    TBL_Options[Option],
                    TBL_Options[ROG],
                    0,
                    0
                )/
                12
            )+
            G59+
            _xlfn.XLOOKUP(
                G$1,
                TBL_Options_Add[Option],
                TBL_Options_Add[Influx3_Size],
                0,
                0
            )
        )
    ),
    SUM(
        G59*
        SUM(
            _xlfn.XLOOKUP(
                G$1,
                TBL_Options[Option],
                TBL_Options[ROG],
                0,
                0
            )/
            12
        )+
        G59
    )
)</f>
        <v>80.242617648994326</v>
      </c>
      <c r="H60" cm="1">
        <f t="array" ref="H60">_xlfn.IFNA(
    _xlfn.IFS(
        _xlfn.XLOOKUP(
            H$1,
            TBL_Options_Add[Option],
            TBL_Options_Add[Influx1_Month],
            0,
            0
        )=TBL_Formulas[[#This Row],[Month]],
        SUM(
            H59*
            SUM(
                _xlfn.XLOOKUP(
                    H$1,
                    TBL_Options[Option],
                    TBL_Options[ROG],
                    0,
                    0
                )/
                12
            )+
            H59+
            _xlfn.XLOOKUP(
                H$1,
                TBL_Options_Add[Option],
                TBL_Options_Add[Influx1_Size],
                0,
                0
            )
        ),
        _xlfn.XLOOKUP(
            H$1,
            TBL_Options_Add[Option],
            TBL_Options_Add[Influx2_Month],
            0,
            0
        )=TBL_Formulas[[#This Row],[Month]],
        SUM(
            H59*
            SUM(
                _xlfn.XLOOKUP(
                    H$1,
                    TBL_Options[Option],
                    TBL_Options[ROG],
                    0,
                    0
                )/
                12
            )+
            H59+
            _xlfn.XLOOKUP(
                H$1,
                TBL_Options_Add[Option],
                TBL_Options_Add[Influx2_Size],
                0,
                0
            )
        ),
        _xlfn.XLOOKUP(
            H$1,
            TBL_Options_Add[Option],
            TBL_Options_Add[Influx3_Month],
            0,
            0
        )=TBL_Formulas[[#This Row],[Month]],
        SUM(
            H59*
            SUM(
                _xlfn.XLOOKUP(
                    H$1,
                    TBL_Options[Option],
                    TBL_Options[ROG],
                    0,
                    0
                )/
                12
            )+
            H59+
            _xlfn.XLOOKUP(
                H$1,
                TBL_Options_Add[Option],
                TBL_Options_Add[Influx3_Size],
                0,
                0
            )
        )
    ),
    SUM(
        H59*
        SUM(
            _xlfn.XLOOKUP(
                H$1,
                TBL_Options[Option],
                TBL_Options[ROG],
                0,
                0
            )/
            12
        )+
        H59
    )
)</f>
        <v>80.242617648994326</v>
      </c>
      <c r="I60" cm="1">
        <f t="array" ref="I60">_xlfn.IFNA(
    _xlfn.IFS(
        _xlfn.XLOOKUP(
            I$1,
            TBL_Options_Add[Option],
            TBL_Options_Add[Influx1_Month],
            0,
            0
        )=TBL_Formulas[[#This Row],[Month]],
        SUM(
            I59*
            SUM(
                _xlfn.XLOOKUP(
                    I$1,
                    TBL_Options[Option],
                    TBL_Options[ROG],
                    0,
                    0
                )/
                12
            )+
            I59+
            _xlfn.XLOOKUP(
                I$1,
                TBL_Options_Add[Option],
                TBL_Options_Add[Influx1_Size],
                0,
                0
            )
        ),
        _xlfn.XLOOKUP(
            I$1,
            TBL_Options_Add[Option],
            TBL_Options_Add[Influx2_Month],
            0,
            0
        )=TBL_Formulas[[#This Row],[Month]],
        SUM(
            I59*
            SUM(
                _xlfn.XLOOKUP(
                    I$1,
                    TBL_Options[Option],
                    TBL_Options[ROG],
                    0,
                    0
                )/
                12
            )+
            I59+
            _xlfn.XLOOKUP(
                I$1,
                TBL_Options_Add[Option],
                TBL_Options_Add[Influx2_Size],
                0,
                0
            )
        ),
        _xlfn.XLOOKUP(
            I$1,
            TBL_Options_Add[Option],
            TBL_Options_Add[Influx3_Month],
            0,
            0
        )=TBL_Formulas[[#This Row],[Month]],
        SUM(
            I59*
            SUM(
                _xlfn.XLOOKUP(
                    I$1,
                    TBL_Options[Option],
                    TBL_Options[ROG],
                    0,
                    0
                )/
                12
            )+
            I59+
            _xlfn.XLOOKUP(
                I$1,
                TBL_Options_Add[Option],
                TBL_Options_Add[Influx3_Size],
                0,
                0
            )
        )
    ),
    SUM(
        I59*
        SUM(
            _xlfn.XLOOKUP(
                I$1,
                TBL_Options[Option],
                TBL_Options[ROG],
                0,
                0
            )/
            12
        )+
        I59
    )
)</f>
        <v>80.242617648994326</v>
      </c>
      <c r="J60" cm="1">
        <f t="array" ref="J60">_xlfn.IFNA(
    _xlfn.IFS(
        _xlfn.XLOOKUP(
            J$1,
            TBL_Options_Add[Option],
            TBL_Options_Add[Influx1_Month],
            0,
            0
        )=TBL_Formulas[[#This Row],[Month]],
        SUM(
            J59*
            SUM(
                _xlfn.XLOOKUP(
                    J$1,
                    TBL_Options[Option],
                    TBL_Options[ROG],
                    0,
                    0
                )/
                12
            )+
            J59+
            _xlfn.XLOOKUP(
                J$1,
                TBL_Options_Add[Option],
                TBL_Options_Add[Influx1_Size],
                0,
                0
            )
        ),
        _xlfn.XLOOKUP(
            J$1,
            TBL_Options_Add[Option],
            TBL_Options_Add[Influx2_Month],
            0,
            0
        )=TBL_Formulas[[#This Row],[Month]],
        SUM(
            J59*
            SUM(
                _xlfn.XLOOKUP(
                    J$1,
                    TBL_Options[Option],
                    TBL_Options[ROG],
                    0,
                    0
                )/
                12
            )+
            J59+
            _xlfn.XLOOKUP(
                J$1,
                TBL_Options_Add[Option],
                TBL_Options_Add[Influx2_Size],
                0,
                0
            )
        ),
        _xlfn.XLOOKUP(
            J$1,
            TBL_Options_Add[Option],
            TBL_Options_Add[Influx3_Month],
            0,
            0
        )=TBL_Formulas[[#This Row],[Month]],
        SUM(
            J59*
            SUM(
                _xlfn.XLOOKUP(
                    J$1,
                    TBL_Options[Option],
                    TBL_Options[ROG],
                    0,
                    0
                )/
                12
            )+
            J59+
            _xlfn.XLOOKUP(
                J$1,
                TBL_Options_Add[Option],
                TBL_Options_Add[Influx3_Size],
                0,
                0
            )
        )
    ),
    SUM(
        J59*
        SUM(
            _xlfn.XLOOKUP(
                J$1,
                TBL_Options[Option],
                TBL_Options[ROG],
                0,
                0
            )/
            12
        )+
        J59
    )
)</f>
        <v>80.242617648994326</v>
      </c>
      <c r="K60" cm="1">
        <f t="array" ref="K60">_xlfn.IFNA(
    _xlfn.IFS(
        _xlfn.XLOOKUP(
            K$1,
            TBL_Options_Add[Option],
            TBL_Options_Add[Influx1_Month],
            0,
            0
        )=TBL_Formulas[[#This Row],[Month]],
        SUM(
            K59*
            SUM(
                _xlfn.XLOOKUP(
                    K$1,
                    TBL_Options[Option],
                    TBL_Options[ROG],
                    0,
                    0
                )/
                12
            )+
            K59+
            _xlfn.XLOOKUP(
                K$1,
                TBL_Options_Add[Option],
                TBL_Options_Add[Influx1_Size],
                0,
                0
            )
        ),
        _xlfn.XLOOKUP(
            K$1,
            TBL_Options_Add[Option],
            TBL_Options_Add[Influx2_Month],
            0,
            0
        )=TBL_Formulas[[#This Row],[Month]],
        SUM(
            K59*
            SUM(
                _xlfn.XLOOKUP(
                    K$1,
                    TBL_Options[Option],
                    TBL_Options[ROG],
                    0,
                    0
                )/
                12
            )+
            K59+
            _xlfn.XLOOKUP(
                K$1,
                TBL_Options_Add[Option],
                TBL_Options_Add[Influx2_Size],
                0,
                0
            )
        ),
        _xlfn.XLOOKUP(
            K$1,
            TBL_Options_Add[Option],
            TBL_Options_Add[Influx3_Month],
            0,
            0
        )=TBL_Formulas[[#This Row],[Month]],
        SUM(
            K59*
            SUM(
                _xlfn.XLOOKUP(
                    K$1,
                    TBL_Options[Option],
                    TBL_Options[ROG],
                    0,
                    0
                )/
                12
            )+
            K59+
            _xlfn.XLOOKUP(
                K$1,
                TBL_Options_Add[Option],
                TBL_Options_Add[Influx3_Size],
                0,
                0
            )
        )
    ),
    SUM(
        K59*
        SUM(
            _xlfn.XLOOKUP(
                K$1,
                TBL_Options[Option],
                TBL_Options[ROG],
                0,
                0
            )/
            12
        )+
        K59
    )
)</f>
        <v>80.242617648994326</v>
      </c>
      <c r="L60">
        <f>IFERROR(
    SUM(
       TBL_Formulas[[#This Row],[Growth Pattern 01]]*
        _xlfn.XLOOKUP(
            L$1,
            TBL_Options[Option],
            TBL_Options[Primary_Mix],
            1,
            0
        )
    ),
    ""
)</f>
        <v>317.01337524014764</v>
      </c>
      <c r="M60">
        <f>IFERROR(
    SUM(
       TBL_Formulas[[#This Row],[Growth Pattern 01]]*
        _xlfn.XLOOKUP(
            M$1,
            TBL_Options[Option],
            TBL_Options[Secondary_Mix],
            1,
            0
        )
    ),
    ""
)</f>
        <v>63.402675048029529</v>
      </c>
      <c r="N60">
        <f>IFERROR(
    SUM(
       TBL_Formulas[[#This Row],[Growth Pattern 01]]*
        _xlfn.XLOOKUP(
            N$1,
            TBL_Options[Option],
            TBL_Options[Archive_Mix],
            1,
            0
        )
    ),
    ""
)</f>
        <v>0</v>
      </c>
      <c r="O60">
        <f>IFERROR(
    SUM(
       TBL_Formulas[[#This Row],[Growth Pattern 02]]*
        _xlfn.XLOOKUP(
            O$1,
            TBL_Options[Option],
            TBL_Options[Primary_Mix],
            1,
            0
        )
    ),
    ""
)</f>
        <v>16.048523529798867</v>
      </c>
      <c r="P60">
        <f>IFERROR(
    SUM(
       TBL_Formulas[[#This Row],[Growth Pattern 02]]*
        _xlfn.XLOOKUP(
            P$1,
            TBL_Options[Option],
            TBL_Options[Secondary_Mix],
            1,
            0
        )
    ),
    ""
)</f>
        <v>16.048523529798867</v>
      </c>
      <c r="Q60">
        <f>IFERROR(
    SUM(
       TBL_Formulas[[#This Row],[Growth Pattern 02]]*
        _xlfn.XLOOKUP(
            Q$1,
            TBL_Options[Option],
            TBL_Options[Archive_Mix],
            1,
            0
        )
    ),
    ""
)</f>
        <v>48.145570589396591</v>
      </c>
      <c r="R60">
        <f>IFERROR(
    SUM(
       TBL_Formulas[[#This Row],[Growth Pattern 03]]*
        _xlfn.XLOOKUP(
            R$1,
            TBL_Options[Option],
            TBL_Options[Primary_Mix],
            1,
            0
        )
    ),
    ""
)</f>
        <v>80.242617648994326</v>
      </c>
      <c r="S60">
        <f>IFERROR(
    SUM(
       TBL_Formulas[[#This Row],[Growth Pattern 03]]*
        _xlfn.XLOOKUP(
            R$1,
            TBL_Options[Option],
            TBL_Options[Secondary_Mix],
            1,
            0
        )
    ),
    ""
)</f>
        <v>0</v>
      </c>
      <c r="T60">
        <f>IFERROR(
    SUM(
       TBL_Formulas[[#This Row],[Growth Pattern 03]]*
        _xlfn.XLOOKUP(
            T$1,
            TBL_Options[Option],
            TBL_Options[Archive_Mix],
            1,
            0
        )
    ),
    ""
)</f>
        <v>0</v>
      </c>
      <c r="U60">
        <f>IFERROR(
    SUM(
       TBL_Formulas[[#This Row],[Growth Pattern 04]]*
        _xlfn.XLOOKUP(
            U$1,
            TBL_Options[Option],
            TBL_Options[Primary_Mix],
            1,
            0
        )
    ),
    ""
)</f>
        <v>80.242617648994326</v>
      </c>
      <c r="V60">
        <f>IFERROR(
    SUM(
       TBL_Formulas[[#This Row],[Growth Pattern 04]]*
        _xlfn.XLOOKUP(
           V$1,
            TBL_Options[Option],
            TBL_Options[Secondary_Mix],
            1,
            0
        )
    ),
    ""
)</f>
        <v>0</v>
      </c>
      <c r="W60">
        <f>IFERROR(
    SUM(
       TBL_Formulas[[#This Row],[Growth Pattern 04]]*
        _xlfn.XLOOKUP(
            W$1,
            TBL_Options[Option],
            TBL_Options[Archive_Mix],
            1,
            0
        )
    ),
    ""
)</f>
        <v>0</v>
      </c>
      <c r="X60">
        <f>IFERROR(
    SUM(
       TBL_Formulas[[#This Row],[Growth Pattern 05]]*
        _xlfn.XLOOKUP(
            X$1,
            TBL_Options[Option],
            TBL_Options[Primary_Mix],
            1,
            0
        )
    ),
    ""
)</f>
        <v>80.242617648994326</v>
      </c>
      <c r="Y60">
        <f>IFERROR(
    SUM(
       TBL_Formulas[[#This Row],[Growth Pattern 05]]*
        _xlfn.XLOOKUP(
            Y$1,
            TBL_Options[Option],
            TBL_Options[Secondary_Mix],
            1,
            0
        )
    ),
    ""
)</f>
        <v>0</v>
      </c>
      <c r="Z60">
        <f>IFERROR(
    SUM(
       TBL_Formulas[[#This Row],[Growth Pattern 05]]*
        _xlfn.XLOOKUP(
            Z$1,
            TBL_Options[Option],
            TBL_Options[Archive_Mix],
            1,
            0
        )
    ),
    ""
)</f>
        <v>0</v>
      </c>
      <c r="AA60">
        <f>IFERROR(
    SUM(
       TBL_Formulas[[#This Row],[Growth Pattern 06]]*
        _xlfn.XLOOKUP(
            AA$1,
            TBL_Options[Option],
            TBL_Options[Primary_Mix],
            1,
            0
        )
    ),
    ""
)</f>
        <v>80.242617648994326</v>
      </c>
      <c r="AB60">
        <f>IFERROR(
    SUM(
       TBL_Formulas[[#This Row],[Growth Pattern 06]]*
        _xlfn.XLOOKUP(
            AB$1,
            TBL_Options[Option],
            TBL_Options[Secondary_Mix],
            1,
            0
        )
    ),
    ""
)</f>
        <v>0</v>
      </c>
      <c r="AC60">
        <f>IFERROR(
    SUM(
       TBL_Formulas[[#This Row],[Growth Pattern 06]]*
        _xlfn.XLOOKUP(
            AC$1,
            TBL_Options[Option],
            TBL_Options[Archive_Mix],
            1,
            0
        )
    ),
    ""
)</f>
        <v>0</v>
      </c>
      <c r="AD60">
        <f>IFERROR(
    SUM(
       TBL_Formulas[[#This Row],[Growth Pattern 07]]*
        _xlfn.XLOOKUP(
            AD$1,
            TBL_Options[Option],
            TBL_Options[Primary_Mix],
            1,
            0
        )
    ),
    ""
)</f>
        <v>80.242617648994326</v>
      </c>
      <c r="AE60">
        <f>IFERROR(
    SUM(
       TBL_Formulas[[#This Row],[Growth Pattern 07]]*
        _xlfn.XLOOKUP(
            AE$1,
            TBL_Options[Option],
            TBL_Options[Secondary_Mix],
            1,
            0
        )
    ),
    ""
)</f>
        <v>0</v>
      </c>
      <c r="AF60">
        <f>IFERROR(
    SUM(
       TBL_Formulas[[#This Row],[Growth Pattern 07]]*
        _xlfn.XLOOKUP(
            AF$1,
            TBL_Options[Option],
            TBL_Options[Archive_Mix],
            1,
            0
        )
    ),
    ""
)</f>
        <v>0</v>
      </c>
      <c r="AG60">
        <f>IFERROR(
    SUM(
       TBL_Formulas[[#This Row],[Growth Pattern 08]]*
        _xlfn.XLOOKUP(
            AG$1,
            TBL_Options[Option],
            TBL_Options[Primary_Mix],
            1,
            0
        )
    ),
    ""
)</f>
        <v>80.242617648994326</v>
      </c>
      <c r="AH60">
        <f>IFERROR(
    SUM(
       TBL_Formulas[[#This Row],[Growth Pattern 08]]*
        _xlfn.XLOOKUP(
            AH$1,
            TBL_Options[Option],
            TBL_Options[Secondary_Mix],
            1,
            0
        )
    ),
    ""
)</f>
        <v>0</v>
      </c>
      <c r="AI60">
        <f>IFERROR(
    SUM(
       TBL_Formulas[[#This Row],[Growth Pattern 08]]*
        _xlfn.XLOOKUP(
            AI$1,
            TBL_Options[Option],
            TBL_Options[Archive_Mix],
            1,
            0
        )
    ),
    ""
)</f>
        <v>0</v>
      </c>
      <c r="AJ60">
        <f>IFERROR(
    SUM(
       TBL_Formulas[[#This Row],[Growth Pattern 09]]*
        _xlfn.XLOOKUP(
            AJ$1,
            TBL_Options[Option],
            TBL_Options[Primary_Mix],
            1,
            0
        )
    ),
    ""
)</f>
        <v>80.242617648994326</v>
      </c>
      <c r="AK60">
        <f>IFERROR(
    SUM(
       TBL_Formulas[[#This Row],[Growth Pattern 09]]*
        _xlfn.XLOOKUP(
            AK$1,
            TBL_Options[Option],
            TBL_Options[Secondary_Mix],
            1,
            0
        )
    ),
    ""
)</f>
        <v>0</v>
      </c>
      <c r="AL60">
        <f>IFERROR(
    SUM(
       TBL_Formulas[[#This Row],[Growth Pattern 09]]*
        _xlfn.XLOOKUP(
            AL$1,
            TBL_Options[Option],
            TBL_Options[Archive_Mix],
            1,
            0
        )
    ),
    ""
)</f>
        <v>0</v>
      </c>
      <c r="AM60">
        <f>IFERROR(
    SUM(
       TBL_Formulas[[#This Row],[Growth Pattern 10]]*
        _xlfn.XLOOKUP(
            AM$1,
            TBL_Options[Option],
            TBL_Options[Primary_Mix],
            1,
            0
        )
    ),
    ""
)</f>
        <v>80.242617648994326</v>
      </c>
      <c r="AN60">
        <f>IFERROR(
    SUM(
       TBL_Formulas[[#This Row],[Growth Pattern 10]]*
        _xlfn.XLOOKUP(
            AN$1,
            TBL_Options[Option],
            TBL_Options[Secondary_Mix],
            1,
            0
        )
    ),
    ""
)</f>
        <v>0</v>
      </c>
      <c r="AO60">
        <f>IFERROR(
    SUM(
       TBL_Formulas[[#This Row],[Growth Pattern 10]]*
        _xlfn.XLOOKUP(
            AO$1,
            TBL_Options[Option],
            TBL_Options[Archive_Mix],
            1,
            0
        )
    ),
    ""
)</f>
        <v>0</v>
      </c>
      <c r="AP60" s="3" cm="1">
        <f t="array" ref="AP60">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7192.8773174100461</v>
      </c>
      <c r="AQ60" s="3" t="str" cm="1">
        <f t="array" ref="AQ60">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60" s="3" t="str" cm="1">
        <f t="array" ref="AR60">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60" s="3" cm="1">
        <f t="array" ref="AS60">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377.97482617382292</v>
      </c>
      <c r="AT60" s="3" cm="1">
        <f t="array" ref="AT60">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205.42110118142551</v>
      </c>
      <c r="AU60" s="3" cm="1">
        <f t="array" ref="AU60">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197.20425713416844</v>
      </c>
      <c r="AV60" s="3" cm="1">
        <f t="array" ref="AV60">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1027.1055059071273</v>
      </c>
      <c r="AW60" s="3" t="str" cm="1">
        <f t="array" ref="AW60">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60" s="3" t="str" cm="1">
        <f t="array" ref="AX60">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60" s="3" cm="1">
        <f t="array" ref="AY60">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821.68440472570182</v>
      </c>
      <c r="AZ60" s="3" t="str" cm="1">
        <f t="array" ref="AZ60">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60" s="3" t="str" cm="1">
        <f t="array" ref="BA60">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60" s="3" cm="1">
        <f t="array" ref="BB60">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1457.354020175464</v>
      </c>
      <c r="BC60" s="3" t="str" cm="1">
        <f t="array" ref="BC60">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60" s="3" t="str" cm="1">
        <f t="array" ref="BD60">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60" s="3" cm="1">
        <f t="array" ref="BE60">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821.68440472570182</v>
      </c>
      <c r="BF60" s="3" t="str" cm="1">
        <f t="array" ref="BF60">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60" s="3" t="str" cm="1">
        <f t="array" ref="BG60">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60" s="3" cm="1">
        <f t="array" ref="BH60">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164.33688094514039</v>
      </c>
      <c r="BI60" s="3" t="str" cm="1">
        <f t="array" ref="BI60">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60" s="3" t="str" cm="1">
        <f t="array" ref="BJ60">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60" s="3" cm="1">
        <f t="array" ref="BK60">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3204.5691784302371</v>
      </c>
      <c r="BL60" s="3" t="str" cm="1">
        <f t="array" ref="BL60">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60" s="3" t="str" cm="1">
        <f t="array" ref="BM60">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60" s="3" cm="1">
        <f t="array" ref="BN60">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821.68440472570194</v>
      </c>
      <c r="BO60" s="3" t="str" cm="1">
        <f t="array" ref="BO60">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60" s="3" t="str" cm="1">
        <f t="array" ref="BP60">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60" s="3" cm="1">
        <f t="array" ref="BQ60">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328.67376189028079</v>
      </c>
      <c r="BR60" s="3" t="str" cm="1">
        <f t="array" ref="BR60">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60" s="3" t="str" cm="1">
        <f t="array" ref="BS60">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60"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60">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60">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82.168440472570197</v>
      </c>
      <c r="BW60">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82.168440472570197</v>
      </c>
      <c r="BX60">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60">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82.168440472570197</v>
      </c>
      <c r="BZ60">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164.33688094514039</v>
      </c>
      <c r="CA60">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60">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82.168440472570197</v>
      </c>
      <c r="CC60">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164.33688094514039</v>
      </c>
      <c r="CD60" s="3" t="str" cm="1">
        <f t="array" ref="CD60">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60" s="3" cm="1">
        <f t="array" ref="CE60">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2810.4844180902451</v>
      </c>
      <c r="CF60" s="3" t="str" cm="1">
        <f t="array" ref="CF60">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60" s="3" t="str" cm="1">
        <f t="array" ref="CG60">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60" s="3" cm="1">
        <f t="array" ref="CH60">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147.90319285062637</v>
      </c>
      <c r="CI60" s="3" t="str" cm="1">
        <f t="array" ref="CI60">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60" s="3" t="str" cm="1">
        <f t="array" ref="CJ60">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60" s="3" cm="1">
        <f t="array" ref="CK60">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739.51596425313176</v>
      </c>
      <c r="CL60" s="3" t="str" cm="1">
        <f t="array" ref="CL60">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60" s="3" t="str" cm="1">
        <f t="array" ref="CM60">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60" s="3" cm="1">
        <f t="array" ref="CN60">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739.51596425313176</v>
      </c>
      <c r="CO60" s="3" t="str" cm="1">
        <f t="array" ref="CO60">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60" s="3" cm="1">
        <f t="array" ref="CP60">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710.01385413498929</v>
      </c>
      <c r="CQ60" s="3" t="str" cm="1">
        <f t="array" ref="CQ60">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60" s="3" t="str" cm="1">
        <f t="array" ref="CR60">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60" s="3" cm="1">
        <f t="array" ref="CS60">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710.01385413498929</v>
      </c>
      <c r="CT60" s="3" t="str" cm="1">
        <f t="array" ref="CT60">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60" s="3" t="str" cm="1">
        <f t="array" ref="CU60">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60" s="3" cm="1">
        <f t="array" ref="CV60">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710.01385413498929</v>
      </c>
      <c r="CW60" s="3" t="str" cm="1">
        <f t="array" ref="CW60">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60" s="3" t="str" cm="1">
        <f t="array" ref="CX60">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60" s="3" cm="1">
        <f t="array" ref="CY60">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710.01385413498929</v>
      </c>
      <c r="CZ60" s="3" t="str" cm="1">
        <f t="array" ref="CZ60">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60" s="3" t="str" cm="1">
        <f t="array" ref="DA60">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60" s="3" t="str" cm="1">
        <f t="array" ref="DB60">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60" s="3" t="str" cm="1">
        <f t="array" ref="DC60">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60" s="3" cm="1">
        <f t="array" ref="DD60">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914.09284519827224</v>
      </c>
      <c r="DE60" s="3" t="str" cm="1">
        <f t="array" ref="DE60">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60" s="3" t="str" cm="1">
        <f t="array" ref="DF60">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60" s="3" cm="1">
        <f t="array" ref="DG60">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914.09284519827224</v>
      </c>
      <c r="DH60" s="3">
        <f>SUM(TBL_Formulas[[#This Row],[Primary Storage 01]:[Archive Storage 01]],TBL_Formulas[[#This Row],[Data Retrieval 01]])</f>
        <v>7192.8773174100461</v>
      </c>
      <c r="DI60" s="3">
        <f>SUM(TBL_Formulas[[#This Row],[Primary Storage 01]:[Archive Storage 01]],TBL_Formulas[[#This Row],[Data Retrieval 01]],TBL_Formulas[[#This Row],[Egress Fees 01 - Azure]:[Egress Fees 01 - GCP]])</f>
        <v>10003.361735500292</v>
      </c>
      <c r="DJ60" s="3">
        <f>SUM(TBL_Formulas[[#This Row],[Primary Storage 02]:[Archive Storage 02]],TBL_Formulas[[#This Row],[Data Retrieval 02]])</f>
        <v>780.60018448941685</v>
      </c>
      <c r="DK60" s="3">
        <f>SUM(TBL_Formulas[[#This Row],[Primary Storage 02]:[Archive Storage 02]],TBL_Formulas[[#This Row],[Data Retrieval 02]],TBL_Formulas[[#This Row],[Egress Fees 02 - Azure]:[Egress Fees 02 - GCP]])</f>
        <v>928.50337734004324</v>
      </c>
      <c r="DL60" s="3">
        <f>SUM(TBL_Formulas[[#This Row],[Primary Storage 03]:[Archive Storage 03]],TBL_Formulas[[#This Row],[Data Retrieval 03]])</f>
        <v>1109.2739463796975</v>
      </c>
      <c r="DM60" s="3">
        <f>SUM(TBL_Formulas[[#This Row],[Primary Storage 03]:[Archive Storage 03]],TBL_Formulas[[#This Row],[Data Retrieval 03]],TBL_Formulas[[#This Row],[Egress Fees 03 - Azure]:[Egress Fees 03 - GCP]])</f>
        <v>1848.7899106328291</v>
      </c>
      <c r="DN60" s="3">
        <f>SUM(TBL_Formulas[[#This Row],[Primary Storage 04]:[Archive Storage 04]],TBL_Formulas[[#This Row],[Data Retrieval 04]])</f>
        <v>903.85284519827201</v>
      </c>
      <c r="DO60" s="3">
        <f>SUM(TBL_Formulas[[#This Row],[Primary Storage 04]:[Archive Storage 04]],TBL_Formulas[[#This Row],[Data Retrieval 04]],TBL_Formulas[[#This Row],[Egress Fees 04 - Azure]:[Egress Fees 04 - GCP]])</f>
        <v>1643.3688094514036</v>
      </c>
      <c r="DP60" s="3">
        <f>SUM(TBL_Formulas[[#This Row],[Primary Storage 05]:[Archive Storage 05]],TBL_Formulas[[#This Row],[Data Retrieval 05]])</f>
        <v>1457.354020175464</v>
      </c>
      <c r="DQ60" s="3">
        <f>SUM(TBL_Formulas[[#This Row],[Primary Storage 05]:[Archive Storage 05]],TBL_Formulas[[#This Row],[Data Retrieval 05]],TBL_Formulas[[#This Row],[Egress Fees 05 - Azure]:[Egress Fees 05 - GCP]])</f>
        <v>2167.3678743104533</v>
      </c>
      <c r="DR60" s="3">
        <f>SUM(TBL_Formulas[[#This Row],[Primary Storage 06]:[Archive Storage 06]],TBL_Formulas[[#This Row],[Data Retrieval 06]])</f>
        <v>903.85284519827201</v>
      </c>
      <c r="DS60" s="3">
        <f>SUM(TBL_Formulas[[#This Row],[Primary Storage 06]:[Archive Storage 06]],TBL_Formulas[[#This Row],[Data Retrieval 06]],TBL_Formulas[[#This Row],[Egress Fees 06 - Azure]:[Egress Fees 06 - GCP]])</f>
        <v>1613.8666993332613</v>
      </c>
      <c r="DT60" s="3">
        <f>SUM(TBL_Formulas[[#This Row],[Primary Storage 07]:[Archive Storage 07]],TBL_Formulas[[#This Row],[Data Retrieval 07]])</f>
        <v>328.67376189028079</v>
      </c>
      <c r="DU60" s="3">
        <f>SUM(TBL_Formulas[[#This Row],[Primary Storage 07]:[Archive Storage 07]],TBL_Formulas[[#This Row],[Data Retrieval 07]],TBL_Formulas[[#This Row],[Egress Fees 07 - Azure]:[Egress Fees 07 - GCP]])</f>
        <v>1038.68761602527</v>
      </c>
      <c r="DV60" s="3">
        <f>SUM(TBL_Formulas[[#This Row],[Primary Storage 08]:[Archive Storage 08]],TBL_Formulas[[#This Row],[Data Retrieval 08]])</f>
        <v>3204.5691784302371</v>
      </c>
      <c r="DW60" s="3">
        <f>SUM(TBL_Formulas[[#This Row],[Primary Storage 08]:[Archive Storage 08]],TBL_Formulas[[#This Row],[Data Retrieval 08]],TBL_Formulas[[#This Row],[Egress Fees 08 - Azure]:[Egress Fees 08 - GCP]])</f>
        <v>3914.5830325652264</v>
      </c>
      <c r="DX60" s="3">
        <f>SUM(TBL_Formulas[[#This Row],[Primary Storage 09]:[Archive Storage 09]],TBL_Formulas[[#This Row],[Data Retrieval 09]])</f>
        <v>903.85284519827212</v>
      </c>
      <c r="DY60" s="3">
        <f>SUM(TBL_Formulas[[#This Row],[Primary Storage 09]:[Archive Storage 09]],TBL_Formulas[[#This Row],[Data Retrieval 09]],TBL_Formulas[[#This Row],[Egress Fees 09 - Azure]:[Egress Fees 09 - GCP]])</f>
        <v>1817.9456903965443</v>
      </c>
      <c r="DZ60" s="3">
        <f>SUM(TBL_Formulas[[#This Row],[Primary Storage 10]:[Archive Storage 10]],TBL_Formulas[[#This Row],[Data Retrieval 10]])</f>
        <v>493.01064283542121</v>
      </c>
      <c r="EA60" s="3">
        <f>SUM(TBL_Formulas[[#This Row],[Primary Storage 10]:[Archive Storage 10]],TBL_Formulas[[#This Row],[Data Retrieval 10]],TBL_Formulas[[#This Row],[Egress Fees 10 - Azure]:[Egress Fees 10 - GCP]])</f>
        <v>1407.1034880336933</v>
      </c>
      <c r="EB60" s="14"/>
    </row>
    <row r="61" spans="1:132" x14ac:dyDescent="0.2">
      <c r="A61" s="2">
        <v>59</v>
      </c>
      <c r="B61" cm="1">
        <f t="array" ref="B61">_xlfn.IFNA(
    _xlfn.IFS(
        _xlfn.XLOOKUP(
            B$1,
            TBL_Options_Add[Option],
            TBL_Options_Add[Influx1_Month],
            0,
            0
        )=TBL_Formulas[[#This Row],[Month]],
        SUM(
            B60*
            SUM(
                _xlfn.XLOOKUP(
                    B$1,
                    TBL_Options[Option],
                    TBL_Options[ROG],
                    0,
                    0
                )/
                12
            )+
            B60+
            _xlfn.XLOOKUP(
                B$1,
                TBL_Options_Add[Option],
                TBL_Options_Add[Influx1_Size],
                0,
                0
            )
        ),
        _xlfn.XLOOKUP(
            B$1,
            TBL_Options_Add[Option],
            TBL_Options_Add[Influx2_Month],
            0,
            0
        )=TBL_Formulas[[#This Row],[Month]],
        SUM(
            B60*
            SUM(
                _xlfn.XLOOKUP(
                    B$1,
                    TBL_Options[Option],
                    TBL_Options[ROG],
                    0,
                    0
                )/
                12
            )+
            B60+
            _xlfn.XLOOKUP(
                B$1,
                TBL_Options_Add[Option],
                TBL_Options_Add[Influx2_Size],
                0,
                0
            )
        ),
        _xlfn.XLOOKUP(
            B$1,
            TBL_Options_Add[Option],
            TBL_Options_Add[Influx3_Month],
            0,
            0
        )=TBL_Formulas[[#This Row],[Month]],
        SUM(
            B60*
            SUM(
                _xlfn.XLOOKUP(
                    B$1,
                    TBL_Options[Option],
                    TBL_Options[ROG],
                    0,
                    0
                )/
                12
            )+
            B60+
            _xlfn.XLOOKUP(
                B$1,
                TBL_Options_Add[Option],
                TBL_Options_Add[Influx3_Size],
                0,
                0
            )
        )
    ),
    SUM(
        B60*
        SUM(
            _xlfn.XLOOKUP(
                B$1,
                TBL_Options[Option],
                TBL_Options[ROG],
                0,
                0
            )/
            12
        )+
        B60
    )
)</f>
        <v>319.65515336714884</v>
      </c>
      <c r="C61" cm="1">
        <f t="array" ref="C61">_xlfn.IFNA(
    _xlfn.IFS(
        _xlfn.XLOOKUP(
            C$1,
            TBL_Options_Add[Option],
            TBL_Options_Add[Influx1_Month],
            0,
            0
        )=TBL_Formulas[[#This Row],[Month]],
        SUM(
            C60*
            SUM(
                _xlfn.XLOOKUP(
                    C$1,
                    TBL_Options[Option],
                    TBL_Options[ROG],
                    0,
                    0
                )/
                12
            )+
            C60+
            _xlfn.XLOOKUP(
                C$1,
                TBL_Options_Add[Option],
                TBL_Options_Add[Influx1_Size],
                0,
                0
            )
        ),
        _xlfn.XLOOKUP(
            C$1,
            TBL_Options_Add[Option],
            TBL_Options_Add[Influx2_Month],
            0,
            0
        )=TBL_Formulas[[#This Row],[Month]],
        SUM(
            C60*
            SUM(
                _xlfn.XLOOKUP(
                    C$1,
                    TBL_Options[Option],
                    TBL_Options[ROG],
                    0,
                    0
                )/
                12
            )+
            C60+
            _xlfn.XLOOKUP(
                C$1,
                TBL_Options_Add[Option],
                TBL_Options_Add[Influx2_Size],
                0,
                0
            )
        ),
        _xlfn.XLOOKUP(
            C$1,
            TBL_Options_Add[Option],
            TBL_Options_Add[Influx3_Month],
            0,
            0
        )=TBL_Formulas[[#This Row],[Month]],
        SUM(
            C60*
            SUM(
                _xlfn.XLOOKUP(
                    C$1,
                    TBL_Options[Option],
                    TBL_Options[ROG],
                    0,
                    0
                )/
                12
            )+
            C60+
            _xlfn.XLOOKUP(
                C$1,
                TBL_Options_Add[Option],
                TBL_Options_Add[Influx3_Size],
                0,
                0
            )
        )
    ),
    SUM(
        C60*
        SUM(
            _xlfn.XLOOKUP(
                C$1,
                TBL_Options[Option],
                TBL_Options[ROG],
                0,
                0
            )/
            12
        )+
        C60
    )
)</f>
        <v>80.911306129402618</v>
      </c>
      <c r="D61" cm="1">
        <f t="array" ref="D61">_xlfn.IFNA(
    _xlfn.IFS(
        _xlfn.XLOOKUP(
            D$1,
            TBL_Options_Add[Option],
            TBL_Options_Add[Influx1_Month],
            0,
            0
        )=TBL_Formulas[[#This Row],[Month]],
        SUM(
            D60*
            SUM(
                _xlfn.XLOOKUP(
                    D$1,
                    TBL_Options[Option],
                    TBL_Options[ROG],
                    0,
                    0
                )/
                12
            )+
            D60+
            _xlfn.XLOOKUP(
                D$1,
                TBL_Options_Add[Option],
                TBL_Options_Add[Influx1_Size],
                0,
                0
            )
        ),
        _xlfn.XLOOKUP(
            D$1,
            TBL_Options_Add[Option],
            TBL_Options_Add[Influx2_Month],
            0,
            0
        )=TBL_Formulas[[#This Row],[Month]],
        SUM(
            D60*
            SUM(
                _xlfn.XLOOKUP(
                    D$1,
                    TBL_Options[Option],
                    TBL_Options[ROG],
                    0,
                    0
                )/
                12
            )+
            D60+
            _xlfn.XLOOKUP(
                D$1,
                TBL_Options_Add[Option],
                TBL_Options_Add[Influx2_Size],
                0,
                0
            )
        ),
        _xlfn.XLOOKUP(
            D$1,
            TBL_Options_Add[Option],
            TBL_Options_Add[Influx3_Month],
            0,
            0
        )=TBL_Formulas[[#This Row],[Month]],
        SUM(
            D60*
            SUM(
                _xlfn.XLOOKUP(
                    D$1,
                    TBL_Options[Option],
                    TBL_Options[ROG],
                    0,
                    0
                )/
                12
            )+
            D60+
            _xlfn.XLOOKUP(
                D$1,
                TBL_Options_Add[Option],
                TBL_Options_Add[Influx3_Size],
                0,
                0
            )
        )
    ),
    SUM(
        D60*
        SUM(
            _xlfn.XLOOKUP(
                D$1,
                TBL_Options[Option],
                TBL_Options[ROG],
                0,
                0
            )/
            12
        )+
        D60
    )
)</f>
        <v>80.911306129402618</v>
      </c>
      <c r="E61" cm="1">
        <f t="array" ref="E61">_xlfn.IFNA(
    _xlfn.IFS(
        _xlfn.XLOOKUP(
            E$1,
            TBL_Options_Add[Option],
            TBL_Options_Add[Influx1_Month],
            0,
            0
        )=TBL_Formulas[[#This Row],[Month]],
        SUM(
            E60*
            SUM(
                _xlfn.XLOOKUP(
                    E$1,
                    TBL_Options[Option],
                    TBL_Options[ROG],
                    0,
                    0
                )/
                12
            )+
            E60+
            _xlfn.XLOOKUP(
                E$1,
                TBL_Options_Add[Option],
                TBL_Options_Add[Influx1_Size],
                0,
                0
            )
        ),
        _xlfn.XLOOKUP(
            E$1,
            TBL_Options_Add[Option],
            TBL_Options_Add[Influx2_Month],
            0,
            0
        )=TBL_Formulas[[#This Row],[Month]],
        SUM(
            E60*
            SUM(
                _xlfn.XLOOKUP(
                    E$1,
                    TBL_Options[Option],
                    TBL_Options[ROG],
                    0,
                    0
                )/
                12
            )+
            E60+
            _xlfn.XLOOKUP(
                E$1,
                TBL_Options_Add[Option],
                TBL_Options_Add[Influx2_Size],
                0,
                0
            )
        ),
        _xlfn.XLOOKUP(
            E$1,
            TBL_Options_Add[Option],
            TBL_Options_Add[Influx3_Month],
            0,
            0
        )=TBL_Formulas[[#This Row],[Month]],
        SUM(
            E60*
            SUM(
                _xlfn.XLOOKUP(
                    E$1,
                    TBL_Options[Option],
                    TBL_Options[ROG],
                    0,
                    0
                )/
                12
            )+
            E60+
            _xlfn.XLOOKUP(
                E$1,
                TBL_Options_Add[Option],
                TBL_Options_Add[Influx3_Size],
                0,
                0
            )
        )
    ),
    SUM(
        E60*
        SUM(
            _xlfn.XLOOKUP(
                E$1,
                TBL_Options[Option],
                TBL_Options[ROG],
                0,
                0
            )/
            12
        )+
        E60
    )
)</f>
        <v>80.911306129402618</v>
      </c>
      <c r="F61" cm="1">
        <f t="array" ref="F61">_xlfn.IFNA(
    _xlfn.IFS(
        _xlfn.XLOOKUP(
            F$1,
            TBL_Options_Add[Option],
            TBL_Options_Add[Influx1_Month],
            0,
            0
        )=TBL_Formulas[[#This Row],[Month]],
        SUM(
            F60*
            SUM(
                _xlfn.XLOOKUP(
                    F$1,
                    TBL_Options[Option],
                    TBL_Options[ROG],
                    0,
                    0
                )/
                12
            )+
            F60+
            _xlfn.XLOOKUP(
                F$1,
                TBL_Options_Add[Option],
                TBL_Options_Add[Influx1_Size],
                0,
                0
            )
        ),
        _xlfn.XLOOKUP(
            F$1,
            TBL_Options_Add[Option],
            TBL_Options_Add[Influx2_Month],
            0,
            0
        )=TBL_Formulas[[#This Row],[Month]],
        SUM(
            F60*
            SUM(
                _xlfn.XLOOKUP(
                    F$1,
                    TBL_Options[Option],
                    TBL_Options[ROG],
                    0,
                    0
                )/
                12
            )+
            F60+
            _xlfn.XLOOKUP(
                F$1,
                TBL_Options_Add[Option],
                TBL_Options_Add[Influx2_Size],
                0,
                0
            )
        ),
        _xlfn.XLOOKUP(
            F$1,
            TBL_Options_Add[Option],
            TBL_Options_Add[Influx3_Month],
            0,
            0
        )=TBL_Formulas[[#This Row],[Month]],
        SUM(
            F60*
            SUM(
                _xlfn.XLOOKUP(
                    F$1,
                    TBL_Options[Option],
                    TBL_Options[ROG],
                    0,
                    0
                )/
                12
            )+
            F60+
            _xlfn.XLOOKUP(
                F$1,
                TBL_Options_Add[Option],
                TBL_Options_Add[Influx3_Size],
                0,
                0
            )
        )
    ),
    SUM(
        F60*
        SUM(
            _xlfn.XLOOKUP(
                F$1,
                TBL_Options[Option],
                TBL_Options[ROG],
                0,
                0
            )/
            12
        )+
        F60
    )
)</f>
        <v>80.911306129402618</v>
      </c>
      <c r="G61" cm="1">
        <f t="array" ref="G61">_xlfn.IFNA(
    _xlfn.IFS(
        _xlfn.XLOOKUP(
            G$1,
            TBL_Options_Add[Option],
            TBL_Options_Add[Influx1_Month],
            0,
            0
        )=TBL_Formulas[[#This Row],[Month]],
        SUM(
            G60*
            SUM(
                _xlfn.XLOOKUP(
                    G$1,
                    TBL_Options[Option],
                    TBL_Options[ROG],
                    0,
                    0
                )/
                12
            )+
            G60+
            _xlfn.XLOOKUP(
                G$1,
                TBL_Options_Add[Option],
                TBL_Options_Add[Influx1_Size],
                0,
                0
            )
        ),
        _xlfn.XLOOKUP(
            G$1,
            TBL_Options_Add[Option],
            TBL_Options_Add[Influx2_Month],
            0,
            0
        )=TBL_Formulas[[#This Row],[Month]],
        SUM(
            G60*
            SUM(
                _xlfn.XLOOKUP(
                    G$1,
                    TBL_Options[Option],
                    TBL_Options[ROG],
                    0,
                    0
                )/
                12
            )+
            G60+
            _xlfn.XLOOKUP(
                G$1,
                TBL_Options_Add[Option],
                TBL_Options_Add[Influx2_Size],
                0,
                0
            )
        ),
        _xlfn.XLOOKUP(
            G$1,
            TBL_Options_Add[Option],
            TBL_Options_Add[Influx3_Month],
            0,
            0
        )=TBL_Formulas[[#This Row],[Month]],
        SUM(
            G60*
            SUM(
                _xlfn.XLOOKUP(
                    G$1,
                    TBL_Options[Option],
                    TBL_Options[ROG],
                    0,
                    0
                )/
                12
            )+
            G60+
            _xlfn.XLOOKUP(
                G$1,
                TBL_Options_Add[Option],
                TBL_Options_Add[Influx3_Size],
                0,
                0
            )
        )
    ),
    SUM(
        G60*
        SUM(
            _xlfn.XLOOKUP(
                G$1,
                TBL_Options[Option],
                TBL_Options[ROG],
                0,
                0
            )/
            12
        )+
        G60
    )
)</f>
        <v>80.911306129402618</v>
      </c>
      <c r="H61" cm="1">
        <f t="array" ref="H61">_xlfn.IFNA(
    _xlfn.IFS(
        _xlfn.XLOOKUP(
            H$1,
            TBL_Options_Add[Option],
            TBL_Options_Add[Influx1_Month],
            0,
            0
        )=TBL_Formulas[[#This Row],[Month]],
        SUM(
            H60*
            SUM(
                _xlfn.XLOOKUP(
                    H$1,
                    TBL_Options[Option],
                    TBL_Options[ROG],
                    0,
                    0
                )/
                12
            )+
            H60+
            _xlfn.XLOOKUP(
                H$1,
                TBL_Options_Add[Option],
                TBL_Options_Add[Influx1_Size],
                0,
                0
            )
        ),
        _xlfn.XLOOKUP(
            H$1,
            TBL_Options_Add[Option],
            TBL_Options_Add[Influx2_Month],
            0,
            0
        )=TBL_Formulas[[#This Row],[Month]],
        SUM(
            H60*
            SUM(
                _xlfn.XLOOKUP(
                    H$1,
                    TBL_Options[Option],
                    TBL_Options[ROG],
                    0,
                    0
                )/
                12
            )+
            H60+
            _xlfn.XLOOKUP(
                H$1,
                TBL_Options_Add[Option],
                TBL_Options_Add[Influx2_Size],
                0,
                0
            )
        ),
        _xlfn.XLOOKUP(
            H$1,
            TBL_Options_Add[Option],
            TBL_Options_Add[Influx3_Month],
            0,
            0
        )=TBL_Formulas[[#This Row],[Month]],
        SUM(
            H60*
            SUM(
                _xlfn.XLOOKUP(
                    H$1,
                    TBL_Options[Option],
                    TBL_Options[ROG],
                    0,
                    0
                )/
                12
            )+
            H60+
            _xlfn.XLOOKUP(
                H$1,
                TBL_Options_Add[Option],
                TBL_Options_Add[Influx3_Size],
                0,
                0
            )
        )
    ),
    SUM(
        H60*
        SUM(
            _xlfn.XLOOKUP(
                H$1,
                TBL_Options[Option],
                TBL_Options[ROG],
                0,
                0
            )/
            12
        )+
        H60
    )
)</f>
        <v>80.911306129402618</v>
      </c>
      <c r="I61" cm="1">
        <f t="array" ref="I61">_xlfn.IFNA(
    _xlfn.IFS(
        _xlfn.XLOOKUP(
            I$1,
            TBL_Options_Add[Option],
            TBL_Options_Add[Influx1_Month],
            0,
            0
        )=TBL_Formulas[[#This Row],[Month]],
        SUM(
            I60*
            SUM(
                _xlfn.XLOOKUP(
                    I$1,
                    TBL_Options[Option],
                    TBL_Options[ROG],
                    0,
                    0
                )/
                12
            )+
            I60+
            _xlfn.XLOOKUP(
                I$1,
                TBL_Options_Add[Option],
                TBL_Options_Add[Influx1_Size],
                0,
                0
            )
        ),
        _xlfn.XLOOKUP(
            I$1,
            TBL_Options_Add[Option],
            TBL_Options_Add[Influx2_Month],
            0,
            0
        )=TBL_Formulas[[#This Row],[Month]],
        SUM(
            I60*
            SUM(
                _xlfn.XLOOKUP(
                    I$1,
                    TBL_Options[Option],
                    TBL_Options[ROG],
                    0,
                    0
                )/
                12
            )+
            I60+
            _xlfn.XLOOKUP(
                I$1,
                TBL_Options_Add[Option],
                TBL_Options_Add[Influx2_Size],
                0,
                0
            )
        ),
        _xlfn.XLOOKUP(
            I$1,
            TBL_Options_Add[Option],
            TBL_Options_Add[Influx3_Month],
            0,
            0
        )=TBL_Formulas[[#This Row],[Month]],
        SUM(
            I60*
            SUM(
                _xlfn.XLOOKUP(
                    I$1,
                    TBL_Options[Option],
                    TBL_Options[ROG],
                    0,
                    0
                )/
                12
            )+
            I60+
            _xlfn.XLOOKUP(
                I$1,
                TBL_Options_Add[Option],
                TBL_Options_Add[Influx3_Size],
                0,
                0
            )
        )
    ),
    SUM(
        I60*
        SUM(
            _xlfn.XLOOKUP(
                I$1,
                TBL_Options[Option],
                TBL_Options[ROG],
                0,
                0
            )/
            12
        )+
        I60
    )
)</f>
        <v>80.911306129402618</v>
      </c>
      <c r="J61" cm="1">
        <f t="array" ref="J61">_xlfn.IFNA(
    _xlfn.IFS(
        _xlfn.XLOOKUP(
            J$1,
            TBL_Options_Add[Option],
            TBL_Options_Add[Influx1_Month],
            0,
            0
        )=TBL_Formulas[[#This Row],[Month]],
        SUM(
            J60*
            SUM(
                _xlfn.XLOOKUP(
                    J$1,
                    TBL_Options[Option],
                    TBL_Options[ROG],
                    0,
                    0
                )/
                12
            )+
            J60+
            _xlfn.XLOOKUP(
                J$1,
                TBL_Options_Add[Option],
                TBL_Options_Add[Influx1_Size],
                0,
                0
            )
        ),
        _xlfn.XLOOKUP(
            J$1,
            TBL_Options_Add[Option],
            TBL_Options_Add[Influx2_Month],
            0,
            0
        )=TBL_Formulas[[#This Row],[Month]],
        SUM(
            J60*
            SUM(
                _xlfn.XLOOKUP(
                    J$1,
                    TBL_Options[Option],
                    TBL_Options[ROG],
                    0,
                    0
                )/
                12
            )+
            J60+
            _xlfn.XLOOKUP(
                J$1,
                TBL_Options_Add[Option],
                TBL_Options_Add[Influx2_Size],
                0,
                0
            )
        ),
        _xlfn.XLOOKUP(
            J$1,
            TBL_Options_Add[Option],
            TBL_Options_Add[Influx3_Month],
            0,
            0
        )=TBL_Formulas[[#This Row],[Month]],
        SUM(
            J60*
            SUM(
                _xlfn.XLOOKUP(
                    J$1,
                    TBL_Options[Option],
                    TBL_Options[ROG],
                    0,
                    0
                )/
                12
            )+
            J60+
            _xlfn.XLOOKUP(
                J$1,
                TBL_Options_Add[Option],
                TBL_Options_Add[Influx3_Size],
                0,
                0
            )
        )
    ),
    SUM(
        J60*
        SUM(
            _xlfn.XLOOKUP(
                J$1,
                TBL_Options[Option],
                TBL_Options[ROG],
                0,
                0
            )/
            12
        )+
        J60
    )
)</f>
        <v>80.911306129402618</v>
      </c>
      <c r="K61" cm="1">
        <f t="array" ref="K61">_xlfn.IFNA(
    _xlfn.IFS(
        _xlfn.XLOOKUP(
            K$1,
            TBL_Options_Add[Option],
            TBL_Options_Add[Influx1_Month],
            0,
            0
        )=TBL_Formulas[[#This Row],[Month]],
        SUM(
            K60*
            SUM(
                _xlfn.XLOOKUP(
                    K$1,
                    TBL_Options[Option],
                    TBL_Options[ROG],
                    0,
                    0
                )/
                12
            )+
            K60+
            _xlfn.XLOOKUP(
                K$1,
                TBL_Options_Add[Option],
                TBL_Options_Add[Influx1_Size],
                0,
                0
            )
        ),
        _xlfn.XLOOKUP(
            K$1,
            TBL_Options_Add[Option],
            TBL_Options_Add[Influx2_Month],
            0,
            0
        )=TBL_Formulas[[#This Row],[Month]],
        SUM(
            K60*
            SUM(
                _xlfn.XLOOKUP(
                    K$1,
                    TBL_Options[Option],
                    TBL_Options[ROG],
                    0,
                    0
                )/
                12
            )+
            K60+
            _xlfn.XLOOKUP(
                K$1,
                TBL_Options_Add[Option],
                TBL_Options_Add[Influx2_Size],
                0,
                0
            )
        ),
        _xlfn.XLOOKUP(
            K$1,
            TBL_Options_Add[Option],
            TBL_Options_Add[Influx3_Month],
            0,
            0
        )=TBL_Formulas[[#This Row],[Month]],
        SUM(
            K60*
            SUM(
                _xlfn.XLOOKUP(
                    K$1,
                    TBL_Options[Option],
                    TBL_Options[ROG],
                    0,
                    0
                )/
                12
            )+
            K60+
            _xlfn.XLOOKUP(
                K$1,
                TBL_Options_Add[Option],
                TBL_Options_Add[Influx3_Size],
                0,
                0
            )
        )
    ),
    SUM(
        K60*
        SUM(
            _xlfn.XLOOKUP(
                K$1,
                TBL_Options[Option],
                TBL_Options[ROG],
                0,
                0
            )/
            12
        )+
        K60
    )
)</f>
        <v>80.911306129402618</v>
      </c>
      <c r="L61">
        <f>IFERROR(
    SUM(
       TBL_Formulas[[#This Row],[Growth Pattern 01]]*
        _xlfn.XLOOKUP(
            L$1,
            TBL_Options[Option],
            TBL_Options[Primary_Mix],
            1,
            0
        )
    ),
    ""
)</f>
        <v>319.65515336714884</v>
      </c>
      <c r="M61">
        <f>IFERROR(
    SUM(
       TBL_Formulas[[#This Row],[Growth Pattern 01]]*
        _xlfn.XLOOKUP(
            M$1,
            TBL_Options[Option],
            TBL_Options[Secondary_Mix],
            1,
            0
        )
    ),
    ""
)</f>
        <v>63.931030673429774</v>
      </c>
      <c r="N61">
        <f>IFERROR(
    SUM(
       TBL_Formulas[[#This Row],[Growth Pattern 01]]*
        _xlfn.XLOOKUP(
            N$1,
            TBL_Options[Option],
            TBL_Options[Archive_Mix],
            1,
            0
        )
    ),
    ""
)</f>
        <v>0</v>
      </c>
      <c r="O61">
        <f>IFERROR(
    SUM(
       TBL_Formulas[[#This Row],[Growth Pattern 02]]*
        _xlfn.XLOOKUP(
            O$1,
            TBL_Options[Option],
            TBL_Options[Primary_Mix],
            1,
            0
        )
    ),
    ""
)</f>
        <v>16.182261225880524</v>
      </c>
      <c r="P61">
        <f>IFERROR(
    SUM(
       TBL_Formulas[[#This Row],[Growth Pattern 02]]*
        _xlfn.XLOOKUP(
            P$1,
            TBL_Options[Option],
            TBL_Options[Secondary_Mix],
            1,
            0
        )
    ),
    ""
)</f>
        <v>16.182261225880524</v>
      </c>
      <c r="Q61">
        <f>IFERROR(
    SUM(
       TBL_Formulas[[#This Row],[Growth Pattern 02]]*
        _xlfn.XLOOKUP(
            Q$1,
            TBL_Options[Option],
            TBL_Options[Archive_Mix],
            1,
            0
        )
    ),
    ""
)</f>
        <v>48.546783677641571</v>
      </c>
      <c r="R61">
        <f>IFERROR(
    SUM(
       TBL_Formulas[[#This Row],[Growth Pattern 03]]*
        _xlfn.XLOOKUP(
            R$1,
            TBL_Options[Option],
            TBL_Options[Primary_Mix],
            1,
            0
        )
    ),
    ""
)</f>
        <v>80.911306129402618</v>
      </c>
      <c r="S61">
        <f>IFERROR(
    SUM(
       TBL_Formulas[[#This Row],[Growth Pattern 03]]*
        _xlfn.XLOOKUP(
            R$1,
            TBL_Options[Option],
            TBL_Options[Secondary_Mix],
            1,
            0
        )
    ),
    ""
)</f>
        <v>0</v>
      </c>
      <c r="T61">
        <f>IFERROR(
    SUM(
       TBL_Formulas[[#This Row],[Growth Pattern 03]]*
        _xlfn.XLOOKUP(
            T$1,
            TBL_Options[Option],
            TBL_Options[Archive_Mix],
            1,
            0
        )
    ),
    ""
)</f>
        <v>0</v>
      </c>
      <c r="U61">
        <f>IFERROR(
    SUM(
       TBL_Formulas[[#This Row],[Growth Pattern 04]]*
        _xlfn.XLOOKUP(
            U$1,
            TBL_Options[Option],
            TBL_Options[Primary_Mix],
            1,
            0
        )
    ),
    ""
)</f>
        <v>80.911306129402618</v>
      </c>
      <c r="V61">
        <f>IFERROR(
    SUM(
       TBL_Formulas[[#This Row],[Growth Pattern 04]]*
        _xlfn.XLOOKUP(
           V$1,
            TBL_Options[Option],
            TBL_Options[Secondary_Mix],
            1,
            0
        )
    ),
    ""
)</f>
        <v>0</v>
      </c>
      <c r="W61">
        <f>IFERROR(
    SUM(
       TBL_Formulas[[#This Row],[Growth Pattern 04]]*
        _xlfn.XLOOKUP(
            W$1,
            TBL_Options[Option],
            TBL_Options[Archive_Mix],
            1,
            0
        )
    ),
    ""
)</f>
        <v>0</v>
      </c>
      <c r="X61">
        <f>IFERROR(
    SUM(
       TBL_Formulas[[#This Row],[Growth Pattern 05]]*
        _xlfn.XLOOKUP(
            X$1,
            TBL_Options[Option],
            TBL_Options[Primary_Mix],
            1,
            0
        )
    ),
    ""
)</f>
        <v>80.911306129402618</v>
      </c>
      <c r="Y61">
        <f>IFERROR(
    SUM(
       TBL_Formulas[[#This Row],[Growth Pattern 05]]*
        _xlfn.XLOOKUP(
            Y$1,
            TBL_Options[Option],
            TBL_Options[Secondary_Mix],
            1,
            0
        )
    ),
    ""
)</f>
        <v>0</v>
      </c>
      <c r="Z61">
        <f>IFERROR(
    SUM(
       TBL_Formulas[[#This Row],[Growth Pattern 05]]*
        _xlfn.XLOOKUP(
            Z$1,
            TBL_Options[Option],
            TBL_Options[Archive_Mix],
            1,
            0
        )
    ),
    ""
)</f>
        <v>0</v>
      </c>
      <c r="AA61">
        <f>IFERROR(
    SUM(
       TBL_Formulas[[#This Row],[Growth Pattern 06]]*
        _xlfn.XLOOKUP(
            AA$1,
            TBL_Options[Option],
            TBL_Options[Primary_Mix],
            1,
            0
        )
    ),
    ""
)</f>
        <v>80.911306129402618</v>
      </c>
      <c r="AB61">
        <f>IFERROR(
    SUM(
       TBL_Formulas[[#This Row],[Growth Pattern 06]]*
        _xlfn.XLOOKUP(
            AB$1,
            TBL_Options[Option],
            TBL_Options[Secondary_Mix],
            1,
            0
        )
    ),
    ""
)</f>
        <v>0</v>
      </c>
      <c r="AC61">
        <f>IFERROR(
    SUM(
       TBL_Formulas[[#This Row],[Growth Pattern 06]]*
        _xlfn.XLOOKUP(
            AC$1,
            TBL_Options[Option],
            TBL_Options[Archive_Mix],
            1,
            0
        )
    ),
    ""
)</f>
        <v>0</v>
      </c>
      <c r="AD61">
        <f>IFERROR(
    SUM(
       TBL_Formulas[[#This Row],[Growth Pattern 07]]*
        _xlfn.XLOOKUP(
            AD$1,
            TBL_Options[Option],
            TBL_Options[Primary_Mix],
            1,
            0
        )
    ),
    ""
)</f>
        <v>80.911306129402618</v>
      </c>
      <c r="AE61">
        <f>IFERROR(
    SUM(
       TBL_Formulas[[#This Row],[Growth Pattern 07]]*
        _xlfn.XLOOKUP(
            AE$1,
            TBL_Options[Option],
            TBL_Options[Secondary_Mix],
            1,
            0
        )
    ),
    ""
)</f>
        <v>0</v>
      </c>
      <c r="AF61">
        <f>IFERROR(
    SUM(
       TBL_Formulas[[#This Row],[Growth Pattern 07]]*
        _xlfn.XLOOKUP(
            AF$1,
            TBL_Options[Option],
            TBL_Options[Archive_Mix],
            1,
            0
        )
    ),
    ""
)</f>
        <v>0</v>
      </c>
      <c r="AG61">
        <f>IFERROR(
    SUM(
       TBL_Formulas[[#This Row],[Growth Pattern 08]]*
        _xlfn.XLOOKUP(
            AG$1,
            TBL_Options[Option],
            TBL_Options[Primary_Mix],
            1,
            0
        )
    ),
    ""
)</f>
        <v>80.911306129402618</v>
      </c>
      <c r="AH61">
        <f>IFERROR(
    SUM(
       TBL_Formulas[[#This Row],[Growth Pattern 08]]*
        _xlfn.XLOOKUP(
            AH$1,
            TBL_Options[Option],
            TBL_Options[Secondary_Mix],
            1,
            0
        )
    ),
    ""
)</f>
        <v>0</v>
      </c>
      <c r="AI61">
        <f>IFERROR(
    SUM(
       TBL_Formulas[[#This Row],[Growth Pattern 08]]*
        _xlfn.XLOOKUP(
            AI$1,
            TBL_Options[Option],
            TBL_Options[Archive_Mix],
            1,
            0
        )
    ),
    ""
)</f>
        <v>0</v>
      </c>
      <c r="AJ61">
        <f>IFERROR(
    SUM(
       TBL_Formulas[[#This Row],[Growth Pattern 09]]*
        _xlfn.XLOOKUP(
            AJ$1,
            TBL_Options[Option],
            TBL_Options[Primary_Mix],
            1,
            0
        )
    ),
    ""
)</f>
        <v>80.911306129402618</v>
      </c>
      <c r="AK61">
        <f>IFERROR(
    SUM(
       TBL_Formulas[[#This Row],[Growth Pattern 09]]*
        _xlfn.XLOOKUP(
            AK$1,
            TBL_Options[Option],
            TBL_Options[Secondary_Mix],
            1,
            0
        )
    ),
    ""
)</f>
        <v>0</v>
      </c>
      <c r="AL61">
        <f>IFERROR(
    SUM(
       TBL_Formulas[[#This Row],[Growth Pattern 09]]*
        _xlfn.XLOOKUP(
            AL$1,
            TBL_Options[Option],
            TBL_Options[Archive_Mix],
            1,
            0
        )
    ),
    ""
)</f>
        <v>0</v>
      </c>
      <c r="AM61">
        <f>IFERROR(
    SUM(
       TBL_Formulas[[#This Row],[Growth Pattern 10]]*
        _xlfn.XLOOKUP(
            AM$1,
            TBL_Options[Option],
            TBL_Options[Primary_Mix],
            1,
            0
        )
    ),
    ""
)</f>
        <v>80.911306129402618</v>
      </c>
      <c r="AN61">
        <f>IFERROR(
    SUM(
       TBL_Formulas[[#This Row],[Growth Pattern 10]]*
        _xlfn.XLOOKUP(
            AN$1,
            TBL_Options[Option],
            TBL_Options[Secondary_Mix],
            1,
            0
        )
    ),
    ""
)</f>
        <v>0</v>
      </c>
      <c r="AO61">
        <f>IFERROR(
    SUM(
       TBL_Formulas[[#This Row],[Growth Pattern 10]]*
        _xlfn.XLOOKUP(
            AO$1,
            TBL_Options[Option],
            TBL_Options[Archive_Mix],
            1,
            0
        )
    ),
    ""
)</f>
        <v>0</v>
      </c>
      <c r="AP61" s="3" cm="1">
        <f t="array" ref="AP61">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7252.3912950551294</v>
      </c>
      <c r="AQ61" s="3" t="str" cm="1">
        <f t="array" ref="AQ61">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61" s="3" t="str" cm="1">
        <f t="array" ref="AR61">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61" s="3" cm="1">
        <f t="array" ref="AS61">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381.1246163919381</v>
      </c>
      <c r="AT61" s="3" cm="1">
        <f t="array" ref="AT61">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207.13294369127073</v>
      </c>
      <c r="AU61" s="3" cm="1">
        <f t="array" ref="AU61">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198.84762594361987</v>
      </c>
      <c r="AV61" s="3" cm="1">
        <f t="array" ref="AV61">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1035.6647184563535</v>
      </c>
      <c r="AW61" s="3" t="str" cm="1">
        <f t="array" ref="AW61">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61" s="3" t="str" cm="1">
        <f t="array" ref="AX61">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61" s="3" cm="1">
        <f t="array" ref="AY61">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828.5317747650829</v>
      </c>
      <c r="AZ61" s="3" t="str" cm="1">
        <f t="array" ref="AZ61">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61" s="3" t="str" cm="1">
        <f t="array" ref="BA61">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61" s="3" cm="1">
        <f t="array" ref="BB61">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1469.1999703435931</v>
      </c>
      <c r="BC61" s="3" t="str" cm="1">
        <f t="array" ref="BC61">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61" s="3" t="str" cm="1">
        <f t="array" ref="BD61">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61" s="3" cm="1">
        <f t="array" ref="BE61">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828.5317747650829</v>
      </c>
      <c r="BF61" s="3" t="str" cm="1">
        <f t="array" ref="BF61">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61" s="3" t="str" cm="1">
        <f t="array" ref="BG61">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61" s="3" cm="1">
        <f t="array" ref="BH61">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165.70635495301656</v>
      </c>
      <c r="BI61" s="3" t="str" cm="1">
        <f t="array" ref="BI61">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61" s="3" t="str" cm="1">
        <f t="array" ref="BJ61">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61" s="3" cm="1">
        <f t="array" ref="BK61">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3231.2739215838228</v>
      </c>
      <c r="BL61" s="3" t="str" cm="1">
        <f t="array" ref="BL61">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61" s="3" t="str" cm="1">
        <f t="array" ref="BM61">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61" s="3" cm="1">
        <f t="array" ref="BN61">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828.53177476508279</v>
      </c>
      <c r="BO61" s="3" t="str" cm="1">
        <f t="array" ref="BO61">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61" s="3" t="str" cm="1">
        <f t="array" ref="BP61">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61" s="3" cm="1">
        <f t="array" ref="BQ61">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331.41270990603311</v>
      </c>
      <c r="BR61" s="3" t="str" cm="1">
        <f t="array" ref="BR61">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61" s="3" t="str" cm="1">
        <f t="array" ref="BS61">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61"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61">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61">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82.853177476508279</v>
      </c>
      <c r="BW61">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82.853177476508279</v>
      </c>
      <c r="BX61">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61">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82.853177476508279</v>
      </c>
      <c r="BZ61">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165.70635495301656</v>
      </c>
      <c r="CA61">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61">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82.853177476508279</v>
      </c>
      <c r="CC61">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165.70635495301656</v>
      </c>
      <c r="CD61" s="3" t="str" cm="1">
        <f t="array" ref="CD61">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61" s="3" cm="1">
        <f t="array" ref="CE61">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2833.4784549076639</v>
      </c>
      <c r="CF61" s="3" t="str" cm="1">
        <f t="array" ref="CF61">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61" s="3" t="str" cm="1">
        <f t="array" ref="CG61">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61" s="3" cm="1">
        <f t="array" ref="CH61">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149.13571945771491</v>
      </c>
      <c r="CI61" s="3" t="str" cm="1">
        <f t="array" ref="CI61">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61" s="3" t="str" cm="1">
        <f t="array" ref="CJ61">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61" s="3" cm="1">
        <f t="array" ref="CK61">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745.67859728857445</v>
      </c>
      <c r="CL61" s="3" t="str" cm="1">
        <f t="array" ref="CL61">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61" s="3" t="str" cm="1">
        <f t="array" ref="CM61">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61" s="3" cm="1">
        <f t="array" ref="CN61">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745.67859728857445</v>
      </c>
      <c r="CO61" s="3" t="str" cm="1">
        <f t="array" ref="CO61">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61" s="3" cm="1">
        <f t="array" ref="CP61">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716.00530291944744</v>
      </c>
      <c r="CQ61" s="3" t="str" cm="1">
        <f t="array" ref="CQ61">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61" s="3" t="str" cm="1">
        <f t="array" ref="CR61">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61" s="3" cm="1">
        <f t="array" ref="CS61">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716.00530291944744</v>
      </c>
      <c r="CT61" s="3" t="str" cm="1">
        <f t="array" ref="CT61">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61" s="3" t="str" cm="1">
        <f t="array" ref="CU61">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61" s="3" cm="1">
        <f t="array" ref="CV61">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716.00530291944744</v>
      </c>
      <c r="CW61" s="3" t="str" cm="1">
        <f t="array" ref="CW61">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61" s="3" t="str" cm="1">
        <f t="array" ref="CX61">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61" s="3" cm="1">
        <f t="array" ref="CY61">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716.00530291944744</v>
      </c>
      <c r="CZ61" s="3" t="str" cm="1">
        <f t="array" ref="CZ61">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61" s="3" t="str" cm="1">
        <f t="array" ref="DA61">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61" s="3" t="str" cm="1">
        <f t="array" ref="DB61">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61" s="3" t="str" cm="1">
        <f t="array" ref="DC61">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61" s="3" cm="1">
        <f t="array" ref="DD61">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921.62495224159113</v>
      </c>
      <c r="DE61" s="3" t="str" cm="1">
        <f t="array" ref="DE61">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61" s="3" t="str" cm="1">
        <f t="array" ref="DF61">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61" s="3" cm="1">
        <f t="array" ref="DG61">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921.62495224159113</v>
      </c>
      <c r="DH61" s="3">
        <f>SUM(TBL_Formulas[[#This Row],[Primary Storage 01]:[Archive Storage 01]],TBL_Formulas[[#This Row],[Data Retrieval 01]])</f>
        <v>7252.3912950551294</v>
      </c>
      <c r="DI61" s="3">
        <f>SUM(TBL_Formulas[[#This Row],[Primary Storage 01]:[Archive Storage 01]],TBL_Formulas[[#This Row],[Data Retrieval 01]],TBL_Formulas[[#This Row],[Egress Fees 01 - Azure]:[Egress Fees 01 - GCP]])</f>
        <v>10085.869749962792</v>
      </c>
      <c r="DJ61" s="3">
        <f>SUM(TBL_Formulas[[#This Row],[Primary Storage 02]:[Archive Storage 02]],TBL_Formulas[[#This Row],[Data Retrieval 02]])</f>
        <v>787.10518602682862</v>
      </c>
      <c r="DK61" s="3">
        <f>SUM(TBL_Formulas[[#This Row],[Primary Storage 02]:[Archive Storage 02]],TBL_Formulas[[#This Row],[Data Retrieval 02]],TBL_Formulas[[#This Row],[Egress Fees 02 - Azure]:[Egress Fees 02 - GCP]])</f>
        <v>936.24090548454353</v>
      </c>
      <c r="DL61" s="3">
        <f>SUM(TBL_Formulas[[#This Row],[Primary Storage 03]:[Archive Storage 03]],TBL_Formulas[[#This Row],[Data Retrieval 03]])</f>
        <v>1118.5178959328618</v>
      </c>
      <c r="DM61" s="3">
        <f>SUM(TBL_Formulas[[#This Row],[Primary Storage 03]:[Archive Storage 03]],TBL_Formulas[[#This Row],[Data Retrieval 03]],TBL_Formulas[[#This Row],[Egress Fees 03 - Azure]:[Egress Fees 03 - GCP]])</f>
        <v>1864.1964932214364</v>
      </c>
      <c r="DN61" s="3">
        <f>SUM(TBL_Formulas[[#This Row],[Primary Storage 04]:[Archive Storage 04]],TBL_Formulas[[#This Row],[Data Retrieval 04]])</f>
        <v>911.38495224159124</v>
      </c>
      <c r="DO61" s="3">
        <f>SUM(TBL_Formulas[[#This Row],[Primary Storage 04]:[Archive Storage 04]],TBL_Formulas[[#This Row],[Data Retrieval 04]],TBL_Formulas[[#This Row],[Egress Fees 04 - Azure]:[Egress Fees 04 - GCP]])</f>
        <v>1657.0635495301658</v>
      </c>
      <c r="DP61" s="3">
        <f>SUM(TBL_Formulas[[#This Row],[Primary Storage 05]:[Archive Storage 05]],TBL_Formulas[[#This Row],[Data Retrieval 05]])</f>
        <v>1469.1999703435931</v>
      </c>
      <c r="DQ61" s="3">
        <f>SUM(TBL_Formulas[[#This Row],[Primary Storage 05]:[Archive Storage 05]],TBL_Formulas[[#This Row],[Data Retrieval 05]],TBL_Formulas[[#This Row],[Egress Fees 05 - Azure]:[Egress Fees 05 - GCP]])</f>
        <v>2185.2052732630405</v>
      </c>
      <c r="DR61" s="3">
        <f>SUM(TBL_Formulas[[#This Row],[Primary Storage 06]:[Archive Storage 06]],TBL_Formulas[[#This Row],[Data Retrieval 06]])</f>
        <v>911.38495224159124</v>
      </c>
      <c r="DS61" s="3">
        <f>SUM(TBL_Formulas[[#This Row],[Primary Storage 06]:[Archive Storage 06]],TBL_Formulas[[#This Row],[Data Retrieval 06]],TBL_Formulas[[#This Row],[Egress Fees 06 - Azure]:[Egress Fees 06 - GCP]])</f>
        <v>1627.3902551610386</v>
      </c>
      <c r="DT61" s="3">
        <f>SUM(TBL_Formulas[[#This Row],[Primary Storage 07]:[Archive Storage 07]],TBL_Formulas[[#This Row],[Data Retrieval 07]])</f>
        <v>331.41270990603311</v>
      </c>
      <c r="DU61" s="3">
        <f>SUM(TBL_Formulas[[#This Row],[Primary Storage 07]:[Archive Storage 07]],TBL_Formulas[[#This Row],[Data Retrieval 07]],TBL_Formulas[[#This Row],[Egress Fees 07 - Azure]:[Egress Fees 07 - GCP]])</f>
        <v>1047.4180128254807</v>
      </c>
      <c r="DV61" s="3">
        <f>SUM(TBL_Formulas[[#This Row],[Primary Storage 08]:[Archive Storage 08]],TBL_Formulas[[#This Row],[Data Retrieval 08]])</f>
        <v>3231.2739215838228</v>
      </c>
      <c r="DW61" s="3">
        <f>SUM(TBL_Formulas[[#This Row],[Primary Storage 08]:[Archive Storage 08]],TBL_Formulas[[#This Row],[Data Retrieval 08]],TBL_Formulas[[#This Row],[Egress Fees 08 - Azure]:[Egress Fees 08 - GCP]])</f>
        <v>3947.2792245032701</v>
      </c>
      <c r="DX61" s="3">
        <f>SUM(TBL_Formulas[[#This Row],[Primary Storage 09]:[Archive Storage 09]],TBL_Formulas[[#This Row],[Data Retrieval 09]])</f>
        <v>911.38495224159101</v>
      </c>
      <c r="DY61" s="3">
        <f>SUM(TBL_Formulas[[#This Row],[Primary Storage 09]:[Archive Storage 09]],TBL_Formulas[[#This Row],[Data Retrieval 09]],TBL_Formulas[[#This Row],[Egress Fees 09 - Azure]:[Egress Fees 09 - GCP]])</f>
        <v>1833.0099044831823</v>
      </c>
      <c r="DZ61" s="3">
        <f>SUM(TBL_Formulas[[#This Row],[Primary Storage 10]:[Archive Storage 10]],TBL_Formulas[[#This Row],[Data Retrieval 10]])</f>
        <v>497.11906485904967</v>
      </c>
      <c r="EA61" s="3">
        <f>SUM(TBL_Formulas[[#This Row],[Primary Storage 10]:[Archive Storage 10]],TBL_Formulas[[#This Row],[Data Retrieval 10]],TBL_Formulas[[#This Row],[Egress Fees 10 - Azure]:[Egress Fees 10 - GCP]])</f>
        <v>1418.7440171006408</v>
      </c>
      <c r="EB61" s="14"/>
    </row>
    <row r="62" spans="1:132" x14ac:dyDescent="0.2">
      <c r="A62" s="2">
        <v>60</v>
      </c>
      <c r="B62" cm="1">
        <f t="array" ref="B62">_xlfn.IFNA(
    _xlfn.IFS(
        _xlfn.XLOOKUP(
            B$1,
            TBL_Options_Add[Option],
            TBL_Options_Add[Influx1_Month],
            0,
            0
        )=TBL_Formulas[[#This Row],[Month]],
        SUM(
            B61*
            SUM(
                _xlfn.XLOOKUP(
                    B$1,
                    TBL_Options[Option],
                    TBL_Options[ROG],
                    0,
                    0
                )/
                12
            )+
            B61+
            _xlfn.XLOOKUP(
                B$1,
                TBL_Options_Add[Option],
                TBL_Options_Add[Influx1_Size],
                0,
                0
            )
        ),
        _xlfn.XLOOKUP(
            B$1,
            TBL_Options_Add[Option],
            TBL_Options_Add[Influx2_Month],
            0,
            0
        )=TBL_Formulas[[#This Row],[Month]],
        SUM(
            B61*
            SUM(
                _xlfn.XLOOKUP(
                    B$1,
                    TBL_Options[Option],
                    TBL_Options[ROG],
                    0,
                    0
                )/
                12
            )+
            B61+
            _xlfn.XLOOKUP(
                B$1,
                TBL_Options_Add[Option],
                TBL_Options_Add[Influx2_Size],
                0,
                0
            )
        ),
        _xlfn.XLOOKUP(
            B$1,
            TBL_Options_Add[Option],
            TBL_Options_Add[Influx3_Month],
            0,
            0
        )=TBL_Formulas[[#This Row],[Month]],
        SUM(
            B61*
            SUM(
                _xlfn.XLOOKUP(
                    B$1,
                    TBL_Options[Option],
                    TBL_Options[ROG],
                    0,
                    0
                )/
                12
            )+
            B61+
            _xlfn.XLOOKUP(
                B$1,
                TBL_Options_Add[Option],
                TBL_Options_Add[Influx3_Size],
                0,
                0
            )
        )
    ),
    SUM(
        B61*
        SUM(
            _xlfn.XLOOKUP(
                B$1,
                TBL_Options[Option],
                TBL_Options[ROG],
                0,
                0
            )/
            12
        )+
        B61
    )
)</f>
        <v>322.3189463118751</v>
      </c>
      <c r="C62" cm="1">
        <f t="array" ref="C62">_xlfn.IFNA(
    _xlfn.IFS(
        _xlfn.XLOOKUP(
            C$1,
            TBL_Options_Add[Option],
            TBL_Options_Add[Influx1_Month],
            0,
            0
        )=TBL_Formulas[[#This Row],[Month]],
        SUM(
            C61*
            SUM(
                _xlfn.XLOOKUP(
                    C$1,
                    TBL_Options[Option],
                    TBL_Options[ROG],
                    0,
                    0
                )/
                12
            )+
            C61+
            _xlfn.XLOOKUP(
                C$1,
                TBL_Options_Add[Option],
                TBL_Options_Add[Influx1_Size],
                0,
                0
            )
        ),
        _xlfn.XLOOKUP(
            C$1,
            TBL_Options_Add[Option],
            TBL_Options_Add[Influx2_Month],
            0,
            0
        )=TBL_Formulas[[#This Row],[Month]],
        SUM(
            C61*
            SUM(
                _xlfn.XLOOKUP(
                    C$1,
                    TBL_Options[Option],
                    TBL_Options[ROG],
                    0,
                    0
                )/
                12
            )+
            C61+
            _xlfn.XLOOKUP(
                C$1,
                TBL_Options_Add[Option],
                TBL_Options_Add[Influx2_Size],
                0,
                0
            )
        ),
        _xlfn.XLOOKUP(
            C$1,
            TBL_Options_Add[Option],
            TBL_Options_Add[Influx3_Month],
            0,
            0
        )=TBL_Formulas[[#This Row],[Month]],
        SUM(
            C61*
            SUM(
                _xlfn.XLOOKUP(
                    C$1,
                    TBL_Options[Option],
                    TBL_Options[ROG],
                    0,
                    0
                )/
                12
            )+
            C61+
            _xlfn.XLOOKUP(
                C$1,
                TBL_Options_Add[Option],
                TBL_Options_Add[Influx3_Size],
                0,
                0
            )
        )
    ),
    SUM(
        C61*
        SUM(
            _xlfn.XLOOKUP(
                C$1,
                TBL_Options[Option],
                TBL_Options[ROG],
                0,
                0
            )/
            12
        )+
        C61
    )
)</f>
        <v>81.585567013814313</v>
      </c>
      <c r="D62" cm="1">
        <f t="array" ref="D62">_xlfn.IFNA(
    _xlfn.IFS(
        _xlfn.XLOOKUP(
            D$1,
            TBL_Options_Add[Option],
            TBL_Options_Add[Influx1_Month],
            0,
            0
        )=TBL_Formulas[[#This Row],[Month]],
        SUM(
            D61*
            SUM(
                _xlfn.XLOOKUP(
                    D$1,
                    TBL_Options[Option],
                    TBL_Options[ROG],
                    0,
                    0
                )/
                12
            )+
            D61+
            _xlfn.XLOOKUP(
                D$1,
                TBL_Options_Add[Option],
                TBL_Options_Add[Influx1_Size],
                0,
                0
            )
        ),
        _xlfn.XLOOKUP(
            D$1,
            TBL_Options_Add[Option],
            TBL_Options_Add[Influx2_Month],
            0,
            0
        )=TBL_Formulas[[#This Row],[Month]],
        SUM(
            D61*
            SUM(
                _xlfn.XLOOKUP(
                    D$1,
                    TBL_Options[Option],
                    TBL_Options[ROG],
                    0,
                    0
                )/
                12
            )+
            D61+
            _xlfn.XLOOKUP(
                D$1,
                TBL_Options_Add[Option],
                TBL_Options_Add[Influx2_Size],
                0,
                0
            )
        ),
        _xlfn.XLOOKUP(
            D$1,
            TBL_Options_Add[Option],
            TBL_Options_Add[Influx3_Month],
            0,
            0
        )=TBL_Formulas[[#This Row],[Month]],
        SUM(
            D61*
            SUM(
                _xlfn.XLOOKUP(
                    D$1,
                    TBL_Options[Option],
                    TBL_Options[ROG],
                    0,
                    0
                )/
                12
            )+
            D61+
            _xlfn.XLOOKUP(
                D$1,
                TBL_Options_Add[Option],
                TBL_Options_Add[Influx3_Size],
                0,
                0
            )
        )
    ),
    SUM(
        D61*
        SUM(
            _xlfn.XLOOKUP(
                D$1,
                TBL_Options[Option],
                TBL_Options[ROG],
                0,
                0
            )/
            12
        )+
        D61
    )
)</f>
        <v>81.585567013814313</v>
      </c>
      <c r="E62" cm="1">
        <f t="array" ref="E62">_xlfn.IFNA(
    _xlfn.IFS(
        _xlfn.XLOOKUP(
            E$1,
            TBL_Options_Add[Option],
            TBL_Options_Add[Influx1_Month],
            0,
            0
        )=TBL_Formulas[[#This Row],[Month]],
        SUM(
            E61*
            SUM(
                _xlfn.XLOOKUP(
                    E$1,
                    TBL_Options[Option],
                    TBL_Options[ROG],
                    0,
                    0
                )/
                12
            )+
            E61+
            _xlfn.XLOOKUP(
                E$1,
                TBL_Options_Add[Option],
                TBL_Options_Add[Influx1_Size],
                0,
                0
            )
        ),
        _xlfn.XLOOKUP(
            E$1,
            TBL_Options_Add[Option],
            TBL_Options_Add[Influx2_Month],
            0,
            0
        )=TBL_Formulas[[#This Row],[Month]],
        SUM(
            E61*
            SUM(
                _xlfn.XLOOKUP(
                    E$1,
                    TBL_Options[Option],
                    TBL_Options[ROG],
                    0,
                    0
                )/
                12
            )+
            E61+
            _xlfn.XLOOKUP(
                E$1,
                TBL_Options_Add[Option],
                TBL_Options_Add[Influx2_Size],
                0,
                0
            )
        ),
        _xlfn.XLOOKUP(
            E$1,
            TBL_Options_Add[Option],
            TBL_Options_Add[Influx3_Month],
            0,
            0
        )=TBL_Formulas[[#This Row],[Month]],
        SUM(
            E61*
            SUM(
                _xlfn.XLOOKUP(
                    E$1,
                    TBL_Options[Option],
                    TBL_Options[ROG],
                    0,
                    0
                )/
                12
            )+
            E61+
            _xlfn.XLOOKUP(
                E$1,
                TBL_Options_Add[Option],
                TBL_Options_Add[Influx3_Size],
                0,
                0
            )
        )
    ),
    SUM(
        E61*
        SUM(
            _xlfn.XLOOKUP(
                E$1,
                TBL_Options[Option],
                TBL_Options[ROG],
                0,
                0
            )/
            12
        )+
        E61
    )
)</f>
        <v>81.585567013814313</v>
      </c>
      <c r="F62" cm="1">
        <f t="array" ref="F62">_xlfn.IFNA(
    _xlfn.IFS(
        _xlfn.XLOOKUP(
            F$1,
            TBL_Options_Add[Option],
            TBL_Options_Add[Influx1_Month],
            0,
            0
        )=TBL_Formulas[[#This Row],[Month]],
        SUM(
            F61*
            SUM(
                _xlfn.XLOOKUP(
                    F$1,
                    TBL_Options[Option],
                    TBL_Options[ROG],
                    0,
                    0
                )/
                12
            )+
            F61+
            _xlfn.XLOOKUP(
                F$1,
                TBL_Options_Add[Option],
                TBL_Options_Add[Influx1_Size],
                0,
                0
            )
        ),
        _xlfn.XLOOKUP(
            F$1,
            TBL_Options_Add[Option],
            TBL_Options_Add[Influx2_Month],
            0,
            0
        )=TBL_Formulas[[#This Row],[Month]],
        SUM(
            F61*
            SUM(
                _xlfn.XLOOKUP(
                    F$1,
                    TBL_Options[Option],
                    TBL_Options[ROG],
                    0,
                    0
                )/
                12
            )+
            F61+
            _xlfn.XLOOKUP(
                F$1,
                TBL_Options_Add[Option],
                TBL_Options_Add[Influx2_Size],
                0,
                0
            )
        ),
        _xlfn.XLOOKUP(
            F$1,
            TBL_Options_Add[Option],
            TBL_Options_Add[Influx3_Month],
            0,
            0
        )=TBL_Formulas[[#This Row],[Month]],
        SUM(
            F61*
            SUM(
                _xlfn.XLOOKUP(
                    F$1,
                    TBL_Options[Option],
                    TBL_Options[ROG],
                    0,
                    0
                )/
                12
            )+
            F61+
            _xlfn.XLOOKUP(
                F$1,
                TBL_Options_Add[Option],
                TBL_Options_Add[Influx3_Size],
                0,
                0
            )
        )
    ),
    SUM(
        F61*
        SUM(
            _xlfn.XLOOKUP(
                F$1,
                TBL_Options[Option],
                TBL_Options[ROG],
                0,
                0
            )/
            12
        )+
        F61
    )
)</f>
        <v>81.585567013814313</v>
      </c>
      <c r="G62" cm="1">
        <f t="array" ref="G62">_xlfn.IFNA(
    _xlfn.IFS(
        _xlfn.XLOOKUP(
            G$1,
            TBL_Options_Add[Option],
            TBL_Options_Add[Influx1_Month],
            0,
            0
        )=TBL_Formulas[[#This Row],[Month]],
        SUM(
            G61*
            SUM(
                _xlfn.XLOOKUP(
                    G$1,
                    TBL_Options[Option],
                    TBL_Options[ROG],
                    0,
                    0
                )/
                12
            )+
            G61+
            _xlfn.XLOOKUP(
                G$1,
                TBL_Options_Add[Option],
                TBL_Options_Add[Influx1_Size],
                0,
                0
            )
        ),
        _xlfn.XLOOKUP(
            G$1,
            TBL_Options_Add[Option],
            TBL_Options_Add[Influx2_Month],
            0,
            0
        )=TBL_Formulas[[#This Row],[Month]],
        SUM(
            G61*
            SUM(
                _xlfn.XLOOKUP(
                    G$1,
                    TBL_Options[Option],
                    TBL_Options[ROG],
                    0,
                    0
                )/
                12
            )+
            G61+
            _xlfn.XLOOKUP(
                G$1,
                TBL_Options_Add[Option],
                TBL_Options_Add[Influx2_Size],
                0,
                0
            )
        ),
        _xlfn.XLOOKUP(
            G$1,
            TBL_Options_Add[Option],
            TBL_Options_Add[Influx3_Month],
            0,
            0
        )=TBL_Formulas[[#This Row],[Month]],
        SUM(
            G61*
            SUM(
                _xlfn.XLOOKUP(
                    G$1,
                    TBL_Options[Option],
                    TBL_Options[ROG],
                    0,
                    0
                )/
                12
            )+
            G61+
            _xlfn.XLOOKUP(
                G$1,
                TBL_Options_Add[Option],
                TBL_Options_Add[Influx3_Size],
                0,
                0
            )
        )
    ),
    SUM(
        G61*
        SUM(
            _xlfn.XLOOKUP(
                G$1,
                TBL_Options[Option],
                TBL_Options[ROG],
                0,
                0
            )/
            12
        )+
        G61
    )
)</f>
        <v>81.585567013814313</v>
      </c>
      <c r="H62" cm="1">
        <f t="array" ref="H62">_xlfn.IFNA(
    _xlfn.IFS(
        _xlfn.XLOOKUP(
            H$1,
            TBL_Options_Add[Option],
            TBL_Options_Add[Influx1_Month],
            0,
            0
        )=TBL_Formulas[[#This Row],[Month]],
        SUM(
            H61*
            SUM(
                _xlfn.XLOOKUP(
                    H$1,
                    TBL_Options[Option],
                    TBL_Options[ROG],
                    0,
                    0
                )/
                12
            )+
            H61+
            _xlfn.XLOOKUP(
                H$1,
                TBL_Options_Add[Option],
                TBL_Options_Add[Influx1_Size],
                0,
                0
            )
        ),
        _xlfn.XLOOKUP(
            H$1,
            TBL_Options_Add[Option],
            TBL_Options_Add[Influx2_Month],
            0,
            0
        )=TBL_Formulas[[#This Row],[Month]],
        SUM(
            H61*
            SUM(
                _xlfn.XLOOKUP(
                    H$1,
                    TBL_Options[Option],
                    TBL_Options[ROG],
                    0,
                    0
                )/
                12
            )+
            H61+
            _xlfn.XLOOKUP(
                H$1,
                TBL_Options_Add[Option],
                TBL_Options_Add[Influx2_Size],
                0,
                0
            )
        ),
        _xlfn.XLOOKUP(
            H$1,
            TBL_Options_Add[Option],
            TBL_Options_Add[Influx3_Month],
            0,
            0
        )=TBL_Formulas[[#This Row],[Month]],
        SUM(
            H61*
            SUM(
                _xlfn.XLOOKUP(
                    H$1,
                    TBL_Options[Option],
                    TBL_Options[ROG],
                    0,
                    0
                )/
                12
            )+
            H61+
            _xlfn.XLOOKUP(
                H$1,
                TBL_Options_Add[Option],
                TBL_Options_Add[Influx3_Size],
                0,
                0
            )
        )
    ),
    SUM(
        H61*
        SUM(
            _xlfn.XLOOKUP(
                H$1,
                TBL_Options[Option],
                TBL_Options[ROG],
                0,
                0
            )/
            12
        )+
        H61
    )
)</f>
        <v>81.585567013814313</v>
      </c>
      <c r="I62" cm="1">
        <f t="array" ref="I62">_xlfn.IFNA(
    _xlfn.IFS(
        _xlfn.XLOOKUP(
            I$1,
            TBL_Options_Add[Option],
            TBL_Options_Add[Influx1_Month],
            0,
            0
        )=TBL_Formulas[[#This Row],[Month]],
        SUM(
            I61*
            SUM(
                _xlfn.XLOOKUP(
                    I$1,
                    TBL_Options[Option],
                    TBL_Options[ROG],
                    0,
                    0
                )/
                12
            )+
            I61+
            _xlfn.XLOOKUP(
                I$1,
                TBL_Options_Add[Option],
                TBL_Options_Add[Influx1_Size],
                0,
                0
            )
        ),
        _xlfn.XLOOKUP(
            I$1,
            TBL_Options_Add[Option],
            TBL_Options_Add[Influx2_Month],
            0,
            0
        )=TBL_Formulas[[#This Row],[Month]],
        SUM(
            I61*
            SUM(
                _xlfn.XLOOKUP(
                    I$1,
                    TBL_Options[Option],
                    TBL_Options[ROG],
                    0,
                    0
                )/
                12
            )+
            I61+
            _xlfn.XLOOKUP(
                I$1,
                TBL_Options_Add[Option],
                TBL_Options_Add[Influx2_Size],
                0,
                0
            )
        ),
        _xlfn.XLOOKUP(
            I$1,
            TBL_Options_Add[Option],
            TBL_Options_Add[Influx3_Month],
            0,
            0
        )=TBL_Formulas[[#This Row],[Month]],
        SUM(
            I61*
            SUM(
                _xlfn.XLOOKUP(
                    I$1,
                    TBL_Options[Option],
                    TBL_Options[ROG],
                    0,
                    0
                )/
                12
            )+
            I61+
            _xlfn.XLOOKUP(
                I$1,
                TBL_Options_Add[Option],
                TBL_Options_Add[Influx3_Size],
                0,
                0
            )
        )
    ),
    SUM(
        I61*
        SUM(
            _xlfn.XLOOKUP(
                I$1,
                TBL_Options[Option],
                TBL_Options[ROG],
                0,
                0
            )/
            12
        )+
        I61
    )
)</f>
        <v>81.585567013814313</v>
      </c>
      <c r="J62" cm="1">
        <f t="array" ref="J62">_xlfn.IFNA(
    _xlfn.IFS(
        _xlfn.XLOOKUP(
            J$1,
            TBL_Options_Add[Option],
            TBL_Options_Add[Influx1_Month],
            0,
            0
        )=TBL_Formulas[[#This Row],[Month]],
        SUM(
            J61*
            SUM(
                _xlfn.XLOOKUP(
                    J$1,
                    TBL_Options[Option],
                    TBL_Options[ROG],
                    0,
                    0
                )/
                12
            )+
            J61+
            _xlfn.XLOOKUP(
                J$1,
                TBL_Options_Add[Option],
                TBL_Options_Add[Influx1_Size],
                0,
                0
            )
        ),
        _xlfn.XLOOKUP(
            J$1,
            TBL_Options_Add[Option],
            TBL_Options_Add[Influx2_Month],
            0,
            0
        )=TBL_Formulas[[#This Row],[Month]],
        SUM(
            J61*
            SUM(
                _xlfn.XLOOKUP(
                    J$1,
                    TBL_Options[Option],
                    TBL_Options[ROG],
                    0,
                    0
                )/
                12
            )+
            J61+
            _xlfn.XLOOKUP(
                J$1,
                TBL_Options_Add[Option],
                TBL_Options_Add[Influx2_Size],
                0,
                0
            )
        ),
        _xlfn.XLOOKUP(
            J$1,
            TBL_Options_Add[Option],
            TBL_Options_Add[Influx3_Month],
            0,
            0
        )=TBL_Formulas[[#This Row],[Month]],
        SUM(
            J61*
            SUM(
                _xlfn.XLOOKUP(
                    J$1,
                    TBL_Options[Option],
                    TBL_Options[ROG],
                    0,
                    0
                )/
                12
            )+
            J61+
            _xlfn.XLOOKUP(
                J$1,
                TBL_Options_Add[Option],
                TBL_Options_Add[Influx3_Size],
                0,
                0
            )
        )
    ),
    SUM(
        J61*
        SUM(
            _xlfn.XLOOKUP(
                J$1,
                TBL_Options[Option],
                TBL_Options[ROG],
                0,
                0
            )/
            12
        )+
        J61
    )
)</f>
        <v>81.585567013814313</v>
      </c>
      <c r="K62" cm="1">
        <f t="array" ref="K62">_xlfn.IFNA(
    _xlfn.IFS(
        _xlfn.XLOOKUP(
            K$1,
            TBL_Options_Add[Option],
            TBL_Options_Add[Influx1_Month],
            0,
            0
        )=TBL_Formulas[[#This Row],[Month]],
        SUM(
            K61*
            SUM(
                _xlfn.XLOOKUP(
                    K$1,
                    TBL_Options[Option],
                    TBL_Options[ROG],
                    0,
                    0
                )/
                12
            )+
            K61+
            _xlfn.XLOOKUP(
                K$1,
                TBL_Options_Add[Option],
                TBL_Options_Add[Influx1_Size],
                0,
                0
            )
        ),
        _xlfn.XLOOKUP(
            K$1,
            TBL_Options_Add[Option],
            TBL_Options_Add[Influx2_Month],
            0,
            0
        )=TBL_Formulas[[#This Row],[Month]],
        SUM(
            K61*
            SUM(
                _xlfn.XLOOKUP(
                    K$1,
                    TBL_Options[Option],
                    TBL_Options[ROG],
                    0,
                    0
                )/
                12
            )+
            K61+
            _xlfn.XLOOKUP(
                K$1,
                TBL_Options_Add[Option],
                TBL_Options_Add[Influx2_Size],
                0,
                0
            )
        ),
        _xlfn.XLOOKUP(
            K$1,
            TBL_Options_Add[Option],
            TBL_Options_Add[Influx3_Month],
            0,
            0
        )=TBL_Formulas[[#This Row],[Month]],
        SUM(
            K61*
            SUM(
                _xlfn.XLOOKUP(
                    K$1,
                    TBL_Options[Option],
                    TBL_Options[ROG],
                    0,
                    0
                )/
                12
            )+
            K61+
            _xlfn.XLOOKUP(
                K$1,
                TBL_Options_Add[Option],
                TBL_Options_Add[Influx3_Size],
                0,
                0
            )
        )
    ),
    SUM(
        K61*
        SUM(
            _xlfn.XLOOKUP(
                K$1,
                TBL_Options[Option],
                TBL_Options[ROG],
                0,
                0
            )/
            12
        )+
        K61
    )
)</f>
        <v>81.585567013814313</v>
      </c>
      <c r="L62">
        <f>IFERROR(
    SUM(
       TBL_Formulas[[#This Row],[Growth Pattern 01]]*
        _xlfn.XLOOKUP(
            L$1,
            TBL_Options[Option],
            TBL_Options[Primary_Mix],
            1,
            0
        )
    ),
    ""
)</f>
        <v>322.3189463118751</v>
      </c>
      <c r="M62">
        <f>IFERROR(
    SUM(
       TBL_Formulas[[#This Row],[Growth Pattern 01]]*
        _xlfn.XLOOKUP(
            M$1,
            TBL_Options[Option],
            TBL_Options[Secondary_Mix],
            1,
            0
        )
    ),
    ""
)</f>
        <v>64.463789262375016</v>
      </c>
      <c r="N62">
        <f>IFERROR(
    SUM(
       TBL_Formulas[[#This Row],[Growth Pattern 01]]*
        _xlfn.XLOOKUP(
            N$1,
            TBL_Options[Option],
            TBL_Options[Archive_Mix],
            1,
            0
        )
    ),
    ""
)</f>
        <v>0</v>
      </c>
      <c r="O62">
        <f>IFERROR(
    SUM(
       TBL_Formulas[[#This Row],[Growth Pattern 02]]*
        _xlfn.XLOOKUP(
            O$1,
            TBL_Options[Option],
            TBL_Options[Primary_Mix],
            1,
            0
        )
    ),
    ""
)</f>
        <v>16.317113402762864</v>
      </c>
      <c r="P62">
        <f>IFERROR(
    SUM(
       TBL_Formulas[[#This Row],[Growth Pattern 02]]*
        _xlfn.XLOOKUP(
            P$1,
            TBL_Options[Option],
            TBL_Options[Secondary_Mix],
            1,
            0
        )
    ),
    ""
)</f>
        <v>16.317113402762864</v>
      </c>
      <c r="Q62">
        <f>IFERROR(
    SUM(
       TBL_Formulas[[#This Row],[Growth Pattern 02]]*
        _xlfn.XLOOKUP(
            Q$1,
            TBL_Options[Option],
            TBL_Options[Archive_Mix],
            1,
            0
        )
    ),
    ""
)</f>
        <v>48.951340208288585</v>
      </c>
      <c r="R62">
        <f>IFERROR(
    SUM(
       TBL_Formulas[[#This Row],[Growth Pattern 03]]*
        _xlfn.XLOOKUP(
            R$1,
            TBL_Options[Option],
            TBL_Options[Primary_Mix],
            1,
            0
        )
    ),
    ""
)</f>
        <v>81.585567013814313</v>
      </c>
      <c r="S62">
        <f>IFERROR(
    SUM(
       TBL_Formulas[[#This Row],[Growth Pattern 03]]*
        _xlfn.XLOOKUP(
            R$1,
            TBL_Options[Option],
            TBL_Options[Secondary_Mix],
            1,
            0
        )
    ),
    ""
)</f>
        <v>0</v>
      </c>
      <c r="T62">
        <f>IFERROR(
    SUM(
       TBL_Formulas[[#This Row],[Growth Pattern 03]]*
        _xlfn.XLOOKUP(
            T$1,
            TBL_Options[Option],
            TBL_Options[Archive_Mix],
            1,
            0
        )
    ),
    ""
)</f>
        <v>0</v>
      </c>
      <c r="U62">
        <f>IFERROR(
    SUM(
       TBL_Formulas[[#This Row],[Growth Pattern 04]]*
        _xlfn.XLOOKUP(
            U$1,
            TBL_Options[Option],
            TBL_Options[Primary_Mix],
            1,
            0
        )
    ),
    ""
)</f>
        <v>81.585567013814313</v>
      </c>
      <c r="V62">
        <f>IFERROR(
    SUM(
       TBL_Formulas[[#This Row],[Growth Pattern 04]]*
        _xlfn.XLOOKUP(
           V$1,
            TBL_Options[Option],
            TBL_Options[Secondary_Mix],
            1,
            0
        )
    ),
    ""
)</f>
        <v>0</v>
      </c>
      <c r="W62">
        <f>IFERROR(
    SUM(
       TBL_Formulas[[#This Row],[Growth Pattern 04]]*
        _xlfn.XLOOKUP(
            W$1,
            TBL_Options[Option],
            TBL_Options[Archive_Mix],
            1,
            0
        )
    ),
    ""
)</f>
        <v>0</v>
      </c>
      <c r="X62">
        <f>IFERROR(
    SUM(
       TBL_Formulas[[#This Row],[Growth Pattern 05]]*
        _xlfn.XLOOKUP(
            X$1,
            TBL_Options[Option],
            TBL_Options[Primary_Mix],
            1,
            0
        )
    ),
    ""
)</f>
        <v>81.585567013814313</v>
      </c>
      <c r="Y62">
        <f>IFERROR(
    SUM(
       TBL_Formulas[[#This Row],[Growth Pattern 05]]*
        _xlfn.XLOOKUP(
            Y$1,
            TBL_Options[Option],
            TBL_Options[Secondary_Mix],
            1,
            0
        )
    ),
    ""
)</f>
        <v>0</v>
      </c>
      <c r="Z62">
        <f>IFERROR(
    SUM(
       TBL_Formulas[[#This Row],[Growth Pattern 05]]*
        _xlfn.XLOOKUP(
            Z$1,
            TBL_Options[Option],
            TBL_Options[Archive_Mix],
            1,
            0
        )
    ),
    ""
)</f>
        <v>0</v>
      </c>
      <c r="AA62">
        <f>IFERROR(
    SUM(
       TBL_Formulas[[#This Row],[Growth Pattern 06]]*
        _xlfn.XLOOKUP(
            AA$1,
            TBL_Options[Option],
            TBL_Options[Primary_Mix],
            1,
            0
        )
    ),
    ""
)</f>
        <v>81.585567013814313</v>
      </c>
      <c r="AB62">
        <f>IFERROR(
    SUM(
       TBL_Formulas[[#This Row],[Growth Pattern 06]]*
        _xlfn.XLOOKUP(
            AB$1,
            TBL_Options[Option],
            TBL_Options[Secondary_Mix],
            1,
            0
        )
    ),
    ""
)</f>
        <v>0</v>
      </c>
      <c r="AC62">
        <f>IFERROR(
    SUM(
       TBL_Formulas[[#This Row],[Growth Pattern 06]]*
        _xlfn.XLOOKUP(
            AC$1,
            TBL_Options[Option],
            TBL_Options[Archive_Mix],
            1,
            0
        )
    ),
    ""
)</f>
        <v>0</v>
      </c>
      <c r="AD62">
        <f>IFERROR(
    SUM(
       TBL_Formulas[[#This Row],[Growth Pattern 07]]*
        _xlfn.XLOOKUP(
            AD$1,
            TBL_Options[Option],
            TBL_Options[Primary_Mix],
            1,
            0
        )
    ),
    ""
)</f>
        <v>81.585567013814313</v>
      </c>
      <c r="AE62">
        <f>IFERROR(
    SUM(
       TBL_Formulas[[#This Row],[Growth Pattern 07]]*
        _xlfn.XLOOKUP(
            AE$1,
            TBL_Options[Option],
            TBL_Options[Secondary_Mix],
            1,
            0
        )
    ),
    ""
)</f>
        <v>0</v>
      </c>
      <c r="AF62">
        <f>IFERROR(
    SUM(
       TBL_Formulas[[#This Row],[Growth Pattern 07]]*
        _xlfn.XLOOKUP(
            AF$1,
            TBL_Options[Option],
            TBL_Options[Archive_Mix],
            1,
            0
        )
    ),
    ""
)</f>
        <v>0</v>
      </c>
      <c r="AG62">
        <f>IFERROR(
    SUM(
       TBL_Formulas[[#This Row],[Growth Pattern 08]]*
        _xlfn.XLOOKUP(
            AG$1,
            TBL_Options[Option],
            TBL_Options[Primary_Mix],
            1,
            0
        )
    ),
    ""
)</f>
        <v>81.585567013814313</v>
      </c>
      <c r="AH62">
        <f>IFERROR(
    SUM(
       TBL_Formulas[[#This Row],[Growth Pattern 08]]*
        _xlfn.XLOOKUP(
            AH$1,
            TBL_Options[Option],
            TBL_Options[Secondary_Mix],
            1,
            0
        )
    ),
    ""
)</f>
        <v>0</v>
      </c>
      <c r="AI62">
        <f>IFERROR(
    SUM(
       TBL_Formulas[[#This Row],[Growth Pattern 08]]*
        _xlfn.XLOOKUP(
            AI$1,
            TBL_Options[Option],
            TBL_Options[Archive_Mix],
            1,
            0
        )
    ),
    ""
)</f>
        <v>0</v>
      </c>
      <c r="AJ62">
        <f>IFERROR(
    SUM(
       TBL_Formulas[[#This Row],[Growth Pattern 09]]*
        _xlfn.XLOOKUP(
            AJ$1,
            TBL_Options[Option],
            TBL_Options[Primary_Mix],
            1,
            0
        )
    ),
    ""
)</f>
        <v>81.585567013814313</v>
      </c>
      <c r="AK62">
        <f>IFERROR(
    SUM(
       TBL_Formulas[[#This Row],[Growth Pattern 09]]*
        _xlfn.XLOOKUP(
            AK$1,
            TBL_Options[Option],
            TBL_Options[Secondary_Mix],
            1,
            0
        )
    ),
    ""
)</f>
        <v>0</v>
      </c>
      <c r="AL62">
        <f>IFERROR(
    SUM(
       TBL_Formulas[[#This Row],[Growth Pattern 09]]*
        _xlfn.XLOOKUP(
            AL$1,
            TBL_Options[Option],
            TBL_Options[Archive_Mix],
            1,
            0
        )
    ),
    ""
)</f>
        <v>0</v>
      </c>
      <c r="AM62">
        <f>IFERROR(
    SUM(
       TBL_Formulas[[#This Row],[Growth Pattern 10]]*
        _xlfn.XLOOKUP(
            AM$1,
            TBL_Options[Option],
            TBL_Options[Primary_Mix],
            1,
            0
        )
    ),
    ""
)</f>
        <v>81.585567013814313</v>
      </c>
      <c r="AN62">
        <f>IFERROR(
    SUM(
       TBL_Formulas[[#This Row],[Growth Pattern 10]]*
        _xlfn.XLOOKUP(
            AN$1,
            TBL_Options[Option],
            TBL_Options[Secondary_Mix],
            1,
            0
        )
    ),
    ""
)</f>
        <v>0</v>
      </c>
      <c r="AO62">
        <f>IFERROR(
    SUM(
       TBL_Formulas[[#This Row],[Growth Pattern 10]]*
        _xlfn.XLOOKUP(
            AO$1,
            TBL_Options[Option],
            TBL_Options[Archive_Mix],
            1,
            0
        )
    ),
    ""
)</f>
        <v>0</v>
      </c>
      <c r="AP62" s="3" cm="1">
        <f t="array" ref="AP62">IF(
    _xlfn.XLOOKUP(
        AP$1,
        TBL_Options[Option],
        TBL_Options[Primary_Type]
    )="",
    "",
    IF(
        _xlfn.XLOOKUP(
            _xlfn.XLOOKUP(AP$1,TBL_Options[Option],TBL_Options[Primary_Type]),TBL_Pricing_Types[Storage Type],TBL_Pricing_Types[Provider]
        )="GCP",
        SUM(
            1024*
            TBL_Formulas[[#This Row],[Primary Tier 01]]*
            _xlfn.XLOOKUP(
                _xlfn.XLOOKUP(AP$1,TBL_Options[Option],TBL_Options[Primary_Type]),TBL_Pricing_Types[Storage Type],TBL_Pricing_Types[GCP Rate]
            )
        ),
        _xlfn.IFS(
            TBL_Formulas[[#This Row],[Primary Tier 01]]&lt;=50,
            SUM(
                1024*
                TBL_Formulas[[#This Row],[Primary Tier 01]]*
                _xlfn.XLOOKUP(
                    _xlfn.XLOOKUP(AP$1,TBL_Options[Option],TBL_Options[Primary_Type]),TBL_Pricing_Types[Storage Type],TBL_Pricing_Types[PAYG - First 50TB]
                )
            ),
            AND(
                TBL_Formulas[[#This Row],[Primary Tier 01]]&gt;50,
                TBL_Formulas[[#This Row],[Primary Tier 01]]&lt;=500
            ),
            SUM(
                (1024*
                50*
                _xlfn.XLOOKUP(
                    _xlfn.XLOOKUP(AP$1,TBL_Options[Option],TBL_Options[Primary_Type]),TBL_Pricing_Types[Storage Type],TBL_Pricing_Types[PAYG - First 50TB]
                ))+
                (1024*
                (TBL_Formulas[[#This Row],[Primary Tier 01]]-50)*
                _xlfn.XLOOKUP(
                    _xlfn.XLOOKUP(AP$1,TBL_Options[Option],TBL_Options[Primary_Type]),TBL_Pricing_Types[Storage Type],TBL_Pricing_Types[PAYG - 51-500TB]
                ))
            ),
            TBL_Formulas[[#This Row],[Primary Tier 01]]&gt;500,
            SUM(
                (1024*
                50*
                _xlfn.XLOOKUP(
                    _xlfn.XLOOKUP(AP$1,TBL_Options[Option],TBL_Options[Primary_Type]),TBL_Pricing_Types[Storage Type],TBL_Pricing_Types[PAYG - First 50TB]
                ))+
                (1024*
                450*
                _xlfn.XLOOKUP(
                    _xlfn.XLOOKUP(AP$1,TBL_Options[Option],TBL_Options[Primary_Type]),TBL_Pricing_Types[Storage Type],TBL_Pricing_Types[PAYG - 51-500TB]
                ))+
                (1024*
                (TBL_Formulas[[#This Row],[Primary Tier 01]]-500)*
                _xlfn.XLOOKUP(
                    _xlfn.XLOOKUP(AP$1,TBL_Options[Option],TBL_Options[Primary_Type]),TBL_Pricing_Types[Storage Type],TBL_Pricing_Types[PAYG - 500TB+]
                ))
            )
        )
    )
)</f>
        <v>7312.4012225139213</v>
      </c>
      <c r="AQ62" s="3" t="str" cm="1">
        <f t="array" ref="AQ62">IF(
    _xlfn.XLOOKUP(
        AQ$1,
        TBL_Options[Option],
        TBL_Options[Secondary_Type]
    )="",
    "",
    IF(
        _xlfn.XLOOKUP(
            _xlfn.XLOOKUP(AQ$1,TBL_Options[Option],TBL_Options[Secondary_Type]),TBL_Pricing_Types[Storage Type],TBL_Pricing_Types[Provider]
        )="GCP",
        SUM(
            1024*
            TBL_Formulas[[#This Row],[Secondary Tier 01]]*
            _xlfn.XLOOKUP(
                _xlfn.XLOOKUP(AQ$1,TBL_Options[Option],TBL_Options[Secondary_Type]),TBL_Pricing_Types[Storage Type],TBL_Pricing_Types[GCP Rate]
            )
        ),
        _xlfn.IFS(
            TBL_Formulas[[#This Row],[Secondary Tier 01]]&lt;=50,
            SUM(
                1024*
                TBL_Formulas[[#This Row],[Secondary Tier 01]]*
                _xlfn.XLOOKUP(
                    _xlfn.XLOOKUP(AQ$1,TBL_Options[Option],TBL_Options[Secondary_Type]),TBL_Pricing_Types[Storage Type],TBL_Pricing_Types[PAYG - First 50TB]
                )
            ),
            AND(
                TBL_Formulas[[#This Row],[Secondary Tier 01]]&gt;50,
                TBL_Formulas[[#This Row],[Secondary Tier 01]]&lt;=500
            ),
            SUM(
                (1024*
                50*
                _xlfn.XLOOKUP(
                    _xlfn.XLOOKUP(AQ$1,TBL_Options[Option],TBL_Options[Secondary_Type]),TBL_Pricing_Types[Storage Type],TBL_Pricing_Types[PAYG - First 50TB]
                ))+
                (1024*
                (TBL_Formulas[[#This Row],[Secondary Tier 01]]-50)*
                _xlfn.XLOOKUP(
                    _xlfn.XLOOKUP(AQ$1,TBL_Options[Option],TBL_Options[Secondary_Type]),TBL_Pricing_Types[Storage Type],TBL_Pricing_Types[PAYG - 51-500TB]
                ))
            ),
            TBL_Formulas[[#This Row],[Secondary Tier 01]]&gt;500,
            SUM(
                (1024*
                50*
                _xlfn.XLOOKUP(
                    _xlfn.XLOOKUP(AQ$1,TBL_Options[Option],TBL_Options[Secondary_Type]),TBL_Pricing_Types[Storage Type],TBL_Pricing_Types[PAYG - First 50TB]
                ))+
                (1024*
                450*
                _xlfn.XLOOKUP(
                    _xlfn.XLOOKUP(AQ$1,TBL_Options[Option],TBL_Options[Secondary_Type]),TBL_Pricing_Types[Storage Type],TBL_Pricing_Types[PAYG - 51-500TB]
                ))+
                (1024*
                (TBL_Formulas[[#This Row],[Secondary Tier 01]]-500)*
                _xlfn.XLOOKUP(
                    _xlfn.XLOOKUP(AQ$1,TBL_Options[Option],TBL_Options[Secondary_Type]),TBL_Pricing_Types[Storage Type],TBL_Pricing_Types[PAYG - 500TB+]
                ))
            )
        )
    )
)</f>
        <v/>
      </c>
      <c r="AR62" s="3" t="str" cm="1">
        <f t="array" ref="AR62">IF(
    _xlfn.XLOOKUP(
        AR$1,
        TBL_Options[Option],
        TBL_Options[Archive_Type]
    )="",
    "",
    IF(
        _xlfn.XLOOKUP(
            _xlfn.XLOOKUP(AR$1,TBL_Options[Option],TBL_Options[Archive_Type]),TBL_Pricing_Types[Storage Type],TBL_Pricing_Types[Provider]
        )="GCP",
        SUM(
            1024*
            TBL_Formulas[[#This Row],[Archive Tier 01]]*
            _xlfn.XLOOKUP(
                _xlfn.XLOOKUP(AR$1,TBL_Options[Option],TBL_Options[Archive_Type]),TBL_Pricing_Types[Storage Type],TBL_Pricing_Types[GCP Rate]
            )
        ),
        _xlfn.IFS(
            TBL_Formulas[[#This Row],[Archive Tier 01]]&lt;=50,
            SUM(
                1024*
                TBL_Formulas[[#This Row],[Archive Tier 01]]*
                _xlfn.XLOOKUP(
                    _xlfn.XLOOKUP(AR$1,TBL_Options[Option],TBL_Options[Archive_Type]),TBL_Pricing_Types[Storage Type],TBL_Pricing_Types[PAYG - First 50TB]
                )
            ),
            AND(
                TBL_Formulas[[#This Row],[Archive Tier 01]]&gt;50,
                TBL_Formulas[[#This Row],[Archive Tier 01]]&lt;=500
            ),
            SUM(
                (1024*
                50*
                _xlfn.XLOOKUP(
                    _xlfn.XLOOKUP(AR$1,TBL_Options[Option],TBL_Options[Archive_Type]),TBL_Pricing_Types[Storage Type],TBL_Pricing_Types[PAYG - First 50TB]
                ))+
                (1024*
                (TBL_Formulas[[#This Row],[Archive Tier 01]]-50)*
                _xlfn.XLOOKUP(
                    _xlfn.XLOOKUP(AR$1,TBL_Options[Option],TBL_Options[Archive_Type]),TBL_Pricing_Types[Storage Type],TBL_Pricing_Types[PAYG - 51-500TB]
                ))
            ),
            TBL_Formulas[[#This Row],[Archive Tier 01]]&gt;500,
            SUM(
                (1024*
                50*
                _xlfn.XLOOKUP(
                    _xlfn.XLOOKUP(AR$1,TBL_Options[Option],TBL_Options[Archive_Type]),TBL_Pricing_Types[Storage Type],TBL_Pricing_Types[PAYG - First 50TB]
                ))+
                (1024*
                450*
                _xlfn.XLOOKUP(
                    _xlfn.XLOOKUP(AR$1,TBL_Options[Option],TBL_Options[Archive_Type]),TBL_Pricing_Types[Storage Type],TBL_Pricing_Types[PAYG - 51-500TB]
                ))+
                (1024*
                (TBL_Formulas[[#This Row],[Archive Tier 01]]-500)*
                _xlfn.XLOOKUP(
                    _xlfn.XLOOKUP(AR$1,TBL_Options[Option],TBL_Options[Archive_Type]),TBL_Pricing_Types[Storage Type],TBL_Pricing_Types[PAYG - 500TB+]
                ))
            )
        )
    )
)</f>
        <v/>
      </c>
      <c r="AS62" s="3" cm="1">
        <f t="array" ref="AS62">IF(
    _xlfn.XLOOKUP(
        AS$1,
        TBL_Options[Option],
        TBL_Options[Primary_Type]
    )="",
    "",
    IF(
        _xlfn.XLOOKUP(
            _xlfn.XLOOKUP(AS$1,TBL_Options[Option],TBL_Options[Primary_Type]),TBL_Pricing_Types[Storage Type],TBL_Pricing_Types[Provider]
        )="GCP",
        SUM(
            1024*
            TBL_Formulas[[#This Row],[Primary Tier 02]]*
            _xlfn.XLOOKUP(
                _xlfn.XLOOKUP(AS$1,TBL_Options[Option],TBL_Options[Primary_Type]),TBL_Pricing_Types[Storage Type],TBL_Pricing_Types[GCP Rate]
            )
        ),
        _xlfn.IFS(
            TBL_Formulas[[#This Row],[Primary Tier 02]]&lt;=50,
            SUM(
                1024*
                TBL_Formulas[[#This Row],[Primary Tier 02]]*
                _xlfn.XLOOKUP(
                    _xlfn.XLOOKUP(AS$1,TBL_Options[Option],TBL_Options[Primary_Type]),TBL_Pricing_Types[Storage Type],TBL_Pricing_Types[PAYG - First 50TB]
                )
            ),
            AND(
                TBL_Formulas[[#This Row],[Primary Tier 02]]&gt;50,
                TBL_Formulas[[#This Row],[Primary Tier 02]]&lt;=500
            ),
            SUM(
                (1024*
                50*
                _xlfn.XLOOKUP(
                    _xlfn.XLOOKUP(AS$1,TBL_Options[Option],TBL_Options[Primary_Type]),TBL_Pricing_Types[Storage Type],TBL_Pricing_Types[PAYG - First 50TB]
                ))+
                (1024*
                (TBL_Formulas[[#This Row],[Primary Tier 02]]-50)*
                _xlfn.XLOOKUP(
                    _xlfn.XLOOKUP(AS$1,TBL_Options[Option],TBL_Options[Primary_Type]),TBL_Pricing_Types[Storage Type],TBL_Pricing_Types[PAYG - 51-500TB]
                ))
            ),
            TBL_Formulas[[#This Row],[Primary Tier 02]]&gt;500,
            SUM(
                (1024*
                50*
                _xlfn.XLOOKUP(
                    _xlfn.XLOOKUP(AS$1,TBL_Options[Option],TBL_Options[Primary_Type]),TBL_Pricing_Types[Storage Type],TBL_Pricing_Types[PAYG - First 50TB]
                ))+
                (1024*
                450*
                _xlfn.XLOOKUP(
                    _xlfn.XLOOKUP(AS$1,TBL_Options[Option],TBL_Options[Primary_Type]),TBL_Pricing_Types[Storage Type],TBL_Pricing_Types[PAYG - 51-500TB]
                ))+
                (1024*
                (TBL_Formulas[[#This Row],[Primary Tier 02]]-500)*
                _xlfn.XLOOKUP(
                    _xlfn.XLOOKUP(AS$1,TBL_Options[Option],TBL_Options[Primary_Type]),TBL_Pricing_Types[Storage Type],TBL_Pricing_Types[PAYG - 500TB+]
                ))
            )
        )
    )
)</f>
        <v>384.30065486187095</v>
      </c>
      <c r="AT62" s="3" cm="1">
        <f t="array" ref="AT62">IF(
    _xlfn.XLOOKUP(
        AT$1,
        TBL_Options[Option],
        TBL_Options[Secondary_Type]
    )="",
    "",
    IF(
        _xlfn.XLOOKUP(
            _xlfn.XLOOKUP(AT$1,TBL_Options[Option],TBL_Options[Secondary_Type]),TBL_Pricing_Types[Storage Type],TBL_Pricing_Types[Provider]
        )="GCP",
        SUM(
            1024*
            TBL_Formulas[[#This Row],[Secondary Tier 02]]*
            _xlfn.XLOOKUP(
                _xlfn.XLOOKUP(AT$1,TBL_Options[Option],TBL_Options[Secondary_Type]),TBL_Pricing_Types[Storage Type],TBL_Pricing_Types[GCP Rate]
            )
        ),
        _xlfn.IFS(
            TBL_Formulas[[#This Row],[Secondary Tier 02]]&lt;=50,
            SUM(
                1024*
                TBL_Formulas[[#This Row],[Secondary Tier 02]]*
                _xlfn.XLOOKUP(
                    _xlfn.XLOOKUP(AT$1,TBL_Options[Option],TBL_Options[Secondary_Type]),TBL_Pricing_Types[Storage Type],TBL_Pricing_Types[PAYG - First 50TB]
                )
            ),
            AND(
                TBL_Formulas[[#This Row],[Secondary Tier 02]]&gt;50,
                TBL_Formulas[[#This Row],[Secondary Tier 02]]&lt;=500
            ),
            SUM(
                (1024*
                50*
                _xlfn.XLOOKUP(
                    _xlfn.XLOOKUP(AT$1,TBL_Options[Option],TBL_Options[Secondary_Type]),TBL_Pricing_Types[Storage Type],TBL_Pricing_Types[PAYG - First 50TB]
                ))+
                (1024*
                (TBL_Formulas[[#This Row],[Secondary Tier 02]]-50)*
                _xlfn.XLOOKUP(
                    _xlfn.XLOOKUP(AT$1,TBL_Options[Option],TBL_Options[Secondary_Type]),TBL_Pricing_Types[Storage Type],TBL_Pricing_Types[PAYG - 51-500TB]
                ))
            ),
            TBL_Formulas[[#This Row],[Secondary Tier 02]]&gt;500,
            SUM(
                (1024*
                50*
                _xlfn.XLOOKUP(
                    _xlfn.XLOOKUP(AT$1,TBL_Options[Option],TBL_Options[Secondary_Type]),TBL_Pricing_Types[Storage Type],TBL_Pricing_Types[PAYG - First 50TB]
                ))+
                (1024*
                450*
                _xlfn.XLOOKUP(
                    _xlfn.XLOOKUP(AT$1,TBL_Options[Option],TBL_Options[Secondary_Type]),TBL_Pricing_Types[Storage Type],TBL_Pricing_Types[PAYG - 51-500TB]
                ))+
                (1024*
                (TBL_Formulas[[#This Row],[Secondary Tier 02]]-500)*
                _xlfn.XLOOKUP(
                    _xlfn.XLOOKUP(AT$1,TBL_Options[Option],TBL_Options[Secondary_Type]),TBL_Pricing_Types[Storage Type],TBL_Pricing_Types[PAYG - 500TB+]
                ))
            )
        )
    )
)</f>
        <v>208.85905155536466</v>
      </c>
      <c r="AU62" s="3" cm="1">
        <f t="array" ref="AU62">IF(
    _xlfn.XLOOKUP(
        AU$1,
        TBL_Options[Option],
        TBL_Options[Archive_Type]
    )="",
    "",
    IF(
        _xlfn.XLOOKUP(
            _xlfn.XLOOKUP(AU$1,TBL_Options[Option],TBL_Options[Archive_Type]),TBL_Pricing_Types[Storage Type],TBL_Pricing_Types[Provider]
        )="GCP",
        SUM(
            1024*
            TBL_Formulas[[#This Row],[Archive Tier 02]]*
            _xlfn.XLOOKUP(
                _xlfn.XLOOKUP(AU$1,TBL_Options[Option],TBL_Options[Archive_Type]),TBL_Pricing_Types[Storage Type],TBL_Pricing_Types[GCP Rate]
            )
        ),
        _xlfn.IFS(
            TBL_Formulas[[#This Row],[Archive Tier 02]]&lt;=50,
            SUM(
                1024*
                TBL_Formulas[[#This Row],[Archive Tier 02]]*
                _xlfn.XLOOKUP(
                    _xlfn.XLOOKUP(AU$1,TBL_Options[Option],TBL_Options[Archive_Type]),TBL_Pricing_Types[Storage Type],TBL_Pricing_Types[PAYG - First 50TB]
                )
            ),
            AND(
                TBL_Formulas[[#This Row],[Archive Tier 02]]&gt;50,
                TBL_Formulas[[#This Row],[Archive Tier 02]]&lt;=500
            ),
            SUM(
                (1024*
                50*
                _xlfn.XLOOKUP(
                    _xlfn.XLOOKUP(AU$1,TBL_Options[Option],TBL_Options[Archive_Type]),TBL_Pricing_Types[Storage Type],TBL_Pricing_Types[PAYG - First 50TB]
                ))+
                (1024*
                (TBL_Formulas[[#This Row],[Archive Tier 02]]-50)*
                _xlfn.XLOOKUP(
                    _xlfn.XLOOKUP(AU$1,TBL_Options[Option],TBL_Options[Archive_Type]),TBL_Pricing_Types[Storage Type],TBL_Pricing_Types[PAYG - 51-500TB]
                ))
            ),
            TBL_Formulas[[#This Row],[Archive Tier 02]]&gt;500,
            SUM(
                (1024*
                50*
                _xlfn.XLOOKUP(
                    _xlfn.XLOOKUP(AU$1,TBL_Options[Option],TBL_Options[Archive_Type]),TBL_Pricing_Types[Storage Type],TBL_Pricing_Types[PAYG - First 50TB]
                ))+
                (1024*
                450*
                _xlfn.XLOOKUP(
                    _xlfn.XLOOKUP(AU$1,TBL_Options[Option],TBL_Options[Archive_Type]),TBL_Pricing_Types[Storage Type],TBL_Pricing_Types[PAYG - 51-500TB]
                ))+
                (1024*
                (TBL_Formulas[[#This Row],[Archive Tier 02]]-500)*
                _xlfn.XLOOKUP(
                    _xlfn.XLOOKUP(AU$1,TBL_Options[Option],TBL_Options[Archive_Type]),TBL_Pricing_Types[Storage Type],TBL_Pricing_Types[PAYG - 500TB+]
                ))
            )
        )
    )
)</f>
        <v>200.50468949315004</v>
      </c>
      <c r="AV62" s="3" cm="1">
        <f t="array" ref="AV62">IF(
    _xlfn.XLOOKUP(
        AV$1,
        TBL_Options[Option],
        TBL_Options[Primary_Type]
    )="",
    "",
    IF(
        _xlfn.XLOOKUP(
            _xlfn.XLOOKUP(AV$1,TBL_Options[Option],TBL_Options[Primary_Type]),TBL_Pricing_Types[Storage Type],TBL_Pricing_Types[Provider]
        )="GCP",
        SUM(
            1024*
            TBL_Formulas[[#This Row],[Primary Tier 03]]*
            _xlfn.XLOOKUP(
                _xlfn.XLOOKUP(AV$1,TBL_Options[Option],TBL_Options[Primary_Type]),TBL_Pricing_Types[Storage Type],TBL_Pricing_Types[GCP Rate]
            )
        ),
        _xlfn.IFS(
            TBL_Formulas[[#This Row],[Primary Tier 03]]&lt;=50,
            SUM(
                1024*
                TBL_Formulas[[#This Row],[Primary Tier 03]]*
                _xlfn.XLOOKUP(
                    _xlfn.XLOOKUP(AV$1,TBL_Options[Option],TBL_Options[Primary_Type]),TBL_Pricing_Types[Storage Type],TBL_Pricing_Types[PAYG - First 50TB]
                )
            ),
            AND(
                TBL_Formulas[[#This Row],[Primary Tier 03]]&gt;50,
                TBL_Formulas[[#This Row],[Primary Tier 03]]&lt;=500
            ),
            SUM(
                (1024*
                50*
                _xlfn.XLOOKUP(
                    _xlfn.XLOOKUP(AV$1,TBL_Options[Option],TBL_Options[Primary_Type]),TBL_Pricing_Types[Storage Type],TBL_Pricing_Types[PAYG - First 50TB]
                ))+
                (1024*
                (TBL_Formulas[[#This Row],[Primary Tier 03]]-50)*
                _xlfn.XLOOKUP(
                    _xlfn.XLOOKUP(AV$1,TBL_Options[Option],TBL_Options[Primary_Type]),TBL_Pricing_Types[Storage Type],TBL_Pricing_Types[PAYG - 51-500TB]
                ))
            ),
            TBL_Formulas[[#This Row],[Primary Tier 03]]&gt;500,
            SUM(
                (1024*
                50*
                _xlfn.XLOOKUP(
                    _xlfn.XLOOKUP(AV$1,TBL_Options[Option],TBL_Options[Primary_Type]),TBL_Pricing_Types[Storage Type],TBL_Pricing_Types[PAYG - First 50TB]
                ))+
                (1024*
                450*
                _xlfn.XLOOKUP(
                    _xlfn.XLOOKUP(AV$1,TBL_Options[Option],TBL_Options[Primary_Type]),TBL_Pricing_Types[Storage Type],TBL_Pricing_Types[PAYG - 51-500TB]
                ))+
                (1024*
                (TBL_Formulas[[#This Row],[Primary Tier 03]]-500)*
                _xlfn.XLOOKUP(
                    _xlfn.XLOOKUP(AV$1,TBL_Options[Option],TBL_Options[Primary_Type]),TBL_Pricing_Types[Storage Type],TBL_Pricing_Types[PAYG - 500TB+]
                ))
            )
        )
    )
)</f>
        <v>1044.2952577768233</v>
      </c>
      <c r="AW62" s="3" t="str" cm="1">
        <f t="array" ref="AW62">IF(
    _xlfn.XLOOKUP(
        AW$1,
        TBL_Options[Option],
        TBL_Options[Secondary_Type]
    )="",
    "",
    IF(
        _xlfn.XLOOKUP(
            _xlfn.XLOOKUP(AW$1,TBL_Options[Option],TBL_Options[Secondary_Type]),TBL_Pricing_Types[Storage Type],TBL_Pricing_Types[Provider]
        )="GCP",
        SUM(
            1024*
            TBL_Formulas[[#This Row],[Secondary Tier 03]]*
            _xlfn.XLOOKUP(
                _xlfn.XLOOKUP(AW$1,TBL_Options[Option],TBL_Options[Secondary_Type]),TBL_Pricing_Types[Storage Type],TBL_Pricing_Types[GCP Rate]
            )
        ),
        _xlfn.IFS(
            TBL_Formulas[[#This Row],[Secondary Tier 03]]&lt;=50,
            SUM(
                1024*
                TBL_Formulas[[#This Row],[Secondary Tier 03]]*
                _xlfn.XLOOKUP(
                    _xlfn.XLOOKUP(AW$1,TBL_Options[Option],TBL_Options[Secondary_Type]),TBL_Pricing_Types[Storage Type],TBL_Pricing_Types[PAYG - First 50TB]
                )
            ),
            AND(
                TBL_Formulas[[#This Row],[Secondary Tier 03]]&gt;50,
                TBL_Formulas[[#This Row],[Secondary Tier 03]]&lt;=500
            ),
            SUM(
                (1024*
                50*
                _xlfn.XLOOKUP(
                    _xlfn.XLOOKUP(AW$1,TBL_Options[Option],TBL_Options[Secondary_Type]),TBL_Pricing_Types[Storage Type],TBL_Pricing_Types[PAYG - First 50TB]
                ))+
                (1024*
                (TBL_Formulas[[#This Row],[Secondary Tier 03]]-50)*
                _xlfn.XLOOKUP(
                    _xlfn.XLOOKUP(AW$1,TBL_Options[Option],TBL_Options[Secondary_Type]),TBL_Pricing_Types[Storage Type],TBL_Pricing_Types[PAYG - 51-500TB]
                ))
            ),
            TBL_Formulas[[#This Row],[Secondary Tier 03]]&gt;500,
            SUM(
                (1024*
                50*
                _xlfn.XLOOKUP(
                    _xlfn.XLOOKUP(AW$1,TBL_Options[Option],TBL_Options[Secondary_Type]),TBL_Pricing_Types[Storage Type],TBL_Pricing_Types[PAYG - First 50TB]
                ))+
                (1024*
                450*
                _xlfn.XLOOKUP(
                    _xlfn.XLOOKUP(AW$1,TBL_Options[Option],TBL_Options[Secondary_Type]),TBL_Pricing_Types[Storage Type],TBL_Pricing_Types[PAYG - 51-500TB]
                ))+
                (1024*
                (TBL_Formulas[[#This Row],[Secondary Tier 03]]-500)*
                _xlfn.XLOOKUP(
                    _xlfn.XLOOKUP(AW$1,TBL_Options[Option],TBL_Options[Secondary_Type]),TBL_Pricing_Types[Storage Type],TBL_Pricing_Types[PAYG - 500TB+]
                ))
            )
        )
    )
)</f>
        <v/>
      </c>
      <c r="AX62" s="3" t="str" cm="1">
        <f t="array" ref="AX62">IF(
    _xlfn.XLOOKUP(
        AX$1,
        TBL_Options[Option],
        TBL_Options[Archive_Type]
    )="",
    "",
    IF(
        _xlfn.XLOOKUP(
            _xlfn.XLOOKUP(AX$1,TBL_Options[Option],TBL_Options[Archive_Type]),TBL_Pricing_Types[Storage Type],TBL_Pricing_Types[Provider]
        )="GCP",
        SUM(
            1024*
            TBL_Formulas[[#This Row],[Archive Tier 03]]*
            _xlfn.XLOOKUP(
                _xlfn.XLOOKUP(AX$1,TBL_Options[Option],TBL_Options[Archive_Type]),TBL_Pricing_Types[Storage Type],TBL_Pricing_Types[GCP Rate]
            )
        ),
        _xlfn.IFS(
            TBL_Formulas[[#This Row],[Archive Tier 03]]&lt;=50,
            SUM(
                1024*
                TBL_Formulas[[#This Row],[Archive Tier 03]]*
                _xlfn.XLOOKUP(
                    _xlfn.XLOOKUP(AX$1,TBL_Options[Option],TBL_Options[Archive_Type]),TBL_Pricing_Types[Storage Type],TBL_Pricing_Types[PAYG - First 50TB]
                )
            ),
            AND(
                TBL_Formulas[[#This Row],[Archive Tier 03]]&gt;50,
                TBL_Formulas[[#This Row],[Archive Tier 03]]&lt;=500
            ),
            SUM(
                (1024*
                50*
                _xlfn.XLOOKUP(
                    _xlfn.XLOOKUP(AX$1,TBL_Options[Option],TBL_Options[Archive_Type]),TBL_Pricing_Types[Storage Type],TBL_Pricing_Types[PAYG - First 50TB]
                ))+
                (1024*
                (TBL_Formulas[[#This Row],[Archive Tier 03]]-50)*
                _xlfn.XLOOKUP(
                    _xlfn.XLOOKUP(AX$1,TBL_Options[Option],TBL_Options[Archive_Type]),TBL_Pricing_Types[Storage Type],TBL_Pricing_Types[PAYG - 51-500TB]
                ))
            ),
            TBL_Formulas[[#This Row],[Archive Tier 03]]&gt;500,
            SUM(
                (1024*
                50*
                _xlfn.XLOOKUP(
                    _xlfn.XLOOKUP(AX$1,TBL_Options[Option],TBL_Options[Archive_Type]),TBL_Pricing_Types[Storage Type],TBL_Pricing_Types[PAYG - First 50TB]
                ))+
                (1024*
                450*
                _xlfn.XLOOKUP(
                    _xlfn.XLOOKUP(AX$1,TBL_Options[Option],TBL_Options[Archive_Type]),TBL_Pricing_Types[Storage Type],TBL_Pricing_Types[PAYG - 51-500TB]
                ))+
                (1024*
                (TBL_Formulas[[#This Row],[Archive Tier 03]]-500)*
                _xlfn.XLOOKUP(
                    _xlfn.XLOOKUP(AX$1,TBL_Options[Option],TBL_Options[Archive_Type]),TBL_Pricing_Types[Storage Type],TBL_Pricing_Types[PAYG - 500TB+]
                ))
            )
        )
    )
)</f>
        <v/>
      </c>
      <c r="AY62" s="3" cm="1">
        <f t="array" ref="AY62">IF(
    _xlfn.XLOOKUP(
        AY$1,
        TBL_Options[Option],
        TBL_Options[Primary_Type]
    )="",
    "",
    IF(
        _xlfn.XLOOKUP(
            _xlfn.XLOOKUP(AY$1,TBL_Options[Option],TBL_Options[Primary_Type]),TBL_Pricing_Types[Storage Type],TBL_Pricing_Types[Provider]
        )="GCP",
        SUM(
            1024*
            TBL_Formulas[[#This Row],[Primary Tier 04]]*
            _xlfn.XLOOKUP(
                _xlfn.XLOOKUP(AY$1,TBL_Options[Option],TBL_Options[Primary_Type]),TBL_Pricing_Types[Storage Type],TBL_Pricing_Types[GCP Rate]
            )
        ),
        _xlfn.IFS(
            TBL_Formulas[[#This Row],[Primary Tier 04]]&lt;=50,
            SUM(
                1024*
                TBL_Formulas[[#This Row],[Primary Tier 04]]*
                _xlfn.XLOOKUP(
                    _xlfn.XLOOKUP(AY$1,TBL_Options[Option],TBL_Options[Primary_Type]),TBL_Pricing_Types[Storage Type],TBL_Pricing_Types[PAYG - First 50TB]
                )
            ),
            AND(
                TBL_Formulas[[#This Row],[Primary Tier 04]]&gt;50,
                TBL_Formulas[[#This Row],[Primary Tier 04]]&lt;=500
            ),
            SUM(
                (1024*
                50*
                _xlfn.XLOOKUP(
                    _xlfn.XLOOKUP(AY$1,TBL_Options[Option],TBL_Options[Primary_Type]),TBL_Pricing_Types[Storage Type],TBL_Pricing_Types[PAYG - First 50TB]
                ))+
                (1024*
                (TBL_Formulas[[#This Row],[Primary Tier 04]]-50)*
                _xlfn.XLOOKUP(
                    _xlfn.XLOOKUP(AY$1,TBL_Options[Option],TBL_Options[Primary_Type]),TBL_Pricing_Types[Storage Type],TBL_Pricing_Types[PAYG - 51-500TB]
                ))
            ),
            TBL_Formulas[[#This Row],[Primary Tier 04]]&gt;500,
            SUM(
                (1024*
                50*
                _xlfn.XLOOKUP(
                    _xlfn.XLOOKUP(AY$1,TBL_Options[Option],TBL_Options[Primary_Type]),TBL_Pricing_Types[Storage Type],TBL_Pricing_Types[PAYG - First 50TB]
                ))+
                (1024*
                450*
                _xlfn.XLOOKUP(
                    _xlfn.XLOOKUP(AY$1,TBL_Options[Option],TBL_Options[Primary_Type]),TBL_Pricing_Types[Storage Type],TBL_Pricing_Types[PAYG - 51-500TB]
                ))+
                (1024*
                (TBL_Formulas[[#This Row],[Primary Tier 04]]-500)*
                _xlfn.XLOOKUP(
                    _xlfn.XLOOKUP(AY$1,TBL_Options[Option],TBL_Options[Primary_Type]),TBL_Pricing_Types[Storage Type],TBL_Pricing_Types[PAYG - 500TB+]
                ))
            )
        )
    )
)</f>
        <v>835.43620622145863</v>
      </c>
      <c r="AZ62" s="3" t="str" cm="1">
        <f t="array" ref="AZ62">IF(
    _xlfn.XLOOKUP(
        AZ$1,
        TBL_Options[Option],
        TBL_Options[Secondary_Type]
    )="",
    "",
    IF(
        _xlfn.XLOOKUP(
            _xlfn.XLOOKUP(AZ$1,TBL_Options[Option],TBL_Options[Secondary_Type]),TBL_Pricing_Types[Storage Type],TBL_Pricing_Types[Provider]
        )="GCP",
        SUM(
            1024*
            TBL_Formulas[[#This Row],[Secondary Tier 04]]*
            _xlfn.XLOOKUP(
                _xlfn.XLOOKUP(AZ$1,TBL_Options[Option],TBL_Options[Secondary_Type]),TBL_Pricing_Types[Storage Type],TBL_Pricing_Types[GCP Rate]
            )
        ),
        _xlfn.IFS(
            TBL_Formulas[[#This Row],[Secondary Tier 04]]&lt;=50,
            SUM(
                1024*
                TBL_Formulas[[#This Row],[Secondary Tier 04]]*
                _xlfn.XLOOKUP(
                    _xlfn.XLOOKUP(AZ$1,TBL_Options[Option],TBL_Options[Secondary_Type]),TBL_Pricing_Types[Storage Type],TBL_Pricing_Types[PAYG - First 50TB]
                )
            ),
            AND(
                TBL_Formulas[[#This Row],[Secondary Tier 04]]&gt;50,
                TBL_Formulas[[#This Row],[Secondary Tier 04]]&lt;=500
            ),
            SUM(
                (1024*
                50*
                _xlfn.XLOOKUP(
                    _xlfn.XLOOKUP(AZ$1,TBL_Options[Option],TBL_Options[Secondary_Type]),TBL_Pricing_Types[Storage Type],TBL_Pricing_Types[PAYG - First 50TB]
                ))+
                (1024*
                (TBL_Formulas[[#This Row],[Secondary Tier 04]]-50)*
                _xlfn.XLOOKUP(
                    _xlfn.XLOOKUP(AZ$1,TBL_Options[Option],TBL_Options[Secondary_Type]),TBL_Pricing_Types[Storage Type],TBL_Pricing_Types[PAYG - 51-500TB]
                ))
            ),
            TBL_Formulas[[#This Row],[Secondary Tier 04]]&gt;500,
            SUM(
                (1024*
                50*
                _xlfn.XLOOKUP(
                    _xlfn.XLOOKUP(AZ$1,TBL_Options[Option],TBL_Options[Secondary_Type]),TBL_Pricing_Types[Storage Type],TBL_Pricing_Types[PAYG - First 50TB]
                ))+
                (1024*
                450*
                _xlfn.XLOOKUP(
                    _xlfn.XLOOKUP(AZ$1,TBL_Options[Option],TBL_Options[Secondary_Type]),TBL_Pricing_Types[Storage Type],TBL_Pricing_Types[PAYG - 51-500TB]
                ))+
                (1024*
                (TBL_Formulas[[#This Row],[Secondary Tier 04]]-500)*
                _xlfn.XLOOKUP(
                    _xlfn.XLOOKUP(AZ$1,TBL_Options[Option],TBL_Options[Secondary_Type]),TBL_Pricing_Types[Storage Type],TBL_Pricing_Types[PAYG - 500TB+]
                ))
            )
        )
    )
)</f>
        <v/>
      </c>
      <c r="BA62" s="3" t="str" cm="1">
        <f t="array" ref="BA62">IF(
    _xlfn.XLOOKUP(
        BA$1,
        TBL_Options[Option],
        TBL_Options[Archive_Type]
    )="",
    "",
    IF(
        _xlfn.XLOOKUP(
            _xlfn.XLOOKUP(BA$1,TBL_Options[Option],TBL_Options[Archive_Type]),TBL_Pricing_Types[Storage Type],TBL_Pricing_Types[Provider]
        )="GCP",
        SUM(
            1024*
            TBL_Formulas[[#This Row],[Archive Tier 04]]*
            _xlfn.XLOOKUP(
                _xlfn.XLOOKUP(BA$1,TBL_Options[Option],TBL_Options[Archive_Type]),TBL_Pricing_Types[Storage Type],TBL_Pricing_Types[GCP Rate]
            )
        ),
        _xlfn.IFS(
            TBL_Formulas[[#This Row],[Archive Tier 04]]&lt;=50,
            SUM(
                1024*
                TBL_Formulas[[#This Row],[Archive Tier 04]]*
                _xlfn.XLOOKUP(
                    _xlfn.XLOOKUP(BA$1,TBL_Options[Option],TBL_Options[Archive_Type]),TBL_Pricing_Types[Storage Type],TBL_Pricing_Types[PAYG - First 50TB]
                )
            ),
            AND(
                TBL_Formulas[[#This Row],[Archive Tier 04]]&gt;50,
                TBL_Formulas[[#This Row],[Archive Tier 04]]&lt;=500
            ),
            SUM(
                (1024*
                50*
                _xlfn.XLOOKUP(
                    _xlfn.XLOOKUP(BA$1,TBL_Options[Option],TBL_Options[Archive_Type]),TBL_Pricing_Types[Storage Type],TBL_Pricing_Types[PAYG - First 50TB]
                ))+
                (1024*
                (TBL_Formulas[[#This Row],[Archive Tier 04]]-50)*
                _xlfn.XLOOKUP(
                    _xlfn.XLOOKUP(BA$1,TBL_Options[Option],TBL_Options[Archive_Type]),TBL_Pricing_Types[Storage Type],TBL_Pricing_Types[PAYG - 51-500TB]
                ))
            ),
            TBL_Formulas[[#This Row],[Archive Tier 04]]&gt;500,
            SUM(
                (1024*
                50*
                _xlfn.XLOOKUP(
                    _xlfn.XLOOKUP(BA$1,TBL_Options[Option],TBL_Options[Archive_Type]),TBL_Pricing_Types[Storage Type],TBL_Pricing_Types[PAYG - First 50TB]
                ))+
                (1024*
                450*
                _xlfn.XLOOKUP(
                    _xlfn.XLOOKUP(BA$1,TBL_Options[Option],TBL_Options[Archive_Type]),TBL_Pricing_Types[Storage Type],TBL_Pricing_Types[PAYG - 51-500TB]
                ))+
                (1024*
                (TBL_Formulas[[#This Row],[Archive Tier 04]]-500)*
                _xlfn.XLOOKUP(
                    _xlfn.XLOOKUP(BA$1,TBL_Options[Option],TBL_Options[Archive_Type]),TBL_Pricing_Types[Storage Type],TBL_Pricing_Types[PAYG - 500TB+]
                ))
            )
        )
    )
)</f>
        <v/>
      </c>
      <c r="BB62" s="3" cm="1">
        <f t="array" ref="BB62">IF(
    _xlfn.XLOOKUP(
        BB$1,
        TBL_Options[Option],
        TBL_Options[Primary_Type]
    )="",
    "",
    IF(
        _xlfn.XLOOKUP(
            _xlfn.XLOOKUP(BB$1,TBL_Options[Option],TBL_Options[Primary_Type]),TBL_Pricing_Types[Storage Type],TBL_Pricing_Types[Provider]
        )="GCP",
        SUM(
            1024*
            TBL_Formulas[[#This Row],[Primary Tier 05]]*
            _xlfn.XLOOKUP(
                _xlfn.XLOOKUP(BB$1,TBL_Options[Option],TBL_Options[Primary_Type]),TBL_Pricing_Types[Storage Type],TBL_Pricing_Types[GCP Rate]
            )
        ),
        _xlfn.IFS(
            TBL_Formulas[[#This Row],[Primary Tier 05]]&lt;=50,
            SUM(
                1024*
                TBL_Formulas[[#This Row],[Primary Tier 05]]*
                _xlfn.XLOOKUP(
                    _xlfn.XLOOKUP(BB$1,TBL_Options[Option],TBL_Options[Primary_Type]),TBL_Pricing_Types[Storage Type],TBL_Pricing_Types[PAYG - First 50TB]
                )
            ),
            AND(
                TBL_Formulas[[#This Row],[Primary Tier 05]]&gt;50,
                TBL_Formulas[[#This Row],[Primary Tier 05]]&lt;=500
            ),
            SUM(
                (1024*
                50*
                _xlfn.XLOOKUP(
                    _xlfn.XLOOKUP(BB$1,TBL_Options[Option],TBL_Options[Primary_Type]),TBL_Pricing_Types[Storage Type],TBL_Pricing_Types[PAYG - First 50TB]
                ))+
                (1024*
                (TBL_Formulas[[#This Row],[Primary Tier 05]]-50)*
                _xlfn.XLOOKUP(
                    _xlfn.XLOOKUP(BB$1,TBL_Options[Option],TBL_Options[Primary_Type]),TBL_Pricing_Types[Storage Type],TBL_Pricing_Types[PAYG - 51-500TB]
                ))
            ),
            TBL_Formulas[[#This Row],[Primary Tier 05]]&gt;500,
            SUM(
                (1024*
                50*
                _xlfn.XLOOKUP(
                    _xlfn.XLOOKUP(BB$1,TBL_Options[Option],TBL_Options[Primary_Type]),TBL_Pricing_Types[Storage Type],TBL_Pricing_Types[PAYG - First 50TB]
                ))+
                (1024*
                450*
                _xlfn.XLOOKUP(
                    _xlfn.XLOOKUP(BB$1,TBL_Options[Option],TBL_Options[Primary_Type]),TBL_Pricing_Types[Storage Type],TBL_Pricing_Types[PAYG - 51-500TB]
                ))+
                (1024*
                (TBL_Formulas[[#This Row],[Primary Tier 05]]-500)*
                _xlfn.XLOOKUP(
                    _xlfn.XLOOKUP(BB$1,TBL_Options[Option],TBL_Options[Primary_Type]),TBL_Pricing_Types[Storage Type],TBL_Pricing_Types[PAYG - 500TB+]
                ))
            )
        )
    )
)</f>
        <v>1481.1446367631233</v>
      </c>
      <c r="BC62" s="3" t="str" cm="1">
        <f t="array" ref="BC62">IF(
    _xlfn.XLOOKUP(
        BC$1,
        TBL_Options[Option],
        TBL_Options[Secondary_Type]
    )="",
    "",
    IF(
        _xlfn.XLOOKUP(
            _xlfn.XLOOKUP(BC$1,TBL_Options[Option],TBL_Options[Secondary_Type]),TBL_Pricing_Types[Storage Type],TBL_Pricing_Types[Provider]
        )="GCP",
        SUM(
            1024*
            TBL_Formulas[[#This Row],[Secondary Tier 05]]*
            _xlfn.XLOOKUP(
                _xlfn.XLOOKUP(BC$1,TBL_Options[Option],TBL_Options[Secondary_Type]),TBL_Pricing_Types[Storage Type],TBL_Pricing_Types[GCP Rate]
            )
        ),
        _xlfn.IFS(
            TBL_Formulas[[#This Row],[Secondary Tier 05]]&lt;=50,
            SUM(
                1024*
                TBL_Formulas[[#This Row],[Secondary Tier 05]]*
                _xlfn.XLOOKUP(
                    _xlfn.XLOOKUP(BC$1,TBL_Options[Option],TBL_Options[Secondary_Type]),TBL_Pricing_Types[Storage Type],TBL_Pricing_Types[PAYG - First 50TB]
                )
            ),
            AND(
                TBL_Formulas[[#This Row],[Secondary Tier 05]]&gt;50,
                TBL_Formulas[[#This Row],[Secondary Tier 05]]&lt;=500
            ),
            SUM(
                (1024*
                50*
                _xlfn.XLOOKUP(
                    _xlfn.XLOOKUP(BC$1,TBL_Options[Option],TBL_Options[Secondary_Type]),TBL_Pricing_Types[Storage Type],TBL_Pricing_Types[PAYG - First 50TB]
                ))+
                (1024*
                (TBL_Formulas[[#This Row],[Secondary Tier 05]]-50)*
                _xlfn.XLOOKUP(
                    _xlfn.XLOOKUP(BC$1,TBL_Options[Option],TBL_Options[Secondary_Type]),TBL_Pricing_Types[Storage Type],TBL_Pricing_Types[PAYG - 51-500TB]
                ))
            ),
            TBL_Formulas[[#This Row],[Secondary Tier 05]]&gt;500,
            SUM(
                (1024*
                50*
                _xlfn.XLOOKUP(
                    _xlfn.XLOOKUP(BC$1,TBL_Options[Option],TBL_Options[Secondary_Type]),TBL_Pricing_Types[Storage Type],TBL_Pricing_Types[PAYG - First 50TB]
                ))+
                (1024*
                450*
                _xlfn.XLOOKUP(
                    _xlfn.XLOOKUP(BC$1,TBL_Options[Option],TBL_Options[Secondary_Type]),TBL_Pricing_Types[Storage Type],TBL_Pricing_Types[PAYG - 51-500TB]
                ))+
                (1024*
                (TBL_Formulas[[#This Row],[Secondary Tier 05]]-500)*
                _xlfn.XLOOKUP(
                    _xlfn.XLOOKUP(BC$1,TBL_Options[Option],TBL_Options[Secondary_Type]),TBL_Pricing_Types[Storage Type],TBL_Pricing_Types[PAYG - 500TB+]
                ))
            )
        )
    )
)</f>
        <v/>
      </c>
      <c r="BD62" s="3" t="str" cm="1">
        <f t="array" ref="BD62">IF(
    _xlfn.XLOOKUP(
        BD$1,
        TBL_Options[Option],
        TBL_Options[Archive_Type]
    )="",
    "",
    IF(
        _xlfn.XLOOKUP(
            _xlfn.XLOOKUP(BD$1,TBL_Options[Option],TBL_Options[Archive_Type]),TBL_Pricing_Types[Storage Type],TBL_Pricing_Types[Provider]
        )="GCP",
        SUM(
            1024*
            TBL_Formulas[[#This Row],[Archive Tier 05]]*
            _xlfn.XLOOKUP(
                _xlfn.XLOOKUP(BD$1,TBL_Options[Option],TBL_Options[Archive_Type]),TBL_Pricing_Types[Storage Type],TBL_Pricing_Types[GCP Rate]
            )
        ),
        _xlfn.IFS(
            TBL_Formulas[[#This Row],[Archive Tier 05]]&lt;=50,
            SUM(
                1024*
                TBL_Formulas[[#This Row],[Archive Tier 05]]*
                _xlfn.XLOOKUP(
                    _xlfn.XLOOKUP(BD$1,TBL_Options[Option],TBL_Options[Archive_Type]),TBL_Pricing_Types[Storage Type],TBL_Pricing_Types[PAYG - First 50TB]
                )
            ),
            AND(
                TBL_Formulas[[#This Row],[Archive Tier 05]]&gt;50,
                TBL_Formulas[[#This Row],[Archive Tier 05]]&lt;=500
            ),
            SUM(
                (1024*
                50*
                _xlfn.XLOOKUP(
                    _xlfn.XLOOKUP(BD$1,TBL_Options[Option],TBL_Options[Archive_Type]),TBL_Pricing_Types[Storage Type],TBL_Pricing_Types[PAYG - First 50TB]
                ))+
                (1024*
                (TBL_Formulas[[#This Row],[Archive Tier 05]]-50)*
                _xlfn.XLOOKUP(
                    _xlfn.XLOOKUP(BD$1,TBL_Options[Option],TBL_Options[Archive_Type]),TBL_Pricing_Types[Storage Type],TBL_Pricing_Types[PAYG - 51-500TB]
                ))
            ),
            TBL_Formulas[[#This Row],[Archive Tier 05]]&gt;500,
            SUM(
                (1024*
                50*
                _xlfn.XLOOKUP(
                    _xlfn.XLOOKUP(BD$1,TBL_Options[Option],TBL_Options[Archive_Type]),TBL_Pricing_Types[Storage Type],TBL_Pricing_Types[PAYG - First 50TB]
                ))+
                (1024*
                450*
                _xlfn.XLOOKUP(
                    _xlfn.XLOOKUP(BD$1,TBL_Options[Option],TBL_Options[Archive_Type]),TBL_Pricing_Types[Storage Type],TBL_Pricing_Types[PAYG - 51-500TB]
                ))+
                (1024*
                (TBL_Formulas[[#This Row],[Archive Tier 05]]-500)*
                _xlfn.XLOOKUP(
                    _xlfn.XLOOKUP(BD$1,TBL_Options[Option],TBL_Options[Archive_Type]),TBL_Pricing_Types[Storage Type],TBL_Pricing_Types[PAYG - 500TB+]
                ))
            )
        )
    )
)</f>
        <v/>
      </c>
      <c r="BE62" s="3" cm="1">
        <f t="array" ref="BE62">IF(
    _xlfn.XLOOKUP(
        BE$1,
        TBL_Options[Option],
        TBL_Options[Primary_Type]
    )="",
    "",
    IF(
        _xlfn.XLOOKUP(
            _xlfn.XLOOKUP(BE$1,TBL_Options[Option],TBL_Options[Primary_Type]),TBL_Pricing_Types[Storage Type],TBL_Pricing_Types[Provider]
        )="GCP",
        SUM(
            1024*
            TBL_Formulas[[#This Row],[Primary Tier 06]]*
            _xlfn.XLOOKUP(
                _xlfn.XLOOKUP(BE$1,TBL_Options[Option],TBL_Options[Primary_Type]),TBL_Pricing_Types[Storage Type],TBL_Pricing_Types[GCP Rate]
            )
        ),
        _xlfn.IFS(
            TBL_Formulas[[#This Row],[Primary Tier 06]]&lt;=50,
            SUM(
                1024*
                TBL_Formulas[[#This Row],[Primary Tier 06]]*
                _xlfn.XLOOKUP(
                    _xlfn.XLOOKUP(BE$1,TBL_Options[Option],TBL_Options[Primary_Type]),TBL_Pricing_Types[Storage Type],TBL_Pricing_Types[PAYG - First 50TB]
                )
            ),
            AND(
                TBL_Formulas[[#This Row],[Primary Tier 06]]&gt;50,
                TBL_Formulas[[#This Row],[Primary Tier 06]]&lt;=500
            ),
            SUM(
                (1024*
                50*
                _xlfn.XLOOKUP(
                    _xlfn.XLOOKUP(BE$1,TBL_Options[Option],TBL_Options[Primary_Type]),TBL_Pricing_Types[Storage Type],TBL_Pricing_Types[PAYG - First 50TB]
                ))+
                (1024*
                (TBL_Formulas[[#This Row],[Primary Tier 06]]-50)*
                _xlfn.XLOOKUP(
                    _xlfn.XLOOKUP(BE$1,TBL_Options[Option],TBL_Options[Primary_Type]),TBL_Pricing_Types[Storage Type],TBL_Pricing_Types[PAYG - 51-500TB]
                ))
            ),
            TBL_Formulas[[#This Row],[Primary Tier 06]]&gt;500,
            SUM(
                (1024*
                50*
                _xlfn.XLOOKUP(
                    _xlfn.XLOOKUP(BE$1,TBL_Options[Option],TBL_Options[Primary_Type]),TBL_Pricing_Types[Storage Type],TBL_Pricing_Types[PAYG - First 50TB]
                ))+
                (1024*
                450*
                _xlfn.XLOOKUP(
                    _xlfn.XLOOKUP(BE$1,TBL_Options[Option],TBL_Options[Primary_Type]),TBL_Pricing_Types[Storage Type],TBL_Pricing_Types[PAYG - 51-500TB]
                ))+
                (1024*
                (TBL_Formulas[[#This Row],[Primary Tier 06]]-500)*
                _xlfn.XLOOKUP(
                    _xlfn.XLOOKUP(BE$1,TBL_Options[Option],TBL_Options[Primary_Type]),TBL_Pricing_Types[Storage Type],TBL_Pricing_Types[PAYG - 500TB+]
                ))
            )
        )
    )
)</f>
        <v>835.43620622145863</v>
      </c>
      <c r="BF62" s="3" t="str" cm="1">
        <f t="array" ref="BF62">IF(
    _xlfn.XLOOKUP(
        BF$1,
        TBL_Options[Option],
        TBL_Options[Secondary_Type]
    )="",
    "",
    IF(
        _xlfn.XLOOKUP(
            _xlfn.XLOOKUP(BF$1,TBL_Options[Option],TBL_Options[Secondary_Type]),TBL_Pricing_Types[Storage Type],TBL_Pricing_Types[Provider]
        )="GCP",
        SUM(
            1024*
            TBL_Formulas[[#This Row],[Secondary Tier 06]]*
            _xlfn.XLOOKUP(
                _xlfn.XLOOKUP(BF$1,TBL_Options[Option],TBL_Options[Secondary_Type]),TBL_Pricing_Types[Storage Type],TBL_Pricing_Types[GCP Rate]
            )
        ),
        _xlfn.IFS(
            TBL_Formulas[[#This Row],[Secondary Tier 06]]&lt;=50,
            SUM(
                1024*
                TBL_Formulas[[#This Row],[Secondary Tier 06]]*
                _xlfn.XLOOKUP(
                    _xlfn.XLOOKUP(BF$1,TBL_Options[Option],TBL_Options[Secondary_Type]),TBL_Pricing_Types[Storage Type],TBL_Pricing_Types[PAYG - First 50TB]
                )
            ),
            AND(
                TBL_Formulas[[#This Row],[Secondary Tier 06]]&gt;50,
                TBL_Formulas[[#This Row],[Secondary Tier 06]]&lt;=500
            ),
            SUM(
                (1024*
                50*
                _xlfn.XLOOKUP(
                    _xlfn.XLOOKUP(BF$1,TBL_Options[Option],TBL_Options[Secondary_Type]),TBL_Pricing_Types[Storage Type],TBL_Pricing_Types[PAYG - First 50TB]
                ))+
                (1024*
                (TBL_Formulas[[#This Row],[Secondary Tier 06]]-50)*
                _xlfn.XLOOKUP(
                    _xlfn.XLOOKUP(BF$1,TBL_Options[Option],TBL_Options[Secondary_Type]),TBL_Pricing_Types[Storage Type],TBL_Pricing_Types[PAYG - 51-500TB]
                ))
            ),
            TBL_Formulas[[#This Row],[Secondary Tier 06]]&gt;500,
            SUM(
                (1024*
                50*
                _xlfn.XLOOKUP(
                    _xlfn.XLOOKUP(BF$1,TBL_Options[Option],TBL_Options[Secondary_Type]),TBL_Pricing_Types[Storage Type],TBL_Pricing_Types[PAYG - First 50TB]
                ))+
                (1024*
                450*
                _xlfn.XLOOKUP(
                    _xlfn.XLOOKUP(BF$1,TBL_Options[Option],TBL_Options[Secondary_Type]),TBL_Pricing_Types[Storage Type],TBL_Pricing_Types[PAYG - 51-500TB]
                ))+
                (1024*
                (TBL_Formulas[[#This Row],[Secondary Tier 06]]-500)*
                _xlfn.XLOOKUP(
                    _xlfn.XLOOKUP(BF$1,TBL_Options[Option],TBL_Options[Secondary_Type]),TBL_Pricing_Types[Storage Type],TBL_Pricing_Types[PAYG - 500TB+]
                ))
            )
        )
    )
)</f>
        <v/>
      </c>
      <c r="BG62" s="3" t="str" cm="1">
        <f t="array" ref="BG62">IF(
    _xlfn.XLOOKUP(
        BG$1,
        TBL_Options[Option],
        TBL_Options[Archive_Type]
    )="",
    "",
    IF(
        _xlfn.XLOOKUP(
            _xlfn.XLOOKUP(BG$1,TBL_Options[Option],TBL_Options[Archive_Type]),TBL_Pricing_Types[Storage Type],TBL_Pricing_Types[Provider]
        )="GCP",
        SUM(
            1024*
            TBL_Formulas[[#This Row],[Archive Tier 06]]*
            _xlfn.XLOOKUP(
                _xlfn.XLOOKUP(BG$1,TBL_Options[Option],TBL_Options[Archive_Type]),TBL_Pricing_Types[Storage Type],TBL_Pricing_Types[GCP Rate]
            )
        ),
        _xlfn.IFS(
            TBL_Formulas[[#This Row],[Archive Tier 06]]&lt;=50,
            SUM(
                1024*
                TBL_Formulas[[#This Row],[Archive Tier 06]]*
                _xlfn.XLOOKUP(
                    _xlfn.XLOOKUP(BG$1,TBL_Options[Option],TBL_Options[Archive_Type]),TBL_Pricing_Types[Storage Type],TBL_Pricing_Types[PAYG - First 50TB]
                )
            ),
            AND(
                TBL_Formulas[[#This Row],[Archive Tier 06]]&gt;50,
                TBL_Formulas[[#This Row],[Archive Tier 06]]&lt;=500
            ),
            SUM(
                (1024*
                50*
                _xlfn.XLOOKUP(
                    _xlfn.XLOOKUP(BG$1,TBL_Options[Option],TBL_Options[Archive_Type]),TBL_Pricing_Types[Storage Type],TBL_Pricing_Types[PAYG - First 50TB]
                ))+
                (1024*
                (TBL_Formulas[[#This Row],[Archive Tier 06]]-50)*
                _xlfn.XLOOKUP(
                    _xlfn.XLOOKUP(BG$1,TBL_Options[Option],TBL_Options[Archive_Type]),TBL_Pricing_Types[Storage Type],TBL_Pricing_Types[PAYG - 51-500TB]
                ))
            ),
            TBL_Formulas[[#This Row],[Archive Tier 06]]&gt;500,
            SUM(
                (1024*
                50*
                _xlfn.XLOOKUP(
                    _xlfn.XLOOKUP(BG$1,TBL_Options[Option],TBL_Options[Archive_Type]),TBL_Pricing_Types[Storage Type],TBL_Pricing_Types[PAYG - First 50TB]
                ))+
                (1024*
                450*
                _xlfn.XLOOKUP(
                    _xlfn.XLOOKUP(BG$1,TBL_Options[Option],TBL_Options[Archive_Type]),TBL_Pricing_Types[Storage Type],TBL_Pricing_Types[PAYG - 51-500TB]
                ))+
                (1024*
                (TBL_Formulas[[#This Row],[Archive Tier 06]]-500)*
                _xlfn.XLOOKUP(
                    _xlfn.XLOOKUP(BG$1,TBL_Options[Option],TBL_Options[Archive_Type]),TBL_Pricing_Types[Storage Type],TBL_Pricing_Types[PAYG - 500TB+]
                ))
            )
        )
    )
)</f>
        <v/>
      </c>
      <c r="BH62" s="3" cm="1">
        <f t="array" ref="BH62">IF(
    _xlfn.XLOOKUP(
        BH$1,
        TBL_Options[Option],
        TBL_Options[Primary_Type]
    )="",
    "",
    IF(
        _xlfn.XLOOKUP(
            _xlfn.XLOOKUP(BH$1,TBL_Options[Option],TBL_Options[Primary_Type]),TBL_Pricing_Types[Storage Type],TBL_Pricing_Types[Provider]
        )="GCP",
        SUM(
            1024*
            TBL_Formulas[[#This Row],[Primary Tier 07]]*
            _xlfn.XLOOKUP(
                _xlfn.XLOOKUP(BH$1,TBL_Options[Option],TBL_Options[Primary_Type]),TBL_Pricing_Types[Storage Type],TBL_Pricing_Types[GCP Rate]
            )
        ),
        _xlfn.IFS(
            TBL_Formulas[[#This Row],[Primary Tier 07]]&lt;=50,
            SUM(
                1024*
                TBL_Formulas[[#This Row],[Primary Tier 07]]*
                _xlfn.XLOOKUP(
                    _xlfn.XLOOKUP(BH$1,TBL_Options[Option],TBL_Options[Primary_Type]),TBL_Pricing_Types[Storage Type],TBL_Pricing_Types[PAYG - First 50TB]
                )
            ),
            AND(
                TBL_Formulas[[#This Row],[Primary Tier 07]]&gt;50,
                TBL_Formulas[[#This Row],[Primary Tier 07]]&lt;=500
            ),
            SUM(
                (1024*
                50*
                _xlfn.XLOOKUP(
                    _xlfn.XLOOKUP(BH$1,TBL_Options[Option],TBL_Options[Primary_Type]),TBL_Pricing_Types[Storage Type],TBL_Pricing_Types[PAYG - First 50TB]
                ))+
                (1024*
                (TBL_Formulas[[#This Row],[Primary Tier 07]]-50)*
                _xlfn.XLOOKUP(
                    _xlfn.XLOOKUP(BH$1,TBL_Options[Option],TBL_Options[Primary_Type]),TBL_Pricing_Types[Storage Type],TBL_Pricing_Types[PAYG - 51-500TB]
                ))
            ),
            TBL_Formulas[[#This Row],[Primary Tier 07]]&gt;500,
            SUM(
                (1024*
                50*
                _xlfn.XLOOKUP(
                    _xlfn.XLOOKUP(BH$1,TBL_Options[Option],TBL_Options[Primary_Type]),TBL_Pricing_Types[Storage Type],TBL_Pricing_Types[PAYG - First 50TB]
                ))+
                (1024*
                450*
                _xlfn.XLOOKUP(
                    _xlfn.XLOOKUP(BH$1,TBL_Options[Option],TBL_Options[Primary_Type]),TBL_Pricing_Types[Storage Type],TBL_Pricing_Types[PAYG - 51-500TB]
                ))+
                (1024*
                (TBL_Formulas[[#This Row],[Primary Tier 07]]-500)*
                _xlfn.XLOOKUP(
                    _xlfn.XLOOKUP(BH$1,TBL_Options[Option],TBL_Options[Primary_Type]),TBL_Pricing_Types[Storage Type],TBL_Pricing_Types[PAYG - 500TB+]
                ))
            )
        )
    )
)</f>
        <v>167.0872412442917</v>
      </c>
      <c r="BI62" s="3" t="str" cm="1">
        <f t="array" ref="BI62">IF(
    _xlfn.XLOOKUP(
        BI$1,
        TBL_Options[Option],
        TBL_Options[Secondary_Type]
    )="",
    "",
    IF(
        _xlfn.XLOOKUP(
            _xlfn.XLOOKUP(BI$1,TBL_Options[Option],TBL_Options[Secondary_Type]),TBL_Pricing_Types[Storage Type],TBL_Pricing_Types[Provider]
        )="GCP",
        SUM(
            1024*
            TBL_Formulas[[#This Row],[Secondary Tier 07]]*
            _xlfn.XLOOKUP(
                _xlfn.XLOOKUP(BI$1,TBL_Options[Option],TBL_Options[Secondary_Type]),TBL_Pricing_Types[Storage Type],TBL_Pricing_Types[GCP Rate]
            )
        ),
        _xlfn.IFS(
            TBL_Formulas[[#This Row],[Secondary Tier 07]]&lt;=50,
            SUM(
                1024*
                TBL_Formulas[[#This Row],[Secondary Tier 07]]*
                _xlfn.XLOOKUP(
                    _xlfn.XLOOKUP(BI$1,TBL_Options[Option],TBL_Options[Secondary_Type]),TBL_Pricing_Types[Storage Type],TBL_Pricing_Types[PAYG - First 50TB]
                )
            ),
            AND(
                TBL_Formulas[[#This Row],[Secondary Tier 07]]&gt;50,
                TBL_Formulas[[#This Row],[Secondary Tier 07]]&lt;=500
            ),
            SUM(
                (1024*
                50*
                _xlfn.XLOOKUP(
                    _xlfn.XLOOKUP(BI$1,TBL_Options[Option],TBL_Options[Secondary_Type]),TBL_Pricing_Types[Storage Type],TBL_Pricing_Types[PAYG - First 50TB]
                ))+
                (1024*
                (TBL_Formulas[[#This Row],[Secondary Tier 07]]-50)*
                _xlfn.XLOOKUP(
                    _xlfn.XLOOKUP(BI$1,TBL_Options[Option],TBL_Options[Secondary_Type]),TBL_Pricing_Types[Storage Type],TBL_Pricing_Types[PAYG - 51-500TB]
                ))
            ),
            TBL_Formulas[[#This Row],[Secondary Tier 07]]&gt;500,
            SUM(
                (1024*
                50*
                _xlfn.XLOOKUP(
                    _xlfn.XLOOKUP(BI$1,TBL_Options[Option],TBL_Options[Secondary_Type]),TBL_Pricing_Types[Storage Type],TBL_Pricing_Types[PAYG - First 50TB]
                ))+
                (1024*
                450*
                _xlfn.XLOOKUP(
                    _xlfn.XLOOKUP(BI$1,TBL_Options[Option],TBL_Options[Secondary_Type]),TBL_Pricing_Types[Storage Type],TBL_Pricing_Types[PAYG - 51-500TB]
                ))+
                (1024*
                (TBL_Formulas[[#This Row],[Secondary Tier 07]]-500)*
                _xlfn.XLOOKUP(
                    _xlfn.XLOOKUP(BI$1,TBL_Options[Option],TBL_Options[Secondary_Type]),TBL_Pricing_Types[Storage Type],TBL_Pricing_Types[PAYG - 500TB+]
                ))
            )
        )
    )
)</f>
        <v/>
      </c>
      <c r="BJ62" s="3" t="str" cm="1">
        <f t="array" ref="BJ62">IF(
    _xlfn.XLOOKUP(
        BJ$1,
        TBL_Options[Option],
        TBL_Options[Archive_Type]
    )="",
    "",
    IF(
        _xlfn.XLOOKUP(
            _xlfn.XLOOKUP(BJ$1,TBL_Options[Option],TBL_Options[Archive_Type]),TBL_Pricing_Types[Storage Type],TBL_Pricing_Types[Provider]
        )="GCP",
        SUM(
            1024*
            TBL_Formulas[[#This Row],[Archive Tier 07]]*
            _xlfn.XLOOKUP(
                _xlfn.XLOOKUP(BJ$1,TBL_Options[Option],TBL_Options[Archive_Type]),TBL_Pricing_Types[Storage Type],TBL_Pricing_Types[GCP Rate]
            )
        ),
        _xlfn.IFS(
            TBL_Formulas[[#This Row],[Archive Tier 07]]&lt;=50,
            SUM(
                1024*
                TBL_Formulas[[#This Row],[Archive Tier 07]]*
                _xlfn.XLOOKUP(
                    _xlfn.XLOOKUP(BJ$1,TBL_Options[Option],TBL_Options[Archive_Type]),TBL_Pricing_Types[Storage Type],TBL_Pricing_Types[PAYG - First 50TB]
                )
            ),
            AND(
                TBL_Formulas[[#This Row],[Archive Tier 07]]&gt;50,
                TBL_Formulas[[#This Row],[Archive Tier 07]]&lt;=500
            ),
            SUM(
                (1024*
                50*
                _xlfn.XLOOKUP(
                    _xlfn.XLOOKUP(BJ$1,TBL_Options[Option],TBL_Options[Archive_Type]),TBL_Pricing_Types[Storage Type],TBL_Pricing_Types[PAYG - First 50TB]
                ))+
                (1024*
                (TBL_Formulas[[#This Row],[Archive Tier 07]]-50)*
                _xlfn.XLOOKUP(
                    _xlfn.XLOOKUP(BJ$1,TBL_Options[Option],TBL_Options[Archive_Type]),TBL_Pricing_Types[Storage Type],TBL_Pricing_Types[PAYG - 51-500TB]
                ))
            ),
            TBL_Formulas[[#This Row],[Archive Tier 07]]&gt;500,
            SUM(
                (1024*
                50*
                _xlfn.XLOOKUP(
                    _xlfn.XLOOKUP(BJ$1,TBL_Options[Option],TBL_Options[Archive_Type]),TBL_Pricing_Types[Storage Type],TBL_Pricing_Types[PAYG - First 50TB]
                ))+
                (1024*
                450*
                _xlfn.XLOOKUP(
                    _xlfn.XLOOKUP(BJ$1,TBL_Options[Option],TBL_Options[Archive_Type]),TBL_Pricing_Types[Storage Type],TBL_Pricing_Types[PAYG - 51-500TB]
                ))+
                (1024*
                (TBL_Formulas[[#This Row],[Archive Tier 07]]-500)*
                _xlfn.XLOOKUP(
                    _xlfn.XLOOKUP(BJ$1,TBL_Options[Option],TBL_Options[Archive_Type]),TBL_Pricing_Types[Storage Type],TBL_Pricing_Types[PAYG - 500TB+]
                ))
            )
        )
    )
)</f>
        <v/>
      </c>
      <c r="BK62" s="3" cm="1">
        <f t="array" ref="BK62">IF(
    _xlfn.XLOOKUP(
        BK$1,
        TBL_Options[Option],
        TBL_Options[Primary_Type]
    )="",
    "",
    IF(
        _xlfn.XLOOKUP(
            _xlfn.XLOOKUP(BK$1,TBL_Options[Option],TBL_Options[Primary_Type]),TBL_Pricing_Types[Storage Type],TBL_Pricing_Types[Provider]
        )="GCP",
        SUM(
            1024*
            TBL_Formulas[[#This Row],[Primary Tier 08]]*
            _xlfn.XLOOKUP(
                _xlfn.XLOOKUP(BK$1,TBL_Options[Option],TBL_Options[Primary_Type]),TBL_Pricing_Types[Storage Type],TBL_Pricing_Types[GCP Rate]
            )
        ),
        _xlfn.IFS(
            TBL_Formulas[[#This Row],[Primary Tier 08]]&lt;=50,
            SUM(
                1024*
                TBL_Formulas[[#This Row],[Primary Tier 08]]*
                _xlfn.XLOOKUP(
                    _xlfn.XLOOKUP(BK$1,TBL_Options[Option],TBL_Options[Primary_Type]),TBL_Pricing_Types[Storage Type],TBL_Pricing_Types[PAYG - First 50TB]
                )
            ),
            AND(
                TBL_Formulas[[#This Row],[Primary Tier 08]]&gt;50,
                TBL_Formulas[[#This Row],[Primary Tier 08]]&lt;=500
            ),
            SUM(
                (1024*
                50*
                _xlfn.XLOOKUP(
                    _xlfn.XLOOKUP(BK$1,TBL_Options[Option],TBL_Options[Primary_Type]),TBL_Pricing_Types[Storage Type],TBL_Pricing_Types[PAYG - First 50TB]
                ))+
                (1024*
                (TBL_Formulas[[#This Row],[Primary Tier 08]]-50)*
                _xlfn.XLOOKUP(
                    _xlfn.XLOOKUP(BK$1,TBL_Options[Option],TBL_Options[Primary_Type]),TBL_Pricing_Types[Storage Type],TBL_Pricing_Types[PAYG - 51-500TB]
                ))
            ),
            TBL_Formulas[[#This Row],[Primary Tier 08]]&gt;500,
            SUM(
                (1024*
                50*
                _xlfn.XLOOKUP(
                    _xlfn.XLOOKUP(BK$1,TBL_Options[Option],TBL_Options[Primary_Type]),TBL_Pricing_Types[Storage Type],TBL_Pricing_Types[PAYG - First 50TB]
                ))+
                (1024*
                450*
                _xlfn.XLOOKUP(
                    _xlfn.XLOOKUP(BK$1,TBL_Options[Option],TBL_Options[Primary_Type]),TBL_Pricing_Types[Storage Type],TBL_Pricing_Types[PAYG - 51-500TB]
                ))+
                (1024*
                (TBL_Formulas[[#This Row],[Primary Tier 08]]-500)*
                _xlfn.XLOOKUP(
                    _xlfn.XLOOKUP(BK$1,TBL_Options[Option],TBL_Options[Primary_Type]),TBL_Pricing_Types[Storage Type],TBL_Pricing_Types[PAYG - 500TB+]
                ))
            )
        )
    )
)</f>
        <v>3258.2012042636884</v>
      </c>
      <c r="BL62" s="3" t="str" cm="1">
        <f t="array" ref="BL62">IF(
    _xlfn.XLOOKUP(
        BL$1,
        TBL_Options[Option],
        TBL_Options[Secondary_Type]
    )="",
    "",
    IF(
        _xlfn.XLOOKUP(
            _xlfn.XLOOKUP(BL$1,TBL_Options[Option],TBL_Options[Secondary_Type]),TBL_Pricing_Types[Storage Type],TBL_Pricing_Types[Provider]
        )="GCP",
        SUM(
            1024*
            TBL_Formulas[[#This Row],[Secondary Tier 08]]*
            _xlfn.XLOOKUP(
                _xlfn.XLOOKUP(BL$1,TBL_Options[Option],TBL_Options[Secondary_Type]),TBL_Pricing_Types[Storage Type],TBL_Pricing_Types[GCP Rate]
            )
        ),
        _xlfn.IFS(
            TBL_Formulas[[#This Row],[Secondary Tier 08]]&lt;=50,
            SUM(
                1024*
                TBL_Formulas[[#This Row],[Secondary Tier 08]]*
                _xlfn.XLOOKUP(
                    _xlfn.XLOOKUP(BL$1,TBL_Options[Option],TBL_Options[Secondary_Type]),TBL_Pricing_Types[Storage Type],TBL_Pricing_Types[PAYG - First 50TB]
                )
            ),
            AND(
                TBL_Formulas[[#This Row],[Secondary Tier 08]]&gt;50,
                TBL_Formulas[[#This Row],[Secondary Tier 08]]&lt;=500
            ),
            SUM(
                (1024*
                50*
                _xlfn.XLOOKUP(
                    _xlfn.XLOOKUP(BL$1,TBL_Options[Option],TBL_Options[Secondary_Type]),TBL_Pricing_Types[Storage Type],TBL_Pricing_Types[PAYG - First 50TB]
                ))+
                (1024*
                (TBL_Formulas[[#This Row],[Secondary Tier 08]]-50)*
                _xlfn.XLOOKUP(
                    _xlfn.XLOOKUP(BL$1,TBL_Options[Option],TBL_Options[Secondary_Type]),TBL_Pricing_Types[Storage Type],TBL_Pricing_Types[PAYG - 51-500TB]
                ))
            ),
            TBL_Formulas[[#This Row],[Secondary Tier 08]]&gt;500,
            SUM(
                (1024*
                50*
                _xlfn.XLOOKUP(
                    _xlfn.XLOOKUP(BL$1,TBL_Options[Option],TBL_Options[Secondary_Type]),TBL_Pricing_Types[Storage Type],TBL_Pricing_Types[PAYG - First 50TB]
                ))+
                (1024*
                450*
                _xlfn.XLOOKUP(
                    _xlfn.XLOOKUP(BL$1,TBL_Options[Option],TBL_Options[Secondary_Type]),TBL_Pricing_Types[Storage Type],TBL_Pricing_Types[PAYG - 51-500TB]
                ))+
                (1024*
                (TBL_Formulas[[#This Row],[Secondary Tier 08]]-500)*
                _xlfn.XLOOKUP(
                    _xlfn.XLOOKUP(BL$1,TBL_Options[Option],TBL_Options[Secondary_Type]),TBL_Pricing_Types[Storage Type],TBL_Pricing_Types[PAYG - 500TB+]
                ))
            )
        )
    )
)</f>
        <v/>
      </c>
      <c r="BM62" s="3" t="str" cm="1">
        <f t="array" ref="BM62">IF(
    _xlfn.XLOOKUP(
        BM$1,
        TBL_Options[Option],
        TBL_Options[Archive_Type]
    )="",
    "",
    IF(
        _xlfn.XLOOKUP(
            _xlfn.XLOOKUP(BM$1,TBL_Options[Option],TBL_Options[Archive_Type]),TBL_Pricing_Types[Storage Type],TBL_Pricing_Types[Provider]
        )="GCP",
        SUM(
            1024*
            TBL_Formulas[[#This Row],[Archive Tier 08]]*
            _xlfn.XLOOKUP(
                _xlfn.XLOOKUP(BM$1,TBL_Options[Option],TBL_Options[Archive_Type]),TBL_Pricing_Types[Storage Type],TBL_Pricing_Types[GCP Rate]
            )
        ),
        _xlfn.IFS(
            TBL_Formulas[[#This Row],[Archive Tier 08]]&lt;=50,
            SUM(
                1024*
                TBL_Formulas[[#This Row],[Archive Tier 08]]*
                _xlfn.XLOOKUP(
                    _xlfn.XLOOKUP(BM$1,TBL_Options[Option],TBL_Options[Archive_Type]),TBL_Pricing_Types[Storage Type],TBL_Pricing_Types[PAYG - First 50TB]
                )
            ),
            AND(
                TBL_Formulas[[#This Row],[Archive Tier 08]]&gt;50,
                TBL_Formulas[[#This Row],[Archive Tier 08]]&lt;=500
            ),
            SUM(
                (1024*
                50*
                _xlfn.XLOOKUP(
                    _xlfn.XLOOKUP(BM$1,TBL_Options[Option],TBL_Options[Archive_Type]),TBL_Pricing_Types[Storage Type],TBL_Pricing_Types[PAYG - First 50TB]
                ))+
                (1024*
                (TBL_Formulas[[#This Row],[Archive Tier 08]]-50)*
                _xlfn.XLOOKUP(
                    _xlfn.XLOOKUP(BM$1,TBL_Options[Option],TBL_Options[Archive_Type]),TBL_Pricing_Types[Storage Type],TBL_Pricing_Types[PAYG - 51-500TB]
                ))
            ),
            TBL_Formulas[[#This Row],[Archive Tier 08]]&gt;500,
            SUM(
                (1024*
                50*
                _xlfn.XLOOKUP(
                    _xlfn.XLOOKUP(BM$1,TBL_Options[Option],TBL_Options[Archive_Type]),TBL_Pricing_Types[Storage Type],TBL_Pricing_Types[PAYG - First 50TB]
                ))+
                (1024*
                450*
                _xlfn.XLOOKUP(
                    _xlfn.XLOOKUP(BM$1,TBL_Options[Option],TBL_Options[Archive_Type]),TBL_Pricing_Types[Storage Type],TBL_Pricing_Types[PAYG - 51-500TB]
                ))+
                (1024*
                (TBL_Formulas[[#This Row],[Archive Tier 08]]-500)*
                _xlfn.XLOOKUP(
                    _xlfn.XLOOKUP(BM$1,TBL_Options[Option],TBL_Options[Archive_Type]),TBL_Pricing_Types[Storage Type],TBL_Pricing_Types[PAYG - 500TB+]
                ))
            )
        )
    )
)</f>
        <v/>
      </c>
      <c r="BN62" s="3" cm="1">
        <f t="array" ref="BN62">IF(
    _xlfn.XLOOKUP(
        BN$1,
        TBL_Options[Option],
        TBL_Options[Primary_Type]
    )="",
    "",
    IF(
        _xlfn.XLOOKUP(
            _xlfn.XLOOKUP(BN$1,TBL_Options[Option],TBL_Options[Primary_Type]),TBL_Pricing_Types[Storage Type],TBL_Pricing_Types[Provider]
        )="GCP",
        SUM(
            1024*
            TBL_Formulas[[#This Row],[Primary Tier 09]]*
            _xlfn.XLOOKUP(
                _xlfn.XLOOKUP(BN$1,TBL_Options[Option],TBL_Options[Primary_Type]),TBL_Pricing_Types[Storage Type],TBL_Pricing_Types[GCP Rate]
            )
        ),
        _xlfn.IFS(
            TBL_Formulas[[#This Row],[Primary Tier 09]]&lt;=50,
            SUM(
                1024*
                TBL_Formulas[[#This Row],[Primary Tier 09]]*
                _xlfn.XLOOKUP(
                    _xlfn.XLOOKUP(BN$1,TBL_Options[Option],TBL_Options[Primary_Type]),TBL_Pricing_Types[Storage Type],TBL_Pricing_Types[PAYG - First 50TB]
                )
            ),
            AND(
                TBL_Formulas[[#This Row],[Primary Tier 09]]&gt;50,
                TBL_Formulas[[#This Row],[Primary Tier 09]]&lt;=500
            ),
            SUM(
                (1024*
                50*
                _xlfn.XLOOKUP(
                    _xlfn.XLOOKUP(BN$1,TBL_Options[Option],TBL_Options[Primary_Type]),TBL_Pricing_Types[Storage Type],TBL_Pricing_Types[PAYG - First 50TB]
                ))+
                (1024*
                (TBL_Formulas[[#This Row],[Primary Tier 09]]-50)*
                _xlfn.XLOOKUP(
                    _xlfn.XLOOKUP(BN$1,TBL_Options[Option],TBL_Options[Primary_Type]),TBL_Pricing_Types[Storage Type],TBL_Pricing_Types[PAYG - 51-500TB]
                ))
            ),
            TBL_Formulas[[#This Row],[Primary Tier 09]]&gt;500,
            SUM(
                (1024*
                50*
                _xlfn.XLOOKUP(
                    _xlfn.XLOOKUP(BN$1,TBL_Options[Option],TBL_Options[Primary_Type]),TBL_Pricing_Types[Storage Type],TBL_Pricing_Types[PAYG - First 50TB]
                ))+
                (1024*
                450*
                _xlfn.XLOOKUP(
                    _xlfn.XLOOKUP(BN$1,TBL_Options[Option],TBL_Options[Primary_Type]),TBL_Pricing_Types[Storage Type],TBL_Pricing_Types[PAYG - 51-500TB]
                ))+
                (1024*
                (TBL_Formulas[[#This Row],[Primary Tier 09]]-500)*
                _xlfn.XLOOKUP(
                    _xlfn.XLOOKUP(BN$1,TBL_Options[Option],TBL_Options[Primary_Type]),TBL_Pricing_Types[Storage Type],TBL_Pricing_Types[PAYG - 500TB+]
                ))
            )
        )
    )
)</f>
        <v>835.43620622145863</v>
      </c>
      <c r="BO62" s="3" t="str" cm="1">
        <f t="array" ref="BO62">IF(
    _xlfn.XLOOKUP(
        BO$1,
        TBL_Options[Option],
        TBL_Options[Secondary_Type]
    )="",
    "",
    IF(
        _xlfn.XLOOKUP(
            _xlfn.XLOOKUP(BO$1,TBL_Options[Option],TBL_Options[Secondary_Type]),TBL_Pricing_Types[Storage Type],TBL_Pricing_Types[Provider]
        )="GCP",
        SUM(
            1024*
            TBL_Formulas[[#This Row],[Secondary Tier 09]]*
            _xlfn.XLOOKUP(
                _xlfn.XLOOKUP(BO$1,TBL_Options[Option],TBL_Options[Secondary_Type]),TBL_Pricing_Types[Storage Type],TBL_Pricing_Types[GCP Rate]
            )
        ),
        _xlfn.IFS(
            TBL_Formulas[[#This Row],[Secondary Tier 09]]&lt;=50,
            SUM(
                1024*
                TBL_Formulas[[#This Row],[Secondary Tier 09]]*
                _xlfn.XLOOKUP(
                    _xlfn.XLOOKUP(BO$1,TBL_Options[Option],TBL_Options[Secondary_Type]),TBL_Pricing_Types[Storage Type],TBL_Pricing_Types[PAYG - First 50TB]
                )
            ),
            AND(
                TBL_Formulas[[#This Row],[Secondary Tier 09]]&gt;50,
                TBL_Formulas[[#This Row],[Secondary Tier 09]]&lt;=500
            ),
            SUM(
                (1024*
                50*
                _xlfn.XLOOKUP(
                    _xlfn.XLOOKUP(BO$1,TBL_Options[Option],TBL_Options[Secondary_Type]),TBL_Pricing_Types[Storage Type],TBL_Pricing_Types[PAYG - First 50TB]
                ))+
                (1024*
                (TBL_Formulas[[#This Row],[Secondary Tier 09]]-50)*
                _xlfn.XLOOKUP(
                    _xlfn.XLOOKUP(BO$1,TBL_Options[Option],TBL_Options[Secondary_Type]),TBL_Pricing_Types[Storage Type],TBL_Pricing_Types[PAYG - 51-500TB]
                ))
            ),
            TBL_Formulas[[#This Row],[Secondary Tier 09]]&gt;500,
            SUM(
                (1024*
                50*
                _xlfn.XLOOKUP(
                    _xlfn.XLOOKUP(BO$1,TBL_Options[Option],TBL_Options[Secondary_Type]),TBL_Pricing_Types[Storage Type],TBL_Pricing_Types[PAYG - First 50TB]
                ))+
                (1024*
                450*
                _xlfn.XLOOKUP(
                    _xlfn.XLOOKUP(BO$1,TBL_Options[Option],TBL_Options[Secondary_Type]),TBL_Pricing_Types[Storage Type],TBL_Pricing_Types[PAYG - 51-500TB]
                ))+
                (1024*
                (TBL_Formulas[[#This Row],[Secondary Tier 09]]-500)*
                _xlfn.XLOOKUP(
                    _xlfn.XLOOKUP(BO$1,TBL_Options[Option],TBL_Options[Secondary_Type]),TBL_Pricing_Types[Storage Type],TBL_Pricing_Types[PAYG - 500TB+]
                ))
            )
        )
    )
)</f>
        <v/>
      </c>
      <c r="BP62" s="3" t="str" cm="1">
        <f t="array" ref="BP62">IF(
    _xlfn.XLOOKUP(
        BP$1,
        TBL_Options[Option],
        TBL_Options[Archive_Type]
    )="",
    "",
    IF(
        _xlfn.XLOOKUP(
            _xlfn.XLOOKUP(BP$1,TBL_Options[Option],TBL_Options[Archive_Type]),TBL_Pricing_Types[Storage Type],TBL_Pricing_Types[Provider]
        )="GCP",
        SUM(
            1024*
            TBL_Formulas[[#This Row],[Archive Tier 09]]*
            _xlfn.XLOOKUP(
                _xlfn.XLOOKUP(BP$1,TBL_Options[Option],TBL_Options[Archive_Type]),TBL_Pricing_Types[Storage Type],TBL_Pricing_Types[GCP Rate]
            )
        ),
        _xlfn.IFS(
            TBL_Formulas[[#This Row],[Archive Tier 09]]&lt;=50,
            SUM(
                1024*
                TBL_Formulas[[#This Row],[Archive Tier 09]]*
                _xlfn.XLOOKUP(
                    _xlfn.XLOOKUP(BP$1,TBL_Options[Option],TBL_Options[Archive_Type]),TBL_Pricing_Types[Storage Type],TBL_Pricing_Types[PAYG - First 50TB]
                )
            ),
            AND(
                TBL_Formulas[[#This Row],[Archive Tier 09]]&gt;50,
                TBL_Formulas[[#This Row],[Archive Tier 09]]&lt;=500
            ),
            SUM(
                (1024*
                50*
                _xlfn.XLOOKUP(
                    _xlfn.XLOOKUP(BP$1,TBL_Options[Option],TBL_Options[Archive_Type]),TBL_Pricing_Types[Storage Type],TBL_Pricing_Types[PAYG - First 50TB]
                ))+
                (1024*
                (TBL_Formulas[[#This Row],[Archive Tier 09]]-50)*
                _xlfn.XLOOKUP(
                    _xlfn.XLOOKUP(BP$1,TBL_Options[Option],TBL_Options[Archive_Type]),TBL_Pricing_Types[Storage Type],TBL_Pricing_Types[PAYG - 51-500TB]
                ))
            ),
            TBL_Formulas[[#This Row],[Archive Tier 09]]&gt;500,
            SUM(
                (1024*
                50*
                _xlfn.XLOOKUP(
                    _xlfn.XLOOKUP(BP$1,TBL_Options[Option],TBL_Options[Archive_Type]),TBL_Pricing_Types[Storage Type],TBL_Pricing_Types[PAYG - First 50TB]
                ))+
                (1024*
                450*
                _xlfn.XLOOKUP(
                    _xlfn.XLOOKUP(BP$1,TBL_Options[Option],TBL_Options[Archive_Type]),TBL_Pricing_Types[Storage Type],TBL_Pricing_Types[PAYG - 51-500TB]
                ))+
                (1024*
                (TBL_Formulas[[#This Row],[Archive Tier 09]]-500)*
                _xlfn.XLOOKUP(
                    _xlfn.XLOOKUP(BP$1,TBL_Options[Option],TBL_Options[Archive_Type]),TBL_Pricing_Types[Storage Type],TBL_Pricing_Types[PAYG - 500TB+]
                ))
            )
        )
    )
)</f>
        <v/>
      </c>
      <c r="BQ62" s="3" cm="1">
        <f t="array" ref="BQ62">IF(
    _xlfn.XLOOKUP(
        BQ$1,
        TBL_Options[Option],
        TBL_Options[Primary_Type]
    )="",
    "",
    IF(
        _xlfn.XLOOKUP(
            _xlfn.XLOOKUP(BQ$1,TBL_Options[Option],TBL_Options[Primary_Type]),TBL_Pricing_Types[Storage Type],TBL_Pricing_Types[Provider]
        )="GCP",
        SUM(
            1024*
            TBL_Formulas[[#This Row],[Primary Tier 10]]*
            _xlfn.XLOOKUP(
                _xlfn.XLOOKUP(BQ$1,TBL_Options[Option],TBL_Options[Primary_Type]),TBL_Pricing_Types[Storage Type],TBL_Pricing_Types[GCP Rate]
            )
        ),
        _xlfn.IFS(
            TBL_Formulas[[#This Row],[Primary Tier 10]]&lt;=50,
            SUM(
                1024*
                TBL_Formulas[[#This Row],[Primary Tier 10]]*
                _xlfn.XLOOKUP(
                    _xlfn.XLOOKUP(BQ$1,TBL_Options[Option],TBL_Options[Primary_Type]),TBL_Pricing_Types[Storage Type],TBL_Pricing_Types[PAYG - First 50TB]
                )
            ),
            AND(
                TBL_Formulas[[#This Row],[Primary Tier 10]]&gt;50,
                TBL_Formulas[[#This Row],[Primary Tier 10]]&lt;=500
            ),
            SUM(
                (1024*
                50*
                _xlfn.XLOOKUP(
                    _xlfn.XLOOKUP(BQ$1,TBL_Options[Option],TBL_Options[Primary_Type]),TBL_Pricing_Types[Storage Type],TBL_Pricing_Types[PAYG - First 50TB]
                ))+
                (1024*
                (TBL_Formulas[[#This Row],[Primary Tier 10]]-50)*
                _xlfn.XLOOKUP(
                    _xlfn.XLOOKUP(BQ$1,TBL_Options[Option],TBL_Options[Primary_Type]),TBL_Pricing_Types[Storage Type],TBL_Pricing_Types[PAYG - 51-500TB]
                ))
            ),
            TBL_Formulas[[#This Row],[Primary Tier 10]]&gt;500,
            SUM(
                (1024*
                50*
                _xlfn.XLOOKUP(
                    _xlfn.XLOOKUP(BQ$1,TBL_Options[Option],TBL_Options[Primary_Type]),TBL_Pricing_Types[Storage Type],TBL_Pricing_Types[PAYG - First 50TB]
                ))+
                (1024*
                450*
                _xlfn.XLOOKUP(
                    _xlfn.XLOOKUP(BQ$1,TBL_Options[Option],TBL_Options[Primary_Type]),TBL_Pricing_Types[Storage Type],TBL_Pricing_Types[PAYG - 51-500TB]
                ))+
                (1024*
                (TBL_Formulas[[#This Row],[Primary Tier 10]]-500)*
                _xlfn.XLOOKUP(
                    _xlfn.XLOOKUP(BQ$1,TBL_Options[Option],TBL_Options[Primary_Type]),TBL_Pricing_Types[Storage Type],TBL_Pricing_Types[PAYG - 500TB+]
                ))
            )
        )
    )
)</f>
        <v>334.17448248858341</v>
      </c>
      <c r="BR62" s="3" t="str" cm="1">
        <f t="array" ref="BR62">IF(
    _xlfn.XLOOKUP(
        BR$1,
        TBL_Options[Option],
        TBL_Options[Secondary_Type]
    )="",
    "",
    IF(
        _xlfn.XLOOKUP(
            _xlfn.XLOOKUP(BR$1,TBL_Options[Option],TBL_Options[Secondary_Type]),TBL_Pricing_Types[Storage Type],TBL_Pricing_Types[Provider]
        )="GCP",
        SUM(
            1024*
            TBL_Formulas[[#This Row],[Secondary Tier 10]]*
            _xlfn.XLOOKUP(
                _xlfn.XLOOKUP(BR$1,TBL_Options[Option],TBL_Options[Secondary_Type]),TBL_Pricing_Types[Storage Type],TBL_Pricing_Types[GCP Rate]
            )
        ),
        _xlfn.IFS(
            TBL_Formulas[[#This Row],[Secondary Tier 10]]&lt;=50,
            SUM(
                1024*
                TBL_Formulas[[#This Row],[Secondary Tier 10]]*
                _xlfn.XLOOKUP(
                    _xlfn.XLOOKUP(BR$1,TBL_Options[Option],TBL_Options[Secondary_Type]),TBL_Pricing_Types[Storage Type],TBL_Pricing_Types[PAYG - First 50TB]
                )
            ),
            AND(
                TBL_Formulas[[#This Row],[Secondary Tier 10]]&gt;50,
                TBL_Formulas[[#This Row],[Secondary Tier 10]]&lt;=500
            ),
            SUM(
                (1024*
                50*
                _xlfn.XLOOKUP(
                    _xlfn.XLOOKUP(BR$1,TBL_Options[Option],TBL_Options[Secondary_Type]),TBL_Pricing_Types[Storage Type],TBL_Pricing_Types[PAYG - First 50TB]
                ))+
                (1024*
                (TBL_Formulas[[#This Row],[Secondary Tier 10]]-50)*
                _xlfn.XLOOKUP(
                    _xlfn.XLOOKUP(BR$1,TBL_Options[Option],TBL_Options[Secondary_Type]),TBL_Pricing_Types[Storage Type],TBL_Pricing_Types[PAYG - 51-500TB]
                ))
            ),
            TBL_Formulas[[#This Row],[Secondary Tier 10]]&gt;500,
            SUM(
                (1024*
                50*
                _xlfn.XLOOKUP(
                    _xlfn.XLOOKUP(BR$1,TBL_Options[Option],TBL_Options[Secondary_Type]),TBL_Pricing_Types[Storage Type],TBL_Pricing_Types[PAYG - First 50TB]
                ))+
                (1024*
                450*
                _xlfn.XLOOKUP(
                    _xlfn.XLOOKUP(BR$1,TBL_Options[Option],TBL_Options[Secondary_Type]),TBL_Pricing_Types[Storage Type],TBL_Pricing_Types[PAYG - 51-500TB]
                ))+
                (1024*
                (TBL_Formulas[[#This Row],[Secondary Tier 10]]-500)*
                _xlfn.XLOOKUP(
                    _xlfn.XLOOKUP(BR$1,TBL_Options[Option],TBL_Options[Secondary_Type]),TBL_Pricing_Types[Storage Type],TBL_Pricing_Types[PAYG - 500TB+]
                ))
            )
        )
    )
)</f>
        <v/>
      </c>
      <c r="BS62" s="3" t="str" cm="1">
        <f t="array" ref="BS62">IF(
    _xlfn.XLOOKUP(
        BS$1,
        TBL_Options[Option],
        TBL_Options[Archive_Type]
    )="",
    "",
    IF(
        _xlfn.XLOOKUP(
            _xlfn.XLOOKUP(BS$1,TBL_Options[Option],TBL_Options[Archive_Type]),TBL_Pricing_Types[Storage Type],TBL_Pricing_Types[Provider]
        )="GCP",
        SUM(
            1024*
            TBL_Formulas[[#This Row],[Archive Tier 10]]*
            _xlfn.XLOOKUP(
                _xlfn.XLOOKUP(BS$1,TBL_Options[Option],TBL_Options[Archive_Type]),TBL_Pricing_Types[Storage Type],TBL_Pricing_Types[GCP Rate]
            )
        ),
        _xlfn.IFS(
            TBL_Formulas[[#This Row],[Archive Tier 10]]&lt;=50,
            SUM(
                1024*
                TBL_Formulas[[#This Row],[Archive Tier 10]]*
                _xlfn.XLOOKUP(
                    _xlfn.XLOOKUP(BS$1,TBL_Options[Option],TBL_Options[Archive_Type]),TBL_Pricing_Types[Storage Type],TBL_Pricing_Types[PAYG - First 50TB]
                )
            ),
            AND(
                TBL_Formulas[[#This Row],[Archive Tier 10]]&gt;50,
                TBL_Formulas[[#This Row],[Archive Tier 10]]&lt;=500
            ),
            SUM(
                (1024*
                50*
                _xlfn.XLOOKUP(
                    _xlfn.XLOOKUP(BS$1,TBL_Options[Option],TBL_Options[Archive_Type]),TBL_Pricing_Types[Storage Type],TBL_Pricing_Types[PAYG - First 50TB]
                ))+
                (1024*
                (TBL_Formulas[[#This Row],[Archive Tier 10]]-50)*
                _xlfn.XLOOKUP(
                    _xlfn.XLOOKUP(BS$1,TBL_Options[Option],TBL_Options[Archive_Type]),TBL_Pricing_Types[Storage Type],TBL_Pricing_Types[PAYG - 51-500TB]
                ))
            ),
            TBL_Formulas[[#This Row],[Archive Tier 10]]&gt;500,
            SUM(
                (1024*
                50*
                _xlfn.XLOOKUP(
                    _xlfn.XLOOKUP(BS$1,TBL_Options[Option],TBL_Options[Archive_Type]),TBL_Pricing_Types[Storage Type],TBL_Pricing_Types[PAYG - First 50TB]
                ))+
                (1024*
                450*
                _xlfn.XLOOKUP(
                    _xlfn.XLOOKUP(BS$1,TBL_Options[Option],TBL_Options[Archive_Type]),TBL_Pricing_Types[Storage Type],TBL_Pricing_Types[PAYG - 51-500TB]
                ))+
                (1024*
                (TBL_Formulas[[#This Row],[Archive Tier 10]]-500)*
                _xlfn.XLOOKUP(
                    _xlfn.XLOOKUP(BS$1,TBL_Options[Option],TBL_Options[Archive_Type]),TBL_Pricing_Types[Storage Type],TBL_Pricing_Types[PAYG - 500TB+]
                ))
            )
        )
    )
)</f>
        <v/>
      </c>
      <c r="BT62" s="3">
        <f>IF(
    _xlfn.XLOOKUP(
        BT$1,
        TBL_Options[Option],
        TBL_Options[Initial_Storage]
    )="",
    "",
    SUM(
        1024*
        TBL_Formulas[[#This Row],[Primary Tier 01]]*
        _xlfn.XLOOKUP(
            BT$1,
            TBL_Options_Add[Option],
            TBL_Options_Add[Avg_Egress_per_Month]
        )*
        _xlfn.XLOOKUP(
            _xlfn.XLOOKUP(BT$1,TBL_Options[Option],TBL_Options[Primary_Type]),
            TBL_Pricing_Types[Storage Type],
            TBL_Pricing_Types[Data Retrieval],
        )
    )
)</f>
        <v>0</v>
      </c>
      <c r="BU62">
        <f>IF(
    _xlfn.XLOOKUP(
        BU$1,
        TBL_Options[Option],
        TBL_Options[Initial_Storage]
    )="",
    "",
    SUM(
        1024*
        TBL_Formulas[[#This Row],[Primary Tier 02]]*
        _xlfn.XLOOKUP(
            BU$1,
            TBL_Options_Add[Option],
            TBL_Options_Add[Avg_Egress_per_Month]
        )*
        _xlfn.XLOOKUP(
            _xlfn.XLOOKUP(BU$1,TBL_Options[Option],TBL_Options[Primary_Type]),
            TBL_Pricing_Types[Storage Type],
            TBL_Pricing_Types[Data Retrieval],
        )
    )
)</f>
        <v>0</v>
      </c>
      <c r="BV62">
        <f>IF(
    _xlfn.XLOOKUP(
        BV$1,
        TBL_Options[Option],
        TBL_Options[Initial_Storage]
    )="",
    "",
    SUM(
        1024*
        TBL_Formulas[[#This Row],[Primary Tier 03]]*
        _xlfn.XLOOKUP(
            BV$1,
            TBL_Options_Add[Option],
            TBL_Options_Add[Avg_Egress_per_Month]
        )*
        _xlfn.XLOOKUP(
            _xlfn.XLOOKUP(BV$1,TBL_Options[Option],TBL_Options[Primary_Type]),
            TBL_Pricing_Types[Storage Type],
            TBL_Pricing_Types[Data Retrieval],
        )
    )
)</f>
        <v>83.543620622145866</v>
      </c>
      <c r="BW62">
        <f>IF(
    _xlfn.XLOOKUP(
        BW$1,
        TBL_Options[Option],
        TBL_Options[Initial_Storage]
    )="",
    "",
    SUM(
        1024*
        TBL_Formulas[[#This Row],[Primary Tier 04]]*
        _xlfn.XLOOKUP(
            BW$1,
            TBL_Options_Add[Option],
            TBL_Options_Add[Avg_Egress_per_Month]
        )*
        _xlfn.XLOOKUP(
            _xlfn.XLOOKUP(BW$1,TBL_Options[Option],TBL_Options[Primary_Type]),
            TBL_Pricing_Types[Storage Type],
            TBL_Pricing_Types[Data Retrieval],
        )
    )
)</f>
        <v>83.543620622145866</v>
      </c>
      <c r="BX62">
        <f>IF(
    _xlfn.XLOOKUP(
        BX$1,
        TBL_Options[Option],
        TBL_Options[Initial_Storage]
    )="",
    "",
    SUM(
        1024*
        TBL_Formulas[[#This Row],[Primary Tier 05]]*
        _xlfn.XLOOKUP(
            BX$1,
            TBL_Options_Add[Option],
            TBL_Options_Add[Avg_Egress_per_Month]
        )*
        _xlfn.XLOOKUP(
            _xlfn.XLOOKUP(BX$1,TBL_Options[Option],TBL_Options[Primary_Type]),
            TBL_Pricing_Types[Storage Type],
            TBL_Pricing_Types[Data Retrieval],
        )
    )
)</f>
        <v>0</v>
      </c>
      <c r="BY62">
        <f>IF(
    _xlfn.XLOOKUP(
        BY$1,
        TBL_Options[Option],
        TBL_Options[Initial_Storage]
    )="",
    "",
    SUM(
        1024*
        TBL_Formulas[[#This Row],[Primary Tier 06]]*
        _xlfn.XLOOKUP(
            BY$1,
            TBL_Options_Add[Option],
            TBL_Options_Add[Avg_Egress_per_Month]
        )*
        _xlfn.XLOOKUP(
            _xlfn.XLOOKUP(BY$1,TBL_Options[Option],TBL_Options[Primary_Type]),
            TBL_Pricing_Types[Storage Type],
            TBL_Pricing_Types[Data Retrieval],
        )
    )
)</f>
        <v>83.543620622145866</v>
      </c>
      <c r="BZ62">
        <f>IF(
    _xlfn.XLOOKUP(
        BZ$1,
        TBL_Options[Option],
        TBL_Options[Initial_Storage]
    )="",
    "",
    SUM(
        1024*
        TBL_Formulas[[#This Row],[Primary Tier 07]]*
        _xlfn.XLOOKUP(
            BZ$1,
            TBL_Options_Add[Option],
            TBL_Options_Add[Avg_Egress_per_Month]
        )*
        _xlfn.XLOOKUP(
            _xlfn.XLOOKUP(BZ$1,TBL_Options[Option],TBL_Options[Primary_Type]),
            TBL_Pricing_Types[Storage Type],
            TBL_Pricing_Types[Data Retrieval],
        )
    )
)</f>
        <v>167.08724124429173</v>
      </c>
      <c r="CA62">
        <f>IF(
    _xlfn.XLOOKUP(
        CA$1,
        TBL_Options[Option],
        TBL_Options[Initial_Storage]
    )="",
    "",
    SUM(
        1024*
        TBL_Formulas[[#This Row],[Primary Tier 08]]*
        _xlfn.XLOOKUP(
            CA$1,
            TBL_Options_Add[Option],
            TBL_Options_Add[Avg_Egress_per_Month]
        )*
        _xlfn.XLOOKUP(
            _xlfn.XLOOKUP(CA$1,TBL_Options[Option],TBL_Options[Primary_Type]),
            TBL_Pricing_Types[Storage Type],
            TBL_Pricing_Types[Data Retrieval],
        )
    )
)</f>
        <v>0</v>
      </c>
      <c r="CB62">
        <f>IF(
    _xlfn.XLOOKUP(
        CB$1,
        TBL_Options[Option],
        TBL_Options[Initial_Storage]
    )="",
    "",
    SUM(
        1024*
        TBL_Formulas[[#This Row],[Primary Tier 09]]*
        _xlfn.XLOOKUP(
            CB$1,
            TBL_Options_Add[Option],
            TBL_Options_Add[Avg_Egress_per_Month]
        )*
        _xlfn.XLOOKUP(
            _xlfn.XLOOKUP(CB$1,TBL_Options[Option],TBL_Options[Primary_Type]),
            TBL_Pricing_Types[Storage Type],
            TBL_Pricing_Types[Data Retrieval],
        )
    )
)</f>
        <v>83.543620622145866</v>
      </c>
      <c r="CC62">
        <f>IF(
    _xlfn.XLOOKUP(
        CC$1,
        TBL_Options[Option],
        TBL_Options[Initial_Storage]
    )="",
    "",
    SUM(
        1024*
        TBL_Formulas[[#This Row],[Primary Tier 10]]*
        _xlfn.XLOOKUP(
            CC$1,
            TBL_Options_Add[Option],
            TBL_Options_Add[Avg_Egress_per_Month]
        )*
        _xlfn.XLOOKUP(
            _xlfn.XLOOKUP(CC$1,TBL_Options[Option],TBL_Options[Primary_Type]),
            TBL_Pricing_Types[Storage Type],
            TBL_Pricing_Types[Data Retrieval],
        )
    )
)</f>
        <v>167.08724124429173</v>
      </c>
      <c r="CD62" s="3" t="str" cm="1">
        <f t="array" ref="CD62">_xlfn.IFNA(
    IF(
        _xlfn.XLOOKUP(
            _xlfn.XLOOKUP(CD$1,TBL_Options[Option],TBL_Options[Primary_Type]),
            TBL_Pricing_Types[Storage Type],
            TBL_Pricing_Types[Provider],
        )="Azure",
        _xlfn.IFS(
            SUM(
                TBL_Formulas[[#This Row],[Primary Tier 01]]*
                _xlfn.XLOOKUP(
                    CD$1,
                    TBL_Options_Add[Option],
                    TBL_Options_Add[Avg_Egress_per_Month]
                )
            )&lt;=0.1,
            0,
            AND(
                SUM(
                    TBL_Formulas[[#This Row],[Primary Tier 01]]*
                    _xlfn.XLOOKUP(
                        CD$1,
                        TBL_Options_Add[Option],
                        TBL_Options_Add[Avg_Egress_per_Month]
                    )
                )&gt;0.1,
                SUM(
                    TBL_Formulas[[#This Row],[Primary Tier 01]]*
                    _xlfn.XLOOKUP(
                        CD$1,
                        TBL_Options_Add[Option],
                        TBL_Options_Add[Avg_Egress_per_Month]
                    )
                )&lt;=10
            ),
            SUM(
                1024*
                (SUM(
                    TBL_Formulas[[#This Row],[Primary Tier 01]]*
                    _xlfn.XLOOKUP(
                        CD$1,
                        TBL_Options_Add[Option],
                        TBL_Options_Add[Avg_Egress_per_Month]
                    )
                )-0.1)*
                _xlfn.XLOOKUP(
                    "Azure",
                    TBL_Egress_Azure[Provider],
                    TBL_Egress_Azure[Next 10TB / Month]
                )
            ),
            AND(
                SUM(
                    TBL_Formulas[[#This Row],[Primary Tier 01]]*
                    _xlfn.XLOOKUP(
                        CD$1,
                        TBL_Options_Add[Option],
                        TBL_Options_Add[Avg_Egress_per_Month]
                    )
                )&gt;10,
                SUM(
                    TBL_Formulas[[#This Row],[Primary Tier 01]]*
                    _xlfn.XLOOKUP(
                        CD$1,
                        TBL_Options_Add[Option],
                        TBL_Options_Add[Avg_Egress_per_Month]
                    )
                )&lt;=50
            ),
            SUM(
                (1024*
                10*
                _xlfn.XLOOKUP(
                    "Azure",
                    TBL_Egress_Azure[Provider],
                    TBL_Egress_Azure[Next 10TB / Month]
                ))+
                (1024*
                (SUM(
                    TBL_Formulas[[#This Row],[Primary Tier 01]]*
                    _xlfn.XLOOKUP(
                        CD$1,
                        TBL_Options_Add[Option],
                        TBL_Options_Add[Avg_Egress_per_Month]
                    )
                )-10)*
                _xlfn.XLOOKUP(
                    "Azure",
                    TBL_Egress_Azure[Provider],
                    TBL_Egress_Azure[Next 40TB / Month]
                ))
            ),
            AND(
                SUM(
                    TBL_Formulas[[#This Row],[Primary Tier 01]]*
                    _xlfn.XLOOKUP(
                        CD$1,
                        TBL_Options_Add[Option],
                        TBL_Options_Add[Avg_Egress_per_Month]
                    )
                )&gt;50,
                SUM(
                    TBL_Formulas[[#This Row],[Primary Tier 01]]*
                    _xlfn.XLOOKUP(
                        CD$1,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01]]*
                    _xlfn.XLOOKUP(
                        CD$1,
                        TBL_Options_Add[Option],
                        TBL_Options_Add[Avg_Egress_per_Month]
                    )
                )-50)*
                _xlfn.XLOOKUP(
                    "Azure",
                    TBL_Egress_Azure[Provider],
                    TBL_Egress_Azure[Next 100TB / Month]
                ))
            ),
            AND(
                SUM(
                    TBL_Formulas[[#This Row],[Primary Tier 01]]*
                    _xlfn.XLOOKUP(
                        CD$1,
                        TBL_Options_Add[Option],
                        TBL_Options_Add[Avg_Egress_per_Month]
                    )
                )&gt;150,
                SUM(
                    TBL_Formulas[[#This Row],[Primary Tier 01]]*
                    _xlfn.XLOOKUP(
                        CD$1,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01]]*
                    _xlfn.XLOOKUP(
                        CD$1,
                        TBL_Options_Add[Option],
                        TBL_Options_Add[Avg_Egress_per_Month]
                    )
                )-150)*
                _xlfn.XLOOKUP(
                    "Azure",
                    TBL_Egress_Azure[Provider],
                    TBL_Egress_Azure[Next 350TB / Month]
                ))
            ),
            SUM(
                TBL_Formulas[[#This Row],[Primary Tier 01]]*
                _xlfn.XLOOKUP(
                    CD$1,
                    TBL_Options_Add[Option],
                    TBL_Options_Add[Avg_Egress_per_Month]
                )
            )&gt;500,
            "Call Microsoft"
        ),
        ""
    ),
    0
)</f>
        <v/>
      </c>
      <c r="CE62" s="3" cm="1">
        <f t="array" ref="CE62">_xlfn.IFNA(
    IF(
        _xlfn.XLOOKUP(
            _xlfn.XLOOKUP(CE$1,TBL_Options[Option],TBL_Options[Primary_Type]),
            TBL_Pricing_Types[Storage Type],
            TBL_Pricing_Types[Provider],
        )="AWS",
        _xlfn.IFS(
            SUM(
                TBL_Formulas[[#This Row],[Primary Tier 01]]*
                _xlfn.XLOOKUP(
                    CE$1,
                    TBL_Options_Add[Option],
                    TBL_Options_Add[Avg_Egress_per_Month]
                )
            )&lt;=10,
            SUM(
                1024*
                SUM(
                    TBL_Formulas[[#This Row],[Primary Tier 01]]*
                    _xlfn.XLOOKUP(
                        CE$1,
                        TBL_Options_Add[Option],
                        TBL_Options_Add[Avg_Egress_per_Month]
                    )
                )*
                _xlfn.XLOOKUP(
                    "AWS",
                    TBL_Egress_AWS[Provider],
                    TBL_Egress_AWS[First 10TB / Month]
                )
            ),
            AND(
                SUM(
                    TBL_Formulas[[#This Row],[Primary Tier 01]]*
                    _xlfn.XLOOKUP(
                        CE$1,
                        TBL_Options_Add[Option],
                        TBL_Options_Add[Avg_Egress_per_Month]
                    )
                )&gt;10,
                SUM(
                    TBL_Formulas[[#This Row],[Primary Tier 01]]*
                    _xlfn.XLOOKUP(
                        CE$1,
                        TBL_Options_Add[Option],
                        TBL_Options_Add[Avg_Egress_per_Month]
                    )
                )&lt;=50
            ),
            SUM(
                (1024*
                10*
                _xlfn.XLOOKUP(
                    "AWS",
                    TBL_Egress_AWS[Provider],
                    TBL_Egress_AWS[First 10TB / Month]
                ))+
                (1024*
                (SUM(
                    TBL_Formulas[[#This Row],[Primary Tier 01]]*
                    _xlfn.XLOOKUP(
                        CE$1,
                        TBL_Options_Add[Option],
                        TBL_Options_Add[Avg_Egress_per_Month]
                    )
                )-10))*
                _xlfn.XLOOKUP(
                    "AWS",
                    TBL_Egress_AWS[Provider],
                    TBL_Egress_AWS[Next 40TB / Month]
                )
            ),
            AND(
                SUM(
                    TBL_Formulas[[#This Row],[Primary Tier 01]]*
                    _xlfn.XLOOKUP(
                        CE$1,
                        TBL_Options_Add[Option],
                        TBL_Options_Add[Avg_Egress_per_Month]
                    )
                )&gt;50,
                SUM(
                    TBL_Formulas[[#This Row],[Primary Tier 01]]*
                    _xlfn.XLOOKUP(
                        CE$1,
                        TBL_Options_Add[Option],
                        TBL_Options_Add[Avg_Egress_per_Month]
                    )
                )&lt;=150
            ),
            SUM(
                (1024*
                10*
                _xlfn.XLOOKUP(
                    "AWS",
                    TBL_Egress_AWS[Provider],
                    TBL_Egress_AWS[First 10TB / Month]
                ))+
                (1024*
                40*
                _xlfn.XLOOKUP(
                    "AWS",
                    TBL_Egress_AWS[Provider],
                    TBL_Egress_AWS[Next 40TB / Month]
                ))+
                (1024*
                (SUM(
                    TBL_Formulas[[#This Row],[Primary Tier 01]]*
                    _xlfn.XLOOKUP(
                        CE$1,
                        TBL_Options_Add[Option],
                        TBL_Options_Add[Avg_Egress_per_Month]
                    )
                )-50)*
                _xlfn.XLOOKUP(
                    "AWS",
                    TBL_Egress_AWS[Provider],
                    TBL_Egress_AWS[Next 100TB / Month]
                ))
            ),
            SUM(
                TBL_Formulas[[#This Row],[Primary Tier 01]]*
                _xlfn.XLOOKUP(
                    CE$1,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01]]*
                    _xlfn.XLOOKUP(
                        CE$1,
                        TBL_Options_Add[Option],
                        TBL_Options_Add[Avg_Egress_per_Month]
                    )
                )-150)*
                _xlfn.XLOOKUP(
                    "AWS",
                    TBL_Egress_AWS[Provider],
                    TBL_Egress_AWS[Greater than 150TB / Month]
                ))
            )
        ),
        ""
    ),
    0
)</f>
        <v>2856.664108698561</v>
      </c>
      <c r="CF62" s="3" t="str" cm="1">
        <f t="array" ref="CF62">_xlfn.IFNA(
    IF(
        _xlfn.XLOOKUP(
            _xlfn.XLOOKUP(CF$1,TBL_Options[Option],TBL_Options[Primary_Type]),
            TBL_Pricing_Types[Storage Type],
            TBL_Pricing_Types[Provider],
        )="GCP",
        _xlfn.IFS(
            SUM(
                TBL_Formulas[[#This Row],[Primary Tier 01]]*
                _xlfn.XLOOKUP(
                    CF$1,
                    TBL_Options_Add[Option],
                    TBL_Options_Add[Avg_Egress_per_Month]
                )
            )&lt;=1,
            SUM(
                1024*
                SUM(
                    TBL_Formulas[[#This Row],[Primary Tier 01]]*
                    _xlfn.XLOOKUP(
                        CF$1,
                        TBL_Options_Add[Option],
                        TBL_Options_Add[Avg_Egress_per_Month]
                    )
                )*
                _xlfn.XLOOKUP(
                    "GCP",
                    TBL_Egress_GCP[Provider],
                    TBL_Egress_GCP[First 1TB / Month]
                )
            ),
            AND(
                SUM(
                    TBL_Formulas[[#This Row],[Primary Tier 01]]*
                    _xlfn.XLOOKUP(
                        CF$1,
                        TBL_Options_Add[Option],
                        TBL_Options_Add[Avg_Egress_per_Month]
                    )
                )&gt;1,
                SUM(
                    TBL_Formulas[[#This Row],[Primary Tier 01]]*
                    _xlfn.XLOOKUP(
                        CF$1,
                        TBL_Options_Add[Option],
                        TBL_Options_Add[Avg_Egress_per_Month]
                    )
                )&lt;=10
            ),
            SUM(
                (1024*
                1*
                _xlfn.XLOOKUP(
                    "GCP",
                    TBL_Egress_GCP[Provider],
                    TBL_Egress_GCP[First 1TB / Month]
                ))+
                (1024*
                (SUM(
                    TBL_Formulas[[#This Row],[Primary Tier 01]]*
                    _xlfn.XLOOKUP(
                        CF$1,
                        TBL_Options_Add[Option],
                        TBL_Options_Add[Avg_Egress_per_Month]
                    )
                )-1))*
                _xlfn.XLOOKUP(
                    "GCP",
                    TBL_Egress_GCP[Provider],
                    TBL_Egress_GCP[Next 9TB / Month]
                )
            ),
            SUM(
                TBL_Formulas[[#This Row],[Primary Tier 01]]*
                _xlfn.XLOOKUP(
                    CF$1,
                    TBL_Options_Add[Option],
                    TBL_Options_Add[Avg_Egress_per_Month]
                )
            )&gt;10,
            SUM(
                (1024*
                1*
                _xlfn.XLOOKUP(
                    "GCP",
                    TBL_Egress_GCP[Provider],
                    TBL_Egress_GCP[First 1TB / Month]
                ))+
                (1024*
                10*
                _xlfn.XLOOKUP(
                    "GCP",
                    TBL_Egress_GCP[Provider],
                    TBL_Egress_GCP[Next 9TB / Month]
                ))+
                (1024*
                (SUM(
                    TBL_Formulas[[#This Row],[Primary Tier 01]]*
                    _xlfn.XLOOKUP(
                        CF$1,
                        TBL_Options_Add[Option],
                        TBL_Options_Add[Avg_Egress_per_Month]
                    )
                )-10))*
                _xlfn.XLOOKUP(
                    "GCP",
                    TBL_Egress_GCP[Provider],
                    TBL_Egress_GCP[Greater than 10TB / Month]
                )
            )
        ),
        ""
    ),
    0
)</f>
        <v/>
      </c>
      <c r="CG62" s="3" t="str" cm="1">
        <f t="array" ref="CG62">_xlfn.IFNA(
    IF(
        _xlfn.XLOOKUP(
            _xlfn.XLOOKUP(CG$1,TBL_Options[Option],TBL_Options[Primary_Type]),
            TBL_Pricing_Types[Storage Type],
            TBL_Pricing_Types[Provider],
        )="Azure",
        _xlfn.IFS(
            SUM(
                TBL_Formulas[[#This Row],[Primary Tier 02]]*
                _xlfn.XLOOKUP(
                    CG$1,
                    TBL_Options_Add[Option],
                    TBL_Options_Add[Avg_Egress_per_Month]
                )
            )&lt;=0.1,
            0,
            AND(
                SUM(
                    TBL_Formulas[[#This Row],[Primary Tier 02]]*
                    _xlfn.XLOOKUP(
                        CG$1,
                        TBL_Options_Add[Option],
                        TBL_Options_Add[Avg_Egress_per_Month]
                    )
                )&gt;0.1,
                SUM(
                    TBL_Formulas[[#This Row],[Primary Tier 02]]*
                    _xlfn.XLOOKUP(
                        CG$1,
                        TBL_Options_Add[Option],
                        TBL_Options_Add[Avg_Egress_per_Month]
                    )
                )&lt;=10
            ),
            SUM(
                1024*
                (SUM(
                    TBL_Formulas[[#This Row],[Primary Tier 02]]*
                    _xlfn.XLOOKUP(
                        CG$1,
                        TBL_Options_Add[Option],
                        TBL_Options_Add[Avg_Egress_per_Month]
                    )
                )-0.1)*
                _xlfn.XLOOKUP(
                    "Azure",
                    TBL_Egress_Azure[Provider],
                    TBL_Egress_Azure[Next 10TB / Month]
                )
            ),
            AND(
                SUM(
                    TBL_Formulas[[#This Row],[Primary Tier 02]]*
                    _xlfn.XLOOKUP(
                        CG$1,
                        TBL_Options_Add[Option],
                        TBL_Options_Add[Avg_Egress_per_Month]
                    )
                )&gt;10,
                SUM(
                    TBL_Formulas[[#This Row],[Primary Tier 02]]*
                    _xlfn.XLOOKUP(
                        CG$1,
                        TBL_Options_Add[Option],
                        TBL_Options_Add[Avg_Egress_per_Month]
                    )
                )&lt;=50
            ),
            SUM(
                (1024*
                10*
                _xlfn.XLOOKUP(
                    "Azure",
                    TBL_Egress_Azure[Provider],
                    TBL_Egress_Azure[Next 10TB / Month]
                ))+
                (1024*
                (SUM(
                    TBL_Formulas[[#This Row],[Primary Tier 02]]*
                    _xlfn.XLOOKUP(
                        CG$1,
                        TBL_Options_Add[Option],
                        TBL_Options_Add[Avg_Egress_per_Month]
                    )
                )-10)*
                _xlfn.XLOOKUP(
                    "Azure",
                    TBL_Egress_Azure[Provider],
                    TBL_Egress_Azure[Next 40TB / Month]
                ))
            ),
            AND(
                SUM(
                    TBL_Formulas[[#This Row],[Primary Tier 02]]*
                    _xlfn.XLOOKUP(
                        CG$1,
                        TBL_Options_Add[Option],
                        TBL_Options_Add[Avg_Egress_per_Month]
                    )
                )&gt;50,
                SUM(
                    TBL_Formulas[[#This Row],[Primary Tier 02]]*
                    _xlfn.XLOOKUP(
                        CG$1,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02]]*
                    _xlfn.XLOOKUP(
                        CG$1,
                        TBL_Options_Add[Option],
                        TBL_Options_Add[Avg_Egress_per_Month]
                    )
                )-50)*
                _xlfn.XLOOKUP(
                    "Azure",
                    TBL_Egress_Azure[Provider],
                    TBL_Egress_Azure[Next 100TB / Month]
                ))
            ),
            AND(
                SUM(
                    TBL_Formulas[[#This Row],[Primary Tier 02]]*
                    _xlfn.XLOOKUP(
                        CG$1,
                        TBL_Options_Add[Option],
                        TBL_Options_Add[Avg_Egress_per_Month]
                    )
                )&gt;150,
                SUM(
                    TBL_Formulas[[#This Row],[Primary Tier 02]]*
                    _xlfn.XLOOKUP(
                        CG$1,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02]]*
                    _xlfn.XLOOKUP(
                        CG$1,
                        TBL_Options_Add[Option],
                        TBL_Options_Add[Avg_Egress_per_Month]
                    )
                )-150)*
                _xlfn.XLOOKUP(
                    "Azure",
                    TBL_Egress_Azure[Provider],
                    TBL_Egress_Azure[Next 350TB / Month]
                ))
            ),
            SUM(
                TBL_Formulas[[#This Row],[Primary Tier 02]]*
                _xlfn.XLOOKUP(
                    CG$1,
                    TBL_Options_Add[Option],
                    TBL_Options_Add[Avg_Egress_per_Month]
                )
            )&gt;500,
            "Call Microsoft"
        ),
        ""
    ),
    0
)</f>
        <v/>
      </c>
      <c r="CH62" s="3" cm="1">
        <f t="array" ref="CH62">_xlfn.IFNA(
    IF(
        _xlfn.XLOOKUP(
            _xlfn.XLOOKUP(CH$1,TBL_Options[Option],TBL_Options[Primary_Type]),
            TBL_Pricing_Types[Storage Type],
            TBL_Pricing_Types[Provider],
        )="AWS",
        _xlfn.IFS(
            SUM(
                TBL_Formulas[[#This Row],[Primary Tier 02]]*
                _xlfn.XLOOKUP(
                    CH$1,
                    TBL_Options_Add[Option],
                    TBL_Options_Add[Avg_Egress_per_Month]
                )
            )&lt;=10,
            SUM(
                1024*
                SUM(
                    TBL_Formulas[[#This Row],[Primary Tier 02]]*
                    _xlfn.XLOOKUP(
                        CH$1,
                        TBL_Options_Add[Option],
                        TBL_Options_Add[Avg_Egress_per_Month]
                    )
                )*
                _xlfn.XLOOKUP(
                    "AWS",
                    TBL_Egress_AWS[Provider],
                    TBL_Egress_AWS[First 10TB / Month]
                )
            ),
            AND(
                SUM(
                    TBL_Formulas[[#This Row],[Primary Tier 02]]*
                    _xlfn.XLOOKUP(
                        CH$1,
                        TBL_Options_Add[Option],
                        TBL_Options_Add[Avg_Egress_per_Month]
                    )
                )&gt;10,
                SUM(
                    TBL_Formulas[[#This Row],[Primary Tier 02]]*
                    _xlfn.XLOOKUP(
                        CH$1,
                        TBL_Options_Add[Option],
                        TBL_Options_Add[Avg_Egress_per_Month]
                    )
                )&lt;=50
            ),
            SUM(
                (1024*
                10*
                _xlfn.XLOOKUP(
                    "AWS",
                    TBL_Egress_AWS[Provider],
                    TBL_Egress_AWS[First 10TB / Month]
                ))+
                (1024*
                (SUM(
                    TBL_Formulas[[#This Row],[Primary Tier 02]]*
                    _xlfn.XLOOKUP(
                        CH$1,
                        TBL_Options_Add[Option],
                        TBL_Options_Add[Avg_Egress_per_Month]
                    )
                )-10))*
                _xlfn.XLOOKUP(
                    "AWS",
                    TBL_Egress_AWS[Provider],
                    TBL_Egress_AWS[Next 40TB / Month]
                )
            ),
            AND(
                SUM(
                    TBL_Formulas[[#This Row],[Primary Tier 02]]*
                    _xlfn.XLOOKUP(
                        CH$1,
                        TBL_Options_Add[Option],
                        TBL_Options_Add[Avg_Egress_per_Month]
                    )
                )&gt;50,
                SUM(
                    TBL_Formulas[[#This Row],[Primary Tier 02]]*
                    _xlfn.XLOOKUP(
                        CH$1,
                        TBL_Options_Add[Option],
                        TBL_Options_Add[Avg_Egress_per_Month]
                    )
                )&lt;=150
            ),
            SUM(
                (1024*
                10*
                _xlfn.XLOOKUP(
                    "AWS",
                    TBL_Egress_AWS[Provider],
                    TBL_Egress_AWS[First 10TB / Month]
                ))+
                (1024*
                40*
                _xlfn.XLOOKUP(
                    "AWS",
                    TBL_Egress_AWS[Provider],
                    TBL_Egress_AWS[Next 40TB / Month]
                ))+
                (1024*
                (SUM(
                    TBL_Formulas[[#This Row],[Primary Tier 02]]*
                    _xlfn.XLOOKUP(
                        CH$1,
                        TBL_Options_Add[Option],
                        TBL_Options_Add[Avg_Egress_per_Month]
                    )
                )-50)*
                _xlfn.XLOOKUP(
                    "AWS",
                    TBL_Egress_AWS[Provider],
                    TBL_Egress_AWS[Next 100TB / Month]
                ))
            ),
            SUM(
                TBL_Formulas[[#This Row],[Primary Tier 02]]*
                _xlfn.XLOOKUP(
                    CH$1,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02]]*
                    _xlfn.XLOOKUP(
                        CH$1,
                        TBL_Options_Add[Option],
                        TBL_Options_Add[Avg_Egress_per_Month]
                    )
                )-150)*
                _xlfn.XLOOKUP(
                    "AWS",
                    TBL_Egress_AWS[Provider],
                    TBL_Egress_AWS[Greater than 150TB / Month]
                ))
            )
        ),
        ""
    ),
    0
)</f>
        <v>150.37851711986255</v>
      </c>
      <c r="CI62" s="3" t="str" cm="1">
        <f t="array" ref="CI62">_xlfn.IFNA(
    IF(
        _xlfn.XLOOKUP(
            _xlfn.XLOOKUP(CI$1,TBL_Options[Option],TBL_Options[Primary_Type]),
            TBL_Pricing_Types[Storage Type],
            TBL_Pricing_Types[Provider],
        )="GCP",
        _xlfn.IFS(
            SUM(
                TBL_Formulas[[#This Row],[Primary Tier 02]]*
                _xlfn.XLOOKUP(
                    CI$1,
                    TBL_Options_Add[Option],
                    TBL_Options_Add[Avg_Egress_per_Month]
                )
            )&lt;=1,
            SUM(
                1024*
                SUM(
                    TBL_Formulas[[#This Row],[Primary Tier 02]]*
                    _xlfn.XLOOKUP(
                        CI$1,
                        TBL_Options_Add[Option],
                        TBL_Options_Add[Avg_Egress_per_Month]
                    )
                )*
                _xlfn.XLOOKUP(
                    "GCP",
                    TBL_Egress_GCP[Provider],
                    TBL_Egress_GCP[First 1TB / Month]
                )
            ),
            AND(
                SUM(
                    TBL_Formulas[[#This Row],[Primary Tier 02]]*
                    _xlfn.XLOOKUP(
                        CI$1,
                        TBL_Options_Add[Option],
                        TBL_Options_Add[Avg_Egress_per_Month]
                    )
                )&gt;1,
                SUM(
                    TBL_Formulas[[#This Row],[Primary Tier 02]]*
                    _xlfn.XLOOKUP(
                        CI$1,
                        TBL_Options_Add[Option],
                        TBL_Options_Add[Avg_Egress_per_Month]
                    )
                )&lt;=10
            ),
            SUM(
                (1024*
                1*
                _xlfn.XLOOKUP(
                    "GCP",
                    TBL_Egress_GCP[Provider],
                    TBL_Egress_GCP[First 1TB / Month]
                ))+
                (1024*
                (SUM(
                    TBL_Formulas[[#This Row],[Primary Tier 02]]*
                    _xlfn.XLOOKUP(
                        CI$1,
                        TBL_Options_Add[Option],
                        TBL_Options_Add[Avg_Egress_per_Month]
                    )
                )-1))*
                _xlfn.XLOOKUP(
                    "GCP",
                    TBL_Egress_GCP[Provider],
                    TBL_Egress_GCP[Next 9TB / Month]
                )
            ),
            SUM(
                TBL_Formulas[[#This Row],[Primary Tier 02]]*
                _xlfn.XLOOKUP(
                    CI$1,
                    TBL_Options_Add[Option],
                    TBL_Options_Add[Avg_Egress_per_Month]
                )
            )&gt;10,
            SUM(
                (1024*
                1*
                _xlfn.XLOOKUP(
                    "GCP",
                    TBL_Egress_GCP[Provider],
                    TBL_Egress_GCP[First 1TB / Month]
                ))+
                (1024*
                10*
                _xlfn.XLOOKUP(
                    "GCP",
                    TBL_Egress_GCP[Provider],
                    TBL_Egress_GCP[Next 9TB / Month]
                ))+
                (1024*
                (SUM(
                    TBL_Formulas[[#This Row],[Primary Tier 02]]*
                    _xlfn.XLOOKUP(
                        CI$1,
                        TBL_Options_Add[Option],
                        TBL_Options_Add[Avg_Egress_per_Month]
                    )
                )-10))*
                _xlfn.XLOOKUP(
                    "GCP",
                    TBL_Egress_GCP[Provider],
                    TBL_Egress_GCP[Greater than 10TB / Month]
                )
            )
        ),
        ""
    ),
    0
)</f>
        <v/>
      </c>
      <c r="CJ62" s="3" t="str" cm="1">
        <f t="array" ref="CJ62">_xlfn.IFNA(
    IF(
        _xlfn.XLOOKUP(
            _xlfn.XLOOKUP(CJ$1,TBL_Options[Option],TBL_Options[Primary_Type]),
            TBL_Pricing_Types[Storage Type],
            TBL_Pricing_Types[Provider],
        )="Azure",
        _xlfn.IFS(
            SUM(
                TBL_Formulas[[#This Row],[Primary Tier 03]]*
                _xlfn.XLOOKUP(
                    CJ$1,
                    TBL_Options_Add[Option],
                    TBL_Options_Add[Avg_Egress_per_Month]
                )
            )&lt;=0.1,
            0,
            AND(
                SUM(
                    TBL_Formulas[[#This Row],[Primary Tier 03]]*
                    _xlfn.XLOOKUP(
                        CJ$1,
                        TBL_Options_Add[Option],
                        TBL_Options_Add[Avg_Egress_per_Month]
                    )
                )&gt;0.1,
                SUM(
                    TBL_Formulas[[#This Row],[Primary Tier 03]]*
                    _xlfn.XLOOKUP(
                        CJ$1,
                        TBL_Options_Add[Option],
                        TBL_Options_Add[Avg_Egress_per_Month]
                    )
                )&lt;=10
            ),
            SUM(
                1024*
                (SUM(
                    TBL_Formulas[[#This Row],[Primary Tier 03]]*
                    _xlfn.XLOOKUP(
                        CJ$1,
                        TBL_Options_Add[Option],
                        TBL_Options_Add[Avg_Egress_per_Month]
                    )
                )-0.1)*
                _xlfn.XLOOKUP(
                    "Azure",
                    TBL_Egress_Azure[Provider],
                    TBL_Egress_Azure[Next 10TB / Month]
                )
            ),
            AND(
                SUM(
                    TBL_Formulas[[#This Row],[Primary Tier 03]]*
                    _xlfn.XLOOKUP(
                        CJ$1,
                        TBL_Options_Add[Option],
                        TBL_Options_Add[Avg_Egress_per_Month]
                    )
                )&gt;10,
                SUM(
                    TBL_Formulas[[#This Row],[Primary Tier 03]]*
                    _xlfn.XLOOKUP(
                        CJ$1,
                        TBL_Options_Add[Option],
                        TBL_Options_Add[Avg_Egress_per_Month]
                    )
                )&lt;=50
            ),
            SUM(
                (1024*
                10*
                _xlfn.XLOOKUP(
                    "Azure",
                    TBL_Egress_Azure[Provider],
                    TBL_Egress_Azure[Next 10TB / Month]
                ))+
                (1024*
                (SUM(
                    TBL_Formulas[[#This Row],[Primary Tier 03]]*
                    _xlfn.XLOOKUP(
                        CJ$1,
                        TBL_Options_Add[Option],
                        TBL_Options_Add[Avg_Egress_per_Month]
                    )
                )-10)*
                _xlfn.XLOOKUP(
                    "Azure",
                    TBL_Egress_Azure[Provider],
                    TBL_Egress_Azure[Next 40TB / Month]
                ))
            ),
            AND(
                SUM(
                    TBL_Formulas[[#This Row],[Primary Tier 03]]*
                    _xlfn.XLOOKUP(
                        CJ$1,
                        TBL_Options_Add[Option],
                        TBL_Options_Add[Avg_Egress_per_Month]
                    )
                )&gt;50,
                SUM(
                    TBL_Formulas[[#This Row],[Primary Tier 03]]*
                    _xlfn.XLOOKUP(
                        CJ$1,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03]]*
                    _xlfn.XLOOKUP(
                        CJ$1,
                        TBL_Options_Add[Option],
                        TBL_Options_Add[Avg_Egress_per_Month]
                    )
                )-50)*
                _xlfn.XLOOKUP(
                    "Azure",
                    TBL_Egress_Azure[Provider],
                    TBL_Egress_Azure[Next 100TB / Month]
                ))
            ),
            AND(
                SUM(
                    TBL_Formulas[[#This Row],[Primary Tier 03]]*
                    _xlfn.XLOOKUP(
                        CJ$1,
                        TBL_Options_Add[Option],
                        TBL_Options_Add[Avg_Egress_per_Month]
                    )
                )&gt;150,
                SUM(
                    TBL_Formulas[[#This Row],[Primary Tier 03]]*
                    _xlfn.XLOOKUP(
                        CJ$1,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03]]*
                    _xlfn.XLOOKUP(
                        CJ$1,
                        TBL_Options_Add[Option],
                        TBL_Options_Add[Avg_Egress_per_Month]
                    )
                )-150)*
                _xlfn.XLOOKUP(
                    "Azure",
                    TBL_Egress_Azure[Provider],
                    TBL_Egress_Azure[Next 350TB / Month]
                ))
            ),
            SUM(
                TBL_Formulas[[#This Row],[Primary Tier 03]]*
                _xlfn.XLOOKUP(
                    CJ$1,
                    TBL_Options_Add[Option],
                    TBL_Options_Add[Avg_Egress_per_Month]
                )
            )&gt;500,
            "Call Microsoft"
        ),
        ""
    ),
    0
)</f>
        <v/>
      </c>
      <c r="CK62" s="3" cm="1">
        <f t="array" ref="CK62">_xlfn.IFNA(
    IF(
        _xlfn.XLOOKUP(
            _xlfn.XLOOKUP(CK$1,TBL_Options[Option],TBL_Options[Primary_Type]),
            TBL_Pricing_Types[Storage Type],
            TBL_Pricing_Types[Provider],
        )="AWS",
        _xlfn.IFS(
            SUM(
                TBL_Formulas[[#This Row],[Primary Tier 03]]*
                _xlfn.XLOOKUP(
                    CK$1,
                    TBL_Options_Add[Option],
                    TBL_Options_Add[Avg_Egress_per_Month]
                )
            )&lt;=10,
            SUM(
                1024*
                SUM(
                    TBL_Formulas[[#This Row],[Primary Tier 03]]*
                    _xlfn.XLOOKUP(
                        CK$1,
                        TBL_Options_Add[Option],
                        TBL_Options_Add[Avg_Egress_per_Month]
                    )
                )*
                _xlfn.XLOOKUP(
                    "AWS",
                    TBL_Egress_AWS[Provider],
                    TBL_Egress_AWS[First 10TB / Month]
                )
            ),
            AND(
                SUM(
                    TBL_Formulas[[#This Row],[Primary Tier 03]]*
                    _xlfn.XLOOKUP(
                        CK$1,
                        TBL_Options_Add[Option],
                        TBL_Options_Add[Avg_Egress_per_Month]
                    )
                )&gt;10,
                SUM(
                    TBL_Formulas[[#This Row],[Primary Tier 03]]*
                    _xlfn.XLOOKUP(
                        CK$1,
                        TBL_Options_Add[Option],
                        TBL_Options_Add[Avg_Egress_per_Month]
                    )
                )&lt;=50
            ),
            SUM(
                (1024*
                10*
                _xlfn.XLOOKUP(
                    "AWS",
                    TBL_Egress_AWS[Provider],
                    TBL_Egress_AWS[First 10TB / Month]
                ))+
                (1024*
                (SUM(
                    TBL_Formulas[[#This Row],[Primary Tier 03]]*
                    _xlfn.XLOOKUP(
                        CK$1,
                        TBL_Options_Add[Option],
                        TBL_Options_Add[Avg_Egress_per_Month]
                    )
                )-10))*
                _xlfn.XLOOKUP(
                    "AWS",
                    TBL_Egress_AWS[Provider],
                    TBL_Egress_AWS[Next 40TB / Month]
                )
            ),
            AND(
                SUM(
                    TBL_Formulas[[#This Row],[Primary Tier 03]]*
                    _xlfn.XLOOKUP(
                        CK$1,
                        TBL_Options_Add[Option],
                        TBL_Options_Add[Avg_Egress_per_Month]
                    )
                )&gt;50,
                SUM(
                    TBL_Formulas[[#This Row],[Primary Tier 03]]*
                    _xlfn.XLOOKUP(
                        CK$1,
                        TBL_Options_Add[Option],
                        TBL_Options_Add[Avg_Egress_per_Month]
                    )
                )&lt;=150
            ),
            SUM(
                (1024*
                10*
                _xlfn.XLOOKUP(
                    "AWS",
                    TBL_Egress_AWS[Provider],
                    TBL_Egress_AWS[First 10TB / Month]
                ))+
                (1024*
                40*
                _xlfn.XLOOKUP(
                    "AWS",
                    TBL_Egress_AWS[Provider],
                    TBL_Egress_AWS[Next 40TB / Month]
                ))+
                (1024*
                (SUM(
                    TBL_Formulas[[#This Row],[Primary Tier 03]]*
                    _xlfn.XLOOKUP(
                        CK$1,
                        TBL_Options_Add[Option],
                        TBL_Options_Add[Avg_Egress_per_Month]
                    )
                )-50)*
                _xlfn.XLOOKUP(
                    "AWS",
                    TBL_Egress_AWS[Provider],
                    TBL_Egress_AWS[Next 100TB / Month]
                ))
            ),
            SUM(
                TBL_Formulas[[#This Row],[Primary Tier 03]]*
                _xlfn.XLOOKUP(
                    CK$1,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03]]*
                    _xlfn.XLOOKUP(
                        CK$1,
                        TBL_Options_Add[Option],
                        TBL_Options_Add[Avg_Egress_per_Month]
                    )
                )-150)*
                _xlfn.XLOOKUP(
                    "AWS",
                    TBL_Egress_AWS[Provider],
                    TBL_Egress_AWS[Greater than 150TB / Month]
                ))
            )
        ),
        ""
    ),
    0
)</f>
        <v>751.89258559931272</v>
      </c>
      <c r="CL62" s="3" t="str" cm="1">
        <f t="array" ref="CL62">_xlfn.IFNA(
    IF(
        _xlfn.XLOOKUP(
            _xlfn.XLOOKUP(CL$1,TBL_Options[Option],TBL_Options[Primary_Type]),
            TBL_Pricing_Types[Storage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TBL_Options_Add[Avg_Egress_per_Month]
                    )
                )*
                _xlfn.XLOOKUP(
                    "GCP",
                    TBL_Egress_GCP[Provider],
                    TBL_Egress_GCP[First 1TB / Month]
                )
            ),
            AND(
                SUM(
                    TBL_Formulas[[#This Row],[Primary Tier 03]]*
                    _xlfn.XLOOKUP(
                        CL$1,
                        TBL_Options_Add[Option],
                        TBL_Options_Add[Avg_Egress_per_Month]
                    )
                )&gt;1,
                SUM(
                    TBL_Formulas[[#This Row],[Primary Tier 03]]*
                    _xlfn.XLOOKUP(
                        CL$1,
                        TBL_Options_Add[Option],
                        TBL_Options_Add[Avg_Egress_per_Month]
                    )
                )&lt;=10
            ),
            SUM(
                (1024*
                1*
                _xlfn.XLOOKUP(
                    "GCP",
                    TBL_Egress_GCP[Provider],
                    TBL_Egress_GCP[First 1TB / Month]
                ))+
                (1024*
                (SUM(
                    TBL_Formulas[[#This Row],[Primary Tier 03]]*
                    _xlfn.XLOOKUP(
                        CL$1,
                        TBL_Options_Add[Option],
                        TBL_Options_Add[Avg_Egress_per_Month]
                    )
                )-1))*
                _xlfn.XLOOKUP(
                    "GCP",
                    TBL_Egress_GCP[Provider],
                    TBL_Egress_GCP[Next 9TB / Month]
                )
            ),
            SUM(
                TBL_Formulas[[#This Row],[Primary Tier 03]]*
                _xlfn.XLOOKUP(
                    CL$1,
                    TBL_Options_Add[Option],
                    TBL_Options_Add[Avg_Egress_per_Month]
                )
            )&gt;10,
            SUM(
                (1024*
                1*
                _xlfn.XLOOKUP(
                    "GCP",
                    TBL_Egress_GCP[Provider],
                    TBL_Egress_GCP[First 1TB / Month]
                ))+
                (1024*
                10*
                _xlfn.XLOOKUP(
                    "GCP",
                    TBL_Egress_GCP[Provider],
                    TBL_Egress_GCP[Next 9TB / Month]
                ))+
                (1024*
                (SUM(
                    TBL_Formulas[[#This Row],[Primary Tier 03]]*
                    _xlfn.XLOOKUP(
                        CL$1,
                        TBL_Options_Add[Option],
                        TBL_Options_Add[Avg_Egress_per_Month]
                    )
                )-10))*
                _xlfn.XLOOKUP(
                    "GCP",
                    TBL_Egress_GCP[Provider],
                    TBL_Egress_GCP[Greater than 10TB / Month]
                )
            )
        ),
        ""
    ),
    0
)</f>
        <v/>
      </c>
      <c r="CM62" s="3" t="str" cm="1">
        <f t="array" ref="CM62">_xlfn.IFNA(
    IF(
        _xlfn.XLOOKUP(
            _xlfn.XLOOKUP(CM$1,TBL_Options[Option],TBL_Options[Primary_Type]),
            TBL_Pricing_Types[Storage Type],
            TBL_Pricing_Types[Provider],
        )="Azure",
        _xlfn.IFS(
            SUM(
                TBL_Formulas[[#This Row],[Primary Tier 04]]*
                _xlfn.XLOOKUP(
                    CM$1,
                    TBL_Options_Add[Option],
                    TBL_Options_Add[Avg_Egress_per_Month]
                )
            )&lt;=0.1,
            0,
            AND(
                SUM(
                    TBL_Formulas[[#This Row],[Primary Tier 04]]*
                    _xlfn.XLOOKUP(
                        CM$1,
                        TBL_Options_Add[Option],
                        TBL_Options_Add[Avg_Egress_per_Month]
                    )
                )&gt;0.1,
                SUM(
                    TBL_Formulas[[#This Row],[Primary Tier 04]]*
                    _xlfn.XLOOKUP(
                        CM$1,
                        TBL_Options_Add[Option],
                        TBL_Options_Add[Avg_Egress_per_Month]
                    )
                )&lt;=10
            ),
            SUM(
                1024*
                (SUM(
                    TBL_Formulas[[#This Row],[Primary Tier 04]]*
                    _xlfn.XLOOKUP(
                        CM$1,
                        TBL_Options_Add[Option],
                        TBL_Options_Add[Avg_Egress_per_Month]
                    )
                )-0.1)*
                _xlfn.XLOOKUP(
                    "Azure",
                    TBL_Egress_Azure[Provider],
                    TBL_Egress_Azure[Next 10TB / Month]
                )
            ),
            AND(
                SUM(
                    TBL_Formulas[[#This Row],[Primary Tier 04]]*
                    _xlfn.XLOOKUP(
                        CM$1,
                        TBL_Options_Add[Option],
                        TBL_Options_Add[Avg_Egress_per_Month]
                    )
                )&gt;10,
                SUM(
                    TBL_Formulas[[#This Row],[Primary Tier 04]]*
                    _xlfn.XLOOKUP(
                        CM$1,
                        TBL_Options_Add[Option],
                        TBL_Options_Add[Avg_Egress_per_Month]
                    )
                )&lt;=50
            ),
            SUM(
                (1024*
                10*
                _xlfn.XLOOKUP(
                    "Azure",
                    TBL_Egress_Azure[Provider],
                    TBL_Egress_Azure[Next 10TB / Month]
                ))+
                (1024*
                (SUM(
                    TBL_Formulas[[#This Row],[Primary Tier 04]]*
                    _xlfn.XLOOKUP(
                        CM$1,
                        TBL_Options_Add[Option],
                        TBL_Options_Add[Avg_Egress_per_Month]
                    )
                )-10)*
                _xlfn.XLOOKUP(
                    "Azure",
                    TBL_Egress_Azure[Provider],
                    TBL_Egress_Azure[Next 40TB / Month]
                ))
            ),
            AND(
                SUM(
                    TBL_Formulas[[#This Row],[Primary Tier 04]]*
                    _xlfn.XLOOKUP(
                        CM$1,
                        TBL_Options_Add[Option],
                        TBL_Options_Add[Avg_Egress_per_Month]
                    )
                )&gt;50,
                SUM(
                    TBL_Formulas[[#This Row],[Primary Tier 04]]*
                    _xlfn.XLOOKUP(
                        CM$1,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04]]*
                    _xlfn.XLOOKUP(
                        CM$1,
                        TBL_Options_Add[Option],
                        TBL_Options_Add[Avg_Egress_per_Month]
                    )
                )-50)*
                _xlfn.XLOOKUP(
                    "Azure",
                    TBL_Egress_Azure[Provider],
                    TBL_Egress_Azure[Next 100TB / Month]
                ))
            ),
            AND(
                SUM(
                    TBL_Formulas[[#This Row],[Primary Tier 04]]*
                    _xlfn.XLOOKUP(
                        CM$1,
                        TBL_Options_Add[Option],
                        TBL_Options_Add[Avg_Egress_per_Month]
                    )
                )&gt;150,
                SUM(
                    TBL_Formulas[[#This Row],[Primary Tier 04]]*
                    _xlfn.XLOOKUP(
                        CM$1,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04]]*
                    _xlfn.XLOOKUP(
                        CM$1,
                        TBL_Options_Add[Option],
                        TBL_Options_Add[Avg_Egress_per_Month]
                    )
                )-150)*
                _xlfn.XLOOKUP(
                    "Azure",
                    TBL_Egress_Azure[Provider],
                    TBL_Egress_Azure[Next 350TB / Month]
                ))
            ),
            SUM(
                TBL_Formulas[[#This Row],[Primary Tier 04]]*
                _xlfn.XLOOKUP(
                    CM$1,
                    TBL_Options_Add[Option],
                    TBL_Options_Add[Avg_Egress_per_Month]
                )
            )&gt;500,
            "Call Microsoft"
        ),
        ""
    ),
    0
)</f>
        <v/>
      </c>
      <c r="CN62" s="3" cm="1">
        <f t="array" ref="CN62">_xlfn.IFNA(
    IF(
        _xlfn.XLOOKUP(
            _xlfn.XLOOKUP(CN$1,TBL_Options[Option],TBL_Options[Primary_Type]),
            TBL_Pricing_Types[Storage Type],
            TBL_Pricing_Types[Provider],
        )="AWS",
        _xlfn.IFS(
            SUM(
                TBL_Formulas[[#This Row],[Primary Tier 04]]*
                _xlfn.XLOOKUP(
                    CN$1,
                    TBL_Options_Add[Option],
                    TBL_Options_Add[Avg_Egress_per_Month]
                )
            )&lt;=10,
            SUM(
                1024*
                SUM(
                    TBL_Formulas[[#This Row],[Primary Tier 04]]*
                    _xlfn.XLOOKUP(
                        CN$1,
                        TBL_Options_Add[Option],
                        TBL_Options_Add[Avg_Egress_per_Month]
                    )
                )*
                _xlfn.XLOOKUP(
                    "AWS",
                    TBL_Egress_AWS[Provider],
                    TBL_Egress_AWS[First 10TB / Month]
                )
            ),
            AND(
                SUM(
                    TBL_Formulas[[#This Row],[Primary Tier 04]]*
                    _xlfn.XLOOKUP(
                        CN$1,
                        TBL_Options_Add[Option],
                        TBL_Options_Add[Avg_Egress_per_Month]
                    )
                )&gt;10,
                SUM(
                    TBL_Formulas[[#This Row],[Primary Tier 04]]*
                    _xlfn.XLOOKUP(
                        CN$1,
                        TBL_Options_Add[Option],
                        TBL_Options_Add[Avg_Egress_per_Month]
                    )
                )&lt;=50
            ),
            SUM(
                (1024*
                10*
                _xlfn.XLOOKUP(
                    "AWS",
                    TBL_Egress_AWS[Provider],
                    TBL_Egress_AWS[First 10TB / Month]
                ))+
                (1024*
                (SUM(
                    TBL_Formulas[[#This Row],[Primary Tier 04]]*
                    _xlfn.XLOOKUP(
                        CN$1,
                        TBL_Options_Add[Option],
                        TBL_Options_Add[Avg_Egress_per_Month]
                    )
                )-10))*
                _xlfn.XLOOKUP(
                    "AWS",
                    TBL_Egress_AWS[Provider],
                    TBL_Egress_AWS[Next 40TB / Month]
                )
            ),
            AND(
                SUM(
                    TBL_Formulas[[#This Row],[Primary Tier 04]]*
                    _xlfn.XLOOKUP(
                        CN$1,
                        TBL_Options_Add[Option],
                        TBL_Options_Add[Avg_Egress_per_Month]
                    )
                )&gt;50,
                SUM(
                    TBL_Formulas[[#This Row],[Primary Tier 04]]*
                    _xlfn.XLOOKUP(
                        CN$1,
                        TBL_Options_Add[Option],
                        TBL_Options_Add[Avg_Egress_per_Month]
                    )
                )&lt;=150
            ),
            SUM(
                (1024*
                10*
                _xlfn.XLOOKUP(
                    "AWS",
                    TBL_Egress_AWS[Provider],
                    TBL_Egress_AWS[First 10TB / Month]
                ))+
                (1024*
                40*
                _xlfn.XLOOKUP(
                    "AWS",
                    TBL_Egress_AWS[Provider],
                    TBL_Egress_AWS[Next 40TB / Month]
                ))+
                (1024*
                (SUM(
                    TBL_Formulas[[#This Row],[Primary Tier 04]]*
                    _xlfn.XLOOKUP(
                        CN$1,
                        TBL_Options_Add[Option],
                        TBL_Options_Add[Avg_Egress_per_Month]
                    )
                )-50)*
                _xlfn.XLOOKUP(
                    "AWS",
                    TBL_Egress_AWS[Provider],
                    TBL_Egress_AWS[Next 100TB / Month]
                ))
            ),
            SUM(
                TBL_Formulas[[#This Row],[Primary Tier 04]]*
                _xlfn.XLOOKUP(
                    CN$1,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04]]*
                    _xlfn.XLOOKUP(
                        CN$1,
                        TBL_Options_Add[Option],
                        TBL_Options_Add[Avg_Egress_per_Month]
                    )
                )-150)*
                _xlfn.XLOOKUP(
                    "AWS",
                    TBL_Egress_AWS[Provider],
                    TBL_Egress_AWS[Greater than 150TB / Month]
                ))
            )
        ),
        ""
    ),
    0
)</f>
        <v>751.89258559931272</v>
      </c>
      <c r="CO62" s="3" t="str" cm="1">
        <f t="array" ref="CO62">_xlfn.IFNA(
    IF(
        _xlfn.XLOOKUP(
            _xlfn.XLOOKUP(CO$1,TBL_Options[Option],TBL_Options[Primary_Type]),
            TBL_Pricing_Types[Storage Type],
            TBL_Pricing_Types[Provider],
        )="GCP",
        _xlfn.IFS(
            SUM(
                TBL_Formulas[[#This Row],[Primary Tier 04]]*
                _xlfn.XLOOKUP(
                    CO$1,
                    TBL_Options_Add[Option],
                    TBL_Options_Add[Avg_Egress_per_Month]
                )
            )&lt;=1,
            SUM(
                1024*
                SUM(
                    TBL_Formulas[[#This Row],[Primary Tier 04]]*
                    _xlfn.XLOOKUP(
                        CO$1,
                        TBL_Options_Add[Option],
                        TBL_Options_Add[Avg_Egress_per_Month]
                    )
                )*
                _xlfn.XLOOKUP(
                    "GCP",
                    TBL_Egress_GCP[Provider],
                    TBL_Egress_GCP[First 1TB / Month]
                )
            ),
            AND(
                SUM(
                    TBL_Formulas[[#This Row],[Primary Tier 04]]*
                    _xlfn.XLOOKUP(
                        CO$1,
                        TBL_Options_Add[Option],
                        TBL_Options_Add[Avg_Egress_per_Month]
                    )
                )&gt;1,
                SUM(
                    TBL_Formulas[[#This Row],[Primary Tier 04]]*
                    _xlfn.XLOOKUP(
                        CO$1,
                        TBL_Options_Add[Option],
                        TBL_Options_Add[Avg_Egress_per_Month]
                    )
                )&lt;=10
            ),
            SUM(
                (1024*
                1*
                _xlfn.XLOOKUP(
                    "GCP",
                    TBL_Egress_GCP[Provider],
                    TBL_Egress_GCP[First 1TB / Month]
                ))+
                (1024*
                (SUM(
                    TBL_Formulas[[#This Row],[Primary Tier 04]]*
                    _xlfn.XLOOKUP(
                        CO$1,
                        TBL_Options_Add[Option],
                        TBL_Options_Add[Avg_Egress_per_Month]
                    )
                )-1))*
                _xlfn.XLOOKUP(
                    "GCP",
                    TBL_Egress_GCP[Provider],
                    TBL_Egress_GCP[Next 9TB / Month]
                )
            ),
            SUM(
                TBL_Formulas[[#This Row],[Primary Tier 04]]*
                _xlfn.XLOOKUP(
                    CO$1,
                    TBL_Options_Add[Option],
                    TBL_Options_Add[Avg_Egress_per_Month]
                )
            )&gt;10,
            SUM(
                (1024*
                1*
                _xlfn.XLOOKUP(
                    "GCP",
                    TBL_Egress_GCP[Provider],
                    TBL_Egress_GCP[First 1TB / Month]
                ))+
                (1024*
                10*
                _xlfn.XLOOKUP(
                    "GCP",
                    TBL_Egress_GCP[Provider],
                    TBL_Egress_GCP[Next 9TB / Month]
                ))+
                (1024*
                (SUM(
                    TBL_Formulas[[#This Row],[Primary Tier 04]]*
                    _xlfn.XLOOKUP(
                        CO$1,
                        TBL_Options_Add[Option],
                        TBL_Options_Add[Avg_Egress_per_Month]
                    )
                )-10))*
                _xlfn.XLOOKUP(
                    "GCP",
                    TBL_Egress_GCP[Provider],
                    TBL_Egress_GCP[Greater than 10TB / Month]
                )
            )
        ),
        ""
    ),
    0
)</f>
        <v/>
      </c>
      <c r="CP62" s="3" cm="1">
        <f t="array" ref="CP62">_xlfn.IFNA(
    IF(
        _xlfn.XLOOKUP(
            _xlfn.XLOOKUP(CP$1,TBL_Options[Option],TBL_Options[Primary_Type]),
            TBL_Pricing_Types[Storage Type],
            TBL_Pricing_Types[Provider],
        )="Azure",
        _xlfn.IFS(
            SUM(
                TBL_Formulas[[#This Row],[Primary Tier 05]]*
                _xlfn.XLOOKUP(
                    CP$1,
                    TBL_Options_Add[Option],
                    TBL_Options_Add[Avg_Egress_per_Month]
                )
            )&lt;=0.1,
            0,
            AND(
                SUM(
                    TBL_Formulas[[#This Row],[Primary Tier 05]]*
                    _xlfn.XLOOKUP(
                        CP$1,
                        TBL_Options_Add[Option],
                        TBL_Options_Add[Avg_Egress_per_Month]
                    )
                )&gt;0.1,
                SUM(
                    TBL_Formulas[[#This Row],[Primary Tier 05]]*
                    _xlfn.XLOOKUP(
                        CP$1,
                        TBL_Options_Add[Option],
                        TBL_Options_Add[Avg_Egress_per_Month]
                    )
                )&lt;=10
            ),
            SUM(
                1024*
                (SUM(
                    TBL_Formulas[[#This Row],[Primary Tier 05]]*
                    _xlfn.XLOOKUP(
                        CP$1,
                        TBL_Options_Add[Option],
                        TBL_Options_Add[Avg_Egress_per_Month]
                    )
                )-0.1)*
                _xlfn.XLOOKUP(
                    "Azure",
                    TBL_Egress_Azure[Provider],
                    TBL_Egress_Azure[Next 10TB / Month]
                )
            ),
            AND(
                SUM(
                    TBL_Formulas[[#This Row],[Primary Tier 05]]*
                    _xlfn.XLOOKUP(
                        CP$1,
                        TBL_Options_Add[Option],
                        TBL_Options_Add[Avg_Egress_per_Month]
                    )
                )&gt;10,
                SUM(
                    TBL_Formulas[[#This Row],[Primary Tier 05]]*
                    _xlfn.XLOOKUP(
                        CP$1,
                        TBL_Options_Add[Option],
                        TBL_Options_Add[Avg_Egress_per_Month]
                    )
                )&lt;=50
            ),
            SUM(
                (1024*
                10*
                _xlfn.XLOOKUP(
                    "Azure",
                    TBL_Egress_Azure[Provider],
                    TBL_Egress_Azure[Next 10TB / Month]
                ))+
                (1024*
                (SUM(
                    TBL_Formulas[[#This Row],[Primary Tier 05]]*
                    _xlfn.XLOOKUP(
                        CP$1,
                        TBL_Options_Add[Option],
                        TBL_Options_Add[Avg_Egress_per_Month]
                    )
                )-10)*
                _xlfn.XLOOKUP(
                    "Azure",
                    TBL_Egress_Azure[Provider],
                    TBL_Egress_Azure[Next 40TB / Month]
                ))
            ),
            AND(
                SUM(
                    TBL_Formulas[[#This Row],[Primary Tier 05]]*
                    _xlfn.XLOOKUP(
                        CP$1,
                        TBL_Options_Add[Option],
                        TBL_Options_Add[Avg_Egress_per_Month]
                    )
                )&gt;50,
                SUM(
                    TBL_Formulas[[#This Row],[Primary Tier 05]]*
                    _xlfn.XLOOKUP(
                        CP$1,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05]]*
                    _xlfn.XLOOKUP(
                        CP$1,
                        TBL_Options_Add[Option],
                        TBL_Options_Add[Avg_Egress_per_Month]
                    )
                )-50)*
                _xlfn.XLOOKUP(
                    "Azure",
                    TBL_Egress_Azure[Provider],
                    TBL_Egress_Azure[Next 100TB / Month]
                ))
            ),
            AND(
                SUM(
                    TBL_Formulas[[#This Row],[Primary Tier 05]]*
                    _xlfn.XLOOKUP(
                        CP$1,
                        TBL_Options_Add[Option],
                        TBL_Options_Add[Avg_Egress_per_Month]
                    )
                )&gt;150,
                SUM(
                    TBL_Formulas[[#This Row],[Primary Tier 05]]*
                    _xlfn.XLOOKUP(
                        CP$1,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05]]*
                    _xlfn.XLOOKUP(
                        CP$1,
                        TBL_Options_Add[Option],
                        TBL_Options_Add[Avg_Egress_per_Month]
                    )
                )-150)*
                _xlfn.XLOOKUP(
                    "Azure",
                    TBL_Egress_Azure[Provider],
                    TBL_Egress_Azure[Next 350TB / Month]
                ))
            ),
            SUM(
                TBL_Formulas[[#This Row],[Primary Tier 05]]*
                _xlfn.XLOOKUP(
                    CP$1,
                    TBL_Options_Add[Option],
                    TBL_Options_Add[Avg_Egress_per_Month]
                )
            )&gt;500,
            "Call Microsoft"
        ),
        ""
    ),
    0
)</f>
        <v>722.04668044377627</v>
      </c>
      <c r="CQ62" s="3" t="str" cm="1">
        <f t="array" ref="CQ62">_xlfn.IFNA(
    IF(
        _xlfn.XLOOKUP(
            _xlfn.XLOOKUP(CQ$1,TBL_Options[Option],TBL_Options[Primary_Type]),
            TBL_Pricing_Types[Storage Type],
            TBL_Pricing_Types[Provider],
        )="AWS",
        _xlfn.IFS(
            SUM(
                TBL_Formulas[[#This Row],[Primary Tier 05]]*
                _xlfn.XLOOKUP(
                    CQ$1,
                    TBL_Options_Add[Option],
                    TBL_Options_Add[Avg_Egress_per_Month]
                )
            )&lt;=10,
            SUM(
                1024*
                SUM(
                    TBL_Formulas[[#This Row],[Primary Tier 05]]*
                    _xlfn.XLOOKUP(
                        CQ$1,
                        TBL_Options_Add[Option],
                        TBL_Options_Add[Avg_Egress_per_Month]
                    )
                )*
                _xlfn.XLOOKUP(
                    "AWS",
                    TBL_Egress_AWS[Provider],
                    TBL_Egress_AWS[First 10TB / Month]
                )
            ),
            AND(
                SUM(
                    TBL_Formulas[[#This Row],[Primary Tier 05]]*
                    _xlfn.XLOOKUP(
                        CQ$1,
                        TBL_Options_Add[Option],
                        TBL_Options_Add[Avg_Egress_per_Month]
                    )
                )&gt;10,
                SUM(
                    TBL_Formulas[[#This Row],[Primary Tier 05]]*
                    _xlfn.XLOOKUP(
                        CQ$1,
                        TBL_Options_Add[Option],
                        TBL_Options_Add[Avg_Egress_per_Month]
                    )
                )&lt;=50
            ),
            SUM(
                (1024*
                10*
                _xlfn.XLOOKUP(
                    "AWS",
                    TBL_Egress_AWS[Provider],
                    TBL_Egress_AWS[First 10TB / Month]
                ))+
                (1024*
                (SUM(
                    TBL_Formulas[[#This Row],[Primary Tier 05]]*
                    _xlfn.XLOOKUP(
                        CQ$1,
                        TBL_Options_Add[Option],
                        TBL_Options_Add[Avg_Egress_per_Month]
                    )
                )-10))*
                _xlfn.XLOOKUP(
                    "AWS",
                    TBL_Egress_AWS[Provider],
                    TBL_Egress_AWS[Next 40TB / Month]
                )
            ),
            AND(
                SUM(
                    TBL_Formulas[[#This Row],[Primary Tier 05]]*
                    _xlfn.XLOOKUP(
                        CQ$1,
                        TBL_Options_Add[Option],
                        TBL_Options_Add[Avg_Egress_per_Month]
                    )
                )&gt;50,
                SUM(
                    TBL_Formulas[[#This Row],[Primary Tier 05]]*
                    _xlfn.XLOOKUP(
                        CQ$1,
                        TBL_Options_Add[Option],
                        TBL_Options_Add[Avg_Egress_per_Month]
                    )
                )&lt;=150
            ),
            SUM(
                (1024*
                10*
                _xlfn.XLOOKUP(
                    "AWS",
                    TBL_Egress_AWS[Provider],
                    TBL_Egress_AWS[First 10TB / Month]
                ))+
                (1024*
                40*
                _xlfn.XLOOKUP(
                    "AWS",
                    TBL_Egress_AWS[Provider],
                    TBL_Egress_AWS[Next 40TB / Month]
                ))+
                (1024*
                (SUM(
                    TBL_Formulas[[#This Row],[Primary Tier 05]]*
                    _xlfn.XLOOKUP(
                        CQ$1,
                        TBL_Options_Add[Option],
                        TBL_Options_Add[Avg_Egress_per_Month]
                    )
                )-50)*
                _xlfn.XLOOKUP(
                    "AWS",
                    TBL_Egress_AWS[Provider],
                    TBL_Egress_AWS[Next 100TB / Month]
                ))
            ),
            SUM(
                TBL_Formulas[[#This Row],[Primary Tier 05]]*
                _xlfn.XLOOKUP(
                    CQ$1,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05]]*
                    _xlfn.XLOOKUP(
                        CQ$1,
                        TBL_Options_Add[Option],
                        TBL_Options_Add[Avg_Egress_per_Month]
                    )
                )-150)*
                _xlfn.XLOOKUP(
                    "AWS",
                    TBL_Egress_AWS[Provider],
                    TBL_Egress_AWS[Greater than 150TB / Month]
                ))
            )
        ),
        ""
    ),
    0
)</f>
        <v/>
      </c>
      <c r="CR62" s="3" t="str" cm="1">
        <f t="array" ref="CR62">_xlfn.IFNA(
    IF(
        _xlfn.XLOOKUP(
            _xlfn.XLOOKUP(CR$1,TBL_Options[Option],TBL_Options[Primary_Type]),
            TBL_Pricing_Types[Storage Type],
            TBL_Pricing_Types[Provider],
        )="GCP",
        _xlfn.IFS(
            SUM(
                TBL_Formulas[[#This Row],[Primary Tier 05]]*
                _xlfn.XLOOKUP(
                    CR$1,
                    TBL_Options_Add[Option],
                    TBL_Options_Add[Avg_Egress_per_Month]
                )
            )&lt;=1,
            SUM(
                1024*
                SUM(
                    TBL_Formulas[[#This Row],[Primary Tier 05]]*
                    _xlfn.XLOOKUP(
                        CR$1,
                        TBL_Options_Add[Option],
                        TBL_Options_Add[Avg_Egress_per_Month]
                    )
                )*
                _xlfn.XLOOKUP(
                    "GCP",
                    TBL_Egress_GCP[Provider],
                    TBL_Egress_GCP[First 1TB / Month]
                )
            ),
            AND(
                SUM(
                    TBL_Formulas[[#This Row],[Primary Tier 05]]*
                    _xlfn.XLOOKUP(
                        CR$1,
                        TBL_Options_Add[Option],
                        TBL_Options_Add[Avg_Egress_per_Month]
                    )
                )&gt;1,
                SUM(
                    TBL_Formulas[[#This Row],[Primary Tier 05]]*
                    _xlfn.XLOOKUP(
                        CR$1,
                        TBL_Options_Add[Option],
                        TBL_Options_Add[Avg_Egress_per_Month]
                    )
                )&lt;=10
            ),
            SUM(
                (1024*
                1*
                _xlfn.XLOOKUP(
                    "GCP",
                    TBL_Egress_GCP[Provider],
                    TBL_Egress_GCP[First 1TB / Month]
                ))+
                (1024*
                (SUM(
                    TBL_Formulas[[#This Row],[Primary Tier 05]]*
                    _xlfn.XLOOKUP(
                        CR$1,
                        TBL_Options_Add[Option],
                        TBL_Options_Add[Avg_Egress_per_Month]
                    )
                )-1))*
                _xlfn.XLOOKUP(
                    "GCP",
                    TBL_Egress_GCP[Provider],
                    TBL_Egress_GCP[Next 9TB / Month]
                )
            ),
            SUM(
                TBL_Formulas[[#This Row],[Primary Tier 05]]*
                _xlfn.XLOOKUP(
                    CR$1,
                    TBL_Options_Add[Option],
                    TBL_Options_Add[Avg_Egress_per_Month]
                )
            )&gt;10,
            SUM(
                (1024*
                1*
                _xlfn.XLOOKUP(
                    "GCP",
                    TBL_Egress_GCP[Provider],
                    TBL_Egress_GCP[First 1TB / Month]
                ))+
                (1024*
                10*
                _xlfn.XLOOKUP(
                    "GCP",
                    TBL_Egress_GCP[Provider],
                    TBL_Egress_GCP[Next 9TB / Month]
                ))+
                (1024*
                (SUM(
                    TBL_Formulas[[#This Row],[Primary Tier 05]]*
                    _xlfn.XLOOKUP(
                        CR$1,
                        TBL_Options_Add[Option],
                        TBL_Options_Add[Avg_Egress_per_Month]
                    )
                )-10))*
                _xlfn.XLOOKUP(
                    "GCP",
                    TBL_Egress_GCP[Provider],
                    TBL_Egress_GCP[Greater than 10TB / Month]
                )
            )
        ),
        ""
    ),
    0
)</f>
        <v/>
      </c>
      <c r="CS62" s="3" cm="1">
        <f t="array" ref="CS62">_xlfn.IFNA(
    IF(
        _xlfn.XLOOKUP(
            _xlfn.XLOOKUP(CS$1,TBL_Options[Option],TBL_Options[Primary_Type]),
            TBL_Pricing_Types[Storage Type],
            TBL_Pricing_Types[Provider],
        )="Azure",
        _xlfn.IFS(
            SUM(
                TBL_Formulas[[#This Row],[Primary Tier 06]]*
                _xlfn.XLOOKUP(
                    CS$1,
                    TBL_Options_Add[Option],
                    TBL_Options_Add[Avg_Egress_per_Month]
                )
            )&lt;=0.1,
            0,
            AND(
                SUM(
                    TBL_Formulas[[#This Row],[Primary Tier 06]]*
                    _xlfn.XLOOKUP(
                        CS$1,
                        TBL_Options_Add[Option],
                        TBL_Options_Add[Avg_Egress_per_Month]
                    )
                )&gt;0.1,
                SUM(
                    TBL_Formulas[[#This Row],[Primary Tier 06]]*
                    _xlfn.XLOOKUP(
                        CS$1,
                        TBL_Options_Add[Option],
                        TBL_Options_Add[Avg_Egress_per_Month]
                    )
                )&lt;=10
            ),
            SUM(
                1024*
                (SUM(
                    TBL_Formulas[[#This Row],[Primary Tier 06]]*
                    _xlfn.XLOOKUP(
                        CS$1,
                        TBL_Options_Add[Option],
                        TBL_Options_Add[Avg_Egress_per_Month]
                    )
                )-0.1)*
                _xlfn.XLOOKUP(
                    "Azure",
                    TBL_Egress_Azure[Provider],
                    TBL_Egress_Azure[Next 10TB / Month]
                )
            ),
            AND(
                SUM(
                    TBL_Formulas[[#This Row],[Primary Tier 06]]*
                    _xlfn.XLOOKUP(
                        CS$1,
                        TBL_Options_Add[Option],
                        TBL_Options_Add[Avg_Egress_per_Month]
                    )
                )&gt;10,
                SUM(
                    TBL_Formulas[[#This Row],[Primary Tier 06]]*
                    _xlfn.XLOOKUP(
                        CS$1,
                        TBL_Options_Add[Option],
                        TBL_Options_Add[Avg_Egress_per_Month]
                    )
                )&lt;=50
            ),
            SUM(
                (1024*
                10*
                _xlfn.XLOOKUP(
                    "Azure",
                    TBL_Egress_Azure[Provider],
                    TBL_Egress_Azure[Next 10TB / Month]
                ))+
                (1024*
                (SUM(
                    TBL_Formulas[[#This Row],[Primary Tier 06]]*
                    _xlfn.XLOOKUP(
                        CS$1,
                        TBL_Options_Add[Option],
                        TBL_Options_Add[Avg_Egress_per_Month]
                    )
                )-10)*
                _xlfn.XLOOKUP(
                    "Azure",
                    TBL_Egress_Azure[Provider],
                    TBL_Egress_Azure[Next 40TB / Month]
                ))
            ),
            AND(
                SUM(
                    TBL_Formulas[[#This Row],[Primary Tier 06]]*
                    _xlfn.XLOOKUP(
                        CS$1,
                        TBL_Options_Add[Option],
                        TBL_Options_Add[Avg_Egress_per_Month]
                    )
                )&gt;50,
                SUM(
                    TBL_Formulas[[#This Row],[Primary Tier 06]]*
                    _xlfn.XLOOKUP(
                        CS$1,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06]]*
                    _xlfn.XLOOKUP(
                        CS$1,
                        TBL_Options_Add[Option],
                        TBL_Options_Add[Avg_Egress_per_Month]
                    )
                )-50)*
                _xlfn.XLOOKUP(
                    "Azure",
                    TBL_Egress_Azure[Provider],
                    TBL_Egress_Azure[Next 100TB / Month]
                ))
            ),
            AND(
                SUM(
                    TBL_Formulas[[#This Row],[Primary Tier 06]]*
                    _xlfn.XLOOKUP(
                        CS$1,
                        TBL_Options_Add[Option],
                        TBL_Options_Add[Avg_Egress_per_Month]
                    )
                )&gt;150,
                SUM(
                    TBL_Formulas[[#This Row],[Primary Tier 06]]*
                    _xlfn.XLOOKUP(
                        CS$1,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06]]*
                    _xlfn.XLOOKUP(
                        CS$1,
                        TBL_Options_Add[Option],
                        TBL_Options_Add[Avg_Egress_per_Month]
                    )
                )-150)*
                _xlfn.XLOOKUP(
                    "Azure",
                    TBL_Egress_Azure[Provider],
                    TBL_Egress_Azure[Next 350TB / Month]
                ))
            ),
            SUM(
                TBL_Formulas[[#This Row],[Primary Tier 06]]*
                _xlfn.XLOOKUP(
                    CS$1,
                    TBL_Options_Add[Option],
                    TBL_Options_Add[Avg_Egress_per_Month]
                )
            )&gt;500,
            "Call Microsoft"
        ),
        ""
    ),
    0
)</f>
        <v>722.04668044377627</v>
      </c>
      <c r="CT62" s="3" t="str" cm="1">
        <f t="array" ref="CT62">_xlfn.IFNA(
    IF(
        _xlfn.XLOOKUP(
            _xlfn.XLOOKUP(CT$1,TBL_Options[Option],TBL_Options[Primary_Type]),
            TBL_Pricing_Types[Storage Type],
            TBL_Pricing_Types[Provider],
        )="AWS",
        _xlfn.IFS(
            SUM(
                TBL_Formulas[[#This Row],[Primary Tier 06]]*
                _xlfn.XLOOKUP(
                    CT$1,
                    TBL_Options_Add[Option],
                    TBL_Options_Add[Avg_Egress_per_Month]
                )
            )&lt;=10,
            SUM(
                1024*
                SUM(
                    TBL_Formulas[[#This Row],[Primary Tier 06]]*
                    _xlfn.XLOOKUP(
                        CT$1,
                        TBL_Options_Add[Option],
                        TBL_Options_Add[Avg_Egress_per_Month]
                    )
                )*
                _xlfn.XLOOKUP(
                    "AWS",
                    TBL_Egress_AWS[Provider],
                    TBL_Egress_AWS[First 10TB / Month]
                )
            ),
            AND(
                SUM(
                    TBL_Formulas[[#This Row],[Primary Tier 06]]*
                    _xlfn.XLOOKUP(
                        CT$1,
                        TBL_Options_Add[Option],
                        TBL_Options_Add[Avg_Egress_per_Month]
                    )
                )&gt;10,
                SUM(
                    TBL_Formulas[[#This Row],[Primary Tier 06]]*
                    _xlfn.XLOOKUP(
                        CT$1,
                        TBL_Options_Add[Option],
                        TBL_Options_Add[Avg_Egress_per_Month]
                    )
                )&lt;=50
            ),
            SUM(
                (1024*
                10*
                _xlfn.XLOOKUP(
                    "AWS",
                    TBL_Egress_AWS[Provider],
                    TBL_Egress_AWS[First 10TB / Month]
                ))+
                (1024*
                (SUM(
                    TBL_Formulas[[#This Row],[Primary Tier 06]]*
                    _xlfn.XLOOKUP(
                        CT$1,
                        TBL_Options_Add[Option],
                        TBL_Options_Add[Avg_Egress_per_Month]
                    )
                )-10))*
                _xlfn.XLOOKUP(
                    "AWS",
                    TBL_Egress_AWS[Provider],
                    TBL_Egress_AWS[Next 40TB / Month]
                )
            ),
            AND(
                SUM(
                    TBL_Formulas[[#This Row],[Primary Tier 06]]*
                    _xlfn.XLOOKUP(
                        CT$1,
                        TBL_Options_Add[Option],
                        TBL_Options_Add[Avg_Egress_per_Month]
                    )
                )&gt;50,
                SUM(
                    TBL_Formulas[[#This Row],[Primary Tier 06]]*
                    _xlfn.XLOOKUP(
                        CT$1,
                        TBL_Options_Add[Option],
                        TBL_Options_Add[Avg_Egress_per_Month]
                    )
                )&lt;=150
            ),
            SUM(
                (1024*
                10*
                _xlfn.XLOOKUP(
                    "AWS",
                    TBL_Egress_AWS[Provider],
                    TBL_Egress_AWS[First 10TB / Month]
                ))+
                (1024*
                40*
                _xlfn.XLOOKUP(
                    "AWS",
                    TBL_Egress_AWS[Provider],
                    TBL_Egress_AWS[Next 40TB / Month]
                ))+
                (1024*
                (SUM(
                    TBL_Formulas[[#This Row],[Primary Tier 06]]*
                    _xlfn.XLOOKUP(
                        CT$1,
                        TBL_Options_Add[Option],
                        TBL_Options_Add[Avg_Egress_per_Month]
                    )
                )-50)*
                _xlfn.XLOOKUP(
                    "AWS",
                    TBL_Egress_AWS[Provider],
                    TBL_Egress_AWS[Next 100TB / Month]
                ))
            ),
            SUM(
                TBL_Formulas[[#This Row],[Primary Tier 06]]*
                _xlfn.XLOOKUP(
                    CT$1,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06]]*
                    _xlfn.XLOOKUP(
                        CT$1,
                        TBL_Options_Add[Option],
                        TBL_Options_Add[Avg_Egress_per_Month]
                    )
                )-150)*
                _xlfn.XLOOKUP(
                    "AWS",
                    TBL_Egress_AWS[Provider],
                    TBL_Egress_AWS[Greater than 150TB / Month]
                ))
            )
        ),
        ""
    ),
    0
)</f>
        <v/>
      </c>
      <c r="CU62" s="3" t="str" cm="1">
        <f t="array" ref="CU62">_xlfn.IFNA(
    IF(
        _xlfn.XLOOKUP(
            _xlfn.XLOOKUP(CU$1,TBL_Options[Option],TBL_Options[Primary_Type]),
            TBL_Pricing_Types[Storage Type],
            TBL_Pricing_Types[Provider],
        )="GCP",
        _xlfn.IFS(
            SUM(
                TBL_Formulas[[#This Row],[Primary Tier 06]]*
                _xlfn.XLOOKUP(
                    CU$1,
                    TBL_Options_Add[Option],
                    TBL_Options_Add[Avg_Egress_per_Month]
                )
            )&lt;=1,
            SUM(
                1024*
                SUM(
                    TBL_Formulas[[#This Row],[Primary Tier 06]]*
                    _xlfn.XLOOKUP(
                        CU$1,
                        TBL_Options_Add[Option],
                        TBL_Options_Add[Avg_Egress_per_Month]
                    )
                )*
                _xlfn.XLOOKUP(
                    "GCP",
                    TBL_Egress_GCP[Provider],
                    TBL_Egress_GCP[First 1TB / Month]
                )
            ),
            AND(
                SUM(
                    TBL_Formulas[[#This Row],[Primary Tier 06]]*
                    _xlfn.XLOOKUP(
                        CU$1,
                        TBL_Options_Add[Option],
                        TBL_Options_Add[Avg_Egress_per_Month]
                    )
                )&gt;1,
                SUM(
                    TBL_Formulas[[#This Row],[Primary Tier 06]]*
                    _xlfn.XLOOKUP(
                        CU$1,
                        TBL_Options_Add[Option],
                        TBL_Options_Add[Avg_Egress_per_Month]
                    )
                )&lt;=10
            ),
            SUM(
                (1024*
                1*
                _xlfn.XLOOKUP(
                    "GCP",
                    TBL_Egress_GCP[Provider],
                    TBL_Egress_GCP[First 1TB / Month]
                ))+
                (1024*
                (SUM(
                    TBL_Formulas[[#This Row],[Primary Tier 06]]*
                    _xlfn.XLOOKUP(
                        CU$1,
                        TBL_Options_Add[Option],
                        TBL_Options_Add[Avg_Egress_per_Month]
                    )
                )-1))*
                _xlfn.XLOOKUP(
                    "GCP",
                    TBL_Egress_GCP[Provider],
                    TBL_Egress_GCP[Next 9TB / Month]
                )
            ),
            SUM(
                TBL_Formulas[[#This Row],[Primary Tier 06]]*
                _xlfn.XLOOKUP(
                    CU$1,
                    TBL_Options_Add[Option],
                    TBL_Options_Add[Avg_Egress_per_Month]
                )
            )&gt;10,
            SUM(
                (1024*
                1*
                _xlfn.XLOOKUP(
                    "GCP",
                    TBL_Egress_GCP[Provider],
                    TBL_Egress_GCP[First 1TB / Month]
                ))+
                (1024*
                10*
                _xlfn.XLOOKUP(
                    "GCP",
                    TBL_Egress_GCP[Provider],
                    TBL_Egress_GCP[Next 9TB / Month]
                ))+
                (1024*
                (SUM(
                    TBL_Formulas[[#This Row],[Primary Tier 06]]*
                    _xlfn.XLOOKUP(
                        CU$1,
                        TBL_Options_Add[Option],
                        TBL_Options_Add[Avg_Egress_per_Month]
                    )
                )-10))*
                _xlfn.XLOOKUP(
                    "GCP",
                    TBL_Egress_GCP[Provider],
                    TBL_Egress_GCP[Greater than 10TB / Month]
                )
            )
        ),
        ""
    ),
    0
)</f>
        <v/>
      </c>
      <c r="CV62" s="3" cm="1">
        <f t="array" ref="CV62">_xlfn.IFNA(
    IF(
        _xlfn.XLOOKUP(
            _xlfn.XLOOKUP(CV$1,TBL_Options[Option],TBL_Options[Primary_Type]),
            TBL_Pricing_Types[Storage Type],
            TBL_Pricing_Types[Provider],
        )="Azure",
        _xlfn.IFS(
            SUM(
                TBL_Formulas[[#This Row],[Primary Tier 07]]*
                _xlfn.XLOOKUP(
                    CV$1,
                    TBL_Options_Add[Option],
                    TBL_Options_Add[Avg_Egress_per_Month]
                )
            )&lt;=0.1,
            0,
            AND(
                SUM(
                    TBL_Formulas[[#This Row],[Primary Tier 07]]*
                    _xlfn.XLOOKUP(
                        CV$1,
                        TBL_Options_Add[Option],
                        TBL_Options_Add[Avg_Egress_per_Month]
                    )
                )&gt;0.1,
                SUM(
                    TBL_Formulas[[#This Row],[Primary Tier 07]]*
                    _xlfn.XLOOKUP(
                        CV$1,
                        TBL_Options_Add[Option],
                        TBL_Options_Add[Avg_Egress_per_Month]
                    )
                )&lt;=10
            ),
            SUM(
                1024*
                (SUM(
                    TBL_Formulas[[#This Row],[Primary Tier 07]]*
                    _xlfn.XLOOKUP(
                        CV$1,
                        TBL_Options_Add[Option],
                        TBL_Options_Add[Avg_Egress_per_Month]
                    )
                )-0.1)*
                _xlfn.XLOOKUP(
                    "Azure",
                    TBL_Egress_Azure[Provider],
                    TBL_Egress_Azure[Next 10TB / Month]
                )
            ),
            AND(
                SUM(
                    TBL_Formulas[[#This Row],[Primary Tier 07]]*
                    _xlfn.XLOOKUP(
                        CV$1,
                        TBL_Options_Add[Option],
                        TBL_Options_Add[Avg_Egress_per_Month]
                    )
                )&gt;10,
                SUM(
                    TBL_Formulas[[#This Row],[Primary Tier 07]]*
                    _xlfn.XLOOKUP(
                        CV$1,
                        TBL_Options_Add[Option],
                        TBL_Options_Add[Avg_Egress_per_Month]
                    )
                )&lt;=50
            ),
            SUM(
                (1024*
                10*
                _xlfn.XLOOKUP(
                    "Azure",
                    TBL_Egress_Azure[Provider],
                    TBL_Egress_Azure[Next 10TB / Month]
                ))+
                (1024*
                (SUM(
                    TBL_Formulas[[#This Row],[Primary Tier 07]]*
                    _xlfn.XLOOKUP(
                        CV$1,
                        TBL_Options_Add[Option],
                        TBL_Options_Add[Avg_Egress_per_Month]
                    )
                )-10)*
                _xlfn.XLOOKUP(
                    "Azure",
                    TBL_Egress_Azure[Provider],
                    TBL_Egress_Azure[Next 40TB / Month]
                ))
            ),
            AND(
                SUM(
                    TBL_Formulas[[#This Row],[Primary Tier 07]]*
                    _xlfn.XLOOKUP(
                        CV$1,
                        TBL_Options_Add[Option],
                        TBL_Options_Add[Avg_Egress_per_Month]
                    )
                )&gt;50,
                SUM(
                    TBL_Formulas[[#This Row],[Primary Tier 07]]*
                    _xlfn.XLOOKUP(
                        CV$1,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07]]*
                    _xlfn.XLOOKUP(
                        CV$1,
                        TBL_Options_Add[Option],
                        TBL_Options_Add[Avg_Egress_per_Month]
                    )
                )-50)*
                _xlfn.XLOOKUP(
                    "Azure",
                    TBL_Egress_Azure[Provider],
                    TBL_Egress_Azure[Next 100TB / Month]
                ))
            ),
            AND(
                SUM(
                    TBL_Formulas[[#This Row],[Primary Tier 07]]*
                    _xlfn.XLOOKUP(
                        CV$1,
                        TBL_Options_Add[Option],
                        TBL_Options_Add[Avg_Egress_per_Month]
                    )
                )&gt;150,
                SUM(
                    TBL_Formulas[[#This Row],[Primary Tier 07]]*
                    _xlfn.XLOOKUP(
                        CV$1,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07]]*
                    _xlfn.XLOOKUP(
                        CV$1,
                        TBL_Options_Add[Option],
                        TBL_Options_Add[Avg_Egress_per_Month]
                    )
                )-150)*
                _xlfn.XLOOKUP(
                    "Azure",
                    TBL_Egress_Azure[Provider],
                    TBL_Egress_Azure[Next 350TB / Month]
                ))
            ),
            SUM(
                TBL_Formulas[[#This Row],[Primary Tier 07]]*
                _xlfn.XLOOKUP(
                    CV$1,
                    TBL_Options_Add[Option],
                    TBL_Options_Add[Avg_Egress_per_Month]
                )
            )&gt;500,
            "Call Microsoft"
        ),
        ""
    ),
    0
)</f>
        <v>722.04668044377627</v>
      </c>
      <c r="CW62" s="3" t="str" cm="1">
        <f t="array" ref="CW62">_xlfn.IFNA(
    IF(
        _xlfn.XLOOKUP(
            _xlfn.XLOOKUP(CW$1,TBL_Options[Option],TBL_Options[Primary_Type]),
            TBL_Pricing_Types[Storage Type],
            TBL_Pricing_Types[Provider],
        )="AWS",
        _xlfn.IFS(
            SUM(
                TBL_Formulas[[#This Row],[Primary Tier 07]]*
                _xlfn.XLOOKUP(
                    CW$1,
                    TBL_Options_Add[Option],
                    TBL_Options_Add[Avg_Egress_per_Month]
                )
            )&lt;=10,
            SUM(
                1024*
                SUM(
                    TBL_Formulas[[#This Row],[Primary Tier 07]]*
                    _xlfn.XLOOKUP(
                        CW$1,
                        TBL_Options_Add[Option],
                        TBL_Options_Add[Avg_Egress_per_Month]
                    )
                )*
                _xlfn.XLOOKUP(
                    "AWS",
                    TBL_Egress_AWS[Provider],
                    TBL_Egress_AWS[First 10TB / Month]
                )
            ),
            AND(
                SUM(
                    TBL_Formulas[[#This Row],[Primary Tier 07]]*
                    _xlfn.XLOOKUP(
                        CW$1,
                        TBL_Options_Add[Option],
                        TBL_Options_Add[Avg_Egress_per_Month]
                    )
                )&gt;10,
                SUM(
                    TBL_Formulas[[#This Row],[Primary Tier 07]]*
                    _xlfn.XLOOKUP(
                        CW$1,
                        TBL_Options_Add[Option],
                        TBL_Options_Add[Avg_Egress_per_Month]
                    )
                )&lt;=50
            ),
            SUM(
                (1024*
                10*
                _xlfn.XLOOKUP(
                    "AWS",
                    TBL_Egress_AWS[Provider],
                    TBL_Egress_AWS[First 10TB / Month]
                ))+
                (1024*
                (SUM(
                    TBL_Formulas[[#This Row],[Primary Tier 07]]*
                    _xlfn.XLOOKUP(
                        CW$1,
                        TBL_Options_Add[Option],
                        TBL_Options_Add[Avg_Egress_per_Month]
                    )
                )-10))*
                _xlfn.XLOOKUP(
                    "AWS",
                    TBL_Egress_AWS[Provider],
                    TBL_Egress_AWS[Next 40TB / Month]
                )
            ),
            AND(
                SUM(
                    TBL_Formulas[[#This Row],[Primary Tier 07]]*
                    _xlfn.XLOOKUP(
                        CW$1,
                        TBL_Options_Add[Option],
                        TBL_Options_Add[Avg_Egress_per_Month]
                    )
                )&gt;50,
                SUM(
                    TBL_Formulas[[#This Row],[Primary Tier 07]]*
                    _xlfn.XLOOKUP(
                        CW$1,
                        TBL_Options_Add[Option],
                        TBL_Options_Add[Avg_Egress_per_Month]
                    )
                )&lt;=150
            ),
            SUM(
                (1024*
                10*
                _xlfn.XLOOKUP(
                    "AWS",
                    TBL_Egress_AWS[Provider],
                    TBL_Egress_AWS[First 10TB / Month]
                ))+
                (1024*
                40*
                _xlfn.XLOOKUP(
                    "AWS",
                    TBL_Egress_AWS[Provider],
                    TBL_Egress_AWS[Next 40TB / Month]
                ))+
                (1024*
                (SUM(
                    TBL_Formulas[[#This Row],[Primary Tier 07]]*
                    _xlfn.XLOOKUP(
                        CW$1,
                        TBL_Options_Add[Option],
                        TBL_Options_Add[Avg_Egress_per_Month]
                    )
                )-50)*
                _xlfn.XLOOKUP(
                    "AWS",
                    TBL_Egress_AWS[Provider],
                    TBL_Egress_AWS[Next 100TB / Month]
                ))
            ),
            SUM(
                TBL_Formulas[[#This Row],[Primary Tier 07]]*
                _xlfn.XLOOKUP(
                    CW$1,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07]]*
                    _xlfn.XLOOKUP(
                        CW$1,
                        TBL_Options_Add[Option],
                        TBL_Options_Add[Avg_Egress_per_Month]
                    )
                )-150)*
                _xlfn.XLOOKUP(
                    "AWS",
                    TBL_Egress_AWS[Provider],
                    TBL_Egress_AWS[Greater than 150TB / Month]
                ))
            )
        ),
        ""
    ),
    0
)</f>
        <v/>
      </c>
      <c r="CX62" s="3" t="str" cm="1">
        <f t="array" ref="CX62">_xlfn.IFNA(
    IF(
        _xlfn.XLOOKUP(
            _xlfn.XLOOKUP(CX$1,TBL_Options[Option],TBL_Options[Primary_Type]),
            TBL_Pricing_Types[Storage Type],
            TBL_Pricing_Types[Provider],
        )="GCP",
        _xlfn.IFS(
            SUM(
                TBL_Formulas[[#This Row],[Primary Tier 07]]*
                _xlfn.XLOOKUP(
                    CX$1,
                    TBL_Options_Add[Option],
                    TBL_Options_Add[Avg_Egress_per_Month]
                )
            )&lt;=1,
            SUM(
                1024*
                SUM(
                    TBL_Formulas[[#This Row],[Primary Tier 07]]*
                    _xlfn.XLOOKUP(
                        CX$1,
                        TBL_Options_Add[Option],
                        TBL_Options_Add[Avg_Egress_per_Month]
                    )
                )*
                _xlfn.XLOOKUP(
                    "GCP",
                    TBL_Egress_GCP[Provider],
                    TBL_Egress_GCP[First 1TB / Month]
                )
            ),
            AND(
                SUM(
                    TBL_Formulas[[#This Row],[Primary Tier 07]]*
                    _xlfn.XLOOKUP(
                        CX$1,
                        TBL_Options_Add[Option],
                        TBL_Options_Add[Avg_Egress_per_Month]
                    )
                )&gt;1,
                SUM(
                    TBL_Formulas[[#This Row],[Primary Tier 07]]*
                    _xlfn.XLOOKUP(
                        CX$1,
                        TBL_Options_Add[Option],
                        TBL_Options_Add[Avg_Egress_per_Month]
                    )
                )&lt;=10
            ),
            SUM(
                (1024*
                1*
                _xlfn.XLOOKUP(
                    "GCP",
                    TBL_Egress_GCP[Provider],
                    TBL_Egress_GCP[First 1TB / Month]
                ))+
                (1024*
                (SUM(
                    TBL_Formulas[[#This Row],[Primary Tier 07]]*
                    _xlfn.XLOOKUP(
                        CX$1,
                        TBL_Options_Add[Option],
                        TBL_Options_Add[Avg_Egress_per_Month]
                    )
                )-1))*
                _xlfn.XLOOKUP(
                    "GCP",
                    TBL_Egress_GCP[Provider],
                    TBL_Egress_GCP[Next 9TB / Month]
                )
            ),
            SUM(
                TBL_Formulas[[#This Row],[Primary Tier 07]]*
                _xlfn.XLOOKUP(
                    CX$1,
                    TBL_Options_Add[Option],
                    TBL_Options_Add[Avg_Egress_per_Month]
                )
            )&gt;10,
            SUM(
                (1024*
                1*
                _xlfn.XLOOKUP(
                    "GCP",
                    TBL_Egress_GCP[Provider],
                    TBL_Egress_GCP[First 1TB / Month]
                ))+
                (1024*
                10*
                _xlfn.XLOOKUP(
                    "GCP",
                    TBL_Egress_GCP[Provider],
                    TBL_Egress_GCP[Next 9TB / Month]
                ))+
                (1024*
                (SUM(
                    TBL_Formulas[[#This Row],[Primary Tier 07]]*
                    _xlfn.XLOOKUP(
                        CX$1,
                        TBL_Options_Add[Option],
                        TBL_Options_Add[Avg_Egress_per_Month]
                    )
                )-10))*
                _xlfn.XLOOKUP(
                    "GCP",
                    TBL_Egress_GCP[Provider],
                    TBL_Egress_GCP[Greater than 10TB / Month]
                )
            )
        ),
        ""
    ),
    0
)</f>
        <v/>
      </c>
      <c r="CY62" s="3" cm="1">
        <f t="array" ref="CY62">_xlfn.IFNA(
    IF(
        _xlfn.XLOOKUP(
            _xlfn.XLOOKUP(CY$1,TBL_Options[Option],TBL_Options[Primary_Type]),
            TBL_Pricing_Types[Storage Type],
            TBL_Pricing_Types[Provider],
        )="Azure",
        _xlfn.IFS(
            SUM(
                TBL_Formulas[[#This Row],[Primary Tier 08]]*
                _xlfn.XLOOKUP(
                    CY$1,
                    TBL_Options_Add[Option],
                    TBL_Options_Add[Avg_Egress_per_Month]
                )
            )&lt;=0.1,
            0,
            AND(
                SUM(
                    TBL_Formulas[[#This Row],[Primary Tier 08]]*
                    _xlfn.XLOOKUP(
                        CY$1,
                        TBL_Options_Add[Option],
                        TBL_Options_Add[Avg_Egress_per_Month]
                    )
                )&gt;0.1,
                SUM(
                    TBL_Formulas[[#This Row],[Primary Tier 08]]*
                    _xlfn.XLOOKUP(
                        CY$1,
                        TBL_Options_Add[Option],
                        TBL_Options_Add[Avg_Egress_per_Month]
                    )
                )&lt;=10
            ),
            SUM(
                1024*
                (SUM(
                    TBL_Formulas[[#This Row],[Primary Tier 08]]*
                    _xlfn.XLOOKUP(
                        CY$1,
                        TBL_Options_Add[Option],
                        TBL_Options_Add[Avg_Egress_per_Month]
                    )
                )-0.1)*
                _xlfn.XLOOKUP(
                    "Azure",
                    TBL_Egress_Azure[Provider],
                    TBL_Egress_Azure[Next 10TB / Month]
                )
            ),
            AND(
                SUM(
                    TBL_Formulas[[#This Row],[Primary Tier 08]]*
                    _xlfn.XLOOKUP(
                        CY$1,
                        TBL_Options_Add[Option],
                        TBL_Options_Add[Avg_Egress_per_Month]
                    )
                )&gt;10,
                SUM(
                    TBL_Formulas[[#This Row],[Primary Tier 08]]*
                    _xlfn.XLOOKUP(
                        CY$1,
                        TBL_Options_Add[Option],
                        TBL_Options_Add[Avg_Egress_per_Month]
                    )
                )&lt;=50
            ),
            SUM(
                (1024*
                10*
                _xlfn.XLOOKUP(
                    "Azure",
                    TBL_Egress_Azure[Provider],
                    TBL_Egress_Azure[Next 10TB / Month]
                ))+
                (1024*
                (SUM(
                    TBL_Formulas[[#This Row],[Primary Tier 08]]*
                    _xlfn.XLOOKUP(
                        CY$1,
                        TBL_Options_Add[Option],
                        TBL_Options_Add[Avg_Egress_per_Month]
                    )
                )-10)*
                _xlfn.XLOOKUP(
                    "Azure",
                    TBL_Egress_Azure[Provider],
                    TBL_Egress_Azure[Next 40TB / Month]
                ))
            ),
            AND(
                SUM(
                    TBL_Formulas[[#This Row],[Primary Tier 08]]*
                    _xlfn.XLOOKUP(
                        CY$1,
                        TBL_Options_Add[Option],
                        TBL_Options_Add[Avg_Egress_per_Month]
                    )
                )&gt;50,
                SUM(
                    TBL_Formulas[[#This Row],[Primary Tier 08]]*
                    _xlfn.XLOOKUP(
                        CY$1,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08]]*
                    _xlfn.XLOOKUP(
                        CY$1,
                        TBL_Options_Add[Option],
                        TBL_Options_Add[Avg_Egress_per_Month]
                    )
                )-50)*
                _xlfn.XLOOKUP(
                    "Azure",
                    TBL_Egress_Azure[Provider],
                    TBL_Egress_Azure[Next 100TB / Month]
                ))
            ),
            AND(
                SUM(
                    TBL_Formulas[[#This Row],[Primary Tier 08]]*
                    _xlfn.XLOOKUP(
                        CY$1,
                        TBL_Options_Add[Option],
                        TBL_Options_Add[Avg_Egress_per_Month]
                    )
                )&gt;150,
                SUM(
                    TBL_Formulas[[#This Row],[Primary Tier 08]]*
                    _xlfn.XLOOKUP(
                        CY$1,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08]]*
                    _xlfn.XLOOKUP(
                        CY$1,
                        TBL_Options_Add[Option],
                        TBL_Options_Add[Avg_Egress_per_Month]
                    )
                )-150)*
                _xlfn.XLOOKUP(
                    "Azure",
                    TBL_Egress_Azure[Provider],
                    TBL_Egress_Azure[Next 350TB / Month]
                ))
            ),
            SUM(
                TBL_Formulas[[#This Row],[Primary Tier 08]]*
                _xlfn.XLOOKUP(
                    CY$1,
                    TBL_Options_Add[Option],
                    TBL_Options_Add[Avg_Egress_per_Month]
                )
            )&gt;500,
            "Call Microsoft"
        ),
        ""
    ),
    0
)</f>
        <v>722.04668044377627</v>
      </c>
      <c r="CZ62" s="3" t="str" cm="1">
        <f t="array" ref="CZ62">_xlfn.IFNA(
    IF(
        _xlfn.XLOOKUP(
            _xlfn.XLOOKUP(CZ$1,TBL_Options[Option],TBL_Options[Primary_Type]),
            TBL_Pricing_Types[Storage Type],
            TBL_Pricing_Types[Provider],
        )="AWS",
        _xlfn.IFS(
            SUM(
                TBL_Formulas[[#This Row],[Primary Tier 08]]*
                _xlfn.XLOOKUP(
                    CZ$1,
                    TBL_Options_Add[Option],
                    TBL_Options_Add[Avg_Egress_per_Month]
                )
            )&lt;=10,
            SUM(
                1024*
                SUM(
                    TBL_Formulas[[#This Row],[Primary Tier 08]]*
                    _xlfn.XLOOKUP(
                        CZ$1,
                        TBL_Options_Add[Option],
                        TBL_Options_Add[Avg_Egress_per_Month]
                    )
                )*
                _xlfn.XLOOKUP(
                    "AWS",
                    TBL_Egress_AWS[Provider],
                    TBL_Egress_AWS[First 10TB / Month]
                )
            ),
            AND(
                SUM(
                    TBL_Formulas[[#This Row],[Primary Tier 08]]*
                    _xlfn.XLOOKUP(
                        CZ$1,
                        TBL_Options_Add[Option],
                        TBL_Options_Add[Avg_Egress_per_Month]
                    )
                )&gt;10,
                SUM(
                    TBL_Formulas[[#This Row],[Primary Tier 08]]*
                    _xlfn.XLOOKUP(
                        CZ$1,
                        TBL_Options_Add[Option],
                        TBL_Options_Add[Avg_Egress_per_Month]
                    )
                )&lt;=50
            ),
            SUM(
                (1024*
                10*
                _xlfn.XLOOKUP(
                    "AWS",
                    TBL_Egress_AWS[Provider],
                    TBL_Egress_AWS[First 10TB / Month]
                ))+
                (1024*
                (SUM(
                    TBL_Formulas[[#This Row],[Primary Tier 08]]*
                    _xlfn.XLOOKUP(
                        CZ$1,
                        TBL_Options_Add[Option],
                        TBL_Options_Add[Avg_Egress_per_Month]
                    )
                )-10))*
                _xlfn.XLOOKUP(
                    "AWS",
                    TBL_Egress_AWS[Provider],
                    TBL_Egress_AWS[Next 40TB / Month]
                )
            ),
            AND(
                SUM(
                    TBL_Formulas[[#This Row],[Primary Tier 08]]*
                    _xlfn.XLOOKUP(
                        CZ$1,
                        TBL_Options_Add[Option],
                        TBL_Options_Add[Avg_Egress_per_Month]
                    )
                )&gt;50,
                SUM(
                    TBL_Formulas[[#This Row],[Primary Tier 08]]*
                    _xlfn.XLOOKUP(
                        CZ$1,
                        TBL_Options_Add[Option],
                        TBL_Options_Add[Avg_Egress_per_Month]
                    )
                )&lt;=150
            ),
            SUM(
                (1024*
                10*
                _xlfn.XLOOKUP(
                    "AWS",
                    TBL_Egress_AWS[Provider],
                    TBL_Egress_AWS[First 10TB / Month]
                ))+
                (1024*
                40*
                _xlfn.XLOOKUP(
                    "AWS",
                    TBL_Egress_AWS[Provider],
                    TBL_Egress_AWS[Next 40TB / Month]
                ))+
                (1024*
                (SUM(
                    TBL_Formulas[[#This Row],[Primary Tier 08]]*
                    _xlfn.XLOOKUP(
                        CZ$1,
                        TBL_Options_Add[Option],
                        TBL_Options_Add[Avg_Egress_per_Month]
                    )
                )-50)*
                _xlfn.XLOOKUP(
                    "AWS",
                    TBL_Egress_AWS[Provider],
                    TBL_Egress_AWS[Next 100TB / Month]
                ))
            ),
            SUM(
                TBL_Formulas[[#This Row],[Primary Tier 08]]*
                _xlfn.XLOOKUP(
                    CZ$1,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08]]*
                    _xlfn.XLOOKUP(
                        CZ$1,
                        TBL_Options_Add[Option],
                        TBL_Options_Add[Avg_Egress_per_Month]
                    )
                )-150)*
                _xlfn.XLOOKUP(
                    "AWS",
                    TBL_Egress_AWS[Provider],
                    TBL_Egress_AWS[Greater than 150TB / Month]
                ))
            )
        ),
        ""
    ),
    0
)</f>
        <v/>
      </c>
      <c r="DA62" s="3" t="str" cm="1">
        <f t="array" ref="DA62">_xlfn.IFNA(
    IF(
        _xlfn.XLOOKUP(
            _xlfn.XLOOKUP(DA$1,TBL_Options[Option],TBL_Options[Primary_Type]),
            TBL_Pricing_Types[Storage Type],
            TBL_Pricing_Types[Provider],
        )="GCP",
        _xlfn.IFS(
            SUM(
                TBL_Formulas[[#This Row],[Primary Tier 08]]*
                _xlfn.XLOOKUP(
                    DA$1,
                    TBL_Options_Add[Option],
                    TBL_Options_Add[Avg_Egress_per_Month]
                )
            )&lt;=1,
            SUM(
                1024*
                SUM(
                    TBL_Formulas[[#This Row],[Primary Tier 08]]*
                    _xlfn.XLOOKUP(
                        DA$1,
                        TBL_Options_Add[Option],
                        TBL_Options_Add[Avg_Egress_per_Month]
                    )
                )*
                _xlfn.XLOOKUP(
                    "GCP",
                    TBL_Egress_GCP[Provider],
                    TBL_Egress_GCP[First 1TB / Month]
                )
            ),
            AND(
                SUM(
                    TBL_Formulas[[#This Row],[Primary Tier 08]]*
                    _xlfn.XLOOKUP(
                        DA$1,
                        TBL_Options_Add[Option],
                        TBL_Options_Add[Avg_Egress_per_Month]
                    )
                )&gt;1,
                SUM(
                    TBL_Formulas[[#This Row],[Primary Tier 08]]*
                    _xlfn.XLOOKUP(
                        DA$1,
                        TBL_Options_Add[Option],
                        TBL_Options_Add[Avg_Egress_per_Month]
                    )
                )&lt;=10
            ),
            SUM(
                (1024*
                1*
                _xlfn.XLOOKUP(
                    "GCP",
                    TBL_Egress_GCP[Provider],
                    TBL_Egress_GCP[First 1TB / Month]
                ))+
                (1024*
                (SUM(
                    TBL_Formulas[[#This Row],[Primary Tier 08]]*
                    _xlfn.XLOOKUP(
                        DA$1,
                        TBL_Options_Add[Option],
                        TBL_Options_Add[Avg_Egress_per_Month]
                    )
                )-1))*
                _xlfn.XLOOKUP(
                    "GCP",
                    TBL_Egress_GCP[Provider],
                    TBL_Egress_GCP[Next 9TB / Month]
                )
            ),
            SUM(
                TBL_Formulas[[#This Row],[Primary Tier 08]]*
                _xlfn.XLOOKUP(
                    DA$1,
                    TBL_Options_Add[Option],
                    TBL_Options_Add[Avg_Egress_per_Month]
                )
            )&gt;10,
            SUM(
                (1024*
                1*
                _xlfn.XLOOKUP(
                    "GCP",
                    TBL_Egress_GCP[Provider],
                    TBL_Egress_GCP[First 1TB / Month]
                ))+
                (1024*
                10*
                _xlfn.XLOOKUP(
                    "GCP",
                    TBL_Egress_GCP[Provider],
                    TBL_Egress_GCP[Next 9TB / Month]
                ))+
                (1024*
                (SUM(
                    TBL_Formulas[[#This Row],[Primary Tier 08]]*
                    _xlfn.XLOOKUP(
                        DA$1,
                        TBL_Options_Add[Option],
                        TBL_Options_Add[Avg_Egress_per_Month]
                    )
                )-10))*
                _xlfn.XLOOKUP(
                    "GCP",
                    TBL_Egress_GCP[Provider],
                    TBL_Egress_GCP[Greater than 10TB / Month]
                )
            )
        ),
        ""
    ),
    0
)</f>
        <v/>
      </c>
      <c r="DB62" s="3" t="str" cm="1">
        <f t="array" ref="DB62">_xlfn.IFNA(
    IF(
        _xlfn.XLOOKUP(
            _xlfn.XLOOKUP(DB$1,TBL_Options[Option],TBL_Options[Primary_Type]),
            TBL_Pricing_Types[Storage Type],
            TBL_Pricing_Types[Provider],
        )="Azure",
        _xlfn.IFS(
            SUM(
                TBL_Formulas[[#This Row],[Primary Tier 09]]*
                _xlfn.XLOOKUP(
                    DB$1,
                    TBL_Options_Add[Option],
                    TBL_Options_Add[Avg_Egress_per_Month]
                )
            )&lt;=0.1,
            0,
            AND(
                SUM(
                    TBL_Formulas[[#This Row],[Primary Tier 09]]*
                    _xlfn.XLOOKUP(
                        DB$1,
                        TBL_Options_Add[Option],
                        TBL_Options_Add[Avg_Egress_per_Month]
                    )
                )&gt;0.1,
                SUM(
                    TBL_Formulas[[#This Row],[Primary Tier 09]]*
                    _xlfn.XLOOKUP(
                        DB$1,
                        TBL_Options_Add[Option],
                        TBL_Options_Add[Avg_Egress_per_Month]
                    )
                )&lt;=10
            ),
            SUM(
                1024*
                (SUM(
                    TBL_Formulas[[#This Row],[Primary Tier 09]]*
                    _xlfn.XLOOKUP(
                        DB$1,
                        TBL_Options_Add[Option],
                        TBL_Options_Add[Avg_Egress_per_Month]
                    )
                )-0.1)*
                _xlfn.XLOOKUP(
                    "Azure",
                    TBL_Egress_Azure[Provider],
                    TBL_Egress_Azure[Next 10TB / Month]
                )
            ),
            AND(
                SUM(
                    TBL_Formulas[[#This Row],[Primary Tier 09]]*
                    _xlfn.XLOOKUP(
                        DB$1,
                        TBL_Options_Add[Option],
                        TBL_Options_Add[Avg_Egress_per_Month]
                    )
                )&gt;10,
                SUM(
                    TBL_Formulas[[#This Row],[Primary Tier 09]]*
                    _xlfn.XLOOKUP(
                        DB$1,
                        TBL_Options_Add[Option],
                        TBL_Options_Add[Avg_Egress_per_Month]
                    )
                )&lt;=50
            ),
            SUM(
                (1024*
                10*
                _xlfn.XLOOKUP(
                    "Azure",
                    TBL_Egress_Azure[Provider],
                    TBL_Egress_Azure[Next 10TB / Month]
                ))+
                (1024*
                (SUM(
                    TBL_Formulas[[#This Row],[Primary Tier 09]]*
                    _xlfn.XLOOKUP(
                        DB$1,
                        TBL_Options_Add[Option],
                        TBL_Options_Add[Avg_Egress_per_Month]
                    )
                )-10)*
                _xlfn.XLOOKUP(
                    "Azure",
                    TBL_Egress_Azure[Provider],
                    TBL_Egress_Azure[Next 40TB / Month]
                ))
            ),
            AND(
                SUM(
                    TBL_Formulas[[#This Row],[Primary Tier 09]]*
                    _xlfn.XLOOKUP(
                        DB$1,
                        TBL_Options_Add[Option],
                        TBL_Options_Add[Avg_Egress_per_Month]
                    )
                )&gt;50,
                SUM(
                    TBL_Formulas[[#This Row],[Primary Tier 09]]*
                    _xlfn.XLOOKUP(
                        DB$1,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09]]*
                    _xlfn.XLOOKUP(
                        DB$1,
                        TBL_Options_Add[Option],
                        TBL_Options_Add[Avg_Egress_per_Month]
                    )
                )-50)*
                _xlfn.XLOOKUP(
                    "Azure",
                    TBL_Egress_Azure[Provider],
                    TBL_Egress_Azure[Next 100TB / Month]
                ))
            ),
            AND(
                SUM(
                    TBL_Formulas[[#This Row],[Primary Tier 09]]*
                    _xlfn.XLOOKUP(
                        DB$1,
                        TBL_Options_Add[Option],
                        TBL_Options_Add[Avg_Egress_per_Month]
                    )
                )&gt;150,
                SUM(
                    TBL_Formulas[[#This Row],[Primary Tier 09]]*
                    _xlfn.XLOOKUP(
                        DB$1,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09]]*
                    _xlfn.XLOOKUP(
                        DB$1,
                        TBL_Options_Add[Option],
                        TBL_Options_Add[Avg_Egress_per_Month]
                    )
                )-150)*
                _xlfn.XLOOKUP(
                    "Azure",
                    TBL_Egress_Azure[Provider],
                    TBL_Egress_Azure[Next 350TB / Month]
                ))
            ),
            SUM(
                TBL_Formulas[[#This Row],[Primary Tier 09]]*
                _xlfn.XLOOKUP(
                    DB$1,
                    TBL_Options_Add[Option],
                    TBL_Options_Add[Avg_Egress_per_Month]
                )
            )&gt;500,
            "Call Microsoft"
        ),
        ""
    ),
    0
)</f>
        <v/>
      </c>
      <c r="DC62" s="3" t="str" cm="1">
        <f t="array" ref="DC62">_xlfn.IFNA(
    IF(
        _xlfn.XLOOKUP(
            _xlfn.XLOOKUP(DC$1,TBL_Options[Option],TBL_Options[Primary_Type]),
            TBL_Pricing_Types[Storage Type],
            TBL_Pricing_Types[Provider],
        )="AWS",
        _xlfn.IFS(
            SUM(
                TBL_Formulas[[#This Row],[Primary Tier 09]]*
                _xlfn.XLOOKUP(
                    DC$1,
                    TBL_Options_Add[Option],
                    TBL_Options_Add[Avg_Egress_per_Month]
                )
            )&lt;=10,
            SUM(
                1024*
                SUM(
                    TBL_Formulas[[#This Row],[Primary Tier 09]]*
                    _xlfn.XLOOKUP(
                        DC$1,
                        TBL_Options_Add[Option],
                        TBL_Options_Add[Avg_Egress_per_Month]
                    )
                )*
                _xlfn.XLOOKUP(
                    "AWS",
                    TBL_Egress_AWS[Provider],
                    TBL_Egress_AWS[First 10TB / Month]
                )
            ),
            AND(
                SUM(
                    TBL_Formulas[[#This Row],[Primary Tier 09]]*
                    _xlfn.XLOOKUP(
                        DC$1,
                        TBL_Options_Add[Option],
                        TBL_Options_Add[Avg_Egress_per_Month]
                    )
                )&gt;10,
                SUM(
                    TBL_Formulas[[#This Row],[Primary Tier 09]]*
                    _xlfn.XLOOKUP(
                        DC$1,
                        TBL_Options_Add[Option],
                        TBL_Options_Add[Avg_Egress_per_Month]
                    )
                )&lt;=50
            ),
            SUM(
                (1024*
                10*
                _xlfn.XLOOKUP(
                    "AWS",
                    TBL_Egress_AWS[Provider],
                    TBL_Egress_AWS[First 10TB / Month]
                ))+
                (1024*
                (SUM(
                    TBL_Formulas[[#This Row],[Primary Tier 09]]*
                    _xlfn.XLOOKUP(
                        DC$1,
                        TBL_Options_Add[Option],
                        TBL_Options_Add[Avg_Egress_per_Month]
                    )
                )-10))*
                _xlfn.XLOOKUP(
                    "AWS",
                    TBL_Egress_AWS[Provider],
                    TBL_Egress_AWS[Next 40TB / Month]
                )
            ),
            AND(
                SUM(
                    TBL_Formulas[[#This Row],[Primary Tier 09]]*
                    _xlfn.XLOOKUP(
                        DC$1,
                        TBL_Options_Add[Option],
                        TBL_Options_Add[Avg_Egress_per_Month]
                    )
                )&gt;50,
                SUM(
                    TBL_Formulas[[#This Row],[Primary Tier 09]]*
                    _xlfn.XLOOKUP(
                        DC$1,
                        TBL_Options_Add[Option],
                        TBL_Options_Add[Avg_Egress_per_Month]
                    )
                )&lt;=150
            ),
            SUM(
                (1024*
                10*
                _xlfn.XLOOKUP(
                    "AWS",
                    TBL_Egress_AWS[Provider],
                    TBL_Egress_AWS[First 10TB / Month]
                ))+
                (1024*
                40*
                _xlfn.XLOOKUP(
                    "AWS",
                    TBL_Egress_AWS[Provider],
                    TBL_Egress_AWS[Next 40TB / Month]
                ))+
                (1024*
                (SUM(
                    TBL_Formulas[[#This Row],[Primary Tier 09]]*
                    _xlfn.XLOOKUP(
                        DC$1,
                        TBL_Options_Add[Option],
                        TBL_Options_Add[Avg_Egress_per_Month]
                    )
                )-50)*
                _xlfn.XLOOKUP(
                    "AWS",
                    TBL_Egress_AWS[Provider],
                    TBL_Egress_AWS[Next 100TB / Month]
                ))
            ),
            SUM(
                TBL_Formulas[[#This Row],[Primary Tier 09]]*
                _xlfn.XLOOKUP(
                    DC$1,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09]]*
                    _xlfn.XLOOKUP(
                        DC$1,
                        TBL_Options_Add[Option],
                        TBL_Options_Add[Avg_Egress_per_Month]
                    )
                )-150)*
                _xlfn.XLOOKUP(
                    "AWS",
                    TBL_Egress_AWS[Provider],
                    TBL_Egress_AWS[Greater than 150TB / Month]
                ))
            )
        ),
        ""
    ),
    0
)</f>
        <v/>
      </c>
      <c r="DD62" s="3" cm="1">
        <f t="array" ref="DD62">_xlfn.IFNA(
    IF(
        _xlfn.XLOOKUP(
            _xlfn.XLOOKUP(DD$1,TBL_Options[Option],TBL_Options[Primary_Type]),
            TBL_Pricing_Types[Storage Type],
            TBL_Pricing_Types[Provider],
        )="GCP",
        _xlfn.IFS(
            SUM(
                TBL_Formulas[[#This Row],[Primary Tier 09]]*
                _xlfn.XLOOKUP(
                    DD$1,
                    TBL_Options_Add[Option],
                    TBL_Options_Add[Avg_Egress_per_Month]
                )
            )&lt;=1,
            SUM(
                1024*
                SUM(
                    TBL_Formulas[[#This Row],[Primary Tier 09]]*
                    _xlfn.XLOOKUP(
                        DD$1,
                        TBL_Options_Add[Option],
                        TBL_Options_Add[Avg_Egress_per_Month]
                    )
                )*
                _xlfn.XLOOKUP(
                    "GCP",
                    TBL_Egress_GCP[Provider],
                    TBL_Egress_GCP[First 1TB / Month]
                )
            ),
            AND(
                SUM(
                    TBL_Formulas[[#This Row],[Primary Tier 09]]*
                    _xlfn.XLOOKUP(
                        DD$1,
                        TBL_Options_Add[Option],
                        TBL_Options_Add[Avg_Egress_per_Month]
                    )
                )&gt;1,
                SUM(
                    TBL_Formulas[[#This Row],[Primary Tier 09]]*
                    _xlfn.XLOOKUP(
                        DD$1,
                        TBL_Options_Add[Option],
                        TBL_Options_Add[Avg_Egress_per_Month]
                    )
                )&lt;=10
            ),
            SUM(
                (1024*
                1*
                _xlfn.XLOOKUP(
                    "GCP",
                    TBL_Egress_GCP[Provider],
                    TBL_Egress_GCP[First 1TB / Month]
                ))+
                (1024*
                (SUM(
                    TBL_Formulas[[#This Row],[Primary Tier 09]]*
                    _xlfn.XLOOKUP(
                        DD$1,
                        TBL_Options_Add[Option],
                        TBL_Options_Add[Avg_Egress_per_Month]
                    )
                )-1))*
                _xlfn.XLOOKUP(
                    "GCP",
                    TBL_Egress_GCP[Provider],
                    TBL_Egress_GCP[Next 9TB / Month]
                )
            ),
            SUM(
                TBL_Formulas[[#This Row],[Primary Tier 09]]*
                _xlfn.XLOOKUP(
                    DD$1,
                    TBL_Options_Add[Option],
                    TBL_Options_Add[Avg_Egress_per_Month]
                )
            )&gt;10,
            SUM(
                (1024*
                1*
                _xlfn.XLOOKUP(
                    "GCP",
                    TBL_Egress_GCP[Provider],
                    TBL_Egress_GCP[First 1TB / Month]
                ))+
                (1024*
                10*
                _xlfn.XLOOKUP(
                    "GCP",
                    TBL_Egress_GCP[Provider],
                    TBL_Egress_GCP[Next 9TB / Month]
                ))+
                (1024*
                (SUM(
                    TBL_Formulas[[#This Row],[Primary Tier 09]]*
                    _xlfn.XLOOKUP(
                        DD$1,
                        TBL_Options_Add[Option],
                        TBL_Options_Add[Avg_Egress_per_Month]
                    )
                )-10))*
                _xlfn.XLOOKUP(
                    "GCP",
                    TBL_Egress_GCP[Provider],
                    TBL_Egress_GCP[Greater than 10TB / Month]
                )
            )
        ),
        ""
    ),
    0
)</f>
        <v>929.21982684360455</v>
      </c>
      <c r="DE62" s="3" t="str" cm="1">
        <f t="array" ref="DE62">_xlfn.IFNA(
    IF(
        _xlfn.XLOOKUP(
            _xlfn.XLOOKUP(DE$1,TBL_Options[Option],TBL_Options[Primary_Type]),
            TBL_Pricing_Types[Storage Type],
            TBL_Pricing_Types[Provider],
        )="Azure",
        _xlfn.IFS(
            SUM(
                TBL_Formulas[[#This Row],[Primary Tier 10]]*
                _xlfn.XLOOKUP(
                    DE$1,
                    TBL_Options_Add[Option],
                    TBL_Options_Add[Avg_Egress_per_Month]
                )
            )&lt;=0.1,
            0,
            AND(
                SUM(
                    TBL_Formulas[[#This Row],[Primary Tier 10]]*
                    _xlfn.XLOOKUP(
                        DE$1,
                        TBL_Options_Add[Option],
                        TBL_Options_Add[Avg_Egress_per_Month]
                    )
                )&gt;0.1,
                SUM(
                    TBL_Formulas[[#This Row],[Primary Tier 10]]*
                    _xlfn.XLOOKUP(
                        DE$1,
                        TBL_Options_Add[Option],
                        TBL_Options_Add[Avg_Egress_per_Month]
                    )
                )&lt;=10
            ),
            SUM(
                1024*
                (SUM(
                    TBL_Formulas[[#This Row],[Primary Tier 10]]*
                    _xlfn.XLOOKUP(
                        DE$1,
                        TBL_Options_Add[Option],
                        TBL_Options_Add[Avg_Egress_per_Month]
                    )
                )-0.1)*
                _xlfn.XLOOKUP(
                    "Azure",
                    TBL_Egress_Azure[Provider],
                    TBL_Egress_Azure[Next 10TB / Month]
                )
            ),
            AND(
                SUM(
                    TBL_Formulas[[#This Row],[Primary Tier 10]]*
                    _xlfn.XLOOKUP(
                        DE$1,
                        TBL_Options_Add[Option],
                        TBL_Options_Add[Avg_Egress_per_Month]
                    )
                )&gt;10,
                SUM(
                    TBL_Formulas[[#This Row],[Primary Tier 10]]*
                    _xlfn.XLOOKUP(
                        DE$1,
                        TBL_Options_Add[Option],
                        TBL_Options_Add[Avg_Egress_per_Month]
                    )
                )&lt;=50
            ),
            SUM(
                (1024*
                10*
                _xlfn.XLOOKUP(
                    "Azure",
                    TBL_Egress_Azure[Provider],
                    TBL_Egress_Azure[Next 10TB / Month]
                ))+
                (1024*
                (SUM(
                    TBL_Formulas[[#This Row],[Primary Tier 10]]*
                    _xlfn.XLOOKUP(
                        DE$1,
                        TBL_Options_Add[Option],
                        TBL_Options_Add[Avg_Egress_per_Month]
                    )
                )-10)*
                _xlfn.XLOOKUP(
                    "Azure",
                    TBL_Egress_Azure[Provider],
                    TBL_Egress_Azure[Next 40TB / Month]
                ))
            ),
            AND(
                SUM(
                    TBL_Formulas[[#This Row],[Primary Tier 10]]*
                    _xlfn.XLOOKUP(
                        DE$1,
                        TBL_Options_Add[Option],
                        TBL_Options_Add[Avg_Egress_per_Month]
                    )
                )&gt;50,
                SUM(
                    TBL_Formulas[[#This Row],[Primary Tier 10]]*
                    _xlfn.XLOOKUP(
                        DE$1,
                        TBL_Options_Add[Option],
                        TBL_Options_Add[Avg_Egress_per_Month]
                    )
                )&lt;=150
            ),
            SUM(
                (1024*
                10*
                _xlfn.XLOOKUP(
                    "Azure",
                    TBL_Egress_Azure[Provider],
                    TBL_Egress_Azure[Next 10TB / Month]
                ))+
                (1024*
                40*
                _xlfn.XLOOKUP(
                    "Azure",
                    TBL_Egress_Azure[Provider],
                    TBL_Egress_Azure[Next 40TB / Month]
                ))+
                (1024*
                (SUM(
                    TBL_Formulas[[#This Row],[Primary Tier 10]]*
                    _xlfn.XLOOKUP(
                        DE$1,
                        TBL_Options_Add[Option],
                        TBL_Options_Add[Avg_Egress_per_Month]
                    )
                )-50)*
                _xlfn.XLOOKUP(
                    "Azure",
                    TBL_Egress_Azure[Provider],
                    TBL_Egress_Azure[Next 100TB / Month]
                ))
            ),
            AND(
                SUM(
                    TBL_Formulas[[#This Row],[Primary Tier 10]]*
                    _xlfn.XLOOKUP(
                        DE$1,
                        TBL_Options_Add[Option],
                        TBL_Options_Add[Avg_Egress_per_Month]
                    )
                )&gt;150,
                SUM(
                    TBL_Formulas[[#This Row],[Primary Tier 10]]*
                    _xlfn.XLOOKUP(
                        DE$1,
                        TBL_Options_Add[Option],
                        TBL_Options_Add[Avg_Egress_per_Month]
                    )
                )&lt;=500
            ),
            SUM(
                (1024*
                10*
                _xlfn.XLOOKUP(
                    "Azure",
                    TBL_Egress_Azure[Provider],
                    TBL_Egress_Azure[Next 10TB / Month]
                ))+
                (1024*
                40*
                _xlfn.XLOOKUP(
                    "Azure",
                    TBL_Egress_Azure[Provider],
                    TBL_Egress_Azure[Next 40TB / Month]
                ))+
                (1024*
                100*
                _xlfn.XLOOKUP(
                    "Azure",
                    TBL_Egress_Azure[Provider],
                    TBL_Egress_Azure[Next 100TB / Month]
                ))+
                (1024*
                (SUM(
                    TBL_Formulas[[#This Row],[Primary Tier 10]]*
                    _xlfn.XLOOKUP(
                        DE$1,
                        TBL_Options_Add[Option],
                        TBL_Options_Add[Avg_Egress_per_Month]
                    )
                )-150)*
                _xlfn.XLOOKUP(
                    "Azure",
                    TBL_Egress_Azure[Provider],
                    TBL_Egress_Azure[Next 350TB / Month]
                ))
            ),
            SUM(
                TBL_Formulas[[#This Row],[Primary Tier 10]]*
                _xlfn.XLOOKUP(
                    DE$1,
                    TBL_Options_Add[Option],
                    TBL_Options_Add[Avg_Egress_per_Month]
                )
            )&gt;500,
            "Call Microsoft"
        ),
        ""
    ),
    0
)</f>
        <v/>
      </c>
      <c r="DF62" s="3" t="str" cm="1">
        <f t="array" ref="DF62">_xlfn.IFNA(
    IF(
        _xlfn.XLOOKUP(
            _xlfn.XLOOKUP(DF$1,TBL_Options[Option],TBL_Options[Primary_Type]),
            TBL_Pricing_Types[Storage Type],
            TBL_Pricing_Types[Provider],
        )="AWS",
        _xlfn.IFS(
            SUM(
                TBL_Formulas[[#This Row],[Primary Tier 10]]*
                _xlfn.XLOOKUP(
                    DF$1,
                    TBL_Options_Add[Option],
                    TBL_Options_Add[Avg_Egress_per_Month]
                )
            )&lt;=10,
            SUM(
                1024*
                SUM(
                    TBL_Formulas[[#This Row],[Primary Tier 10]]*
                    _xlfn.XLOOKUP(
                        DF$1,
                        TBL_Options_Add[Option],
                        TBL_Options_Add[Avg_Egress_per_Month]
                    )
                )*
                _xlfn.XLOOKUP(
                    "AWS",
                    TBL_Egress_AWS[Provider],
                    TBL_Egress_AWS[First 10TB / Month]
                )
            ),
            AND(
                SUM(
                    TBL_Formulas[[#This Row],[Primary Tier 10]]*
                    _xlfn.XLOOKUP(
                        DF$1,
                        TBL_Options_Add[Option],
                        TBL_Options_Add[Avg_Egress_per_Month]
                    )
                )&gt;10,
                SUM(
                    TBL_Formulas[[#This Row],[Primary Tier 10]]*
                    _xlfn.XLOOKUP(
                        DF$1,
                        TBL_Options_Add[Option],
                        TBL_Options_Add[Avg_Egress_per_Month]
                    )
                )&lt;=50
            ),
            SUM(
                (1024*
                10*
                _xlfn.XLOOKUP(
                    "AWS",
                    TBL_Egress_AWS[Provider],
                    TBL_Egress_AWS[First 10TB / Month]
                ))+
                (1024*
                (SUM(
                    TBL_Formulas[[#This Row],[Primary Tier 10]]*
                    _xlfn.XLOOKUP(
                        DF$1,
                        TBL_Options_Add[Option],
                        TBL_Options_Add[Avg_Egress_per_Month]
                    )
                )-10))*
                _xlfn.XLOOKUP(
                    "AWS",
                    TBL_Egress_AWS[Provider],
                    TBL_Egress_AWS[Next 40TB / Month]
                )
            ),
            AND(
                SUM(
                    TBL_Formulas[[#This Row],[Primary Tier 10]]*
                    _xlfn.XLOOKUP(
                        DF$1,
                        TBL_Options_Add[Option],
                        TBL_Options_Add[Avg_Egress_per_Month]
                    )
                )&gt;50,
                SUM(
                    TBL_Formulas[[#This Row],[Primary Tier 10]]*
                    _xlfn.XLOOKUP(
                        DF$1,
                        TBL_Options_Add[Option],
                        TBL_Options_Add[Avg_Egress_per_Month]
                    )
                )&lt;=150
            ),
            SUM(
                (1024*
                10*
                _xlfn.XLOOKUP(
                    "AWS",
                    TBL_Egress_AWS[Provider],
                    TBL_Egress_AWS[First 10TB / Month]
                ))+
                (1024*
                40*
                _xlfn.XLOOKUP(
                    "AWS",
                    TBL_Egress_AWS[Provider],
                    TBL_Egress_AWS[Next 40TB / Month]
                ))+
                (1024*
                (SUM(
                    TBL_Formulas[[#This Row],[Primary Tier 10]]*
                    _xlfn.XLOOKUP(
                        DF$1,
                        TBL_Options_Add[Option],
                        TBL_Options_Add[Avg_Egress_per_Month]
                    )
                )-50)*
                _xlfn.XLOOKUP(
                    "AWS",
                    TBL_Egress_AWS[Provider],
                    TBL_Egress_AWS[Next 100TB / Month]
                ))
            ),
            SUM(
                TBL_Formulas[[#This Row],[Primary Tier 10]]*
                _xlfn.XLOOKUP(
                    DF$1,
                    TBL_Options_Add[Option],
                    TBL_Options_Add[Avg_Egress_per_Month]
                )
            )&gt;150,
            SUM(
                (1024*
                10*
                _xlfn.XLOOKUP(
                    "AWS",
                    TBL_Egress_AWS[Provider],
                    TBL_Egress_AWS[First 10TB / Month]
                ))+
                (1024*
                40*
                _xlfn.XLOOKUP(
                    "AWS",
                    TBL_Egress_AWS[Provider],
                    TBL_Egress_AWS[Next 40TB / Month]
                ))+
                (1024*
                100*
                _xlfn.XLOOKUP(
                    "AWS",
                    TBL_Egress_AWS[Provider],
                    TBL_Egress_AWS[Next 100TB / Month]
                ))+
                (1024*
                (SUM(
                    TBL_Formulas[[#This Row],[Primary Tier 10]]*
                    _xlfn.XLOOKUP(
                        DF$1,
                        TBL_Options_Add[Option],
                        TBL_Options_Add[Avg_Egress_per_Month]
                    )
                )-150)*
                _xlfn.XLOOKUP(
                    "AWS",
                    TBL_Egress_AWS[Provider],
                    TBL_Egress_AWS[Greater than 150TB / Month]
                ))
            )
        ),
        ""
    ),
    0
)</f>
        <v/>
      </c>
      <c r="DG62" s="3" cm="1">
        <f t="array" ref="DG62">_xlfn.IFNA(
    IF(
        _xlfn.XLOOKUP(
            _xlfn.XLOOKUP(DG$1,TBL_Options[Option],TBL_Options[Primary_Type]),
            TBL_Pricing_Types[Storage Type],
            TBL_Pricing_Types[Provider],
        )="GCP",
        _xlfn.IFS(
            SUM(
                TBL_Formulas[[#This Row],[Primary Tier 10]]*
                _xlfn.XLOOKUP(
                    DG$1,
                    TBL_Options_Add[Option],
                    TBL_Options_Add[Avg_Egress_per_Month]
                )
            )&lt;=1,
            SUM(
                1024*
                SUM(
                    TBL_Formulas[[#This Row],[Primary Tier 10]]*
                    _xlfn.XLOOKUP(
                        DG$1,
                        TBL_Options_Add[Option],
                        TBL_Options_Add[Avg_Egress_per_Month]
                    )
                )*
                _xlfn.XLOOKUP(
                    "GCP",
                    TBL_Egress_GCP[Provider],
                    TBL_Egress_GCP[First 1TB / Month]
                )
            ),
            AND(
                SUM(
                    TBL_Formulas[[#This Row],[Primary Tier 10]]*
                    _xlfn.XLOOKUP(
                        DG$1,
                        TBL_Options_Add[Option],
                        TBL_Options_Add[Avg_Egress_per_Month]
                    )
                )&gt;1,
                SUM(
                    TBL_Formulas[[#This Row],[Primary Tier 10]]*
                    _xlfn.XLOOKUP(
                        DG$1,
                        TBL_Options_Add[Option],
                        TBL_Options_Add[Avg_Egress_per_Month]
                    )
                )&lt;=10
            ),
            SUM(
                (1024*
                1*
                _xlfn.XLOOKUP(
                    "GCP",
                    TBL_Egress_GCP[Provider],
                    TBL_Egress_GCP[First 1TB / Month]
                ))+
                (1024*
                (SUM(
                    TBL_Formulas[[#This Row],[Primary Tier 10]]*
                    _xlfn.XLOOKUP(
                        DG$1,
                        TBL_Options_Add[Option],
                        TBL_Options_Add[Avg_Egress_per_Month]
                    )
                )-1))*
                _xlfn.XLOOKUP(
                    "GCP",
                    TBL_Egress_GCP[Provider],
                    TBL_Egress_GCP[Next 9TB / Month]
                )
            ),
            SUM(
                TBL_Formulas[[#This Row],[Primary Tier 10]]*
                _xlfn.XLOOKUP(
                    DG$1,
                    TBL_Options_Add[Option],
                    TBL_Options_Add[Avg_Egress_per_Month]
                )
            )&gt;10,
            SUM(
                (1024*
                1*
                _xlfn.XLOOKUP(
                    "GCP",
                    TBL_Egress_GCP[Provider],
                    TBL_Egress_GCP[First 1TB / Month]
                ))+
                (1024*
                10*
                _xlfn.XLOOKUP(
                    "GCP",
                    TBL_Egress_GCP[Provider],
                    TBL_Egress_GCP[Next 9TB / Month]
                ))+
                (1024*
                (SUM(
                    TBL_Formulas[[#This Row],[Primary Tier 10]]*
                    _xlfn.XLOOKUP(
                        DG$1,
                        TBL_Options_Add[Option],
                        TBL_Options_Add[Avg_Egress_per_Month]
                    )
                )-10))*
                _xlfn.XLOOKUP(
                    "GCP",
                    TBL_Egress_GCP[Provider],
                    TBL_Egress_GCP[Greater than 10TB / Month]
                )
            )
        ),
        ""
    ),
    0
)</f>
        <v>929.21982684360455</v>
      </c>
      <c r="DH62" s="3">
        <f>SUM(TBL_Formulas[[#This Row],[Primary Storage 01]:[Archive Storage 01]],TBL_Formulas[[#This Row],[Data Retrieval 01]])</f>
        <v>7312.4012225139213</v>
      </c>
      <c r="DI62" s="3">
        <f>SUM(TBL_Formulas[[#This Row],[Primary Storage 01]:[Archive Storage 01]],TBL_Formulas[[#This Row],[Data Retrieval 01]],TBL_Formulas[[#This Row],[Egress Fees 01 - Azure]:[Egress Fees 01 - GCP]])</f>
        <v>10169.065331212481</v>
      </c>
      <c r="DJ62" s="3">
        <f>SUM(TBL_Formulas[[#This Row],[Primary Storage 02]:[Archive Storage 02]],TBL_Formulas[[#This Row],[Data Retrieval 02]])</f>
        <v>793.66439591038568</v>
      </c>
      <c r="DK62" s="3">
        <f>SUM(TBL_Formulas[[#This Row],[Primary Storage 02]:[Archive Storage 02]],TBL_Formulas[[#This Row],[Data Retrieval 02]],TBL_Formulas[[#This Row],[Egress Fees 02 - Azure]:[Egress Fees 02 - GCP]])</f>
        <v>944.0429130302482</v>
      </c>
      <c r="DL62" s="3">
        <f>SUM(TBL_Formulas[[#This Row],[Primary Storage 03]:[Archive Storage 03]],TBL_Formulas[[#This Row],[Data Retrieval 03]])</f>
        <v>1127.8388783989692</v>
      </c>
      <c r="DM62" s="3">
        <f>SUM(TBL_Formulas[[#This Row],[Primary Storage 03]:[Archive Storage 03]],TBL_Formulas[[#This Row],[Data Retrieval 03]],TBL_Formulas[[#This Row],[Egress Fees 03 - Azure]:[Egress Fees 03 - GCP]])</f>
        <v>1879.7314639982819</v>
      </c>
      <c r="DN62" s="3">
        <f>SUM(TBL_Formulas[[#This Row],[Primary Storage 04]:[Archive Storage 04]],TBL_Formulas[[#This Row],[Data Retrieval 04]])</f>
        <v>918.97982684360454</v>
      </c>
      <c r="DO62" s="3">
        <f>SUM(TBL_Formulas[[#This Row],[Primary Storage 04]:[Archive Storage 04]],TBL_Formulas[[#This Row],[Data Retrieval 04]],TBL_Formulas[[#This Row],[Egress Fees 04 - Azure]:[Egress Fees 04 - GCP]])</f>
        <v>1670.8724124429173</v>
      </c>
      <c r="DP62" s="3">
        <f>SUM(TBL_Formulas[[#This Row],[Primary Storage 05]:[Archive Storage 05]],TBL_Formulas[[#This Row],[Data Retrieval 05]])</f>
        <v>1481.1446367631233</v>
      </c>
      <c r="DQ62" s="3">
        <f>SUM(TBL_Formulas[[#This Row],[Primary Storage 05]:[Archive Storage 05]],TBL_Formulas[[#This Row],[Data Retrieval 05]],TBL_Formulas[[#This Row],[Egress Fees 05 - Azure]:[Egress Fees 05 - GCP]])</f>
        <v>2203.1913172068998</v>
      </c>
      <c r="DR62" s="3">
        <f>SUM(TBL_Formulas[[#This Row],[Primary Storage 06]:[Archive Storage 06]],TBL_Formulas[[#This Row],[Data Retrieval 06]])</f>
        <v>918.97982684360454</v>
      </c>
      <c r="DS62" s="3">
        <f>SUM(TBL_Formulas[[#This Row],[Primary Storage 06]:[Archive Storage 06]],TBL_Formulas[[#This Row],[Data Retrieval 06]],TBL_Formulas[[#This Row],[Egress Fees 06 - Azure]:[Egress Fees 06 - GCP]])</f>
        <v>1641.0265072873808</v>
      </c>
      <c r="DT62" s="3">
        <f>SUM(TBL_Formulas[[#This Row],[Primary Storage 07]:[Archive Storage 07]],TBL_Formulas[[#This Row],[Data Retrieval 07]])</f>
        <v>334.17448248858341</v>
      </c>
      <c r="DU62" s="3">
        <f>SUM(TBL_Formulas[[#This Row],[Primary Storage 07]:[Archive Storage 07]],TBL_Formulas[[#This Row],[Data Retrieval 07]],TBL_Formulas[[#This Row],[Egress Fees 07 - Azure]:[Egress Fees 07 - GCP]])</f>
        <v>1056.2211629323597</v>
      </c>
      <c r="DV62" s="3">
        <f>SUM(TBL_Formulas[[#This Row],[Primary Storage 08]:[Archive Storage 08]],TBL_Formulas[[#This Row],[Data Retrieval 08]])</f>
        <v>3258.2012042636884</v>
      </c>
      <c r="DW62" s="3">
        <f>SUM(TBL_Formulas[[#This Row],[Primary Storage 08]:[Archive Storage 08]],TBL_Formulas[[#This Row],[Data Retrieval 08]],TBL_Formulas[[#This Row],[Egress Fees 08 - Azure]:[Egress Fees 08 - GCP]])</f>
        <v>3980.2478847074644</v>
      </c>
      <c r="DX62" s="3">
        <f>SUM(TBL_Formulas[[#This Row],[Primary Storage 09]:[Archive Storage 09]],TBL_Formulas[[#This Row],[Data Retrieval 09]])</f>
        <v>918.97982684360454</v>
      </c>
      <c r="DY62" s="3">
        <f>SUM(TBL_Formulas[[#This Row],[Primary Storage 09]:[Archive Storage 09]],TBL_Formulas[[#This Row],[Data Retrieval 09]],TBL_Formulas[[#This Row],[Egress Fees 09 - Azure]:[Egress Fees 09 - GCP]])</f>
        <v>1848.1996536872091</v>
      </c>
      <c r="DZ62" s="3">
        <f>SUM(TBL_Formulas[[#This Row],[Primary Storage 10]:[Archive Storage 10]],TBL_Formulas[[#This Row],[Data Retrieval 10]])</f>
        <v>501.26172373287511</v>
      </c>
      <c r="EA62" s="3">
        <f>SUM(TBL_Formulas[[#This Row],[Primary Storage 10]:[Archive Storage 10]],TBL_Formulas[[#This Row],[Data Retrieval 10]],TBL_Formulas[[#This Row],[Egress Fees 10 - Azure]:[Egress Fees 10 - GCP]])</f>
        <v>1430.4815505764795</v>
      </c>
      <c r="EB62" s="14"/>
    </row>
    <row r="63" spans="1:132" x14ac:dyDescent="0.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row>
  </sheetData>
  <pageMargins left="0.7" right="0.7" top="0.75" bottom="0.75" header="0.3" footer="0.3"/>
  <ignoredErrors>
    <ignoredError sqref="CG3:DG62" calculatedColumn="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Solution_Options</vt:lpstr>
      <vt:lpstr>Pricing_Options</vt:lpstr>
      <vt:lpstr>Formulas</vt:lpstr>
      <vt:lpstr>Input_Years</vt:lpstr>
    </vt:vector>
  </TitlesOfParts>
  <Company>CMDIII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Storage Cost Comparisons</dc:title>
  <dc:creator>Clinton M. Davenport</dc:creator>
  <cp:keywords>Cost, Storage, Comparison, </cp:keywords>
  <cp:lastModifiedBy>Clinton Davenport</cp:lastModifiedBy>
  <dcterms:created xsi:type="dcterms:W3CDTF">2023-07-03T16:08:39Z</dcterms:created>
  <dcterms:modified xsi:type="dcterms:W3CDTF">2023-07-05T00:50:40Z</dcterms:modified>
  <cp:contentStatus/>
</cp:coreProperties>
</file>