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https://d.docs.live.net/b11de51ae002a4d0/Documents/SubStack/SQL_Licensing_Comparison/"/>
    </mc:Choice>
  </mc:AlternateContent>
  <xr:revisionPtr revIDLastSave="119" documentId="8_{27C0F1CD-237E-4027-A7DC-9EB4B7A6BE14}" xr6:coauthVersionLast="47" xr6:coauthVersionMax="47" xr10:uidLastSave="{9327D257-68A2-6249-BD5C-D848568DF41A}"/>
  <bookViews>
    <workbookView xWindow="0" yWindow="880" windowWidth="36000" windowHeight="22500" xr2:uid="{41F3E74A-333B-4C9F-B7B9-BC09D2ADC90F}"/>
  </bookViews>
  <sheets>
    <sheet name="Summary" sheetId="1" r:id="rId1"/>
  </sheets>
  <definedNames>
    <definedName name="Input_Amortization_Years">Summary!$B$12</definedName>
    <definedName name="Input_Amortization_Yr_1_Percentage">Summary!$B$13</definedName>
    <definedName name="Input_Amortization_Yr_2_Percentage">Summary!$D$13</definedName>
    <definedName name="Input_Amortization_Yr_3_Percentage">Summary!$F$13</definedName>
    <definedName name="Input_Core_Packs">Summary!$B$5</definedName>
    <definedName name="Input_Cores_Actual">Summary!$B$2</definedName>
    <definedName name="Input_SA_Percentage">Summary!$B$11</definedName>
    <definedName name="Input_Years">Summary!$B$21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 i="1" l="1"/>
  <c r="F13" i="1"/>
  <c r="D15" i="1" a="1"/>
  <c r="D15" i="1" s="1"/>
  <c r="E19" i="1"/>
  <c r="D19" i="1"/>
  <c r="C19" i="1"/>
  <c r="E18" i="1"/>
  <c r="D18" i="1"/>
  <c r="C18" i="1"/>
  <c r="B5" i="1"/>
  <c r="D17" i="1" s="1"/>
  <c r="B10" i="1"/>
  <c r="C8" i="1"/>
  <c r="B8" i="1"/>
  <c r="E9" i="1"/>
  <c r="D9" i="1"/>
  <c r="C9" i="1"/>
  <c r="E7" i="1"/>
  <c r="D7" i="1"/>
  <c r="C7" i="1"/>
  <c r="E6" i="1"/>
  <c r="D6" i="1"/>
  <c r="C6" i="1"/>
  <c r="E16" i="1" l="1"/>
  <c r="E17" i="1"/>
  <c r="C14" i="1" a="1"/>
  <c r="C14" i="1" s="1"/>
  <c r="D16" i="1"/>
  <c r="C17" i="1"/>
  <c r="E14" i="1" a="1"/>
  <c r="E14" i="1" s="1"/>
  <c r="D14" i="1" a="1"/>
  <c r="D14" i="1" s="1"/>
  <c r="C15" i="1" a="1"/>
  <c r="C15" i="1" s="1"/>
  <c r="F15" i="1" s="1"/>
  <c r="E15" i="1" a="1"/>
  <c r="E15" i="1" s="1"/>
  <c r="C10" i="1"/>
  <c r="F18" i="1"/>
  <c r="D24" i="1" a="1"/>
  <c r="D24" i="1" s="1"/>
  <c r="C16" i="1"/>
  <c r="E10" i="1"/>
  <c r="E8" i="1"/>
  <c r="E24" i="1" a="1"/>
  <c r="E24" i="1" s="1"/>
  <c r="E23" i="1" a="1"/>
  <c r="E23" i="1" s="1"/>
  <c r="D8" i="1"/>
  <c r="B23" i="1" s="1" a="1"/>
  <c r="B23" i="1" s="1"/>
  <c r="F9" i="1"/>
  <c r="D10" i="1"/>
  <c r="F19" i="1"/>
  <c r="F17" i="1"/>
  <c r="F14" i="1"/>
  <c r="F6" i="1"/>
  <c r="F7" i="1"/>
  <c r="F16" i="1" l="1"/>
  <c r="D23" i="1" a="1"/>
  <c r="D23" i="1" s="1"/>
  <c r="B24" i="1" a="1"/>
  <c r="B24" i="1" s="1"/>
  <c r="F8" i="1"/>
  <c r="C24" i="1" a="1"/>
  <c r="C24" i="1" s="1"/>
  <c r="F10" i="1"/>
  <c r="C23" i="1" a="1"/>
  <c r="C2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A13" authorId="0" shapeId="0" xr:uid="{3EAB8E34-06FB-4705-A054-132B0665E7DF}">
      <text>
        <r>
          <rPr>
            <b/>
            <sz val="9"/>
            <color rgb="FF000000"/>
            <rFont val="Tahoma"/>
            <family val="2"/>
          </rPr>
          <t xml:space="preserve">Reminder:
</t>
        </r>
        <r>
          <rPr>
            <sz val="9"/>
            <color rgb="FF000000"/>
            <rFont val="Tahoma"/>
            <family val="2"/>
          </rPr>
          <t xml:space="preserve">Total for percentages need to equal 100% otherwise you will be off on pricing. 
</t>
        </r>
      </text>
    </comment>
    <comment ref="B21" authorId="0" shapeId="0" xr:uid="{EBFB08CE-73CB-4A1B-A80E-CFCC81D2C66A}">
      <text>
        <r>
          <rPr>
            <b/>
            <sz val="9"/>
            <color indexed="81"/>
            <rFont val="Tahoma"/>
            <charset val="1"/>
          </rPr>
          <t xml:space="preserve">BE AWARE:
</t>
        </r>
        <r>
          <rPr>
            <sz val="10"/>
            <color indexed="81"/>
            <rFont val="Tahoma"/>
            <family val="2"/>
          </rPr>
          <t xml:space="preserve">Suppose you amortize across a shorter span than the years to evaluate. You won't see all the costs, only the number of years selected.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<sst xmlns="http://schemas.openxmlformats.org/spreadsheetml/2006/main" count="41" uniqueCount="40">
  <si>
    <t>Windows Virtual Machine w/SQL Enterprise price per month</t>
  </si>
  <si>
    <t>Windows Virtual Machine w/SQL Standard price per month</t>
  </si>
  <si>
    <t xml:space="preserve">Windows Virtual Machine price per month </t>
  </si>
  <si>
    <t>E32-16as v5</t>
  </si>
  <si>
    <t>Number of Cores</t>
  </si>
  <si>
    <t>SQL Subscription Enterprise per year per 2-core pack</t>
  </si>
  <si>
    <t>SQL Subscription Standard per year per 2-core pack</t>
  </si>
  <si>
    <t>Number of 2-core packs required</t>
  </si>
  <si>
    <t>Unit Price</t>
  </si>
  <si>
    <t>Year 1 costs</t>
  </si>
  <si>
    <t>Year 2 costs</t>
  </si>
  <si>
    <t>Year 3 costs</t>
  </si>
  <si>
    <t>Total</t>
  </si>
  <si>
    <t>Region</t>
  </si>
  <si>
    <t>US East 2</t>
  </si>
  <si>
    <t xml:space="preserve">        Enterprise SQL Costs broken out</t>
  </si>
  <si>
    <t xml:space="preserve">        Standard SQL Costs broken out</t>
  </si>
  <si>
    <t>PAYG SQL Enterprise per month per core</t>
  </si>
  <si>
    <t>PAYG SQL Standard per month per core</t>
  </si>
  <si>
    <t>Number of Years to evaluate</t>
  </si>
  <si>
    <t>VM SQL License Cost</t>
  </si>
  <si>
    <t>Enterprise price per 2-core pack (Volume/Hosting licensing)</t>
  </si>
  <si>
    <t>Standard price per 2-core pack (Volume/Hosting licensing)</t>
  </si>
  <si>
    <t>Volume/Hosting licensing</t>
  </si>
  <si>
    <t>SQL Subscription</t>
  </si>
  <si>
    <t>PAYG</t>
  </si>
  <si>
    <t>Description</t>
  </si>
  <si>
    <t>Enterprise SQL Costs</t>
  </si>
  <si>
    <t>Standard SQL Costs</t>
  </si>
  <si>
    <t>Legend</t>
  </si>
  <si>
    <t>Input Field</t>
  </si>
  <si>
    <t>Calculated Field</t>
  </si>
  <si>
    <t>Virtual Machine Name</t>
  </si>
  <si>
    <t>Software Assurance percentage of licensing costs</t>
  </si>
  <si>
    <t>Year 3 %</t>
  </si>
  <si>
    <t>Year 2 %</t>
  </si>
  <si>
    <t># of Years to amortize licensing and software assurance across</t>
  </si>
  <si>
    <t xml:space="preserve">Generally I have seen the percentages all over so make sure to confirm with your licensing reselller for the exact percentages. You may have to calculate it out based on the price breakdowns. </t>
  </si>
  <si>
    <t>Notes/References:</t>
  </si>
  <si>
    <t>Microsoft SQL Licensing - Link to pricing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</si>
</sst>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b/>
      <sz val="14"/>
      <color theme="0"/>
      <name val="Calibri"/>
      <family val="2"/>
      <scheme val="minor"/>
    </font>
    <font>
      <b/>
      <sz val="9"/>
      <color indexed="81"/>
      <name val="Tahoma"/>
      <charset val="1"/>
    </font>
    <font>
      <sz val="10"/>
      <color indexed="81"/>
      <name val="Tahoma"/>
      <family val="2"/>
    </font>
    <font>
      <b/>
      <sz val="9"/>
      <color rgb="FF000000"/>
      <name val="Tahoma"/>
      <family val="2"/>
    </font>
    <font>
      <sz val="9"/>
      <color rgb="FF000000"/>
      <name val="Tahoma"/>
      <family val="2"/>
    </font>
    <font>
      <u/>
      <sz val="11"/>
      <color theme="1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20">
    <border>
      <left/>
      <right/>
      <top/>
      <bottom/>
      <diagonal/>
    </border>
    <border>
      <left style="thick">
        <color auto="1"/>
      </left>
      <right style="medium">
        <color auto="1"/>
      </right>
      <top style="thick">
        <color auto="1"/>
      </top>
      <bottom style="thin">
        <color auto="1"/>
      </bottom>
      <diagonal/>
    </border>
    <border>
      <left style="medium">
        <color auto="1"/>
      </left>
      <right style="medium">
        <color auto="1"/>
      </right>
      <top style="thick">
        <color auto="1"/>
      </top>
      <bottom style="thin">
        <color auto="1"/>
      </bottom>
      <diagonal/>
    </border>
    <border>
      <left style="medium">
        <color auto="1"/>
      </left>
      <right style="thick">
        <color auto="1"/>
      </right>
      <top style="thick">
        <color auto="1"/>
      </top>
      <bottom style="thin">
        <color auto="1"/>
      </bottom>
      <diagonal/>
    </border>
    <border>
      <left style="thick">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thick">
        <color auto="1"/>
      </left>
      <right style="medium">
        <color auto="1"/>
      </right>
      <top style="thin">
        <color auto="1"/>
      </top>
      <bottom style="thick">
        <color auto="1"/>
      </bottom>
      <diagonal/>
    </border>
    <border>
      <left style="medium">
        <color auto="1"/>
      </left>
      <right style="medium">
        <color auto="1"/>
      </right>
      <top style="thin">
        <color auto="1"/>
      </top>
      <bottom style="thick">
        <color auto="1"/>
      </bottom>
      <diagonal/>
    </border>
    <border>
      <left style="medium">
        <color auto="1"/>
      </left>
      <right style="thick">
        <color auto="1"/>
      </right>
      <top style="thin">
        <color auto="1"/>
      </top>
      <bottom style="thick">
        <color auto="1"/>
      </bottom>
      <diagonal/>
    </border>
    <border>
      <left style="thick">
        <color auto="1"/>
      </left>
      <right/>
      <top/>
      <bottom/>
      <diagonal/>
    </border>
    <border>
      <left style="thick">
        <color auto="1"/>
      </left>
      <right style="medium">
        <color auto="1"/>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style="medium">
        <color auto="1"/>
      </right>
      <top/>
      <bottom style="thin">
        <color auto="1"/>
      </bottom>
      <diagonal/>
    </border>
    <border>
      <left style="medium">
        <color auto="1"/>
      </left>
      <right style="medium">
        <color auto="1"/>
      </right>
      <top/>
      <bottom style="thin">
        <color auto="1"/>
      </bottom>
      <diagonal/>
    </border>
    <border>
      <left style="medium">
        <color auto="1"/>
      </left>
      <right style="thick">
        <color auto="1"/>
      </right>
      <top/>
      <bottom style="thin">
        <color auto="1"/>
      </bottom>
      <diagonal/>
    </border>
    <border>
      <left style="medium">
        <color auto="1"/>
      </left>
      <right style="medium">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10" fillId="0" borderId="0" applyNumberFormat="0" applyFill="0" applyBorder="0" applyAlignment="0" applyProtection="0"/>
  </cellStyleXfs>
  <cellXfs count="51">
    <xf numFmtId="0" fontId="0" fillId="0" borderId="0" xfId="0"/>
    <xf numFmtId="0" fontId="0" fillId="0" borderId="4" xfId="0" applyBorder="1"/>
    <xf numFmtId="0" fontId="0" fillId="0" borderId="7" xfId="0" applyBorder="1"/>
    <xf numFmtId="44" fontId="0" fillId="0" borderId="8" xfId="1" applyFont="1" applyBorder="1"/>
    <xf numFmtId="44" fontId="0" fillId="0" borderId="8" xfId="0" applyNumberFormat="1" applyBorder="1"/>
    <xf numFmtId="44" fontId="0" fillId="0" borderId="9" xfId="1" applyFont="1" applyBorder="1"/>
    <xf numFmtId="44" fontId="0" fillId="0" borderId="14" xfId="1" applyFont="1" applyBorder="1"/>
    <xf numFmtId="44" fontId="0" fillId="0" borderId="15" xfId="1" applyFont="1" applyBorder="1"/>
    <xf numFmtId="0" fontId="4" fillId="2" borderId="11"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2" xfId="0" applyFont="1" applyFill="1" applyBorder="1" applyAlignment="1">
      <alignment horizontal="center" vertical="center"/>
    </xf>
    <xf numFmtId="0" fontId="3" fillId="0" borderId="13" xfId="0" applyFont="1" applyBorder="1" applyAlignment="1">
      <alignment horizontal="center"/>
    </xf>
    <xf numFmtId="0" fontId="3" fillId="0" borderId="7" xfId="0" applyFont="1" applyBorder="1" applyAlignment="1">
      <alignment horizontal="center"/>
    </xf>
    <xf numFmtId="0" fontId="0" fillId="3" borderId="12" xfId="1" applyNumberFormat="1" applyFont="1" applyFill="1" applyBorder="1" applyAlignment="1">
      <alignment horizontal="center"/>
    </xf>
    <xf numFmtId="0" fontId="2" fillId="2" borderId="11" xfId="0" applyFont="1" applyFill="1" applyBorder="1" applyAlignment="1">
      <alignment horizontal="right"/>
    </xf>
    <xf numFmtId="0" fontId="5" fillId="2" borderId="1" xfId="0" applyFont="1" applyFill="1" applyBorder="1" applyAlignment="1">
      <alignment horizont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44" fontId="0" fillId="3" borderId="5" xfId="1" applyFont="1" applyFill="1" applyBorder="1"/>
    <xf numFmtId="0" fontId="0" fillId="3" borderId="5" xfId="0" applyFill="1" applyBorder="1" applyAlignment="1">
      <alignment horizontal="center"/>
    </xf>
    <xf numFmtId="9" fontId="0" fillId="3" borderId="5" xfId="2" applyFont="1" applyFill="1" applyBorder="1" applyAlignment="1">
      <alignment horizontal="center"/>
    </xf>
    <xf numFmtId="44" fontId="0" fillId="3" borderId="8" xfId="1" applyFont="1" applyFill="1" applyBorder="1"/>
    <xf numFmtId="0" fontId="0" fillId="4" borderId="5" xfId="1" applyNumberFormat="1" applyFont="1" applyFill="1" applyBorder="1" applyAlignment="1">
      <alignment horizontal="center"/>
    </xf>
    <xf numFmtId="44" fontId="0" fillId="4" borderId="5" xfId="1" applyFont="1" applyFill="1" applyBorder="1"/>
    <xf numFmtId="44" fontId="0" fillId="4" borderId="5" xfId="0" applyNumberFormat="1" applyFill="1" applyBorder="1"/>
    <xf numFmtId="44" fontId="0" fillId="4" borderId="6" xfId="0" applyNumberFormat="1" applyFill="1" applyBorder="1"/>
    <xf numFmtId="44" fontId="0" fillId="4" borderId="8" xfId="0" applyNumberFormat="1" applyFill="1" applyBorder="1"/>
    <xf numFmtId="44" fontId="0" fillId="4" borderId="9" xfId="0" applyNumberFormat="1" applyFill="1" applyBorder="1"/>
    <xf numFmtId="0" fontId="5" fillId="2" borderId="17" xfId="0" applyFont="1" applyFill="1" applyBorder="1" applyAlignment="1">
      <alignment horizontal="center" vertical="center"/>
    </xf>
    <xf numFmtId="0" fontId="0" fillId="5" borderId="0" xfId="0" applyFill="1"/>
    <xf numFmtId="0" fontId="0" fillId="5" borderId="0" xfId="1" applyNumberFormat="1" applyFont="1" applyFill="1"/>
    <xf numFmtId="44" fontId="0" fillId="5" borderId="0" xfId="0" applyNumberFormat="1" applyFill="1"/>
    <xf numFmtId="0" fontId="0" fillId="5" borderId="10" xfId="0" applyFill="1" applyBorder="1"/>
    <xf numFmtId="44" fontId="0" fillId="5" borderId="0" xfId="1" applyFont="1" applyFill="1"/>
    <xf numFmtId="0" fontId="0" fillId="2" borderId="5" xfId="0" applyFill="1" applyBorder="1"/>
    <xf numFmtId="0" fontId="0" fillId="2" borderId="6" xfId="0" applyFill="1" applyBorder="1"/>
    <xf numFmtId="0" fontId="0" fillId="2" borderId="2" xfId="0" applyFill="1" applyBorder="1"/>
    <xf numFmtId="0" fontId="0" fillId="2" borderId="3" xfId="0" applyFill="1" applyBorder="1"/>
    <xf numFmtId="0" fontId="0" fillId="2" borderId="8" xfId="0" applyFill="1" applyBorder="1"/>
    <xf numFmtId="0" fontId="0" fillId="2" borderId="9" xfId="0" applyFill="1" applyBorder="1"/>
    <xf numFmtId="0" fontId="0" fillId="3" borderId="18" xfId="0" applyFill="1" applyBorder="1" applyAlignment="1">
      <alignment horizontal="center"/>
    </xf>
    <xf numFmtId="0" fontId="0" fillId="4" borderId="19" xfId="0" applyFill="1" applyBorder="1" applyAlignment="1">
      <alignment horizontal="center"/>
    </xf>
    <xf numFmtId="44" fontId="0" fillId="5" borderId="10" xfId="0" applyNumberFormat="1" applyFill="1" applyBorder="1"/>
    <xf numFmtId="44" fontId="0" fillId="2" borderId="5" xfId="0" applyNumberFormat="1" applyFill="1" applyBorder="1" applyAlignment="1">
      <alignment horizontal="center"/>
    </xf>
    <xf numFmtId="0" fontId="0" fillId="3" borderId="5" xfId="2" applyNumberFormat="1" applyFont="1" applyFill="1" applyBorder="1" applyAlignment="1">
      <alignment horizontal="center"/>
    </xf>
    <xf numFmtId="0" fontId="0" fillId="0" borderId="4" xfId="0" applyBorder="1" applyAlignment="1">
      <alignment horizontal="right" indent="1"/>
    </xf>
    <xf numFmtId="9" fontId="0" fillId="2" borderId="5" xfId="2" applyFont="1" applyFill="1" applyBorder="1" applyAlignment="1">
      <alignment horizontal="center"/>
    </xf>
    <xf numFmtId="9" fontId="0" fillId="2" borderId="6" xfId="2" applyFont="1" applyFill="1" applyBorder="1" applyAlignment="1">
      <alignment horizontal="center"/>
    </xf>
    <xf numFmtId="44" fontId="0" fillId="2" borderId="5" xfId="0" applyNumberFormat="1" applyFill="1" applyBorder="1" applyAlignment="1">
      <alignment horizontal="center"/>
    </xf>
    <xf numFmtId="44" fontId="0" fillId="2" borderId="6" xfId="0" applyNumberFormat="1" applyFill="1" applyBorder="1" applyAlignment="1">
      <alignment horizontal="center"/>
    </xf>
    <xf numFmtId="0" fontId="10" fillId="5" borderId="0" xfId="3" applyFill="1"/>
  </cellXfs>
  <cellStyles count="4">
    <cellStyle name="Currency" xfId="1" builtinId="4"/>
    <cellStyle name="Hyperlink" xfId="3" builtinId="8"/>
    <cellStyle name="Normal" xfId="0" builtinId="0"/>
    <cellStyle name="Percent" xfId="2" builtinId="5"/>
  </cellStyles>
  <dxfs count="6">
    <dxf>
      <fill>
        <patternFill>
          <bgColor rgb="FFFFFF00"/>
        </patternFill>
      </fill>
    </dxf>
    <dxf>
      <fill>
        <patternFill patternType="none">
          <bgColor auto="1"/>
        </patternFill>
      </fill>
    </dxf>
    <dxf>
      <fill>
        <patternFill>
          <bgColor rgb="FFFFFF00"/>
        </patternFill>
      </fill>
    </dxf>
    <dxf>
      <fill>
        <patternFill patternType="none">
          <bgColor auto="1"/>
        </patternFill>
      </fill>
    </dxf>
    <dxf>
      <fill>
        <patternFill>
          <bgColor theme="1"/>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microsoft.com/en-us/sql-server/sql-server-2022-pricing"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48120-1581-4F21-BA53-3C4CB095E29E}">
  <dimension ref="A1:I30"/>
  <sheetViews>
    <sheetView tabSelected="1" zoomScale="150" zoomScaleNormal="150" workbookViewId="0">
      <selection activeCell="G22" sqref="G22"/>
    </sheetView>
  </sheetViews>
  <sheetFormatPr baseColWidth="10" defaultColWidth="0" defaultRowHeight="15" zeroHeight="1" x14ac:dyDescent="0.2"/>
  <cols>
    <col min="1" max="1" width="64.1640625" bestFit="1" customWidth="1"/>
    <col min="2" max="2" width="21.1640625" bestFit="1" customWidth="1"/>
    <col min="3" max="3" width="26.5" bestFit="1" customWidth="1"/>
    <col min="4" max="4" width="17.83203125" bestFit="1" customWidth="1"/>
    <col min="5" max="5" width="15" bestFit="1" customWidth="1"/>
    <col min="6" max="6" width="18.33203125" customWidth="1"/>
    <col min="7" max="7" width="9.1640625" customWidth="1"/>
    <col min="8" max="8" width="15.33203125" bestFit="1" customWidth="1"/>
    <col min="9" max="9" width="9.1640625" customWidth="1"/>
    <col min="10" max="16384" width="9.1640625" hidden="1"/>
  </cols>
  <sheetData>
    <row r="1" spans="1:9" ht="20" thickTop="1" x14ac:dyDescent="0.25">
      <c r="A1" s="15" t="s">
        <v>26</v>
      </c>
      <c r="B1" s="16" t="s">
        <v>8</v>
      </c>
      <c r="C1" s="36"/>
      <c r="D1" s="36"/>
      <c r="E1" s="36"/>
      <c r="F1" s="37"/>
      <c r="G1" s="29"/>
      <c r="H1" s="28" t="s">
        <v>29</v>
      </c>
      <c r="I1" s="29"/>
    </row>
    <row r="2" spans="1:9" x14ac:dyDescent="0.2">
      <c r="A2" s="1" t="s">
        <v>4</v>
      </c>
      <c r="B2" s="19">
        <v>16</v>
      </c>
      <c r="C2" s="34"/>
      <c r="D2" s="34"/>
      <c r="E2" s="34"/>
      <c r="F2" s="35"/>
      <c r="G2" s="29"/>
      <c r="H2" s="40" t="s">
        <v>30</v>
      </c>
      <c r="I2" s="29"/>
    </row>
    <row r="3" spans="1:9" ht="16" thickBot="1" x14ac:dyDescent="0.25">
      <c r="A3" s="1" t="s">
        <v>32</v>
      </c>
      <c r="B3" s="19" t="s">
        <v>3</v>
      </c>
      <c r="C3" s="34"/>
      <c r="D3" s="34"/>
      <c r="E3" s="34"/>
      <c r="F3" s="35"/>
      <c r="G3" s="29"/>
      <c r="H3" s="41" t="s">
        <v>31</v>
      </c>
      <c r="I3" s="29"/>
    </row>
    <row r="4" spans="1:9" ht="17" thickTop="1" thickBot="1" x14ac:dyDescent="0.25">
      <c r="A4" s="1" t="s">
        <v>13</v>
      </c>
      <c r="B4" s="19" t="s">
        <v>14</v>
      </c>
      <c r="C4" s="38"/>
      <c r="D4" s="38"/>
      <c r="E4" s="38"/>
      <c r="F4" s="39"/>
      <c r="G4" s="29"/>
      <c r="H4" s="29"/>
      <c r="I4" s="29"/>
    </row>
    <row r="5" spans="1:9" ht="20" thickTop="1" x14ac:dyDescent="0.2">
      <c r="A5" s="1" t="s">
        <v>7</v>
      </c>
      <c r="B5" s="22">
        <f>B2/2</f>
        <v>8</v>
      </c>
      <c r="C5" s="16" t="s">
        <v>9</v>
      </c>
      <c r="D5" s="16" t="s">
        <v>10</v>
      </c>
      <c r="E5" s="16" t="s">
        <v>11</v>
      </c>
      <c r="F5" s="17" t="s">
        <v>12</v>
      </c>
      <c r="G5" s="29"/>
      <c r="H5" s="29"/>
      <c r="I5" s="29"/>
    </row>
    <row r="6" spans="1:9" ht="16.5" customHeight="1" x14ac:dyDescent="0.2">
      <c r="A6" s="1" t="s">
        <v>2</v>
      </c>
      <c r="B6" s="18">
        <v>2394.4</v>
      </c>
      <c r="C6" s="23">
        <f>B6*12</f>
        <v>28732.800000000003</v>
      </c>
      <c r="D6" s="23">
        <f>B6*12</f>
        <v>28732.800000000003</v>
      </c>
      <c r="E6" s="23">
        <f>B6*12</f>
        <v>28732.800000000003</v>
      </c>
      <c r="F6" s="25">
        <f>SUM(C6:E6)</f>
        <v>86198.400000000009</v>
      </c>
      <c r="G6" s="29"/>
      <c r="H6" s="29"/>
      <c r="I6" s="29"/>
    </row>
    <row r="7" spans="1:9" ht="16.5" customHeight="1" x14ac:dyDescent="0.2">
      <c r="A7" s="1" t="s">
        <v>0</v>
      </c>
      <c r="B7" s="18">
        <v>6774.4</v>
      </c>
      <c r="C7" s="24">
        <f>B7*12</f>
        <v>81292.799999999988</v>
      </c>
      <c r="D7" s="24">
        <f>B7*12</f>
        <v>81292.799999999988</v>
      </c>
      <c r="E7" s="24">
        <f>B7*12</f>
        <v>81292.799999999988</v>
      </c>
      <c r="F7" s="25">
        <f t="shared" ref="F7:F9" si="0">SUM(C7:E7)</f>
        <v>243878.39999999997</v>
      </c>
      <c r="G7" s="29"/>
      <c r="H7" s="29"/>
      <c r="I7" s="29"/>
    </row>
    <row r="8" spans="1:9" ht="16.5" customHeight="1" x14ac:dyDescent="0.2">
      <c r="A8" s="1" t="s">
        <v>15</v>
      </c>
      <c r="B8" s="23">
        <f>B7-B6</f>
        <v>4380</v>
      </c>
      <c r="C8" s="24">
        <f>C7-C6</f>
        <v>52559.999999999985</v>
      </c>
      <c r="D8" s="24">
        <f t="shared" ref="D8:F8" si="1">D7-D6</f>
        <v>52559.999999999985</v>
      </c>
      <c r="E8" s="24">
        <f t="shared" si="1"/>
        <v>52559.999999999985</v>
      </c>
      <c r="F8" s="25">
        <f t="shared" si="1"/>
        <v>157679.99999999994</v>
      </c>
      <c r="G8" s="29"/>
      <c r="H8" s="29"/>
      <c r="I8" s="29"/>
    </row>
    <row r="9" spans="1:9" ht="16.5" customHeight="1" x14ac:dyDescent="0.2">
      <c r="A9" s="1" t="s">
        <v>1</v>
      </c>
      <c r="B9" s="18">
        <v>3562.4</v>
      </c>
      <c r="C9" s="24">
        <f>B9*12</f>
        <v>42748.800000000003</v>
      </c>
      <c r="D9" s="24">
        <f>B9*12</f>
        <v>42748.800000000003</v>
      </c>
      <c r="E9" s="24">
        <f>B9*12</f>
        <v>42748.800000000003</v>
      </c>
      <c r="F9" s="25">
        <f t="shared" si="0"/>
        <v>128246.40000000001</v>
      </c>
      <c r="G9" s="29"/>
      <c r="H9" s="29"/>
      <c r="I9" s="29"/>
    </row>
    <row r="10" spans="1:9" ht="16.5" customHeight="1" x14ac:dyDescent="0.2">
      <c r="A10" s="1" t="s">
        <v>16</v>
      </c>
      <c r="B10" s="23">
        <f>B9-B6</f>
        <v>1168</v>
      </c>
      <c r="C10" s="24">
        <f>C9-C6</f>
        <v>14016</v>
      </c>
      <c r="D10" s="24">
        <f>D9-D6</f>
        <v>14016</v>
      </c>
      <c r="E10" s="24">
        <f>E9-E6</f>
        <v>14016</v>
      </c>
      <c r="F10" s="25">
        <f>F9-F6</f>
        <v>42048</v>
      </c>
      <c r="G10" s="29"/>
      <c r="H10" s="29"/>
      <c r="I10" s="29"/>
    </row>
    <row r="11" spans="1:9" x14ac:dyDescent="0.2">
      <c r="A11" s="1" t="s">
        <v>33</v>
      </c>
      <c r="B11" s="20">
        <v>0.25</v>
      </c>
      <c r="C11" s="48"/>
      <c r="D11" s="48"/>
      <c r="E11" s="48"/>
      <c r="F11" s="49"/>
      <c r="G11" s="29"/>
      <c r="H11" s="29"/>
      <c r="I11" s="29"/>
    </row>
    <row r="12" spans="1:9" x14ac:dyDescent="0.2">
      <c r="A12" s="1" t="s">
        <v>36</v>
      </c>
      <c r="B12" s="44">
        <v>3</v>
      </c>
      <c r="C12" s="48"/>
      <c r="D12" s="48"/>
      <c r="E12" s="48"/>
      <c r="F12" s="49"/>
      <c r="G12" s="29"/>
      <c r="H12" s="29"/>
      <c r="I12" s="29"/>
    </row>
    <row r="13" spans="1:9" x14ac:dyDescent="0.2">
      <c r="A13" s="45" t="str">
        <f>IF(
    Input_Amortization_Years=1,
    "Amortization is calculated for 1 year at 100%",
    "Amortization schedule percentage - Year 1 %"
)</f>
        <v>Amortization schedule percentage - Year 1 %</v>
      </c>
      <c r="B13" s="20">
        <v>0.4</v>
      </c>
      <c r="C13" s="43" t="s">
        <v>35</v>
      </c>
      <c r="D13" s="46">
        <v>0.35</v>
      </c>
      <c r="E13" s="43" t="s">
        <v>34</v>
      </c>
      <c r="F13" s="47">
        <f>1-Input_Amortization_Yr_1_Percentage-Input_Amortization_Yr_2_Percentage</f>
        <v>0.25</v>
      </c>
      <c r="G13" s="29"/>
      <c r="H13" s="29"/>
      <c r="I13" s="29"/>
    </row>
    <row r="14" spans="1:9" ht="16.5" customHeight="1" x14ac:dyDescent="0.2">
      <c r="A14" s="1" t="s">
        <v>21</v>
      </c>
      <c r="B14" s="18">
        <v>15123</v>
      </c>
      <c r="C14" s="24" cm="1">
        <f t="array" ref="C14">_xlfn.IFS(
    Input_Amortization_Years=1,
    SUM(
        Input_Core_Packs*B14+
        (Input_Core_Packs*B14*Input_SA_Percentage)
    ),
    OR(
        Input_Amortization_Years=2,
        Input_Amortization_Years=3,
    ),
    SUM(
        (Input_Core_Packs*B14+
        (Input_Core_Packs*B14*Input_SA_Percentage))*
        Input_Amortization_Yr_1_Percentage
    )
)</f>
        <v>60492</v>
      </c>
      <c r="D14" s="24" cm="1">
        <f t="array" ref="D14">_xlfn.IFS(
    Input_Amortization_Years=1,
    0,
    OR(
        Input_Amortization_Years=2,
        Input_Amortization_Years=3,
    ),
    SUM(
        (Input_Core_Packs*B14+
        (Input_Core_Packs*B14*Input_SA_Percentage))*
        Input_Amortization_Yr_2_Percentage
    )
)</f>
        <v>52930.5</v>
      </c>
      <c r="E14" s="24" cm="1">
        <f t="array" ref="E14">_xlfn.IFS(
    OR(
        Input_Amortization_Years=1,
        Input_Amortization_Years=2,
    ),
    0,
    Input_Amortization_Years=3,
    SUM(
        (Input_Core_Packs*B14+
        (Input_Core_Packs*B14*Input_SA_Percentage))*
        Input_Amortization_Yr_3_Percentage
    )
)</f>
        <v>37807.5</v>
      </c>
      <c r="F14" s="25">
        <f>SUM(C14:E14)</f>
        <v>151230</v>
      </c>
      <c r="G14" s="29"/>
      <c r="H14" s="29"/>
      <c r="I14" s="29"/>
    </row>
    <row r="15" spans="1:9" ht="16.5" customHeight="1" x14ac:dyDescent="0.2">
      <c r="A15" s="1" t="s">
        <v>22</v>
      </c>
      <c r="B15" s="18">
        <v>3945</v>
      </c>
      <c r="C15" s="24" cm="1">
        <f t="array" ref="C15">_xlfn.IFS(
    Input_Amortization_Years=1,
    SUM(
        Input_Core_Packs*B15+
        (Input_Core_Packs*B15*Input_SA_Percentage)
    ),
    OR(
        Input_Amortization_Years=2,
        Input_Amortization_Years=3,
    ),
    SUM(
        (Input_Core_Packs*B15+
        (Input_Core_Packs*B15*Input_SA_Percentage))*
        Input_Amortization_Yr_1_Percentage
    )
)</f>
        <v>15780</v>
      </c>
      <c r="D15" s="24" cm="1">
        <f t="array" ref="D15">_xlfn.IFS(
    Input_Amortization_Years=1,
    0,
    OR(
        Input_Amortization_Years=2,
        Input_Amortization_Years=3,
    ),
    SUM(
        (Input_Core_Packs*B15+
        (Input_Core_Packs*B15*Input_SA_Percentage))*
        Input_Amortization_Yr_2_Percentage
    )
)</f>
        <v>13807.5</v>
      </c>
      <c r="E15" s="24" cm="1">
        <f t="array" ref="E15">_xlfn.IFS(
    OR(
        Input_Amortization_Years=1,
        Input_Amortization_Years=2,
    ),
    0,
    Input_Amortization_Years=3,
    SUM(
        (Input_Core_Packs*B15+
        (Input_Core_Packs*B15*Input_SA_Percentage))*
        Input_Amortization_Yr_3_Percentage
    )
)</f>
        <v>9862.5</v>
      </c>
      <c r="F15" s="25">
        <f>SUM(C15:E15)</f>
        <v>39450</v>
      </c>
      <c r="G15" s="29"/>
      <c r="H15" s="29"/>
      <c r="I15" s="29"/>
    </row>
    <row r="16" spans="1:9" ht="16.5" customHeight="1" x14ac:dyDescent="0.2">
      <c r="A16" s="1" t="s">
        <v>5</v>
      </c>
      <c r="B16" s="18">
        <v>5434</v>
      </c>
      <c r="C16" s="24">
        <f>Input_Core_Packs*B16</f>
        <v>43472</v>
      </c>
      <c r="D16" s="24">
        <f>Input_Core_Packs*B16</f>
        <v>43472</v>
      </c>
      <c r="E16" s="24">
        <f>Input_Core_Packs*B16</f>
        <v>43472</v>
      </c>
      <c r="F16" s="25">
        <f t="shared" ref="F16:F19" si="2">SUM(C16:E16)</f>
        <v>130416</v>
      </c>
      <c r="G16" s="29"/>
      <c r="H16" s="29"/>
      <c r="I16" s="29"/>
    </row>
    <row r="17" spans="1:9" ht="16.5" customHeight="1" x14ac:dyDescent="0.2">
      <c r="A17" s="1" t="s">
        <v>6</v>
      </c>
      <c r="B17" s="18">
        <v>1418</v>
      </c>
      <c r="C17" s="24">
        <f>Input_Core_Packs*B17</f>
        <v>11344</v>
      </c>
      <c r="D17" s="24">
        <f>Input_Core_Packs*B17</f>
        <v>11344</v>
      </c>
      <c r="E17" s="24">
        <f>Input_Core_Packs*B17</f>
        <v>11344</v>
      </c>
      <c r="F17" s="25">
        <f t="shared" si="2"/>
        <v>34032</v>
      </c>
      <c r="G17" s="29"/>
      <c r="H17" s="29"/>
      <c r="I17" s="29"/>
    </row>
    <row r="18" spans="1:9" ht="16.5" customHeight="1" x14ac:dyDescent="0.2">
      <c r="A18" s="1" t="s">
        <v>17</v>
      </c>
      <c r="B18" s="18">
        <v>274</v>
      </c>
      <c r="C18" s="24">
        <f>B18*12*Input_Cores_Actual</f>
        <v>52608</v>
      </c>
      <c r="D18" s="24">
        <f>B18*12*Input_Cores_Actual</f>
        <v>52608</v>
      </c>
      <c r="E18" s="24">
        <f>B18*12*Input_Cores_Actual</f>
        <v>52608</v>
      </c>
      <c r="F18" s="25">
        <f t="shared" si="2"/>
        <v>157824</v>
      </c>
      <c r="G18" s="29"/>
      <c r="H18" s="29"/>
      <c r="I18" s="29"/>
    </row>
    <row r="19" spans="1:9" ht="16.5" customHeight="1" thickBot="1" x14ac:dyDescent="0.25">
      <c r="A19" s="2" t="s">
        <v>18</v>
      </c>
      <c r="B19" s="21">
        <v>73</v>
      </c>
      <c r="C19" s="26">
        <f>B19*12*Input_Cores_Actual</f>
        <v>14016</v>
      </c>
      <c r="D19" s="26">
        <f>B19*12*Input_Cores_Actual</f>
        <v>14016</v>
      </c>
      <c r="E19" s="26">
        <f>B19*12*Input_Cores_Actual</f>
        <v>14016</v>
      </c>
      <c r="F19" s="27">
        <f t="shared" si="2"/>
        <v>42048</v>
      </c>
      <c r="G19" s="29"/>
      <c r="H19" s="29"/>
      <c r="I19" s="29"/>
    </row>
    <row r="20" spans="1:9" ht="17" thickTop="1" thickBot="1" x14ac:dyDescent="0.25">
      <c r="A20" s="29"/>
      <c r="B20" s="30"/>
      <c r="C20" s="31"/>
      <c r="D20" s="29"/>
      <c r="E20" s="29"/>
      <c r="F20" s="29"/>
      <c r="G20" s="29"/>
      <c r="H20" s="29"/>
      <c r="I20" s="29"/>
    </row>
    <row r="21" spans="1:9" ht="17" thickTop="1" thickBot="1" x14ac:dyDescent="0.25">
      <c r="A21" s="14" t="s">
        <v>19</v>
      </c>
      <c r="B21" s="13">
        <v>3</v>
      </c>
      <c r="C21" s="32"/>
      <c r="D21" s="29"/>
      <c r="E21" s="29"/>
      <c r="F21" s="29"/>
      <c r="G21" s="29"/>
      <c r="H21" s="29"/>
      <c r="I21" s="29"/>
    </row>
    <row r="22" spans="1:9" ht="18" thickTop="1" thickBot="1" x14ac:dyDescent="0.25">
      <c r="A22" s="8" t="s">
        <v>26</v>
      </c>
      <c r="B22" s="9" t="s">
        <v>20</v>
      </c>
      <c r="C22" s="9" t="s">
        <v>23</v>
      </c>
      <c r="D22" s="9" t="s">
        <v>24</v>
      </c>
      <c r="E22" s="10" t="s">
        <v>25</v>
      </c>
      <c r="F22" s="32"/>
      <c r="G22" s="29"/>
      <c r="H22" s="29"/>
      <c r="I22" s="29"/>
    </row>
    <row r="23" spans="1:9" ht="16" thickTop="1" x14ac:dyDescent="0.2">
      <c r="A23" s="11" t="s">
        <v>27</v>
      </c>
      <c r="B23" s="6" cm="1">
        <f t="array" ref="B23">_xlfn.IFS(
    Input_Years=1,
    C8,
    Input_Years=2,
    SUM(C8:D8),
    Input_Years=3,
    SUM(C8:E8)
)</f>
        <v>157679.99999999994</v>
      </c>
      <c r="C23" s="6" cm="1">
        <f t="array" ref="C23">_xlfn.IFS(
    Input_Years=1,
    C14,
    Input_Years=2,
    SUM(C14:D14),
    Input_Years=3,
    SUM(C14:E14)
)</f>
        <v>151230</v>
      </c>
      <c r="D23" s="6" cm="1">
        <f t="array" ref="D23">_xlfn.IFS(
    Input_Years=1,
    C16,
    Input_Years=2,
    SUM(C16:D16),
    Input_Years=3,
    SUM(C16:E16)
)</f>
        <v>130416</v>
      </c>
      <c r="E23" s="7" cm="1">
        <f t="array" ref="E23">_xlfn.IFS(
    Input_Years=1,
    C18,
    Input_Years=2,
    SUM(C18:D18),
    Input_Years=3,
    SUM(C18:E18)
)</f>
        <v>157824</v>
      </c>
      <c r="F23" s="42"/>
      <c r="G23" s="29"/>
      <c r="H23" s="29"/>
      <c r="I23" s="29"/>
    </row>
    <row r="24" spans="1:9" ht="16" thickBot="1" x14ac:dyDescent="0.25">
      <c r="A24" s="12" t="s">
        <v>28</v>
      </c>
      <c r="B24" s="3" cm="1">
        <f t="array" ref="B24">_xlfn.IFS(
    Input_Years=1,
    C10,
    Input_Years=2,
    SUM(C10:D10),
    Input_Years=3,
    SUM(C10:E10)
)</f>
        <v>42048</v>
      </c>
      <c r="C24" s="4" cm="1">
        <f t="array" ref="C24">_xlfn.IFS(
    Input_Years=1,
    C15,
    Input_Years=2,
    SUM(C15:D15),
    Input_Years=3,
    SUM(C15:E15)
)</f>
        <v>39450</v>
      </c>
      <c r="D24" s="3" cm="1">
        <f t="array" ref="D24">_xlfn.IFS(
    Input_Years=1,
    C17,
    Input_Years=2,
    SUM(C17:D17),
    Input_Years=3,
    SUM(C17:E17)
)</f>
        <v>34032</v>
      </c>
      <c r="E24" s="5" cm="1">
        <f t="array" ref="E24">_xlfn.IFS(
    Input_Years=1,
    C19,
    Input_Years=2,
    SUM(C19:D19),
    Input_Years=3,
    SUM(C19:E19)
)</f>
        <v>42048</v>
      </c>
      <c r="F24" s="32"/>
      <c r="G24" s="29"/>
      <c r="H24" s="29"/>
      <c r="I24" s="29"/>
    </row>
    <row r="25" spans="1:9" ht="16" thickTop="1" x14ac:dyDescent="0.2">
      <c r="A25" s="29"/>
      <c r="B25" s="33"/>
      <c r="C25" s="31"/>
      <c r="D25" s="29"/>
      <c r="E25" s="31"/>
      <c r="F25" s="29"/>
      <c r="G25" s="29"/>
      <c r="H25" s="29"/>
      <c r="I25" s="29"/>
    </row>
    <row r="26" spans="1:9" x14ac:dyDescent="0.2">
      <c r="A26" s="29"/>
      <c r="B26" s="29"/>
      <c r="C26" s="29"/>
      <c r="D26" s="29"/>
      <c r="E26" s="29"/>
      <c r="F26" s="29"/>
      <c r="G26" s="29"/>
      <c r="H26" s="29"/>
      <c r="I26" s="29"/>
    </row>
    <row r="27" spans="1:9" x14ac:dyDescent="0.2">
      <c r="A27" s="29" t="s">
        <v>38</v>
      </c>
      <c r="B27" s="29"/>
      <c r="C27" s="29"/>
      <c r="D27" s="29"/>
      <c r="E27" s="29"/>
      <c r="F27" s="29"/>
      <c r="G27" s="29"/>
      <c r="H27" s="29"/>
      <c r="I27" s="29"/>
    </row>
    <row r="28" spans="1:9" x14ac:dyDescent="0.2">
      <c r="A28" s="50" t="s">
        <v>39</v>
      </c>
      <c r="B28" s="29"/>
      <c r="C28" s="29"/>
      <c r="D28" s="29"/>
      <c r="E28" s="29"/>
      <c r="F28" s="29"/>
      <c r="G28" s="29"/>
      <c r="H28" s="29"/>
      <c r="I28" s="29"/>
    </row>
    <row r="29" spans="1:9" x14ac:dyDescent="0.2">
      <c r="A29" s="29" t="s">
        <v>37</v>
      </c>
      <c r="B29" s="29"/>
      <c r="C29" s="29"/>
      <c r="D29" s="29"/>
      <c r="E29" s="29"/>
      <c r="F29" s="29"/>
      <c r="G29" s="29"/>
      <c r="H29" s="29"/>
      <c r="I29" s="29"/>
    </row>
    <row r="30" spans="1:9" x14ac:dyDescent="0.2">
      <c r="A30" s="29"/>
      <c r="B30" s="29"/>
      <c r="C30" s="29"/>
      <c r="D30" s="29"/>
      <c r="E30" s="29"/>
      <c r="F30" s="29"/>
      <c r="G30" s="29"/>
      <c r="H30" s="29"/>
      <c r="I30" s="29"/>
    </row>
  </sheetData>
  <mergeCells count="1">
    <mergeCell ref="C11:F12"/>
  </mergeCells>
  <conditionalFormatting sqref="A2:A19">
    <cfRule type="expression" dxfId="5" priority="6">
      <formula>MOD(ROW(),2)=0</formula>
    </cfRule>
  </conditionalFormatting>
  <conditionalFormatting sqref="B13">
    <cfRule type="expression" dxfId="4" priority="1">
      <formula>Input_Amortization_Years=1</formula>
    </cfRule>
  </conditionalFormatting>
  <conditionalFormatting sqref="B23:E23">
    <cfRule type="colorScale" priority="8">
      <colorScale>
        <cfvo type="min"/>
        <cfvo type="percentile" val="50"/>
        <cfvo type="max"/>
        <color rgb="FF63BE7B"/>
        <color rgb="FFFFEB84"/>
        <color rgb="FFF8696B"/>
      </colorScale>
    </cfRule>
  </conditionalFormatting>
  <conditionalFormatting sqref="B24:E24">
    <cfRule type="colorScale" priority="7">
      <colorScale>
        <cfvo type="min"/>
        <cfvo type="percentile" val="50"/>
        <cfvo type="max"/>
        <color rgb="FF63BE7B"/>
        <color rgb="FFFFEB84"/>
        <color rgb="FFF8696B"/>
      </colorScale>
    </cfRule>
  </conditionalFormatting>
  <conditionalFormatting sqref="C13">
    <cfRule type="expression" dxfId="3" priority="5">
      <formula>OR(Input_Amortization_Years=2,Input_Amortization_Years=3)</formula>
    </cfRule>
  </conditionalFormatting>
  <conditionalFormatting sqref="D13">
    <cfRule type="expression" dxfId="2" priority="3">
      <formula>OR(Input_Amortization_Years=2,Input_Amortization_Years=3)</formula>
    </cfRule>
  </conditionalFormatting>
  <conditionalFormatting sqref="E13">
    <cfRule type="expression" dxfId="1" priority="4">
      <formula>Input_Amortization_Years=3</formula>
    </cfRule>
  </conditionalFormatting>
  <conditionalFormatting sqref="F13">
    <cfRule type="expression" dxfId="0" priority="2">
      <formula>Input_Amortization_Years=3</formula>
    </cfRule>
  </conditionalFormatting>
  <dataValidations count="2">
    <dataValidation type="list" showInputMessage="1" showErrorMessage="1" sqref="B21" xr:uid="{13CE5006-37B7-4E8D-9439-2FC10CD0391D}">
      <formula1>"1,2,3"</formula1>
    </dataValidation>
    <dataValidation type="list" allowBlank="1" showInputMessage="1" showErrorMessage="1" sqref="B12" xr:uid="{14609273-3578-4949-9D7F-CAD42FED0F53}">
      <formula1>"1,2,3"</formula1>
    </dataValidation>
  </dataValidations>
  <hyperlinks>
    <hyperlink ref="A28" r:id="rId1" display="Microsoft SQL Licensing " xr:uid="{AF98D969-B8B5-F142-A211-FBAE0A43763B}"/>
  </hyperlinks>
  <pageMargins left="0.7" right="0.7" top="0.75" bottom="0.75" header="0.3" footer="0.3"/>
  <pageSetup orientation="portrait" r:id="rId2"/>
  <ignoredErrors>
    <ignoredError sqref="C8:F8" formula="1"/>
  </ignoredErrors>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Summary</vt:lpstr>
      <vt:lpstr>Input_Amortization_Years</vt:lpstr>
      <vt:lpstr>Input_Amortization_Yr_1_Percentage</vt:lpstr>
      <vt:lpstr>Input_Amortization_Yr_2_Percentage</vt:lpstr>
      <vt:lpstr>Input_Amortization_Yr_3_Percentage</vt:lpstr>
      <vt:lpstr>Input_Core_Packs</vt:lpstr>
      <vt:lpstr>Input_Cores_Actual</vt:lpstr>
      <vt:lpstr>Input_SA_Percentage</vt:lpstr>
      <vt:lpstr>Input_Years</vt:lpstr>
    </vt:vector>
  </TitlesOfParts>
  <Company>CMDIII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SQL Licensing Comparison</dc:title>
  <dc:subject/>
  <dc:creator>Clinton M. Davenport</dc:creator>
  <cp:keywords>TCO, Cost, Savings, SQL</cp:keywords>
  <cp:lastModifiedBy>Clinton Davenport</cp:lastModifiedBy>
  <dcterms:created xsi:type="dcterms:W3CDTF">2023-07-25T22:31:54Z</dcterms:created>
  <dcterms:modified xsi:type="dcterms:W3CDTF">2023-08-02T04:19:31Z</dcterms:modified>
  <cp:category>Cost Savings</cp:category>
</cp:coreProperties>
</file>