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 20" sheetId="1" r:id="rId4"/>
    <sheet state="visible" name="Slide 21" sheetId="2" r:id="rId5"/>
    <sheet state="visible" name="Slide 22" sheetId="3" r:id="rId6"/>
    <sheet state="visible" name="Slide 23" sheetId="4" r:id="rId7"/>
  </sheets>
  <definedNames/>
  <calcPr/>
</workbook>
</file>

<file path=xl/sharedStrings.xml><?xml version="1.0" encoding="utf-8"?>
<sst xmlns="http://schemas.openxmlformats.org/spreadsheetml/2006/main" count="39" uniqueCount="11">
  <si>
    <t>Number of Participates</t>
  </si>
  <si>
    <t>Honest Majority</t>
  </si>
  <si>
    <t>ABG_AS</t>
  </si>
  <si>
    <t>ABG_O</t>
  </si>
  <si>
    <t>ABG_PP_AS</t>
  </si>
  <si>
    <t>ABG_PP_O</t>
  </si>
  <si>
    <t>Dishonest Majority</t>
  </si>
  <si>
    <t>Semi-Honest</t>
  </si>
  <si>
    <t>Malicious</t>
  </si>
  <si>
    <t>Months Provided</t>
  </si>
  <si>
    <t>Malicious Shamir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</si>
</sst>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sz val="20.0"/>
      <color rgb="FF59595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4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'Slide 20'!$A$2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'Slide 20'!$B$1:$F$1</c:f>
            </c:strRef>
          </c:cat>
          <c:val>
            <c:numRef>
              <c:f>'Slide 20'!$B$2:$F$2</c:f>
              <c:numCache/>
            </c:numRef>
          </c:val>
          <c:smooth val="0"/>
        </c:ser>
        <c:ser>
          <c:idx val="1"/>
          <c:order val="1"/>
          <c:tx>
            <c:strRef>
              <c:f>'Slide 20'!$A$3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20'!$B$3:$F$3</c:f>
              <c:numCache/>
            </c:numRef>
          </c:val>
          <c:smooth val="0"/>
        </c:ser>
        <c:ser>
          <c:idx val="2"/>
          <c:order val="2"/>
          <c:tx>
            <c:strRef>
              <c:f>'Slide 20'!$A$4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20'!$B$4:$F$4</c:f>
              <c:numCache/>
            </c:numRef>
          </c:val>
          <c:smooth val="0"/>
        </c:ser>
        <c:ser>
          <c:idx val="3"/>
          <c:order val="3"/>
          <c:tx>
            <c:strRef>
              <c:f>'Slide 20'!$A$5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20'!$B$5:$F$5</c:f>
              <c:numCache/>
            </c:numRef>
          </c:val>
          <c:smooth val="0"/>
        </c:ser>
        <c:ser>
          <c:idx val="4"/>
          <c:order val="4"/>
          <c:tx>
            <c:strRef>
              <c:f>'Slide 20'!$A$6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circle"/>
            <c:size val="10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20'!$B$6:$F$6</c:f>
              <c:numCache/>
            </c:numRef>
          </c:val>
          <c:smooth val="0"/>
        </c:ser>
        <c:ser>
          <c:idx val="5"/>
          <c:order val="5"/>
          <c:tx>
            <c:strRef>
              <c:f>'Slide 20'!$A$7</c:f>
            </c:strRef>
          </c:tx>
          <c:spPr>
            <a:ln cmpd="sng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'Slide 20'!$B$1:$F$1</c:f>
            </c:strRef>
          </c:cat>
          <c:val>
            <c:numRef>
              <c:f>'Slide 20'!$B$7:$F$7</c:f>
              <c:numCache/>
            </c:numRef>
          </c:val>
          <c:smooth val="0"/>
        </c:ser>
        <c:ser>
          <c:idx val="6"/>
          <c:order val="6"/>
          <c:tx>
            <c:strRef>
              <c:f>'Slide 20'!$A$8</c:f>
            </c:strRef>
          </c:tx>
          <c:spPr>
            <a:ln cmpd="sng">
              <a:solidFill>
                <a:srgbClr val="FF0000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20'!$B$8:$F$8</c:f>
              <c:numCache/>
            </c:numRef>
          </c:val>
          <c:smooth val="0"/>
        </c:ser>
        <c:ser>
          <c:idx val="7"/>
          <c:order val="7"/>
          <c:tx>
            <c:strRef>
              <c:f>'Slide 20'!$A$9</c:f>
            </c:strRef>
          </c:tx>
          <c:spPr>
            <a:ln cmpd="sng">
              <a:solidFill>
                <a:srgbClr val="FBBC04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20'!$B$9:$F$9</c:f>
              <c:numCache/>
            </c:numRef>
          </c:val>
          <c:smooth val="0"/>
        </c:ser>
        <c:ser>
          <c:idx val="8"/>
          <c:order val="8"/>
          <c:tx>
            <c:strRef>
              <c:f>'Slide 20'!$A$10</c:f>
            </c:strRef>
          </c:tx>
          <c:spPr>
            <a:ln cmpd="sng">
              <a:solidFill>
                <a:srgbClr val="34A853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20'!$B$10:$F$10</c:f>
              <c:numCache/>
            </c:numRef>
          </c:val>
          <c:smooth val="0"/>
        </c:ser>
        <c:ser>
          <c:idx val="9"/>
          <c:order val="9"/>
          <c:tx>
            <c:strRef>
              <c:f>'Slide 20'!$A$11</c:f>
            </c:strRef>
          </c:tx>
          <c:spPr>
            <a:ln cmpd="sng">
              <a:solidFill>
                <a:srgbClr val="0000FF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'Slide 20'!$B$1:$F$1</c:f>
            </c:strRef>
          </c:cat>
          <c:val>
            <c:numRef>
              <c:f>'Slide 20'!$B$11:$F$11</c:f>
              <c:numCache/>
            </c:numRef>
          </c:val>
          <c:smooth val="0"/>
        </c:ser>
        <c:axId val="1020168747"/>
        <c:axId val="1033620732"/>
      </c:lineChart>
      <c:catAx>
        <c:axId val="1020168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620732"/>
      </c:catAx>
      <c:valAx>
        <c:axId val="1033620732"/>
        <c:scaling>
          <c:orientation val="minMax"/>
          <c:max val="6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168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'Slide 21'!$A$2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'Slide 21'!$B$1:$F$1</c:f>
            </c:strRef>
          </c:cat>
          <c:val>
            <c:numRef>
              <c:f>'Slide 21'!$B$2:$F$2</c:f>
              <c:numCache/>
            </c:numRef>
          </c:val>
          <c:smooth val="0"/>
        </c:ser>
        <c:ser>
          <c:idx val="1"/>
          <c:order val="1"/>
          <c:tx>
            <c:strRef>
              <c:f>'Slide 21'!$A$3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'Slide 21'!$B$1:$F$1</c:f>
            </c:strRef>
          </c:cat>
          <c:val>
            <c:numRef>
              <c:f>'Slide 21'!$B$3:$F$3</c:f>
              <c:numCache/>
            </c:numRef>
          </c:val>
          <c:smooth val="0"/>
        </c:ser>
        <c:ser>
          <c:idx val="2"/>
          <c:order val="2"/>
          <c:tx>
            <c:strRef>
              <c:f>'Slide 21'!$A$4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'Slide 21'!$B$1:$F$1</c:f>
            </c:strRef>
          </c:cat>
          <c:val>
            <c:numRef>
              <c:f>'Slide 21'!$B$4:$F$4</c:f>
              <c:numCache/>
            </c:numRef>
          </c:val>
          <c:smooth val="0"/>
        </c:ser>
        <c:ser>
          <c:idx val="3"/>
          <c:order val="3"/>
          <c:tx>
            <c:strRef>
              <c:f>'Slide 21'!$A$5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'Slide 21'!$B$1:$F$1</c:f>
            </c:strRef>
          </c:cat>
          <c:val>
            <c:numRef>
              <c:f>'Slide 21'!$B$5:$F$5</c:f>
              <c:numCache/>
            </c:numRef>
          </c:val>
          <c:smooth val="0"/>
        </c:ser>
        <c:axId val="202482979"/>
        <c:axId val="93570083"/>
      </c:lineChart>
      <c:catAx>
        <c:axId val="202482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70083"/>
      </c:catAx>
      <c:valAx>
        <c:axId val="93570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4829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'Slide 22'!$A$2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'Slide 22'!$B$1:$F$1</c:f>
            </c:strRef>
          </c:cat>
          <c:val>
            <c:numRef>
              <c:f>'Slide 22'!$B$2:$F$2</c:f>
              <c:numCache/>
            </c:numRef>
          </c:val>
          <c:smooth val="0"/>
        </c:ser>
        <c:ser>
          <c:idx val="1"/>
          <c:order val="1"/>
          <c:tx>
            <c:strRef>
              <c:f>'Slide 22'!$A$3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22'!$B$3:$F$3</c:f>
              <c:numCache/>
            </c:numRef>
          </c:val>
          <c:smooth val="0"/>
        </c:ser>
        <c:ser>
          <c:idx val="2"/>
          <c:order val="2"/>
          <c:tx>
            <c:strRef>
              <c:f>'Slide 22'!$A$4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22'!$B$4:$F$4</c:f>
              <c:numCache/>
            </c:numRef>
          </c:val>
          <c:smooth val="0"/>
        </c:ser>
        <c:ser>
          <c:idx val="3"/>
          <c:order val="3"/>
          <c:tx>
            <c:strRef>
              <c:f>'Slide 22'!$A$5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22'!$B$5:$F$5</c:f>
              <c:numCache/>
            </c:numRef>
          </c:val>
          <c:smooth val="0"/>
        </c:ser>
        <c:ser>
          <c:idx val="4"/>
          <c:order val="4"/>
          <c:tx>
            <c:strRef>
              <c:f>'Slide 22'!$A$6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circle"/>
            <c:size val="10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22'!$B$6:$F$6</c:f>
              <c:numCache/>
            </c:numRef>
          </c:val>
          <c:smooth val="0"/>
        </c:ser>
        <c:ser>
          <c:idx val="5"/>
          <c:order val="5"/>
          <c:tx>
            <c:strRef>
              <c:f>'Slide 22'!$A$7</c:f>
            </c:strRef>
          </c:tx>
          <c:spPr>
            <a:ln cmpd="sng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'Slide 22'!$B$1:$F$1</c:f>
            </c:strRef>
          </c:cat>
          <c:val>
            <c:numRef>
              <c:f>'Slide 22'!$B$7:$F$7</c:f>
              <c:numCache/>
            </c:numRef>
          </c:val>
          <c:smooth val="0"/>
        </c:ser>
        <c:ser>
          <c:idx val="6"/>
          <c:order val="6"/>
          <c:tx>
            <c:strRef>
              <c:f>'Slide 22'!$A$8</c:f>
            </c:strRef>
          </c:tx>
          <c:spPr>
            <a:ln cmpd="sng">
              <a:solidFill>
                <a:srgbClr val="FF0000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22'!$B$8:$F$8</c:f>
              <c:numCache/>
            </c:numRef>
          </c:val>
          <c:smooth val="0"/>
        </c:ser>
        <c:ser>
          <c:idx val="7"/>
          <c:order val="7"/>
          <c:tx>
            <c:strRef>
              <c:f>'Slide 22'!$A$9</c:f>
            </c:strRef>
          </c:tx>
          <c:spPr>
            <a:ln cmpd="sng">
              <a:solidFill>
                <a:srgbClr val="FBBC04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22'!$B$9:$F$9</c:f>
              <c:numCache/>
            </c:numRef>
          </c:val>
          <c:smooth val="0"/>
        </c:ser>
        <c:ser>
          <c:idx val="8"/>
          <c:order val="8"/>
          <c:tx>
            <c:strRef>
              <c:f>'Slide 22'!$A$10</c:f>
            </c:strRef>
          </c:tx>
          <c:spPr>
            <a:ln cmpd="sng">
              <a:solidFill>
                <a:srgbClr val="34A853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22'!$B$10:$F$10</c:f>
              <c:numCache/>
            </c:numRef>
          </c:val>
          <c:smooth val="0"/>
        </c:ser>
        <c:ser>
          <c:idx val="9"/>
          <c:order val="9"/>
          <c:tx>
            <c:strRef>
              <c:f>'Slide 22'!$A$11</c:f>
            </c:strRef>
          </c:tx>
          <c:spPr>
            <a:ln cmpd="sng">
              <a:solidFill>
                <a:srgbClr val="0000FF"/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'Slide 22'!$B$1:$F$1</c:f>
            </c:strRef>
          </c:cat>
          <c:val>
            <c:numRef>
              <c:f>'Slide 22'!$B$11:$F$11</c:f>
              <c:numCache/>
            </c:numRef>
          </c:val>
          <c:smooth val="0"/>
        </c:ser>
        <c:axId val="1804008601"/>
        <c:axId val="111876640"/>
      </c:lineChart>
      <c:catAx>
        <c:axId val="1804008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876640"/>
      </c:catAx>
      <c:valAx>
        <c:axId val="111876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008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'Slide 23'!$A$2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'Slide 23'!$B$1:$G$1</c:f>
            </c:strRef>
          </c:cat>
          <c:val>
            <c:numRef>
              <c:f>'Slide 23'!$B$2:$G$2</c:f>
              <c:numCache/>
            </c:numRef>
          </c:val>
          <c:smooth val="0"/>
        </c:ser>
        <c:ser>
          <c:idx val="1"/>
          <c:order val="1"/>
          <c:tx>
            <c:strRef>
              <c:f>'Slide 23'!$A$3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'Slide 23'!$B$1:$G$1</c:f>
            </c:strRef>
          </c:cat>
          <c:val>
            <c:numRef>
              <c:f>'Slide 23'!$B$3:$G$3</c:f>
              <c:numCache/>
            </c:numRef>
          </c:val>
          <c:smooth val="0"/>
        </c:ser>
        <c:ser>
          <c:idx val="2"/>
          <c:order val="2"/>
          <c:tx>
            <c:strRef>
              <c:f>'Slide 23'!$A$4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'Slide 23'!$B$1:$G$1</c:f>
            </c:strRef>
          </c:cat>
          <c:val>
            <c:numRef>
              <c:f>'Slide 23'!$B$4:$G$4</c:f>
              <c:numCache/>
            </c:numRef>
          </c:val>
          <c:smooth val="0"/>
        </c:ser>
        <c:ser>
          <c:idx val="3"/>
          <c:order val="3"/>
          <c:tx>
            <c:strRef>
              <c:f>'Slide 23'!$A$5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'Slide 23'!$B$1:$G$1</c:f>
            </c:strRef>
          </c:cat>
          <c:val>
            <c:numRef>
              <c:f>'Slide 23'!$B$5:$G$5</c:f>
              <c:numCache/>
            </c:numRef>
          </c:val>
          <c:smooth val="0"/>
        </c:ser>
        <c:ser>
          <c:idx val="4"/>
          <c:order val="4"/>
          <c:tx>
            <c:strRef>
              <c:f>'Slide 23'!$A$6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circle"/>
            <c:size val="10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'Slide 23'!$B$1:$G$1</c:f>
            </c:strRef>
          </c:cat>
          <c:val>
            <c:numRef>
              <c:f>'Slide 23'!$B$6:$G$6</c:f>
              <c:numCache/>
            </c:numRef>
          </c:val>
          <c:smooth val="0"/>
        </c:ser>
        <c:axId val="1693436440"/>
        <c:axId val="1645824257"/>
      </c:lineChart>
      <c:catAx>
        <c:axId val="169343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5824257"/>
      </c:catAx>
      <c:valAx>
        <c:axId val="1645824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436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18</xdr:row>
      <xdr:rowOff>104775</xdr:rowOff>
    </xdr:from>
    <xdr:ext cx="10544175" cy="4629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18</xdr:row>
      <xdr:rowOff>104775</xdr:rowOff>
    </xdr:from>
    <xdr:ext cx="8667750" cy="3619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18</xdr:row>
      <xdr:rowOff>104775</xdr:rowOff>
    </xdr:from>
    <xdr:ext cx="8667750" cy="3619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18</xdr:row>
      <xdr:rowOff>104775</xdr:rowOff>
    </xdr:from>
    <xdr:ext cx="8667750" cy="36195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>
        <v>3.0</v>
      </c>
      <c r="C1" s="1">
        <v>5.0</v>
      </c>
      <c r="D1" s="1">
        <v>8.0</v>
      </c>
      <c r="E1" s="1">
        <v>13.0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>
        <v>0.0</v>
      </c>
      <c r="C2" s="5"/>
      <c r="D2" s="5"/>
      <c r="E2" s="5"/>
      <c r="F2" s="6"/>
      <c r="G2" s="6"/>
    </row>
    <row r="3">
      <c r="A3" s="7" t="s">
        <v>2</v>
      </c>
      <c r="B3" s="6">
        <v>0.770233</v>
      </c>
      <c r="C3" s="6">
        <v>2.83085</v>
      </c>
      <c r="D3" s="6">
        <v>11.1971</v>
      </c>
      <c r="E3" s="6">
        <v>123.676</v>
      </c>
      <c r="G3" s="8">
        <f t="shared" ref="G3:G6" si="1">(E3 / B3) - 1</f>
        <v>159.5695939</v>
      </c>
    </row>
    <row r="4">
      <c r="A4" s="7" t="s">
        <v>3</v>
      </c>
      <c r="B4" s="6">
        <v>0.701304</v>
      </c>
      <c r="C4" s="6">
        <v>2.40429</v>
      </c>
      <c r="D4" s="6">
        <v>11.1502</v>
      </c>
      <c r="E4" s="6">
        <v>133.041</v>
      </c>
      <c r="G4" s="8">
        <f t="shared" si="1"/>
        <v>188.7051778</v>
      </c>
    </row>
    <row r="5">
      <c r="A5" s="7" t="s">
        <v>4</v>
      </c>
      <c r="B5" s="8">
        <f>0.002563+0.697027</f>
        <v>0.69959</v>
      </c>
      <c r="C5" s="8">
        <f>0.003421+1.50532</f>
        <v>1.508741</v>
      </c>
      <c r="D5" s="8">
        <f>0.000621+3.02088</f>
        <v>3.021501</v>
      </c>
      <c r="E5" s="8">
        <f>0.005779+18.9709</f>
        <v>18.976679</v>
      </c>
      <c r="G5" s="8">
        <f t="shared" si="1"/>
        <v>26.12542918</v>
      </c>
    </row>
    <row r="6">
      <c r="A6" s="7" t="s">
        <v>5</v>
      </c>
      <c r="B6" s="8">
        <f>0.002563+0.5961</f>
        <v>0.598663</v>
      </c>
      <c r="C6" s="8">
        <f>0.003421+1.11058</f>
        <v>1.114001</v>
      </c>
      <c r="D6" s="8">
        <f>0.000621+2.58407</f>
        <v>2.584691</v>
      </c>
      <c r="E6" s="8">
        <f>0.005779+17.8773</f>
        <v>17.883079</v>
      </c>
      <c r="G6" s="8">
        <f t="shared" si="1"/>
        <v>28.87169576</v>
      </c>
    </row>
    <row r="7">
      <c r="A7" s="4" t="s">
        <v>6</v>
      </c>
      <c r="B7" s="5">
        <v>0.0</v>
      </c>
      <c r="C7" s="5"/>
      <c r="D7" s="5"/>
      <c r="E7" s="5"/>
      <c r="F7" s="6"/>
    </row>
    <row r="8">
      <c r="A8" s="7" t="s">
        <v>2</v>
      </c>
      <c r="B8" s="6">
        <v>20.6485</v>
      </c>
      <c r="C8" s="6">
        <v>176.488</v>
      </c>
      <c r="D8" s="6">
        <v>1213.62</v>
      </c>
      <c r="E8" s="6">
        <v>9101.84</v>
      </c>
      <c r="G8" s="8">
        <f t="shared" ref="G8:G11" si="2">(E8 / B8) - 1</f>
        <v>439.7990895</v>
      </c>
    </row>
    <row r="9" ht="18.0" customHeight="1">
      <c r="A9" s="7" t="s">
        <v>3</v>
      </c>
      <c r="B9" s="6">
        <v>15.5033</v>
      </c>
      <c r="C9" s="6">
        <v>146.308</v>
      </c>
      <c r="D9" s="6">
        <v>1143.84</v>
      </c>
      <c r="E9" s="6">
        <v>8474.98</v>
      </c>
      <c r="G9" s="8">
        <f t="shared" si="2"/>
        <v>545.6565183</v>
      </c>
      <c r="H9" s="9"/>
    </row>
    <row r="10">
      <c r="A10" s="7" t="s">
        <v>4</v>
      </c>
      <c r="B10" s="8">
        <f>0.002563+5.94779</f>
        <v>5.950353</v>
      </c>
      <c r="C10" s="8">
        <f>0.003421+37.5778</f>
        <v>37.581221</v>
      </c>
      <c r="D10" s="8">
        <f>0.000621+168.401</f>
        <v>168.401621</v>
      </c>
      <c r="E10" s="8">
        <f>0.005779+1183.1</f>
        <v>1183.105779</v>
      </c>
      <c r="G10" s="8">
        <f t="shared" si="2"/>
        <v>197.8295113</v>
      </c>
    </row>
    <row r="11">
      <c r="A11" s="7" t="s">
        <v>5</v>
      </c>
      <c r="B11" s="8">
        <f>0.002563+1.9117</f>
        <v>1.914263</v>
      </c>
      <c r="C11" s="8">
        <f>0.003421+15.2129</f>
        <v>15.216321</v>
      </c>
      <c r="D11" s="8">
        <f>0.000621+58.402</f>
        <v>58.402621</v>
      </c>
      <c r="E11" s="8">
        <f>0.005779+512.609</f>
        <v>512.614779</v>
      </c>
      <c r="G11" s="8">
        <f t="shared" si="2"/>
        <v>266.7870172</v>
      </c>
    </row>
    <row r="13">
      <c r="B13" s="8">
        <f t="shared" ref="B13:E13" si="3">(B8/B3)-1</f>
        <v>25.8081217</v>
      </c>
      <c r="C13" s="8">
        <f t="shared" si="3"/>
        <v>61.3445255</v>
      </c>
      <c r="D13" s="8">
        <f t="shared" si="3"/>
        <v>107.3869931</v>
      </c>
      <c r="E13" s="8">
        <f t="shared" si="3"/>
        <v>72.59423009</v>
      </c>
    </row>
    <row r="14">
      <c r="B14" s="8">
        <f t="shared" ref="B14:E14" si="4">(B9/B4)-1</f>
        <v>21.10639038</v>
      </c>
      <c r="C14" s="8">
        <f t="shared" si="4"/>
        <v>59.85289212</v>
      </c>
      <c r="D14" s="8">
        <f t="shared" si="4"/>
        <v>101.584707</v>
      </c>
      <c r="E14" s="8">
        <f t="shared" si="4"/>
        <v>62.70201667</v>
      </c>
    </row>
    <row r="15">
      <c r="B15" s="8">
        <f t="shared" ref="B15:E15" si="5">(B10/B5)-1</f>
        <v>7.50548607</v>
      </c>
      <c r="C15" s="8">
        <f t="shared" si="5"/>
        <v>23.90899432</v>
      </c>
      <c r="D15" s="8">
        <f t="shared" si="5"/>
        <v>54.73442504</v>
      </c>
      <c r="E15" s="8">
        <f t="shared" si="5"/>
        <v>61.34524908</v>
      </c>
    </row>
    <row r="16">
      <c r="B16" s="8">
        <f t="shared" ref="B16:E16" si="6">(B11/B6)-1</f>
        <v>2.197563571</v>
      </c>
      <c r="C16" s="8">
        <f t="shared" si="6"/>
        <v>12.65916278</v>
      </c>
      <c r="D16" s="8">
        <f t="shared" si="6"/>
        <v>21.59559112</v>
      </c>
      <c r="E16" s="8">
        <f t="shared" si="6"/>
        <v>27.66479419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3.0</v>
      </c>
      <c r="C1" s="1">
        <v>5.0</v>
      </c>
      <c r="D1" s="1">
        <v>8.0</v>
      </c>
      <c r="E1" s="1">
        <v>13.0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>
        <v>0.0</v>
      </c>
      <c r="C2" s="5"/>
      <c r="D2" s="5"/>
      <c r="E2" s="5"/>
      <c r="F2" s="6"/>
      <c r="G2" s="6"/>
    </row>
    <row r="3">
      <c r="A3" s="7" t="s">
        <v>2</v>
      </c>
      <c r="B3" s="6">
        <v>1.43884</v>
      </c>
    </row>
    <row r="4">
      <c r="A4" s="7" t="s">
        <v>3</v>
      </c>
      <c r="B4" s="6">
        <v>1.35803</v>
      </c>
    </row>
    <row r="5">
      <c r="A5" s="7" t="s">
        <v>4</v>
      </c>
    </row>
    <row r="6">
      <c r="A6" s="7" t="s">
        <v>5</v>
      </c>
    </row>
    <row r="7">
      <c r="A7" s="4" t="s">
        <v>6</v>
      </c>
      <c r="B7" s="5">
        <v>0.0</v>
      </c>
      <c r="C7" s="5"/>
      <c r="D7" s="5"/>
      <c r="E7" s="5"/>
      <c r="F7" s="6"/>
      <c r="G7" s="6"/>
    </row>
    <row r="8">
      <c r="A8" s="7" t="s">
        <v>2</v>
      </c>
    </row>
    <row r="9" ht="18.0" customHeight="1">
      <c r="A9" s="7" t="s">
        <v>3</v>
      </c>
      <c r="H9" s="9"/>
    </row>
    <row r="10">
      <c r="A10" s="7" t="s">
        <v>4</v>
      </c>
    </row>
    <row r="11">
      <c r="A11" s="7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3.0</v>
      </c>
      <c r="C1" s="1">
        <v>10.0</v>
      </c>
      <c r="D1" s="1">
        <v>15.0</v>
      </c>
      <c r="E1" s="1">
        <v>20.0</v>
      </c>
      <c r="F1" s="1">
        <v>25.0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6"/>
    </row>
    <row r="3">
      <c r="A3" s="7" t="s">
        <v>2</v>
      </c>
      <c r="B3" s="6">
        <v>0.406746</v>
      </c>
      <c r="C3" s="6">
        <v>28.6869</v>
      </c>
      <c r="D3" s="6">
        <v>338.181</v>
      </c>
      <c r="E3" s="10"/>
      <c r="F3" s="10"/>
      <c r="H3" s="8">
        <f t="shared" ref="H3:H4" si="1">(D3 / B3) - 1</f>
        <v>830.4304259</v>
      </c>
    </row>
    <row r="4">
      <c r="A4" s="7" t="s">
        <v>3</v>
      </c>
      <c r="B4" s="6">
        <v>0.73117</v>
      </c>
      <c r="C4" s="6">
        <v>23.4092</v>
      </c>
      <c r="D4" s="6">
        <v>307.661</v>
      </c>
      <c r="E4" s="10"/>
      <c r="F4" s="10"/>
      <c r="H4" s="8">
        <f t="shared" si="1"/>
        <v>419.7790254</v>
      </c>
    </row>
    <row r="5">
      <c r="A5" s="7" t="s">
        <v>4</v>
      </c>
      <c r="B5" s="8">
        <f>0.000415+0.716417</f>
        <v>0.716832</v>
      </c>
      <c r="C5" s="8">
        <f>0.001422+7.99355</f>
        <v>7.994972</v>
      </c>
      <c r="D5" s="8">
        <f>0.001346+52.2476</f>
        <v>52.248946</v>
      </c>
      <c r="E5" s="8">
        <f>0.00108+104.691</f>
        <v>104.69208</v>
      </c>
      <c r="F5" s="6">
        <f>0.001273+41.2248</f>
        <v>41.226073</v>
      </c>
      <c r="H5" s="8">
        <f t="shared" ref="H5:H6" si="2">(F5 / B5) - 1</f>
        <v>56.51148526</v>
      </c>
    </row>
    <row r="6">
      <c r="A6" s="7" t="s">
        <v>5</v>
      </c>
      <c r="B6" s="8">
        <f>0.000415+0.165279</f>
        <v>0.165694</v>
      </c>
      <c r="C6" s="8">
        <f>0.001422+7.82112</f>
        <v>7.822542</v>
      </c>
      <c r="D6" s="8">
        <f>0.001346+49.0269</f>
        <v>49.028246</v>
      </c>
      <c r="E6" s="8">
        <f>0.00108+95.7033</f>
        <v>95.70438</v>
      </c>
      <c r="F6" s="6">
        <f>0.001273+35.1137</f>
        <v>35.114973</v>
      </c>
      <c r="H6" s="8">
        <f t="shared" si="2"/>
        <v>210.9266419</v>
      </c>
    </row>
    <row r="7">
      <c r="A7" s="4" t="s">
        <v>8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6"/>
    </row>
    <row r="8">
      <c r="A8" s="7" t="s">
        <v>2</v>
      </c>
      <c r="B8" s="6">
        <v>1.43943</v>
      </c>
      <c r="C8" s="6">
        <v>64.7595</v>
      </c>
      <c r="D8" s="6">
        <v>557.064</v>
      </c>
      <c r="E8" s="10"/>
      <c r="F8" s="10"/>
      <c r="H8" s="8">
        <f t="shared" ref="H8:H9" si="3">(D8 / B8) - 1</f>
        <v>386.0031888</v>
      </c>
    </row>
    <row r="9" ht="18.0" customHeight="1">
      <c r="A9" s="7" t="s">
        <v>3</v>
      </c>
      <c r="B9" s="6">
        <v>2.29654</v>
      </c>
      <c r="C9" s="6">
        <v>67.9681</v>
      </c>
      <c r="D9" s="6">
        <v>460.982</v>
      </c>
      <c r="E9" s="10"/>
      <c r="F9" s="10"/>
      <c r="H9" s="8">
        <f t="shared" si="3"/>
        <v>199.7289226</v>
      </c>
    </row>
    <row r="10">
      <c r="A10" s="7" t="s">
        <v>4</v>
      </c>
      <c r="B10" s="8">
        <f>0.000415+0.895583</f>
        <v>0.895998</v>
      </c>
      <c r="C10" s="8">
        <f>0.001422+20.9861</f>
        <v>20.987522</v>
      </c>
      <c r="D10" s="8">
        <f>0.001346+95.8053</f>
        <v>95.806646</v>
      </c>
      <c r="E10" s="8">
        <f>0.00108+184.078</f>
        <v>184.07908</v>
      </c>
      <c r="F10" s="6">
        <f>0.001273+538.328</f>
        <v>538.329273</v>
      </c>
      <c r="H10" s="8">
        <f t="shared" ref="H10:H11" si="4">(F10 / B10) - 1</f>
        <v>599.8152619</v>
      </c>
    </row>
    <row r="11">
      <c r="A11" s="7" t="s">
        <v>5</v>
      </c>
      <c r="B11" s="8">
        <f>0.000415+0.871273</f>
        <v>0.871688</v>
      </c>
      <c r="C11" s="8">
        <f>0.001422+19.8349</f>
        <v>19.836322</v>
      </c>
      <c r="D11" s="8">
        <f>0.001346+93.1328</f>
        <v>93.134146</v>
      </c>
      <c r="E11" s="8">
        <f>0.00108+186.588</f>
        <v>186.58908</v>
      </c>
      <c r="F11" s="6">
        <f>0.001273+533.964</f>
        <v>533.965273</v>
      </c>
      <c r="H11" s="8">
        <f t="shared" si="4"/>
        <v>611.5646711</v>
      </c>
    </row>
    <row r="14">
      <c r="B14" s="8">
        <f t="shared" ref="B14:D14" si="5">(B8/B3)-1</f>
        <v>2.538891593</v>
      </c>
      <c r="C14" s="8">
        <f t="shared" si="5"/>
        <v>1.25745898</v>
      </c>
      <c r="D14" s="8">
        <f t="shared" si="5"/>
        <v>0.6472362433</v>
      </c>
    </row>
    <row r="15">
      <c r="B15" s="8">
        <f t="shared" ref="B15:D15" si="6">(B9/B4)-1</f>
        <v>2.140911142</v>
      </c>
      <c r="C15" s="8">
        <f t="shared" si="6"/>
        <v>1.90347812</v>
      </c>
      <c r="D15" s="8">
        <f t="shared" si="6"/>
        <v>0.4983439565</v>
      </c>
    </row>
    <row r="16">
      <c r="B16" s="8">
        <f t="shared" ref="B16:D16" si="7">(B10/B5)-1</f>
        <v>0.2499414089</v>
      </c>
      <c r="C16" s="8">
        <f t="shared" si="7"/>
        <v>1.625090119</v>
      </c>
      <c r="D16" s="8">
        <f t="shared" si="7"/>
        <v>0.8336570081</v>
      </c>
    </row>
    <row r="17">
      <c r="B17" s="8">
        <f t="shared" ref="B17:D17" si="8">(B11/B6)-1</f>
        <v>4.260830205</v>
      </c>
      <c r="C17" s="8">
        <f t="shared" si="8"/>
        <v>1.535789773</v>
      </c>
      <c r="D17" s="8">
        <f t="shared" si="8"/>
        <v>0.8996018336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>
        <v>3.0</v>
      </c>
      <c r="C1" s="1">
        <v>6.0</v>
      </c>
      <c r="D1" s="1">
        <v>9.0</v>
      </c>
      <c r="E1" s="1">
        <v>12.0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>
        <v>0.0</v>
      </c>
      <c r="C2" s="5">
        <v>0.0</v>
      </c>
      <c r="D2" s="5">
        <v>0.0</v>
      </c>
      <c r="E2" s="5">
        <v>0.0</v>
      </c>
      <c r="F2" s="6"/>
      <c r="G2" s="6"/>
      <c r="H2" s="6"/>
    </row>
    <row r="3">
      <c r="A3" s="7" t="s">
        <v>2</v>
      </c>
      <c r="B3" s="6">
        <v>2.14885</v>
      </c>
      <c r="C3" s="6">
        <v>2.82783</v>
      </c>
      <c r="D3" s="6">
        <v>4.19503</v>
      </c>
      <c r="E3" s="6">
        <v>4.89383</v>
      </c>
      <c r="G3" s="8">
        <f t="shared" ref="G3:G6" si="1">(E3/B3) -1</f>
        <v>1.277418154</v>
      </c>
    </row>
    <row r="4">
      <c r="A4" s="7" t="s">
        <v>3</v>
      </c>
      <c r="B4" s="6">
        <v>2.02092</v>
      </c>
      <c r="C4" s="6">
        <v>2.9268</v>
      </c>
      <c r="D4" s="6">
        <v>3.51835</v>
      </c>
      <c r="E4" s="6">
        <v>4.84274</v>
      </c>
      <c r="G4" s="8">
        <f t="shared" si="1"/>
        <v>1.396304653</v>
      </c>
    </row>
    <row r="5">
      <c r="A5" s="7" t="s">
        <v>4</v>
      </c>
      <c r="B5" s="8">
        <f>0.001423+1.42554</f>
        <v>1.426963</v>
      </c>
      <c r="C5" s="8">
        <f>0.000765+1.34785</f>
        <v>1.348615</v>
      </c>
      <c r="D5" s="8">
        <f>0.000414+1.43042</f>
        <v>1.430834</v>
      </c>
      <c r="E5" s="8">
        <f>0.000522+1.37798</f>
        <v>1.378502</v>
      </c>
      <c r="G5" s="8">
        <f t="shared" si="1"/>
        <v>-0.03396093662</v>
      </c>
    </row>
    <row r="6">
      <c r="A6" s="7" t="s">
        <v>5</v>
      </c>
      <c r="B6" s="8">
        <f>0.001423+1.23497</f>
        <v>1.236393</v>
      </c>
      <c r="C6" s="8">
        <f>0.000765+1.35425</f>
        <v>1.355015</v>
      </c>
      <c r="D6" s="8">
        <f>0.000414+1.29536</f>
        <v>1.295774</v>
      </c>
      <c r="E6" s="8">
        <f>0.000522+1.27205</f>
        <v>1.272572</v>
      </c>
      <c r="G6" s="8">
        <f t="shared" si="1"/>
        <v>0.0292617315</v>
      </c>
    </row>
    <row r="7">
      <c r="A7" s="4"/>
      <c r="B7" s="5"/>
      <c r="C7" s="5"/>
      <c r="D7" s="5"/>
      <c r="E7" s="5"/>
      <c r="F7" s="6"/>
      <c r="G7" s="6"/>
      <c r="H7" s="6"/>
    </row>
    <row r="8">
      <c r="A8" s="7"/>
    </row>
    <row r="9" ht="18.0" customHeight="1">
      <c r="A9" s="7"/>
      <c r="I9" s="9"/>
    </row>
    <row r="10">
      <c r="A10" s="7"/>
    </row>
    <row r="11">
      <c r="A11" s="7"/>
    </row>
  </sheetData>
  <drawing r:id="rId1"/>
</worksheet>
</file>