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39" r:id="rId2"/>
    <sheet name="Aforo 2" sheetId="40" r:id="rId3"/>
    <sheet name="Aforo 3" sheetId="41" r:id="rId4"/>
    <sheet name="Aforo 4" sheetId="42" r:id="rId5"/>
    <sheet name="Aforo 5" sheetId="43" r:id="rId6"/>
    <sheet name="Aforo 6" sheetId="44" r:id="rId7"/>
  </sheets>
  <definedNames>
    <definedName name="_xlnm.Print_Area" localSheetId="1">'Aforo 1'!$B$1:$P$65</definedName>
    <definedName name="_xlnm.Print_Area" localSheetId="2">'Aforo 2'!$B$1:$P$86</definedName>
    <definedName name="_xlnm.Print_Area" localSheetId="3">'Aforo 3'!$B$1:$P$84</definedName>
    <definedName name="_xlnm.Print_Area" localSheetId="4">'Aforo 4'!$B$1:$P$84</definedName>
    <definedName name="_xlnm.Print_Area" localSheetId="5">'Aforo 5'!$B$1:$P$77</definedName>
    <definedName name="_xlnm.Print_Area" localSheetId="6">'Aforo 6'!$B$1:$P$77</definedName>
    <definedName name="_xlnm.Print_Titles" localSheetId="1">'Aforo 1'!$1:$15</definedName>
    <definedName name="_xlnm.Print_Titles" localSheetId="2">'Aforo 2'!$1:$15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44" l="1"/>
  <c r="K52" i="44"/>
  <c r="E52" i="44"/>
  <c r="G61" i="44" s="1"/>
  <c r="B52" i="44"/>
  <c r="G51" i="44"/>
  <c r="G50" i="44"/>
  <c r="K49" i="44"/>
  <c r="G49" i="44"/>
  <c r="D49" i="44"/>
  <c r="G48" i="44"/>
  <c r="G47" i="44"/>
  <c r="K46" i="44"/>
  <c r="G46" i="44"/>
  <c r="D46" i="44"/>
  <c r="G45" i="44"/>
  <c r="G44" i="44"/>
  <c r="K43" i="44"/>
  <c r="G43" i="44"/>
  <c r="D43" i="44"/>
  <c r="G42" i="44"/>
  <c r="G41" i="44"/>
  <c r="K40" i="44"/>
  <c r="G40" i="44"/>
  <c r="D40" i="44"/>
  <c r="G39" i="44"/>
  <c r="G38" i="44"/>
  <c r="K37" i="44"/>
  <c r="G37" i="44"/>
  <c r="D37" i="44"/>
  <c r="G36" i="44"/>
  <c r="G35" i="44"/>
  <c r="K34" i="44"/>
  <c r="G34" i="44"/>
  <c r="D34" i="44"/>
  <c r="G33" i="44"/>
  <c r="G32" i="44"/>
  <c r="K31" i="44"/>
  <c r="G31" i="44"/>
  <c r="D31" i="44"/>
  <c r="G30" i="44"/>
  <c r="G29" i="44"/>
  <c r="K28" i="44"/>
  <c r="G28" i="44"/>
  <c r="D28" i="44"/>
  <c r="G27" i="44"/>
  <c r="G26" i="44"/>
  <c r="K25" i="44"/>
  <c r="G25" i="44"/>
  <c r="D25" i="44"/>
  <c r="G24" i="44"/>
  <c r="G23" i="44"/>
  <c r="G22" i="44"/>
  <c r="D22" i="44"/>
  <c r="D52" i="44" s="1"/>
  <c r="G21" i="44"/>
  <c r="G20" i="44"/>
  <c r="K19" i="44"/>
  <c r="G19" i="44"/>
  <c r="D19" i="44"/>
  <c r="G18" i="44"/>
  <c r="G17" i="44"/>
  <c r="K16" i="44"/>
  <c r="G16" i="44"/>
  <c r="C16" i="44"/>
  <c r="C18" i="44" s="1"/>
  <c r="C19" i="44" l="1"/>
  <c r="C21" i="44" s="1"/>
  <c r="C22" i="44" s="1"/>
  <c r="L16" i="44"/>
  <c r="L19" i="44"/>
  <c r="M19" i="44" s="1"/>
  <c r="G56" i="44"/>
  <c r="G58" i="44"/>
  <c r="G53" i="44"/>
  <c r="G59" i="44"/>
  <c r="G54" i="44"/>
  <c r="G60" i="44"/>
  <c r="G55" i="44"/>
  <c r="G57" i="44"/>
  <c r="M16" i="44" l="1"/>
  <c r="C52" i="44"/>
  <c r="C24" i="44"/>
  <c r="C25" i="44" l="1"/>
  <c r="C27" i="44" s="1"/>
  <c r="C57" i="44"/>
  <c r="L52" i="44" s="1"/>
  <c r="M52" i="44" s="1"/>
  <c r="C28" i="44" l="1"/>
  <c r="C30" i="44" s="1"/>
  <c r="L25" i="44"/>
  <c r="M25" i="44" l="1"/>
  <c r="C31" i="44"/>
  <c r="C33" i="44" s="1"/>
  <c r="L28" i="44"/>
  <c r="M28" i="44" s="1"/>
  <c r="C34" i="44" l="1"/>
  <c r="C36" i="44" s="1"/>
  <c r="L31" i="44"/>
  <c r="M31" i="44" s="1"/>
  <c r="C37" i="44" l="1"/>
  <c r="C39" i="44" s="1"/>
  <c r="L34" i="44"/>
  <c r="M34" i="44" l="1"/>
  <c r="C40" i="44"/>
  <c r="C42" i="44" s="1"/>
  <c r="L37" i="44"/>
  <c r="M37" i="44" s="1"/>
  <c r="C43" i="44" l="1"/>
  <c r="C45" i="44" s="1"/>
  <c r="L40" i="44"/>
  <c r="M40" i="44" s="1"/>
  <c r="C46" i="44" l="1"/>
  <c r="C48" i="44" s="1"/>
  <c r="L43" i="44"/>
  <c r="M43" i="44" s="1"/>
  <c r="C49" i="44" l="1"/>
  <c r="C51" i="44" s="1"/>
  <c r="L49" i="44" s="1"/>
  <c r="L46" i="44"/>
  <c r="M46" i="44" s="1"/>
  <c r="M49" i="44" l="1"/>
  <c r="L62" i="44"/>
  <c r="M62" i="44"/>
  <c r="K62" i="44" l="1"/>
  <c r="N19" i="44"/>
  <c r="N16" i="44"/>
  <c r="N52" i="44"/>
  <c r="N25" i="44"/>
  <c r="N28" i="44"/>
  <c r="N31" i="44"/>
  <c r="N37" i="44"/>
  <c r="N34" i="44"/>
  <c r="N40" i="44"/>
  <c r="N43" i="44"/>
  <c r="N49" i="44"/>
  <c r="N46" i="44"/>
  <c r="N62" i="44" l="1"/>
  <c r="D57" i="43" l="1"/>
  <c r="K52" i="43"/>
  <c r="E52" i="43"/>
  <c r="G61" i="43" s="1"/>
  <c r="B52" i="43"/>
  <c r="G51" i="43"/>
  <c r="G50" i="43"/>
  <c r="K49" i="43"/>
  <c r="G49" i="43"/>
  <c r="D49" i="43"/>
  <c r="G48" i="43"/>
  <c r="G47" i="43"/>
  <c r="K46" i="43"/>
  <c r="G46" i="43"/>
  <c r="D46" i="43"/>
  <c r="G45" i="43"/>
  <c r="G44" i="43"/>
  <c r="K43" i="43"/>
  <c r="G43" i="43"/>
  <c r="D43" i="43"/>
  <c r="G42" i="43"/>
  <c r="G41" i="43"/>
  <c r="K40" i="43"/>
  <c r="G40" i="43"/>
  <c r="D40" i="43"/>
  <c r="G39" i="43"/>
  <c r="G38" i="43"/>
  <c r="K37" i="43"/>
  <c r="G37" i="43"/>
  <c r="D37" i="43"/>
  <c r="G36" i="43"/>
  <c r="G35" i="43"/>
  <c r="K34" i="43"/>
  <c r="G34" i="43"/>
  <c r="D34" i="43"/>
  <c r="G33" i="43"/>
  <c r="G32" i="43"/>
  <c r="K31" i="43"/>
  <c r="G31" i="43"/>
  <c r="D31" i="43"/>
  <c r="G30" i="43"/>
  <c r="G29" i="43"/>
  <c r="K28" i="43"/>
  <c r="G28" i="43"/>
  <c r="D28" i="43"/>
  <c r="G27" i="43"/>
  <c r="G26" i="43"/>
  <c r="K25" i="43"/>
  <c r="G25" i="43"/>
  <c r="D25" i="43"/>
  <c r="G24" i="43"/>
  <c r="G23" i="43"/>
  <c r="G22" i="43"/>
  <c r="D22" i="43"/>
  <c r="D52" i="43" s="1"/>
  <c r="G21" i="43"/>
  <c r="G20" i="43"/>
  <c r="K19" i="43"/>
  <c r="G19" i="43"/>
  <c r="D19" i="43"/>
  <c r="G18" i="43"/>
  <c r="G17" i="43"/>
  <c r="K16" i="43"/>
  <c r="G16" i="43"/>
  <c r="C16" i="43"/>
  <c r="C18" i="43" s="1"/>
  <c r="C19" i="43" l="1"/>
  <c r="C21" i="43" s="1"/>
  <c r="C22" i="43" s="1"/>
  <c r="L16" i="43"/>
  <c r="G56" i="43"/>
  <c r="G58" i="43"/>
  <c r="G53" i="43"/>
  <c r="G59" i="43"/>
  <c r="G54" i="43"/>
  <c r="G60" i="43"/>
  <c r="G55" i="43"/>
  <c r="G57" i="43"/>
  <c r="C52" i="43" l="1"/>
  <c r="C24" i="43"/>
  <c r="M16" i="43"/>
  <c r="L19" i="43"/>
  <c r="M19" i="43" s="1"/>
  <c r="C25" i="43" l="1"/>
  <c r="C27" i="43" s="1"/>
  <c r="C57" i="43"/>
  <c r="L52" i="43" s="1"/>
  <c r="M52" i="43" s="1"/>
  <c r="C28" i="43" l="1"/>
  <c r="C30" i="43" s="1"/>
  <c r="L25" i="43"/>
  <c r="C31" i="43" l="1"/>
  <c r="C33" i="43" s="1"/>
  <c r="L28" i="43"/>
  <c r="M28" i="43" s="1"/>
  <c r="M25" i="43"/>
  <c r="C34" i="43" l="1"/>
  <c r="C36" i="43" s="1"/>
  <c r="L31" i="43"/>
  <c r="M31" i="43" l="1"/>
  <c r="C37" i="43"/>
  <c r="C39" i="43" s="1"/>
  <c r="L34" i="43"/>
  <c r="M34" i="43" s="1"/>
  <c r="C40" i="43" l="1"/>
  <c r="C42" i="43" s="1"/>
  <c r="L37" i="43"/>
  <c r="M37" i="43" s="1"/>
  <c r="C43" i="43" l="1"/>
  <c r="C45" i="43" s="1"/>
  <c r="L40" i="43"/>
  <c r="M40" i="43" s="1"/>
  <c r="C46" i="43" l="1"/>
  <c r="C48" i="43" s="1"/>
  <c r="L43" i="43"/>
  <c r="M43" i="43" s="1"/>
  <c r="C49" i="43" l="1"/>
  <c r="C51" i="43" s="1"/>
  <c r="L49" i="43" s="1"/>
  <c r="L46" i="43"/>
  <c r="M46" i="43" s="1"/>
  <c r="M49" i="43" l="1"/>
  <c r="L62" i="43"/>
  <c r="M62" i="43" l="1"/>
  <c r="K62" i="43" l="1"/>
  <c r="N16" i="43"/>
  <c r="N19" i="43"/>
  <c r="N52" i="43"/>
  <c r="N28" i="43"/>
  <c r="N25" i="43"/>
  <c r="N34" i="43"/>
  <c r="N31" i="43"/>
  <c r="N37" i="43"/>
  <c r="N40" i="43"/>
  <c r="N43" i="43"/>
  <c r="N46" i="43"/>
  <c r="N49" i="43"/>
  <c r="N62" i="43" l="1"/>
  <c r="G67" i="42" l="1"/>
  <c r="G66" i="42"/>
  <c r="G65" i="42"/>
  <c r="G64" i="42"/>
  <c r="G63" i="42"/>
  <c r="G62" i="42"/>
  <c r="G61" i="42"/>
  <c r="G60" i="42"/>
  <c r="G59" i="42"/>
  <c r="G57" i="42"/>
  <c r="G56" i="42"/>
  <c r="K55" i="42"/>
  <c r="G55" i="42"/>
  <c r="D55" i="42"/>
  <c r="G54" i="42"/>
  <c r="G53" i="42"/>
  <c r="K52" i="42"/>
  <c r="G52" i="42"/>
  <c r="D52" i="42"/>
  <c r="G51" i="42"/>
  <c r="G50" i="42"/>
  <c r="K49" i="42"/>
  <c r="G49" i="42"/>
  <c r="D49" i="42"/>
  <c r="G48" i="42"/>
  <c r="G47" i="42"/>
  <c r="K46" i="42"/>
  <c r="G46" i="42"/>
  <c r="D46" i="42"/>
  <c r="G45" i="42"/>
  <c r="G44" i="42"/>
  <c r="K43" i="42"/>
  <c r="G43" i="42"/>
  <c r="D43" i="42"/>
  <c r="G42" i="42"/>
  <c r="G41" i="42"/>
  <c r="K40" i="42"/>
  <c r="G40" i="42"/>
  <c r="D40" i="42"/>
  <c r="G39" i="42"/>
  <c r="G38" i="42"/>
  <c r="K37" i="42"/>
  <c r="G37" i="42"/>
  <c r="D37" i="42"/>
  <c r="G36" i="42"/>
  <c r="G35" i="42"/>
  <c r="K34" i="42"/>
  <c r="G34" i="42"/>
  <c r="D34" i="42"/>
  <c r="G33" i="42"/>
  <c r="G32" i="42"/>
  <c r="K31" i="42"/>
  <c r="G31" i="42"/>
  <c r="D31" i="42"/>
  <c r="G30" i="42"/>
  <c r="G29" i="42"/>
  <c r="K28" i="42"/>
  <c r="G28" i="42"/>
  <c r="D28" i="42"/>
  <c r="G27" i="42"/>
  <c r="G26" i="42"/>
  <c r="K25" i="42"/>
  <c r="G25" i="42"/>
  <c r="D25" i="42"/>
  <c r="G24" i="42"/>
  <c r="G23" i="42"/>
  <c r="K22" i="42"/>
  <c r="G22" i="42"/>
  <c r="D22" i="42"/>
  <c r="G21" i="42"/>
  <c r="G20" i="42"/>
  <c r="K19" i="42"/>
  <c r="G19" i="42"/>
  <c r="D19" i="42"/>
  <c r="G18" i="42"/>
  <c r="C18" i="42"/>
  <c r="C19" i="42" s="1"/>
  <c r="C21" i="42" s="1"/>
  <c r="G17" i="42"/>
  <c r="K16" i="42"/>
  <c r="G16" i="42"/>
  <c r="C16" i="42"/>
  <c r="L19" i="42" l="1"/>
  <c r="M19" i="42" s="1"/>
  <c r="C22" i="42"/>
  <c r="C24" i="42" s="1"/>
  <c r="L16" i="42"/>
  <c r="M16" i="42" l="1"/>
  <c r="C25" i="42"/>
  <c r="C27" i="42" s="1"/>
  <c r="L22" i="42"/>
  <c r="M22" i="42" s="1"/>
  <c r="L25" i="42" l="1"/>
  <c r="C28" i="42"/>
  <c r="C30" i="42" s="1"/>
  <c r="C31" i="42" l="1"/>
  <c r="C33" i="42" s="1"/>
  <c r="L28" i="42"/>
  <c r="M28" i="42" s="1"/>
  <c r="M25" i="42"/>
  <c r="L31" i="42" l="1"/>
  <c r="C34" i="42"/>
  <c r="C36" i="42" s="1"/>
  <c r="M31" i="42" l="1"/>
  <c r="L34" i="42"/>
  <c r="M34" i="42" s="1"/>
  <c r="C37" i="42"/>
  <c r="C39" i="42" s="1"/>
  <c r="L37" i="42" l="1"/>
  <c r="M37" i="42" s="1"/>
  <c r="C40" i="42"/>
  <c r="C42" i="42" s="1"/>
  <c r="C43" i="42" l="1"/>
  <c r="C45" i="42" s="1"/>
  <c r="L40" i="42"/>
  <c r="M40" i="42" s="1"/>
  <c r="C46" i="42" l="1"/>
  <c r="C48" i="42" s="1"/>
  <c r="L43" i="42"/>
  <c r="M43" i="42" s="1"/>
  <c r="C49" i="42" l="1"/>
  <c r="C51" i="42" s="1"/>
  <c r="L46" i="42"/>
  <c r="M46" i="42" s="1"/>
  <c r="L49" i="42" l="1"/>
  <c r="M49" i="42" s="1"/>
  <c r="C52" i="42"/>
  <c r="C54" i="42" s="1"/>
  <c r="C55" i="42" l="1"/>
  <c r="L55" i="42" s="1"/>
  <c r="L52" i="42"/>
  <c r="M52" i="42" s="1"/>
  <c r="M55" i="42" l="1"/>
  <c r="L68" i="42"/>
  <c r="M68" i="42" l="1"/>
  <c r="N55" i="42" s="1"/>
  <c r="K68" i="42" l="1"/>
  <c r="N19" i="42"/>
  <c r="N16" i="42"/>
  <c r="N22" i="42"/>
  <c r="N25" i="42"/>
  <c r="N28" i="42"/>
  <c r="N34" i="42"/>
  <c r="N31" i="42"/>
  <c r="N37" i="42"/>
  <c r="N40" i="42"/>
  <c r="N43" i="42"/>
  <c r="N46" i="42"/>
  <c r="N49" i="42"/>
  <c r="N52" i="42"/>
  <c r="N68" i="42" l="1"/>
  <c r="G67" i="41" l="1"/>
  <c r="G66" i="41"/>
  <c r="G65" i="41"/>
  <c r="G64" i="41"/>
  <c r="G63" i="41"/>
  <c r="G62" i="41"/>
  <c r="G61" i="41"/>
  <c r="G60" i="41"/>
  <c r="G59" i="41"/>
  <c r="G57" i="41"/>
  <c r="G56" i="41"/>
  <c r="K55" i="41"/>
  <c r="G55" i="41"/>
  <c r="D55" i="41"/>
  <c r="G54" i="41"/>
  <c r="G53" i="41"/>
  <c r="K52" i="41"/>
  <c r="G52" i="41"/>
  <c r="D52" i="41"/>
  <c r="G51" i="41"/>
  <c r="G50" i="41"/>
  <c r="K49" i="41"/>
  <c r="G49" i="41"/>
  <c r="D49" i="41"/>
  <c r="G48" i="41"/>
  <c r="G47" i="41"/>
  <c r="K46" i="41"/>
  <c r="G46" i="41"/>
  <c r="D46" i="41"/>
  <c r="G45" i="41"/>
  <c r="G44" i="41"/>
  <c r="K43" i="41"/>
  <c r="G43" i="41"/>
  <c r="D43" i="41"/>
  <c r="G42" i="41"/>
  <c r="G41" i="41"/>
  <c r="K40" i="41"/>
  <c r="G40" i="41"/>
  <c r="D40" i="41"/>
  <c r="G39" i="41"/>
  <c r="G38" i="41"/>
  <c r="K37" i="41"/>
  <c r="G37" i="41"/>
  <c r="D37" i="41"/>
  <c r="G36" i="41"/>
  <c r="G35" i="41"/>
  <c r="K34" i="41"/>
  <c r="G34" i="41"/>
  <c r="D34" i="41"/>
  <c r="G33" i="41"/>
  <c r="G32" i="41"/>
  <c r="K31" i="41"/>
  <c r="G31" i="41"/>
  <c r="D31" i="41"/>
  <c r="G30" i="41"/>
  <c r="G29" i="41"/>
  <c r="K28" i="41"/>
  <c r="G28" i="41"/>
  <c r="D28" i="41"/>
  <c r="G27" i="41"/>
  <c r="G26" i="41"/>
  <c r="K25" i="41"/>
  <c r="G25" i="41"/>
  <c r="D25" i="41"/>
  <c r="G24" i="41"/>
  <c r="G23" i="41"/>
  <c r="K22" i="41"/>
  <c r="G22" i="41"/>
  <c r="D22" i="41"/>
  <c r="G21" i="41"/>
  <c r="G20" i="41"/>
  <c r="K19" i="41"/>
  <c r="G19" i="41"/>
  <c r="D19" i="41"/>
  <c r="G18" i="41"/>
  <c r="G17" i="41"/>
  <c r="K16" i="41"/>
  <c r="G16" i="41"/>
  <c r="C16" i="41"/>
  <c r="C18" i="41" s="1"/>
  <c r="L25" i="41" l="1"/>
  <c r="L16" i="41"/>
  <c r="C19" i="41"/>
  <c r="C21" i="41" s="1"/>
  <c r="C22" i="41" s="1"/>
  <c r="C24" i="41" s="1"/>
  <c r="C25" i="41" s="1"/>
  <c r="C27" i="41" s="1"/>
  <c r="C28" i="41" s="1"/>
  <c r="C30" i="41" s="1"/>
  <c r="C31" i="41" s="1"/>
  <c r="C33" i="41" s="1"/>
  <c r="C34" i="41" s="1"/>
  <c r="C36" i="41" s="1"/>
  <c r="C37" i="41" s="1"/>
  <c r="C39" i="41" s="1"/>
  <c r="C40" i="41" s="1"/>
  <c r="C42" i="41" s="1"/>
  <c r="C43" i="41" s="1"/>
  <c r="C45" i="41" s="1"/>
  <c r="C46" i="41" s="1"/>
  <c r="C48" i="41" s="1"/>
  <c r="C49" i="41" s="1"/>
  <c r="C51" i="41" s="1"/>
  <c r="C52" i="41" s="1"/>
  <c r="C54" i="41" s="1"/>
  <c r="C55" i="41" s="1"/>
  <c r="C57" i="41" s="1"/>
  <c r="L28" i="41"/>
  <c r="M28" i="41" s="1"/>
  <c r="L31" i="41"/>
  <c r="M31" i="41" s="1"/>
  <c r="L55" i="41"/>
  <c r="M55" i="41" s="1"/>
  <c r="L49" i="41"/>
  <c r="M49" i="41" s="1"/>
  <c r="L19" i="41"/>
  <c r="M19" i="41" s="1"/>
  <c r="M25" i="41"/>
  <c r="L22" i="41"/>
  <c r="M22" i="41" s="1"/>
  <c r="L46" i="41"/>
  <c r="M46" i="41" s="1"/>
  <c r="L52" i="41" l="1"/>
  <c r="M52" i="41" s="1"/>
  <c r="L37" i="41"/>
  <c r="M37" i="41" s="1"/>
  <c r="L43" i="41"/>
  <c r="M43" i="41" s="1"/>
  <c r="L34" i="41"/>
  <c r="M34" i="41" s="1"/>
  <c r="L40" i="41"/>
  <c r="M40" i="41" s="1"/>
  <c r="M16" i="41"/>
  <c r="M68" i="41" l="1"/>
  <c r="N37" i="41"/>
  <c r="L68" i="41"/>
  <c r="N40" i="41"/>
  <c r="K68" i="41" l="1"/>
  <c r="N49" i="41"/>
  <c r="N28" i="41"/>
  <c r="N46" i="41"/>
  <c r="N55" i="41"/>
  <c r="N22" i="41"/>
  <c r="N31" i="41"/>
  <c r="N25" i="41"/>
  <c r="N19" i="41"/>
  <c r="N16" i="41"/>
  <c r="N43" i="41"/>
  <c r="N34" i="41"/>
  <c r="N52" i="41"/>
  <c r="N68" i="41" l="1"/>
  <c r="D66" i="40" l="1"/>
  <c r="K61" i="40"/>
  <c r="E61" i="40"/>
  <c r="G70" i="40" s="1"/>
  <c r="B61" i="40"/>
  <c r="G60" i="40"/>
  <c r="G59" i="40"/>
  <c r="K58" i="40"/>
  <c r="G58" i="40"/>
  <c r="D58" i="40"/>
  <c r="G57" i="40"/>
  <c r="G56" i="40"/>
  <c r="K55" i="40"/>
  <c r="G55" i="40"/>
  <c r="D55" i="40"/>
  <c r="G54" i="40"/>
  <c r="G53" i="40"/>
  <c r="K52" i="40"/>
  <c r="G52" i="40"/>
  <c r="D52" i="40"/>
  <c r="G51" i="40"/>
  <c r="G50" i="40"/>
  <c r="K49" i="40"/>
  <c r="G49" i="40"/>
  <c r="D49" i="40"/>
  <c r="G48" i="40"/>
  <c r="G47" i="40"/>
  <c r="K46" i="40"/>
  <c r="G46" i="40"/>
  <c r="D46" i="40"/>
  <c r="G45" i="40"/>
  <c r="G44" i="40"/>
  <c r="K43" i="40"/>
  <c r="G43" i="40"/>
  <c r="D43" i="40"/>
  <c r="G42" i="40"/>
  <c r="G41" i="40"/>
  <c r="K40" i="40"/>
  <c r="G40" i="40"/>
  <c r="D40" i="40"/>
  <c r="G39" i="40"/>
  <c r="G38" i="40"/>
  <c r="K37" i="40"/>
  <c r="G37" i="40"/>
  <c r="D37" i="40"/>
  <c r="G36" i="40"/>
  <c r="G35" i="40"/>
  <c r="K34" i="40"/>
  <c r="G34" i="40"/>
  <c r="D34" i="40"/>
  <c r="G33" i="40"/>
  <c r="G32" i="40"/>
  <c r="K31" i="40"/>
  <c r="G31" i="40"/>
  <c r="D31" i="40"/>
  <c r="G30" i="40"/>
  <c r="G29" i="40"/>
  <c r="G28" i="40"/>
  <c r="D28" i="40"/>
  <c r="D61" i="40" s="1"/>
  <c r="G27" i="40"/>
  <c r="G26" i="40"/>
  <c r="K25" i="40"/>
  <c r="G25" i="40"/>
  <c r="D25" i="40"/>
  <c r="G24" i="40"/>
  <c r="G23" i="40"/>
  <c r="K22" i="40"/>
  <c r="G22" i="40"/>
  <c r="D22" i="40"/>
  <c r="G21" i="40"/>
  <c r="G20" i="40"/>
  <c r="K19" i="40"/>
  <c r="G19" i="40"/>
  <c r="D19" i="40"/>
  <c r="G18" i="40"/>
  <c r="C18" i="40"/>
  <c r="C19" i="40" s="1"/>
  <c r="C21" i="40" s="1"/>
  <c r="C22" i="40" s="1"/>
  <c r="C24" i="40" s="1"/>
  <c r="G17" i="40"/>
  <c r="K16" i="40"/>
  <c r="G16" i="40"/>
  <c r="C16" i="40"/>
  <c r="C25" i="40" l="1"/>
  <c r="C27" i="40" s="1"/>
  <c r="C28" i="40" s="1"/>
  <c r="L22" i="40"/>
  <c r="M22" i="40" s="1"/>
  <c r="M19" i="40"/>
  <c r="L19" i="40"/>
  <c r="L16" i="40"/>
  <c r="G67" i="40"/>
  <c r="G62" i="40"/>
  <c r="G68" i="40"/>
  <c r="G63" i="40"/>
  <c r="G69" i="40"/>
  <c r="G65" i="40"/>
  <c r="G64" i="40"/>
  <c r="G66" i="40"/>
  <c r="C61" i="40" l="1"/>
  <c r="C30" i="40"/>
  <c r="M16" i="40"/>
  <c r="L25" i="40"/>
  <c r="M25" i="40" s="1"/>
  <c r="C31" i="40" l="1"/>
  <c r="C33" i="40" s="1"/>
  <c r="C66" i="40"/>
  <c r="L61" i="40" s="1"/>
  <c r="M61" i="40" s="1"/>
  <c r="C34" i="40" l="1"/>
  <c r="C36" i="40" s="1"/>
  <c r="L31" i="40"/>
  <c r="M31" i="40" l="1"/>
  <c r="C37" i="40"/>
  <c r="C39" i="40" s="1"/>
  <c r="L34" i="40"/>
  <c r="M34" i="40" s="1"/>
  <c r="C40" i="40" l="1"/>
  <c r="C42" i="40" s="1"/>
  <c r="L37" i="40"/>
  <c r="M37" i="40" s="1"/>
  <c r="C43" i="40" l="1"/>
  <c r="C45" i="40" s="1"/>
  <c r="L40" i="40"/>
  <c r="M40" i="40" s="1"/>
  <c r="C46" i="40" l="1"/>
  <c r="C48" i="40" s="1"/>
  <c r="L43" i="40"/>
  <c r="M43" i="40" s="1"/>
  <c r="C49" i="40" l="1"/>
  <c r="C51" i="40" s="1"/>
  <c r="L46" i="40"/>
  <c r="M46" i="40" s="1"/>
  <c r="C52" i="40" l="1"/>
  <c r="C54" i="40" s="1"/>
  <c r="L49" i="40"/>
  <c r="M49" i="40" s="1"/>
  <c r="C55" i="40" l="1"/>
  <c r="C57" i="40" s="1"/>
  <c r="L52" i="40"/>
  <c r="M52" i="40" s="1"/>
  <c r="C58" i="40" l="1"/>
  <c r="L58" i="40" s="1"/>
  <c r="L55" i="40"/>
  <c r="M55" i="40" s="1"/>
  <c r="M58" i="40" l="1"/>
  <c r="L71" i="40"/>
  <c r="M71" i="40" l="1"/>
  <c r="K71" i="40" l="1"/>
  <c r="N22" i="40"/>
  <c r="N19" i="40"/>
  <c r="N16" i="40"/>
  <c r="N25" i="40"/>
  <c r="N61" i="40"/>
  <c r="N34" i="40"/>
  <c r="N31" i="40"/>
  <c r="N37" i="40"/>
  <c r="N40" i="40"/>
  <c r="N43" i="40"/>
  <c r="N46" i="40"/>
  <c r="N49" i="40"/>
  <c r="N52" i="40"/>
  <c r="N55" i="40"/>
  <c r="N58" i="40"/>
  <c r="N71" i="40" l="1"/>
  <c r="G49" i="39" l="1"/>
  <c r="G48" i="39"/>
  <c r="G47" i="39"/>
  <c r="G46" i="39"/>
  <c r="G45" i="39"/>
  <c r="G44" i="39"/>
  <c r="G43" i="39"/>
  <c r="G42" i="39"/>
  <c r="G41" i="39"/>
  <c r="G39" i="39"/>
  <c r="G38" i="39"/>
  <c r="K37" i="39"/>
  <c r="G37" i="39"/>
  <c r="D37" i="39"/>
  <c r="G36" i="39"/>
  <c r="G35" i="39"/>
  <c r="K34" i="39"/>
  <c r="G34" i="39"/>
  <c r="D34" i="39"/>
  <c r="G33" i="39"/>
  <c r="G32" i="39"/>
  <c r="K31" i="39"/>
  <c r="G31" i="39"/>
  <c r="D31" i="39"/>
  <c r="G30" i="39"/>
  <c r="G29" i="39"/>
  <c r="K28" i="39"/>
  <c r="G28" i="39"/>
  <c r="D28" i="39"/>
  <c r="G27" i="39"/>
  <c r="G26" i="39"/>
  <c r="K25" i="39"/>
  <c r="G25" i="39"/>
  <c r="D25" i="39"/>
  <c r="G24" i="39"/>
  <c r="G23" i="39"/>
  <c r="K22" i="39"/>
  <c r="G22" i="39"/>
  <c r="D22" i="39"/>
  <c r="G21" i="39"/>
  <c r="G20" i="39"/>
  <c r="K19" i="39"/>
  <c r="G19" i="39"/>
  <c r="D19" i="39"/>
  <c r="G18" i="39"/>
  <c r="C18" i="39"/>
  <c r="C19" i="39" s="1"/>
  <c r="C21" i="39" s="1"/>
  <c r="C22" i="39" s="1"/>
  <c r="C24" i="39" s="1"/>
  <c r="G17" i="39"/>
  <c r="L16" i="39"/>
  <c r="K16" i="39"/>
  <c r="M16" i="39" s="1"/>
  <c r="G16" i="39"/>
  <c r="C16" i="39"/>
  <c r="C25" i="39" l="1"/>
  <c r="C27" i="39" s="1"/>
  <c r="C28" i="39" s="1"/>
  <c r="C30" i="39" s="1"/>
  <c r="L22" i="39"/>
  <c r="M22" i="39" s="1"/>
  <c r="L19" i="39"/>
  <c r="M19" i="39" s="1"/>
  <c r="C31" i="39" l="1"/>
  <c r="C33" i="39" s="1"/>
  <c r="L28" i="39"/>
  <c r="M28" i="39" s="1"/>
  <c r="L25" i="39"/>
  <c r="M25" i="39" s="1"/>
  <c r="C34" i="39" l="1"/>
  <c r="C36" i="39" s="1"/>
  <c r="L31" i="39"/>
  <c r="C37" i="39" l="1"/>
  <c r="L37" i="39" s="1"/>
  <c r="M37" i="39" s="1"/>
  <c r="L34" i="39"/>
  <c r="M34" i="39" s="1"/>
  <c r="M31" i="39"/>
  <c r="N34" i="39" l="1"/>
  <c r="L50" i="39"/>
  <c r="M50" i="39"/>
  <c r="N37" i="39"/>
  <c r="K50" i="39" l="1"/>
  <c r="N16" i="39"/>
  <c r="N50" i="39" s="1"/>
  <c r="N22" i="39"/>
  <c r="N19" i="39"/>
  <c r="N25" i="39"/>
  <c r="N28" i="39"/>
  <c r="N31" i="39"/>
</calcChain>
</file>

<file path=xl/sharedStrings.xml><?xml version="1.0" encoding="utf-8"?>
<sst xmlns="http://schemas.openxmlformats.org/spreadsheetml/2006/main" count="750" uniqueCount="108">
  <si>
    <t>Fecha</t>
  </si>
  <si>
    <t xml:space="preserve">Aforo No. 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</si>
  <si>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</si>
  <si>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</si>
  <si>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</si>
  <si>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</si>
  <si>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</si>
  <si>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</si>
  <si>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</si>
  <si>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</si>
  <si>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</si>
  <si>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</si>
  <si>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</si>
  <si>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</si>
  <si>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</si>
  <si>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</si>
  <si>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</si>
  <si>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</si>
  <si>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</si>
  <si>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</si>
  <si>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</si>
  <si>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</si>
  <si>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</si>
  <si>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</si>
  <si>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</si>
  <si>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</si>
  <si>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</si>
  <si>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</si>
  <si>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</si>
  <si>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</si>
  <si>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</si>
  <si>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</si>
  <si>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</si>
  <si>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</si>
  <si>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</si>
  <si>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</si>
  <si>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</si>
  <si>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</si>
  <si>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</si>
  <si>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</si>
  <si>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</si>
  <si>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</si>
  <si>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</si>
  <si>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</si>
  <si>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</si>
  <si>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</si>
  <si>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</si>
  <si>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</si>
  <si>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</si>
  <si>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</si>
  <si>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</si>
  <si>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</si>
  <si>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</si>
  <si>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</si>
  <si>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Detalle del aforo</t>
  </si>
  <si>
    <t>Cálido</t>
  </si>
  <si>
    <t>Medida de la temperatura</t>
  </si>
  <si>
    <t>Organizando sección de aforo</t>
  </si>
  <si>
    <t>Formato L1.2: Medición de caudal por el método área-velocidad: medidas desde la superficie del agua con medidor electromagnético</t>
  </si>
  <si>
    <t>QUEBRADA MANIZALES - SKINCO</t>
  </si>
  <si>
    <t>N 5° 2´ 28.8´´</t>
  </si>
  <si>
    <t>W 75° 26´ 3.36´´</t>
  </si>
  <si>
    <t>Marca/Referencia del equipo</t>
  </si>
  <si>
    <t>Abscisa: Inicio Dovela # 1</t>
  </si>
  <si>
    <r>
      <rPr>
        <b/>
        <i/>
        <sz val="10"/>
        <color theme="1"/>
        <rFont val="Calibri"/>
        <family val="2"/>
        <scheme val="minor"/>
      </rPr>
      <t>Vi</t>
    </r>
    <r>
      <rPr>
        <sz val="10"/>
        <color theme="1"/>
        <rFont val="Calibri"/>
        <family val="2"/>
        <scheme val="minor"/>
      </rPr>
      <t>= Velocidad a cada yi</t>
    </r>
  </si>
  <si>
    <r>
      <rPr>
        <b/>
        <i/>
        <sz val="10"/>
        <color theme="1"/>
        <rFont val="Calibri"/>
        <family val="2"/>
        <scheme val="minor"/>
      </rPr>
      <t>hi</t>
    </r>
    <r>
      <rPr>
        <sz val="10"/>
        <color theme="1"/>
        <rFont val="Calibri"/>
        <family val="2"/>
        <scheme val="minor"/>
      </rPr>
      <t>= Profundidad correspondiente a cada abscisa</t>
    </r>
  </si>
  <si>
    <r>
      <rPr>
        <b/>
        <i/>
        <sz val="10"/>
        <color theme="1"/>
        <rFont val="Calibri"/>
        <family val="2"/>
        <scheme val="minor"/>
      </rPr>
      <t>y</t>
    </r>
    <r>
      <rPr>
        <b/>
        <sz val="10"/>
        <color theme="1"/>
        <rFont val="Calibri"/>
        <family val="2"/>
        <scheme val="minor"/>
      </rPr>
      <t>=</t>
    </r>
    <r>
      <rPr>
        <sz val="10"/>
        <color theme="1"/>
        <rFont val="Calibri"/>
        <family val="2"/>
        <scheme val="minor"/>
      </rPr>
      <t xml:space="preserve"> Profundidad en la mitad dovela</t>
    </r>
  </si>
  <si>
    <r>
      <rPr>
        <b/>
        <i/>
        <sz val="10"/>
        <color theme="1"/>
        <rFont val="Calibri"/>
        <family val="2"/>
        <scheme val="minor"/>
      </rPr>
      <t>Qi</t>
    </r>
    <r>
      <rPr>
        <sz val="10"/>
        <color theme="1"/>
        <rFont val="Calibri"/>
        <family val="2"/>
        <scheme val="minor"/>
      </rPr>
      <t>= Caudal por dovela</t>
    </r>
  </si>
  <si>
    <r>
      <rPr>
        <b/>
        <i/>
        <sz val="10"/>
        <color theme="1"/>
        <rFont val="Calibri"/>
        <family val="2"/>
        <scheme val="minor"/>
      </rPr>
      <t>T</t>
    </r>
    <r>
      <rPr>
        <b/>
        <i/>
        <vertAlign val="subscript"/>
        <sz val="10"/>
        <color theme="1"/>
        <rFont val="Calibri"/>
        <family val="2"/>
        <scheme val="minor"/>
      </rPr>
      <t>ll</t>
    </r>
    <r>
      <rPr>
        <sz val="10"/>
        <color theme="1"/>
        <rFont val="Calibri"/>
        <family val="2"/>
        <scheme val="minor"/>
      </rPr>
      <t>= Tiempo de llenado-solidos suspendidos</t>
    </r>
  </si>
  <si>
    <r>
      <rPr>
        <b/>
        <i/>
        <sz val="10"/>
        <color theme="1"/>
        <rFont val="Calibri"/>
        <family val="2"/>
        <scheme val="minor"/>
      </rPr>
      <t>Ai</t>
    </r>
    <r>
      <rPr>
        <sz val="10"/>
        <color theme="1"/>
        <rFont val="Calibri"/>
        <family val="2"/>
        <scheme val="minor"/>
      </rPr>
      <t>= Área por dovela</t>
    </r>
  </si>
  <si>
    <t xml:space="preserve">      = Velocidad promedio por dovela</t>
  </si>
  <si>
    <r>
      <rPr>
        <b/>
        <i/>
        <sz val="10"/>
        <color theme="1"/>
        <rFont val="Calibri"/>
        <family val="2"/>
        <scheme val="minor"/>
      </rPr>
      <t>Bq</t>
    </r>
    <r>
      <rPr>
        <sz val="10"/>
        <color theme="1"/>
        <rFont val="Calibri"/>
        <family val="2"/>
        <scheme val="minor"/>
      </rPr>
      <t xml:space="preserve"> = Boquilla muestreador solidos suspendidos</t>
    </r>
  </si>
  <si>
    <t>0.2y</t>
  </si>
  <si>
    <t>0.6y</t>
  </si>
  <si>
    <t>0.8y</t>
  </si>
  <si>
    <t>0.1y</t>
  </si>
  <si>
    <t>0.3y</t>
  </si>
  <si>
    <t>0.4y</t>
  </si>
  <si>
    <t>0.7y</t>
  </si>
  <si>
    <t>0.9y</t>
  </si>
  <si>
    <t xml:space="preserve">Nota 1:  Qi&lt;= 0.2Qt. Si no se cumple repetir                      
</t>
  </si>
  <si>
    <t xml:space="preserve">Nota 2:  Tomar la velocidad superficial del formato L2 </t>
  </si>
  <si>
    <t xml:space="preserve">Nota 3:  Para y&lt;0.2m medir solo a 0.4y </t>
  </si>
  <si>
    <t>Clima:</t>
  </si>
  <si>
    <t>Cálido con llovizna</t>
  </si>
  <si>
    <t>Durante la jornada de aforo se definió el punto de anclaje. Se realizó el perfil transversal de la sección de aforo y se hizo el levantamiento de banca llena. Además se trabajó con las nuevas condiciones de aforo: si y&lt;=0,12 m solo se toma la lectura a 0,6y. si y&gt;0.12 m, se toman lecturas a 0,2 - 0,6 y 0,8y. Se deben instalar los anclajes para la línea de vida (son 4)</t>
  </si>
  <si>
    <t>Nota 4:  Tll es a partir de la curva "Sampling Volume 690 CC"   ingresando           en [ft/s]</t>
  </si>
  <si>
    <t>Detalle general</t>
  </si>
  <si>
    <t>Detalle marcación de las dovelas</t>
  </si>
  <si>
    <t>Se inició par la margen derecha del cauce</t>
  </si>
  <si>
    <t>Detalle general del aforo</t>
  </si>
  <si>
    <t>MARIA DEL CARMEN RAMÍREZ</t>
  </si>
  <si>
    <t>Nivel inicial [cm]</t>
  </si>
  <si>
    <t>Nivel final [cm]</t>
  </si>
  <si>
    <t xml:space="preserve">Cálido </t>
  </si>
  <si>
    <t xml:space="preserve">Durante la jornada se instalaron los anclajes. Se realizó el perfil transversal de la sección de aforo y se hizo el levantamiento de banca llena. Además se trabajó con las nuevas condiciones de aforo: si y&lt;0,12 m solo se toma la lectura a 0,6y. si y&gt;=0.12 m, se toman lecturas a 0,2 - 0,6 y 0,8 de y.  </t>
  </si>
  <si>
    <t>Detalle Medición de la temperatura</t>
  </si>
  <si>
    <t>N 5°2´ 28.8´´</t>
  </si>
  <si>
    <t>Durante la jornada se determinó: Perfil de la sección de aforo. Teniendo en cuenta las observaciones de los asesores del GTA en Ingeniería Hidráulica y Ambiental: Si y&lt;0.120 m solo se toma la velocidad a 0.6 de y. Si y&gt;=0.12m se toman velocidades a 0,2 -0,6 y 0,8 de y</t>
  </si>
  <si>
    <t>Toma de temperatura</t>
  </si>
  <si>
    <t>Perfil transversal</t>
  </si>
  <si>
    <t>NATALIA PEREZ VALENCIA</t>
  </si>
  <si>
    <t>MATEO ALZATE JARAMILLO</t>
  </si>
  <si>
    <t>N 5°2´28.8´´</t>
  </si>
  <si>
    <t>W 75° 26´33.6´´</t>
  </si>
  <si>
    <t>x</t>
  </si>
  <si>
    <t>Durante la jornada de aforo se determinó el perfil de la sección de aforo, se midió la altura del nivel del agua al sensor.</t>
  </si>
  <si>
    <t>Convenio 221/2016 OPERACIÓN Y MANTENIMIENTO REDES HIDROMETEOROLÓGICAS,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</si>
</sst>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vertAlign val="subscript"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38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164" fontId="5" fillId="0" borderId="36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0" fontId="0" fillId="0" borderId="32" xfId="0" applyFont="1" applyBorder="1"/>
    <xf numFmtId="0" fontId="0" fillId="0" borderId="32" xfId="0" applyFill="1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Fill="1"/>
    <xf numFmtId="20" fontId="6" fillId="0" borderId="12" xfId="0" applyNumberFormat="1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/>
    </xf>
    <xf numFmtId="0" fontId="3" fillId="0" borderId="47" xfId="0" applyFont="1" applyFill="1" applyBorder="1" applyAlignment="1">
      <alignment vertical="center"/>
    </xf>
    <xf numFmtId="0" fontId="3" fillId="0" borderId="47" xfId="0" applyFont="1" applyFill="1" applyBorder="1" applyAlignment="1">
      <alignment horizontal="center" vertical="center"/>
    </xf>
    <xf numFmtId="20" fontId="6" fillId="0" borderId="14" xfId="0" applyNumberFormat="1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 vertical="center"/>
    </xf>
    <xf numFmtId="0" fontId="0" fillId="0" borderId="17" xfId="0" applyFill="1" applyBorder="1"/>
    <xf numFmtId="0" fontId="3" fillId="0" borderId="12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0" xfId="0" applyFont="1" applyBorder="1"/>
    <xf numFmtId="0" fontId="3" fillId="0" borderId="0" xfId="0" applyFont="1" applyBorder="1" applyAlignment="1"/>
    <xf numFmtId="0" fontId="1" fillId="4" borderId="15" xfId="0" applyFont="1" applyFill="1" applyBorder="1" applyAlignment="1">
      <alignment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2" fontId="5" fillId="0" borderId="16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164" fontId="0" fillId="0" borderId="0" xfId="0" applyNumberFormat="1" applyFont="1"/>
    <xf numFmtId="0" fontId="5" fillId="3" borderId="16" xfId="0" applyFont="1" applyFill="1" applyBorder="1" applyAlignment="1">
      <alignment horizontal="center"/>
    </xf>
    <xf numFmtId="0" fontId="0" fillId="0" borderId="17" xfId="0" applyBorder="1"/>
    <xf numFmtId="0" fontId="0" fillId="0" borderId="44" xfId="0" applyFont="1" applyBorder="1" applyAlignment="1">
      <alignment vertical="top" wrapText="1"/>
    </xf>
    <xf numFmtId="2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5" fillId="0" borderId="15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164" fontId="5" fillId="0" borderId="16" xfId="0" applyNumberFormat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/>
    </xf>
    <xf numFmtId="2" fontId="5" fillId="0" borderId="59" xfId="0" applyNumberFormat="1" applyFont="1" applyBorder="1" applyAlignment="1">
      <alignment horizontal="center" vertical="center"/>
    </xf>
    <xf numFmtId="164" fontId="5" fillId="0" borderId="59" xfId="0" applyNumberFormat="1" applyFont="1" applyBorder="1" applyAlignment="1">
      <alignment horizontal="center" vertical="center"/>
    </xf>
    <xf numFmtId="0" fontId="5" fillId="0" borderId="59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44" xfId="0" applyFont="1" applyFill="1" applyBorder="1" applyAlignment="1">
      <alignment horizontal="center"/>
    </xf>
    <xf numFmtId="0" fontId="1" fillId="0" borderId="45" xfId="0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4" borderId="9" xfId="0" applyFont="1" applyFill="1" applyBorder="1" applyAlignment="1">
      <alignment horizontal="left" vertical="top"/>
    </xf>
    <xf numFmtId="0" fontId="1" fillId="4" borderId="44" xfId="0" applyFont="1" applyFill="1" applyBorder="1" applyAlignment="1">
      <alignment horizontal="left" vertical="top"/>
    </xf>
    <xf numFmtId="0" fontId="1" fillId="4" borderId="45" xfId="0" applyFont="1" applyFill="1" applyBorder="1" applyAlignment="1">
      <alignment horizontal="left" vertical="top"/>
    </xf>
    <xf numFmtId="0" fontId="0" fillId="0" borderId="44" xfId="0" applyFont="1" applyBorder="1" applyAlignment="1">
      <alignment horizontal="left" vertical="top" wrapText="1"/>
    </xf>
    <xf numFmtId="0" fontId="0" fillId="0" borderId="45" xfId="0" applyFont="1" applyBorder="1" applyAlignment="1">
      <alignment horizontal="left" vertical="top" wrapText="1"/>
    </xf>
    <xf numFmtId="0" fontId="0" fillId="0" borderId="9" xfId="0" applyBorder="1" applyAlignment="1">
      <alignment horizontal="justify" vertical="justify" wrapText="1"/>
    </xf>
    <xf numFmtId="0" fontId="0" fillId="0" borderId="44" xfId="0" applyBorder="1" applyAlignment="1">
      <alignment horizontal="justify" vertical="justify" wrapText="1"/>
    </xf>
    <xf numFmtId="0" fontId="0" fillId="0" borderId="45" xfId="0" applyBorder="1" applyAlignment="1">
      <alignment horizontal="justify" vertical="justify" wrapText="1"/>
    </xf>
    <xf numFmtId="0" fontId="0" fillId="0" borderId="9" xfId="0" applyFont="1" applyBorder="1" applyAlignment="1">
      <alignment horizontal="center" wrapText="1"/>
    </xf>
    <xf numFmtId="0" fontId="0" fillId="0" borderId="44" xfId="0" applyFont="1" applyBorder="1" applyAlignment="1">
      <alignment horizontal="center" wrapText="1"/>
    </xf>
    <xf numFmtId="0" fontId="0" fillId="0" borderId="45" xfId="0" applyFont="1" applyBorder="1" applyAlignment="1">
      <alignment horizontal="center" wrapText="1"/>
    </xf>
    <xf numFmtId="0" fontId="16" fillId="5" borderId="9" xfId="0" applyFont="1" applyFill="1" applyBorder="1" applyAlignment="1">
      <alignment horizontal="center"/>
    </xf>
    <xf numFmtId="0" fontId="16" fillId="5" borderId="45" xfId="0" applyFont="1" applyFill="1" applyBorder="1" applyAlignment="1">
      <alignment horizontal="center"/>
    </xf>
    <xf numFmtId="0" fontId="0" fillId="0" borderId="9" xfId="0" applyFont="1" applyBorder="1" applyAlignment="1">
      <alignment horizontal="center" vertical="center" wrapText="1"/>
    </xf>
    <xf numFmtId="0" fontId="0" fillId="0" borderId="44" xfId="0" applyFont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top" wrapText="1"/>
    </xf>
    <xf numFmtId="0" fontId="4" fillId="4" borderId="44" xfId="0" applyFont="1" applyFill="1" applyBorder="1" applyAlignment="1">
      <alignment horizontal="center" vertical="top" wrapText="1"/>
    </xf>
    <xf numFmtId="0" fontId="4" fillId="4" borderId="45" xfId="0" applyFont="1" applyFill="1" applyBorder="1" applyAlignment="1">
      <alignment horizontal="center" vertical="top" wrapText="1"/>
    </xf>
    <xf numFmtId="0" fontId="6" fillId="4" borderId="35" xfId="0" applyFont="1" applyFill="1" applyBorder="1" applyAlignment="1">
      <alignment horizontal="left" vertical="top" wrapText="1"/>
    </xf>
    <xf numFmtId="0" fontId="6" fillId="4" borderId="36" xfId="0" applyFont="1" applyFill="1" applyBorder="1" applyAlignment="1">
      <alignment horizontal="left" vertical="top" wrapText="1"/>
    </xf>
    <xf numFmtId="0" fontId="6" fillId="4" borderId="13" xfId="0" applyFont="1" applyFill="1" applyBorder="1" applyAlignment="1">
      <alignment horizontal="left" vertical="top" wrapText="1"/>
    </xf>
    <xf numFmtId="0" fontId="6" fillId="4" borderId="16" xfId="0" applyFont="1" applyFill="1" applyBorder="1" applyAlignment="1">
      <alignment horizontal="left" vertical="top" wrapText="1"/>
    </xf>
    <xf numFmtId="0" fontId="6" fillId="4" borderId="35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center" vertical="top" wrapText="1"/>
    </xf>
    <xf numFmtId="0" fontId="1" fillId="0" borderId="4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7" xfId="0" applyFont="1" applyFill="1" applyBorder="1" applyAlignment="1">
      <alignment horizontal="center" vertical="top" wrapText="1"/>
    </xf>
    <xf numFmtId="0" fontId="1" fillId="0" borderId="28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5" fillId="3" borderId="17" xfId="0" applyFont="1" applyFill="1" applyBorder="1" applyAlignment="1">
      <alignment horizontal="center"/>
    </xf>
    <xf numFmtId="164" fontId="16" fillId="3" borderId="17" xfId="0" applyNumberFormat="1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64" fontId="5" fillId="3" borderId="17" xfId="0" applyNumberFormat="1" applyFont="1" applyFill="1" applyBorder="1" applyAlignment="1">
      <alignment horizontal="center" vertical="center"/>
    </xf>
    <xf numFmtId="164" fontId="5" fillId="3" borderId="16" xfId="0" applyNumberFormat="1" applyFont="1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66" fontId="5" fillId="3" borderId="15" xfId="0" applyNumberFormat="1" applyFont="1" applyFill="1" applyBorder="1" applyAlignment="1">
      <alignment horizontal="center" vertical="center"/>
    </xf>
    <xf numFmtId="166" fontId="5" fillId="3" borderId="17" xfId="0" applyNumberFormat="1" applyFont="1" applyFill="1" applyBorder="1" applyAlignment="1">
      <alignment horizontal="center" vertical="center"/>
    </xf>
    <xf numFmtId="166" fontId="5" fillId="3" borderId="16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55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164" fontId="16" fillId="3" borderId="15" xfId="0" applyNumberFormat="1" applyFont="1" applyFill="1" applyBorder="1" applyAlignment="1">
      <alignment horizontal="center"/>
    </xf>
    <xf numFmtId="164" fontId="5" fillId="0" borderId="15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 vertical="center"/>
    </xf>
    <xf numFmtId="166" fontId="5" fillId="0" borderId="17" xfId="0" applyNumberFormat="1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/>
    </xf>
    <xf numFmtId="164" fontId="5" fillId="0" borderId="30" xfId="0" applyNumberFormat="1" applyFont="1" applyBorder="1" applyAlignment="1">
      <alignment horizontal="center" vertical="center"/>
    </xf>
    <xf numFmtId="164" fontId="5" fillId="0" borderId="57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top"/>
    </xf>
    <xf numFmtId="0" fontId="3" fillId="0" borderId="16" xfId="0" applyFont="1" applyFill="1" applyBorder="1" applyAlignment="1">
      <alignment horizontal="center" vertical="top"/>
    </xf>
    <xf numFmtId="20" fontId="6" fillId="0" borderId="16" xfId="0" applyNumberFormat="1" applyFont="1" applyFill="1" applyBorder="1" applyAlignment="1">
      <alignment horizontal="center" vertical="top"/>
    </xf>
    <xf numFmtId="0" fontId="6" fillId="0" borderId="14" xfId="0" applyFont="1" applyFill="1" applyBorder="1" applyAlignment="1">
      <alignment horizontal="center" vertical="top"/>
    </xf>
    <xf numFmtId="0" fontId="6" fillId="4" borderId="51" xfId="0" applyFont="1" applyFill="1" applyBorder="1" applyAlignment="1">
      <alignment horizontal="center" vertical="center" textRotation="90" wrapText="1"/>
    </xf>
    <xf numFmtId="0" fontId="6" fillId="4" borderId="52" xfId="0" applyFont="1" applyFill="1" applyBorder="1" applyAlignment="1">
      <alignment horizontal="center" vertical="center" textRotation="90" wrapText="1"/>
    </xf>
    <xf numFmtId="0" fontId="6" fillId="4" borderId="53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 wrapText="1"/>
    </xf>
    <xf numFmtId="0" fontId="3" fillId="0" borderId="48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top"/>
    </xf>
    <xf numFmtId="0" fontId="6" fillId="0" borderId="15" xfId="0" applyFont="1" applyFill="1" applyBorder="1" applyAlignment="1">
      <alignment horizontal="center" vertical="top"/>
    </xf>
    <xf numFmtId="0" fontId="6" fillId="0" borderId="12" xfId="0" applyFont="1" applyFill="1" applyBorder="1" applyAlignment="1">
      <alignment horizontal="center" vertical="top"/>
    </xf>
    <xf numFmtId="0" fontId="3" fillId="0" borderId="27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  <xf numFmtId="0" fontId="6" fillId="0" borderId="45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12" fillId="0" borderId="4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164" fontId="16" fillId="3" borderId="16" xfId="0" applyNumberFormat="1" applyFont="1" applyFill="1" applyBorder="1" applyAlignment="1">
      <alignment horizontal="center"/>
    </xf>
    <xf numFmtId="2" fontId="5" fillId="3" borderId="17" xfId="0" applyNumberFormat="1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14" fontId="6" fillId="0" borderId="28" xfId="0" applyNumberFormat="1" applyFont="1" applyFill="1" applyBorder="1" applyAlignment="1">
      <alignment horizontal="center" vertical="center"/>
    </xf>
    <xf numFmtId="164" fontId="5" fillId="3" borderId="17" xfId="0" applyNumberFormat="1" applyFont="1" applyFill="1" applyBorder="1" applyAlignment="1">
      <alignment horizontal="center"/>
    </xf>
    <xf numFmtId="164" fontId="5" fillId="3" borderId="16" xfId="0" applyNumberFormat="1" applyFont="1" applyFill="1" applyBorder="1" applyAlignment="1">
      <alignment horizontal="center"/>
    </xf>
    <xf numFmtId="2" fontId="5" fillId="3" borderId="16" xfId="0" applyNumberFormat="1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164" fontId="5" fillId="3" borderId="55" xfId="0" applyNumberFormat="1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55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6" fontId="5" fillId="0" borderId="12" xfId="0" applyNumberFormat="1" applyFont="1" applyBorder="1" applyAlignment="1">
      <alignment horizontal="center" vertical="center"/>
    </xf>
    <xf numFmtId="166" fontId="5" fillId="0" borderId="55" xfId="0" applyNumberFormat="1" applyFont="1" applyBorder="1" applyAlignment="1">
      <alignment horizontal="center" vertical="center"/>
    </xf>
    <xf numFmtId="166" fontId="5" fillId="0" borderId="14" xfId="0" applyNumberFormat="1" applyFont="1" applyBorder="1" applyAlignment="1">
      <alignment horizontal="center" vertical="center"/>
    </xf>
    <xf numFmtId="2" fontId="3" fillId="3" borderId="17" xfId="0" applyNumberFormat="1" applyFont="1" applyFill="1" applyBorder="1" applyAlignment="1">
      <alignment horizontal="center" vertical="center"/>
    </xf>
    <xf numFmtId="2" fontId="3" fillId="3" borderId="16" xfId="0" applyNumberFormat="1" applyFont="1" applyFill="1" applyBorder="1" applyAlignment="1">
      <alignment horizontal="center" vertical="center"/>
    </xf>
    <xf numFmtId="164" fontId="3" fillId="3" borderId="17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2" fontId="3" fillId="3" borderId="15" xfId="0" applyNumberFormat="1" applyFont="1" applyFill="1" applyBorder="1" applyAlignment="1">
      <alignment horizontal="center" vertical="center"/>
    </xf>
    <xf numFmtId="164" fontId="3" fillId="3" borderId="15" xfId="0" applyNumberFormat="1" applyFont="1" applyFill="1" applyBorder="1" applyAlignment="1">
      <alignment horizontal="center" vertical="center"/>
    </xf>
    <xf numFmtId="164" fontId="5" fillId="0" borderId="15" xfId="0" applyNumberFormat="1" applyFont="1" applyFill="1" applyBorder="1" applyAlignment="1">
      <alignment horizontal="center" vertical="center"/>
    </xf>
    <xf numFmtId="164" fontId="5" fillId="0" borderId="17" xfId="0" applyNumberFormat="1" applyFont="1" applyFill="1" applyBorder="1" applyAlignment="1">
      <alignment horizontal="center" vertical="center"/>
    </xf>
    <xf numFmtId="164" fontId="5" fillId="0" borderId="16" xfId="0" applyNumberFormat="1" applyFont="1" applyFill="1" applyBorder="1" applyAlignment="1">
      <alignment horizontal="center" vertical="center"/>
    </xf>
    <xf numFmtId="166" fontId="5" fillId="0" borderId="15" xfId="0" applyNumberFormat="1" applyFont="1" applyFill="1" applyBorder="1" applyAlignment="1">
      <alignment horizontal="center" vertical="center"/>
    </xf>
    <xf numFmtId="166" fontId="5" fillId="0" borderId="17" xfId="0" applyNumberFormat="1" applyFont="1" applyFill="1" applyBorder="1" applyAlignment="1">
      <alignment horizontal="center" vertical="center"/>
    </xf>
    <xf numFmtId="166" fontId="5" fillId="0" borderId="16" xfId="0" applyNumberFormat="1" applyFont="1" applyFill="1" applyBorder="1" applyAlignment="1">
      <alignment horizontal="center" vertical="center"/>
    </xf>
    <xf numFmtId="165" fontId="5" fillId="0" borderId="15" xfId="0" applyNumberFormat="1" applyFont="1" applyFill="1" applyBorder="1" applyAlignment="1">
      <alignment horizontal="center" vertical="center"/>
    </xf>
    <xf numFmtId="165" fontId="5" fillId="0" borderId="17" xfId="0" applyNumberFormat="1" applyFont="1" applyFill="1" applyBorder="1" applyAlignment="1">
      <alignment horizontal="center" vertical="center"/>
    </xf>
    <xf numFmtId="165" fontId="5" fillId="0" borderId="16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2" fontId="5" fillId="0" borderId="37" xfId="0" applyNumberFormat="1" applyFont="1" applyBorder="1" applyAlignment="1">
      <alignment horizontal="center" vertical="center"/>
    </xf>
    <xf numFmtId="2" fontId="5" fillId="0" borderId="36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64" fontId="0" fillId="3" borderId="17" xfId="0" applyNumberFormat="1" applyFont="1" applyFill="1" applyBorder="1" applyAlignment="1">
      <alignment horizontal="center"/>
    </xf>
    <xf numFmtId="164" fontId="0" fillId="3" borderId="16" xfId="0" applyNumberFormat="1" applyFont="1" applyFill="1" applyBorder="1" applyAlignment="1">
      <alignment horizontal="center"/>
    </xf>
    <xf numFmtId="164" fontId="0" fillId="3" borderId="15" xfId="0" applyNumberFormat="1" applyFont="1" applyFill="1" applyBorder="1" applyAlignment="1">
      <alignment horizontal="center"/>
    </xf>
    <xf numFmtId="164" fontId="5" fillId="0" borderId="59" xfId="0" applyNumberFormat="1" applyFont="1" applyFill="1" applyBorder="1" applyAlignment="1">
      <alignment horizontal="center" vertical="center"/>
    </xf>
    <xf numFmtId="166" fontId="5" fillId="0" borderId="59" xfId="0" applyNumberFormat="1" applyFont="1" applyFill="1" applyBorder="1" applyAlignment="1">
      <alignment horizontal="center" vertical="center"/>
    </xf>
    <xf numFmtId="165" fontId="5" fillId="0" borderId="59" xfId="0" applyNumberFormat="1" applyFont="1" applyFill="1" applyBorder="1" applyAlignment="1">
      <alignment horizontal="center" vertical="center"/>
    </xf>
    <xf numFmtId="164" fontId="5" fillId="0" borderId="59" xfId="0" applyNumberFormat="1" applyFont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16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0" fillId="0" borderId="4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3" fillId="0" borderId="41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3" fillId="0" borderId="25" xfId="0" applyFont="1" applyBorder="1" applyAlignment="1">
      <alignment horizontal="center" wrapText="1"/>
    </xf>
    <xf numFmtId="0" fontId="6" fillId="0" borderId="43" xfId="0" applyFont="1" applyFill="1" applyBorder="1" applyAlignment="1">
      <alignment horizontal="center" vertical="center" wrapText="1"/>
    </xf>
    <xf numFmtId="0" fontId="6" fillId="0" borderId="44" xfId="0" applyFont="1" applyFill="1" applyBorder="1" applyAlignment="1">
      <alignment horizontal="center" vertical="center" wrapText="1"/>
    </xf>
    <xf numFmtId="0" fontId="6" fillId="0" borderId="45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vertical="center"/>
    </xf>
    <xf numFmtId="0" fontId="6" fillId="5" borderId="29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0.jp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12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1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1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2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2" Type="http://schemas.openxmlformats.org/officeDocument/2006/relationships/image" Target="../media/image22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23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466725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0</xdr:colOff>
      <xdr:row>40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829175"/>
          <a:ext cx="5334000" cy="247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916806" y="26098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53</xdr:row>
      <xdr:rowOff>69668</xdr:rowOff>
    </xdr:from>
    <xdr:to>
      <xdr:col>8</xdr:col>
      <xdr:colOff>194856</xdr:colOff>
      <xdr:row>55</xdr:row>
      <xdr:rowOff>1017815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0185218"/>
          <a:ext cx="3514452" cy="1367247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51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19 CuadroTexto"/>
            <xdr:cNvSpPr txBox="1"/>
          </xdr:nvSpPr>
          <xdr:spPr>
            <a:xfrm>
              <a:off x="1355627" y="9599107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19 CuadroTexto"/>
            <xdr:cNvSpPr txBox="1"/>
          </xdr:nvSpPr>
          <xdr:spPr>
            <a:xfrm>
              <a:off x="1355627" y="9599107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51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20 CuadroTexto"/>
            <xdr:cNvSpPr txBox="1"/>
          </xdr:nvSpPr>
          <xdr:spPr>
            <a:xfrm>
              <a:off x="3833382" y="9521609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20 CuadroTexto"/>
            <xdr:cNvSpPr txBox="1"/>
          </xdr:nvSpPr>
          <xdr:spPr>
            <a:xfrm>
              <a:off x="3833382" y="9521609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51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1 CuadroTexto"/>
            <xdr:cNvSpPr txBox="1"/>
          </xdr:nvSpPr>
          <xdr:spPr>
            <a:xfrm>
              <a:off x="5003620" y="9228152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1 CuadroTexto"/>
            <xdr:cNvSpPr txBox="1"/>
          </xdr:nvSpPr>
          <xdr:spPr>
            <a:xfrm>
              <a:off x="5003620" y="9228152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51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2 CuadroTexto"/>
            <xdr:cNvSpPr txBox="1"/>
          </xdr:nvSpPr>
          <xdr:spPr>
            <a:xfrm>
              <a:off x="7743887" y="9219865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2 CuadroTexto"/>
            <xdr:cNvSpPr txBox="1"/>
          </xdr:nvSpPr>
          <xdr:spPr>
            <a:xfrm>
              <a:off x="7743887" y="9219865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51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1 CuadroTexto"/>
            <xdr:cNvSpPr txBox="1"/>
          </xdr:nvSpPr>
          <xdr:spPr>
            <a:xfrm>
              <a:off x="737549" y="9248211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1 CuadroTexto"/>
            <xdr:cNvSpPr txBox="1"/>
          </xdr:nvSpPr>
          <xdr:spPr>
            <a:xfrm>
              <a:off x="737549" y="9248211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51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19 CuadroTexto"/>
            <xdr:cNvSpPr txBox="1"/>
          </xdr:nvSpPr>
          <xdr:spPr>
            <a:xfrm>
              <a:off x="6814686" y="9520813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0" name="19 CuadroTexto"/>
            <xdr:cNvSpPr txBox="1"/>
          </xdr:nvSpPr>
          <xdr:spPr>
            <a:xfrm>
              <a:off x="6814686" y="9520813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twoCellAnchor editAs="oneCell">
    <xdr:from>
      <xdr:col>12</xdr:col>
      <xdr:colOff>481460</xdr:colOff>
      <xdr:row>61</xdr:row>
      <xdr:rowOff>130315</xdr:rowOff>
    </xdr:from>
    <xdr:to>
      <xdr:col>15</xdr:col>
      <xdr:colOff>193770</xdr:colOff>
      <xdr:row>61</xdr:row>
      <xdr:rowOff>1709058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6485" y="12846190"/>
          <a:ext cx="2045935" cy="1578743"/>
        </a:xfrm>
        <a:prstGeom prst="rect">
          <a:avLst/>
        </a:prstGeom>
      </xdr:spPr>
    </xdr:pic>
    <xdr:clientData/>
  </xdr:twoCellAnchor>
  <xdr:twoCellAnchor editAs="oneCell">
    <xdr:from>
      <xdr:col>7</xdr:col>
      <xdr:colOff>53656</xdr:colOff>
      <xdr:row>61</xdr:row>
      <xdr:rowOff>77288</xdr:rowOff>
    </xdr:from>
    <xdr:to>
      <xdr:col>11</xdr:col>
      <xdr:colOff>1042</xdr:colOff>
      <xdr:row>61</xdr:row>
      <xdr:rowOff>1666603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0731" y="12793163"/>
          <a:ext cx="2061936" cy="1589315"/>
        </a:xfrm>
        <a:prstGeom prst="rect">
          <a:avLst/>
        </a:prstGeom>
      </xdr:spPr>
    </xdr:pic>
    <xdr:clientData/>
  </xdr:twoCellAnchor>
  <xdr:twoCellAnchor editAs="oneCell">
    <xdr:from>
      <xdr:col>1</xdr:col>
      <xdr:colOff>276828</xdr:colOff>
      <xdr:row>61</xdr:row>
      <xdr:rowOff>108857</xdr:rowOff>
    </xdr:from>
    <xdr:to>
      <xdr:col>5</xdr:col>
      <xdr:colOff>174865</xdr:colOff>
      <xdr:row>61</xdr:row>
      <xdr:rowOff>1752600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353" y="12824732"/>
          <a:ext cx="2126887" cy="1643743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12</xdr:row>
      <xdr:rowOff>0</xdr:rowOff>
    </xdr:from>
    <xdr:ext cx="169469" cy="196464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457200" y="231457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777240</xdr:colOff>
      <xdr:row>57</xdr:row>
      <xdr:rowOff>182880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244840" y="1202245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244840" y="1202245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098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916806" y="26098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74</xdr:row>
      <xdr:rowOff>69668</xdr:rowOff>
    </xdr:from>
    <xdr:to>
      <xdr:col>8</xdr:col>
      <xdr:colOff>194856</xdr:colOff>
      <xdr:row>76</xdr:row>
      <xdr:rowOff>1017814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3785668"/>
          <a:ext cx="3514452" cy="1367246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72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19 CuadroTexto"/>
            <xdr:cNvSpPr txBox="1"/>
          </xdr:nvSpPr>
          <xdr:spPr>
            <a:xfrm>
              <a:off x="1355627" y="13199557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19 CuadroTexto"/>
            <xdr:cNvSpPr txBox="1"/>
          </xdr:nvSpPr>
          <xdr:spPr>
            <a:xfrm>
              <a:off x="1355627" y="13199557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72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20 CuadroTexto"/>
            <xdr:cNvSpPr txBox="1"/>
          </xdr:nvSpPr>
          <xdr:spPr>
            <a:xfrm>
              <a:off x="3833382" y="13122059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20 CuadroTexto"/>
            <xdr:cNvSpPr txBox="1"/>
          </xdr:nvSpPr>
          <xdr:spPr>
            <a:xfrm>
              <a:off x="3833382" y="13122059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72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1 CuadroTexto"/>
            <xdr:cNvSpPr txBox="1"/>
          </xdr:nvSpPr>
          <xdr:spPr>
            <a:xfrm>
              <a:off x="5003620" y="12828602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1 CuadroTexto"/>
            <xdr:cNvSpPr txBox="1"/>
          </xdr:nvSpPr>
          <xdr:spPr>
            <a:xfrm>
              <a:off x="5003620" y="12828602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72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2 CuadroTexto"/>
            <xdr:cNvSpPr txBox="1"/>
          </xdr:nvSpPr>
          <xdr:spPr>
            <a:xfrm>
              <a:off x="7743887" y="12820315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2 CuadroTexto"/>
            <xdr:cNvSpPr txBox="1"/>
          </xdr:nvSpPr>
          <xdr:spPr>
            <a:xfrm>
              <a:off x="7743887" y="12820315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72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1 CuadroTexto"/>
            <xdr:cNvSpPr txBox="1"/>
          </xdr:nvSpPr>
          <xdr:spPr>
            <a:xfrm>
              <a:off x="737549" y="12848661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1 CuadroTexto"/>
            <xdr:cNvSpPr txBox="1"/>
          </xdr:nvSpPr>
          <xdr:spPr>
            <a:xfrm>
              <a:off x="737549" y="12848661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72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19 CuadroTexto"/>
            <xdr:cNvSpPr txBox="1"/>
          </xdr:nvSpPr>
          <xdr:spPr>
            <a:xfrm>
              <a:off x="6814686" y="13121263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0" name="19 CuadroTexto"/>
            <xdr:cNvSpPr txBox="1"/>
          </xdr:nvSpPr>
          <xdr:spPr>
            <a:xfrm>
              <a:off x="6814686" y="13121263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twoCellAnchor editAs="oneCell">
    <xdr:from>
      <xdr:col>12</xdr:col>
      <xdr:colOff>266907</xdr:colOff>
      <xdr:row>82</xdr:row>
      <xdr:rowOff>114300</xdr:rowOff>
    </xdr:from>
    <xdr:to>
      <xdr:col>15</xdr:col>
      <xdr:colOff>654050</xdr:colOff>
      <xdr:row>82</xdr:row>
      <xdr:rowOff>1681610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932" y="16430625"/>
          <a:ext cx="2720768" cy="1567310"/>
        </a:xfrm>
        <a:prstGeom prst="rect">
          <a:avLst/>
        </a:prstGeom>
      </xdr:spPr>
    </xdr:pic>
    <xdr:clientData/>
  </xdr:twoCellAnchor>
  <xdr:twoCellAnchor editAs="oneCell">
    <xdr:from>
      <xdr:col>6</xdr:col>
      <xdr:colOff>259809</xdr:colOff>
      <xdr:row>82</xdr:row>
      <xdr:rowOff>133350</xdr:rowOff>
    </xdr:from>
    <xdr:to>
      <xdr:col>11</xdr:col>
      <xdr:colOff>425292</xdr:colOff>
      <xdr:row>82</xdr:row>
      <xdr:rowOff>1708150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9209" y="16449675"/>
          <a:ext cx="2727708" cy="1574800"/>
        </a:xfrm>
        <a:prstGeom prst="rect">
          <a:avLst/>
        </a:prstGeom>
      </xdr:spPr>
    </xdr:pic>
    <xdr:clientData/>
  </xdr:twoCellAnchor>
  <xdr:twoCellAnchor editAs="oneCell">
    <xdr:from>
      <xdr:col>1</xdr:col>
      <xdr:colOff>81070</xdr:colOff>
      <xdr:row>82</xdr:row>
      <xdr:rowOff>101600</xdr:rowOff>
    </xdr:from>
    <xdr:to>
      <xdr:col>5</xdr:col>
      <xdr:colOff>174866</xdr:colOff>
      <xdr:row>82</xdr:row>
      <xdr:rowOff>1720850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95" y="16417925"/>
          <a:ext cx="2322646" cy="161925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12</xdr:row>
      <xdr:rowOff>0</xdr:rowOff>
    </xdr:from>
    <xdr:ext cx="169469" cy="196464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457200" y="231457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777240</xdr:colOff>
      <xdr:row>78</xdr:row>
      <xdr:rowOff>182880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244840" y="1562290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244840" y="1562290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90986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2019300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6098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71</xdr:row>
      <xdr:rowOff>91440</xdr:rowOff>
    </xdr:from>
    <xdr:to>
      <xdr:col>8</xdr:col>
      <xdr:colOff>388620</xdr:colOff>
      <xdr:row>74</xdr:row>
      <xdr:rowOff>169545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3264515"/>
          <a:ext cx="3863339" cy="1611630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69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1236271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1236271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69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269887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269887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69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273199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273199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69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1228827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1228827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69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1231662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1231662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69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274162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274162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75</xdr:row>
      <xdr:rowOff>189800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50869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50869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1</xdr:col>
      <xdr:colOff>209550</xdr:colOff>
      <xdr:row>79</xdr:row>
      <xdr:rowOff>52387</xdr:rowOff>
    </xdr:from>
    <xdr:to>
      <xdr:col>5</xdr:col>
      <xdr:colOff>304800</xdr:colOff>
      <xdr:row>79</xdr:row>
      <xdr:rowOff>1724025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825787"/>
          <a:ext cx="2228850" cy="1671638"/>
        </a:xfrm>
        <a:prstGeom prst="rect">
          <a:avLst/>
        </a:prstGeom>
      </xdr:spPr>
    </xdr:pic>
    <xdr:clientData/>
  </xdr:twoCellAnchor>
  <xdr:twoCellAnchor editAs="oneCell">
    <xdr:from>
      <xdr:col>12</xdr:col>
      <xdr:colOff>416700</xdr:colOff>
      <xdr:row>79</xdr:row>
      <xdr:rowOff>59512</xdr:rowOff>
    </xdr:from>
    <xdr:to>
      <xdr:col>15</xdr:col>
      <xdr:colOff>416700</xdr:colOff>
      <xdr:row>79</xdr:row>
      <xdr:rowOff>1731150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6475" y="15832912"/>
          <a:ext cx="2228850" cy="1671638"/>
        </a:xfrm>
        <a:prstGeom prst="rect">
          <a:avLst/>
        </a:prstGeom>
      </xdr:spPr>
    </xdr:pic>
    <xdr:clientData/>
  </xdr:twoCellAnchor>
  <xdr:twoCellAnchor editAs="oneCell">
    <xdr:from>
      <xdr:col>6</xdr:col>
      <xdr:colOff>414300</xdr:colOff>
      <xdr:row>79</xdr:row>
      <xdr:rowOff>66637</xdr:rowOff>
    </xdr:from>
    <xdr:to>
      <xdr:col>11</xdr:col>
      <xdr:colOff>80925</xdr:colOff>
      <xdr:row>79</xdr:row>
      <xdr:rowOff>1738275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8450" y="15840037"/>
          <a:ext cx="2228850" cy="1671638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90986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2133600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7241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71</xdr:row>
      <xdr:rowOff>91440</xdr:rowOff>
    </xdr:from>
    <xdr:to>
      <xdr:col>8</xdr:col>
      <xdr:colOff>388620</xdr:colOff>
      <xdr:row>74</xdr:row>
      <xdr:rowOff>169545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3378815"/>
          <a:ext cx="3863339" cy="1611630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69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1247701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1247701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69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281317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281317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69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284629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284629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69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1240257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1240257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69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1243092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1243092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69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285592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285592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75</xdr:row>
      <xdr:rowOff>189800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52012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52012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1</xdr:col>
      <xdr:colOff>61990</xdr:colOff>
      <xdr:row>79</xdr:row>
      <xdr:rowOff>149679</xdr:rowOff>
    </xdr:from>
    <xdr:to>
      <xdr:col>5</xdr:col>
      <xdr:colOff>544286</xdr:colOff>
      <xdr:row>79</xdr:row>
      <xdr:rowOff>1622652</xdr:rowOff>
    </xdr:to>
    <xdr:pic>
      <xdr:nvPicPr>
        <xdr:cNvPr id="13" name="4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15" y="16037379"/>
          <a:ext cx="2615896" cy="1472973"/>
        </a:xfrm>
        <a:prstGeom prst="rect">
          <a:avLst/>
        </a:prstGeom>
      </xdr:spPr>
    </xdr:pic>
    <xdr:clientData/>
  </xdr:twoCellAnchor>
  <xdr:twoCellAnchor editAs="oneCell">
    <xdr:from>
      <xdr:col>6</xdr:col>
      <xdr:colOff>268789</xdr:colOff>
      <xdr:row>79</xdr:row>
      <xdr:rowOff>166009</xdr:rowOff>
    </xdr:from>
    <xdr:to>
      <xdr:col>11</xdr:col>
      <xdr:colOff>315657</xdr:colOff>
      <xdr:row>79</xdr:row>
      <xdr:rowOff>1638981</xdr:rowOff>
    </xdr:to>
    <xdr:pic>
      <xdr:nvPicPr>
        <xdr:cNvPr id="14" name="13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2939" y="16053709"/>
          <a:ext cx="2609093" cy="1472972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171469</xdr:colOff>
      <xdr:row>79</xdr:row>
      <xdr:rowOff>182339</xdr:rowOff>
    </xdr:from>
    <xdr:to>
      <xdr:col>15</xdr:col>
      <xdr:colOff>558513</xdr:colOff>
      <xdr:row>79</xdr:row>
      <xdr:rowOff>1655311</xdr:rowOff>
    </xdr:to>
    <xdr:pic>
      <xdr:nvPicPr>
        <xdr:cNvPr id="15" name="14 Imagen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1244" y="16070039"/>
          <a:ext cx="2615894" cy="147297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451791</xdr:colOff>
      <xdr:row>1</xdr:row>
      <xdr:rowOff>38100</xdr:rowOff>
    </xdr:from>
    <xdr:to>
      <xdr:col>15</xdr:col>
      <xdr:colOff>341018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1936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2019300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6098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65</xdr:row>
      <xdr:rowOff>91440</xdr:rowOff>
    </xdr:from>
    <xdr:to>
      <xdr:col>8</xdr:col>
      <xdr:colOff>388620</xdr:colOff>
      <xdr:row>68</xdr:row>
      <xdr:rowOff>169546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2254865"/>
          <a:ext cx="3863339" cy="1611631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63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1135306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1135306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63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168922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168922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63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172234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172234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63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1127862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1127862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63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1130697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1130697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63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173197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173197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69</xdr:row>
      <xdr:rowOff>191354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4078804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4078804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7</xdr:col>
      <xdr:colOff>32657</xdr:colOff>
      <xdr:row>73</xdr:row>
      <xdr:rowOff>43543</xdr:rowOff>
    </xdr:from>
    <xdr:to>
      <xdr:col>11</xdr:col>
      <xdr:colOff>111515</xdr:colOff>
      <xdr:row>73</xdr:row>
      <xdr:rowOff>1735543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4482" y="14807293"/>
          <a:ext cx="2193408" cy="169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291514</xdr:colOff>
      <xdr:row>73</xdr:row>
      <xdr:rowOff>52029</xdr:rowOff>
    </xdr:from>
    <xdr:to>
      <xdr:col>5</xdr:col>
      <xdr:colOff>359486</xdr:colOff>
      <xdr:row>73</xdr:row>
      <xdr:rowOff>1744029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039" y="14815779"/>
          <a:ext cx="2201572" cy="1692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452400</xdr:colOff>
      <xdr:row>73</xdr:row>
      <xdr:rowOff>49628</xdr:rowOff>
    </xdr:from>
    <xdr:to>
      <xdr:col>15</xdr:col>
      <xdr:colOff>422400</xdr:colOff>
      <xdr:row>73</xdr:row>
      <xdr:rowOff>1741628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2175" y="14813378"/>
          <a:ext cx="2198850" cy="16920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451791</xdr:colOff>
      <xdr:row>1</xdr:row>
      <xdr:rowOff>38100</xdr:rowOff>
    </xdr:from>
    <xdr:to>
      <xdr:col>15</xdr:col>
      <xdr:colOff>341018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1936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2038350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717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65</xdr:row>
      <xdr:rowOff>91440</xdr:rowOff>
    </xdr:from>
    <xdr:to>
      <xdr:col>8</xdr:col>
      <xdr:colOff>388620</xdr:colOff>
      <xdr:row>68</xdr:row>
      <xdr:rowOff>55246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2397740"/>
          <a:ext cx="3863339" cy="1611631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63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11343543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11343543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63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1679702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1679702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63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1712820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1712820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63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11269101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11269101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63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11297447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11297447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63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1722449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1722449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69</xdr:row>
      <xdr:rowOff>191354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4335979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4335979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1</xdr:col>
      <xdr:colOff>163286</xdr:colOff>
      <xdr:row>73</xdr:row>
      <xdr:rowOff>32658</xdr:rowOff>
    </xdr:from>
    <xdr:to>
      <xdr:col>5</xdr:col>
      <xdr:colOff>375258</xdr:colOff>
      <xdr:row>73</xdr:row>
      <xdr:rowOff>1832658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811" y="14939283"/>
          <a:ext cx="2345572" cy="1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21771</xdr:colOff>
      <xdr:row>73</xdr:row>
      <xdr:rowOff>54429</xdr:rowOff>
    </xdr:from>
    <xdr:to>
      <xdr:col>11</xdr:col>
      <xdr:colOff>244629</xdr:colOff>
      <xdr:row>73</xdr:row>
      <xdr:rowOff>1854429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3596" y="14961054"/>
          <a:ext cx="2337408" cy="18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335058</xdr:colOff>
      <xdr:row>73</xdr:row>
      <xdr:rowOff>52030</xdr:rowOff>
    </xdr:from>
    <xdr:to>
      <xdr:col>15</xdr:col>
      <xdr:colOff>449058</xdr:colOff>
      <xdr:row>73</xdr:row>
      <xdr:rowOff>1852030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4833" y="14958655"/>
          <a:ext cx="2342850" cy="18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451791</xdr:colOff>
      <xdr:row>1</xdr:row>
      <xdr:rowOff>38100</xdr:rowOff>
    </xdr:from>
    <xdr:to>
      <xdr:col>15</xdr:col>
      <xdr:colOff>341018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1936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1"/>
  <sheetViews>
    <sheetView workbookViewId="0">
      <selection activeCell="A35" sqref="A35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62" t="s">
        <v>40</v>
      </c>
      <c r="C2" s="62"/>
      <c r="D2" s="62"/>
      <c r="E2" s="62"/>
      <c r="F2" s="62"/>
      <c r="G2" s="62"/>
      <c r="H2" s="62"/>
      <c r="I2" s="62"/>
      <c r="J2" s="62"/>
    </row>
    <row r="3" spans="2:10" ht="6.75" customHeight="1" x14ac:dyDescent="0.25">
      <c r="B3" s="63"/>
      <c r="C3" s="64"/>
      <c r="D3" s="64"/>
      <c r="E3" s="64"/>
      <c r="F3" s="64"/>
      <c r="G3" s="64"/>
      <c r="H3" s="64"/>
      <c r="I3" s="64"/>
      <c r="J3" s="65"/>
    </row>
    <row r="4" spans="2:10" x14ac:dyDescent="0.25">
      <c r="B4" s="66"/>
      <c r="C4" s="68"/>
      <c r="D4" s="68"/>
      <c r="E4" s="68"/>
      <c r="F4" s="68"/>
      <c r="G4" s="68"/>
      <c r="H4" s="68"/>
      <c r="I4" s="68"/>
      <c r="J4" s="69"/>
    </row>
    <row r="5" spans="2:10" x14ac:dyDescent="0.25">
      <c r="B5" s="66"/>
      <c r="C5" s="68"/>
      <c r="D5" s="68"/>
      <c r="E5" s="68"/>
      <c r="F5" s="68"/>
      <c r="G5" s="68"/>
      <c r="H5" s="68"/>
      <c r="I5" s="68"/>
      <c r="J5" s="69"/>
    </row>
    <row r="6" spans="2:10" x14ac:dyDescent="0.25">
      <c r="B6" s="66"/>
      <c r="C6" s="68"/>
      <c r="D6" s="68"/>
      <c r="E6" s="68"/>
      <c r="F6" s="68"/>
      <c r="G6" s="68"/>
      <c r="H6" s="68"/>
      <c r="I6" s="68"/>
      <c r="J6" s="69"/>
    </row>
    <row r="7" spans="2:10" x14ac:dyDescent="0.25">
      <c r="B7" s="66"/>
      <c r="C7" s="68"/>
      <c r="D7" s="68"/>
      <c r="E7" s="68"/>
      <c r="F7" s="68"/>
      <c r="G7" s="68"/>
      <c r="H7" s="68"/>
      <c r="I7" s="68"/>
      <c r="J7" s="69"/>
    </row>
    <row r="8" spans="2:10" x14ac:dyDescent="0.25">
      <c r="B8" s="66"/>
      <c r="C8" s="68"/>
      <c r="D8" s="68"/>
      <c r="E8" s="68"/>
      <c r="F8" s="68"/>
      <c r="G8" s="68"/>
      <c r="H8" s="68"/>
      <c r="I8" s="68"/>
      <c r="J8" s="69"/>
    </row>
    <row r="9" spans="2:10" x14ac:dyDescent="0.25">
      <c r="B9" s="66"/>
      <c r="C9" s="68"/>
      <c r="D9" s="68"/>
      <c r="E9" s="68"/>
      <c r="F9" s="68"/>
      <c r="G9" s="68"/>
      <c r="H9" s="68"/>
      <c r="I9" s="68"/>
      <c r="J9" s="69"/>
    </row>
    <row r="10" spans="2:10" x14ac:dyDescent="0.25">
      <c r="B10" s="66"/>
      <c r="C10" s="68"/>
      <c r="D10" s="68"/>
      <c r="E10" s="68"/>
      <c r="F10" s="68"/>
      <c r="G10" s="68"/>
      <c r="H10" s="68"/>
      <c r="I10" s="68"/>
      <c r="J10" s="69"/>
    </row>
    <row r="11" spans="2:10" x14ac:dyDescent="0.25">
      <c r="B11" s="66"/>
      <c r="C11" s="68"/>
      <c r="D11" s="68"/>
      <c r="E11" s="68"/>
      <c r="F11" s="68"/>
      <c r="G11" s="68"/>
      <c r="H11" s="68"/>
      <c r="I11" s="68"/>
      <c r="J11" s="69"/>
    </row>
    <row r="12" spans="2:10" x14ac:dyDescent="0.25">
      <c r="B12" s="66"/>
      <c r="C12" s="68"/>
      <c r="D12" s="68"/>
      <c r="E12" s="68"/>
      <c r="F12" s="68"/>
      <c r="G12" s="68"/>
      <c r="H12" s="68"/>
      <c r="I12" s="68"/>
      <c r="J12" s="69"/>
    </row>
    <row r="13" spans="2:10" x14ac:dyDescent="0.25">
      <c r="B13" s="66"/>
      <c r="C13" s="68"/>
      <c r="D13" s="68"/>
      <c r="E13" s="68"/>
      <c r="F13" s="68"/>
      <c r="G13" s="68"/>
      <c r="H13" s="68"/>
      <c r="I13" s="68"/>
      <c r="J13" s="69"/>
    </row>
    <row r="14" spans="2:10" x14ac:dyDescent="0.25">
      <c r="B14" s="66"/>
      <c r="C14" s="68"/>
      <c r="D14" s="68"/>
      <c r="E14" s="68"/>
      <c r="F14" s="68"/>
      <c r="G14" s="68"/>
      <c r="H14" s="68"/>
      <c r="I14" s="68"/>
      <c r="J14" s="69"/>
    </row>
    <row r="15" spans="2:10" x14ac:dyDescent="0.25">
      <c r="B15" s="66"/>
      <c r="C15" s="68"/>
      <c r="D15" s="68"/>
      <c r="E15" s="68"/>
      <c r="F15" s="68"/>
      <c r="G15" s="68"/>
      <c r="H15" s="68"/>
      <c r="I15" s="68"/>
      <c r="J15" s="69"/>
    </row>
    <row r="16" spans="2:10" x14ac:dyDescent="0.25">
      <c r="B16" s="66"/>
      <c r="C16" s="68"/>
      <c r="D16" s="68"/>
      <c r="E16" s="68"/>
      <c r="F16" s="68"/>
      <c r="G16" s="68"/>
      <c r="H16" s="68"/>
      <c r="I16" s="68"/>
      <c r="J16" s="69"/>
    </row>
    <row r="17" spans="2:10" x14ac:dyDescent="0.25">
      <c r="B17" s="66"/>
      <c r="C17" s="68"/>
      <c r="D17" s="68"/>
      <c r="E17" s="68"/>
      <c r="F17" s="68"/>
      <c r="G17" s="68"/>
      <c r="H17" s="68"/>
      <c r="I17" s="68"/>
      <c r="J17" s="69"/>
    </row>
    <row r="18" spans="2:10" x14ac:dyDescent="0.25">
      <c r="B18" s="66"/>
      <c r="C18" s="68"/>
      <c r="D18" s="68"/>
      <c r="E18" s="68"/>
      <c r="F18" s="68"/>
      <c r="G18" s="68"/>
      <c r="H18" s="68"/>
      <c r="I18" s="68"/>
      <c r="J18" s="69"/>
    </row>
    <row r="19" spans="2:10" x14ac:dyDescent="0.25">
      <c r="B19" s="66"/>
      <c r="C19" s="68"/>
      <c r="D19" s="68"/>
      <c r="E19" s="68"/>
      <c r="F19" s="68"/>
      <c r="G19" s="68"/>
      <c r="H19" s="68"/>
      <c r="I19" s="68"/>
      <c r="J19" s="69"/>
    </row>
    <row r="20" spans="2:10" x14ac:dyDescent="0.25">
      <c r="B20" s="66"/>
      <c r="C20" s="68"/>
      <c r="D20" s="68"/>
      <c r="E20" s="68"/>
      <c r="F20" s="68"/>
      <c r="G20" s="68"/>
      <c r="H20" s="68"/>
      <c r="I20" s="68"/>
      <c r="J20" s="69"/>
    </row>
    <row r="21" spans="2:10" x14ac:dyDescent="0.25">
      <c r="B21" s="66"/>
      <c r="C21" s="68"/>
      <c r="D21" s="68"/>
      <c r="E21" s="68"/>
      <c r="F21" s="68"/>
      <c r="G21" s="68"/>
      <c r="H21" s="68"/>
      <c r="I21" s="68"/>
      <c r="J21" s="69"/>
    </row>
    <row r="22" spans="2:10" x14ac:dyDescent="0.25">
      <c r="B22" s="66"/>
      <c r="C22" s="68"/>
      <c r="D22" s="68"/>
      <c r="E22" s="68"/>
      <c r="F22" s="68"/>
      <c r="G22" s="68"/>
      <c r="H22" s="68"/>
      <c r="I22" s="68"/>
      <c r="J22" s="69"/>
    </row>
    <row r="23" spans="2:10" x14ac:dyDescent="0.25">
      <c r="B23" s="66"/>
      <c r="C23" s="68"/>
      <c r="D23" s="68"/>
      <c r="E23" s="68"/>
      <c r="F23" s="68"/>
      <c r="G23" s="68"/>
      <c r="H23" s="68"/>
      <c r="I23" s="68"/>
      <c r="J23" s="69"/>
    </row>
    <row r="24" spans="2:10" ht="6.75" customHeight="1" x14ac:dyDescent="0.25">
      <c r="B24" s="67"/>
      <c r="C24" s="71"/>
      <c r="D24" s="71"/>
      <c r="E24" s="71"/>
      <c r="F24" s="71"/>
      <c r="G24" s="71"/>
      <c r="H24" s="71"/>
      <c r="I24" s="71"/>
      <c r="J24" s="70"/>
    </row>
    <row r="25" spans="2:10" x14ac:dyDescent="0.25">
      <c r="B25" s="1"/>
      <c r="C25" s="1"/>
      <c r="D25" s="1"/>
      <c r="E25" s="1"/>
      <c r="F25" s="1"/>
      <c r="G25" s="1"/>
      <c r="H25" s="1"/>
      <c r="I25" s="1"/>
    </row>
    <row r="26" spans="2:10" x14ac:dyDescent="0.25">
      <c r="B26" s="62" t="s">
        <v>41</v>
      </c>
      <c r="C26" s="62"/>
      <c r="D26" s="62"/>
      <c r="E26" s="62"/>
      <c r="F26" s="62"/>
      <c r="G26" s="62"/>
      <c r="H26" s="62"/>
      <c r="I26" s="62"/>
      <c r="J26" s="62"/>
    </row>
    <row r="27" spans="2:10" ht="6.75" customHeight="1" x14ac:dyDescent="0.25">
      <c r="B27" s="63"/>
      <c r="C27" s="64"/>
      <c r="D27" s="64"/>
      <c r="E27" s="64"/>
      <c r="F27" s="64"/>
      <c r="G27" s="64"/>
      <c r="H27" s="64"/>
      <c r="I27" s="64"/>
      <c r="J27" s="65"/>
    </row>
    <row r="28" spans="2:10" x14ac:dyDescent="0.25">
      <c r="B28" s="66"/>
      <c r="C28" s="68"/>
      <c r="D28" s="68"/>
      <c r="E28" s="68"/>
      <c r="F28" s="68"/>
      <c r="G28" s="68"/>
      <c r="H28" s="68"/>
      <c r="I28" s="68"/>
      <c r="J28" s="69"/>
    </row>
    <row r="29" spans="2:10" x14ac:dyDescent="0.25">
      <c r="B29" s="66"/>
      <c r="C29" s="68"/>
      <c r="D29" s="68"/>
      <c r="E29" s="68"/>
      <c r="F29" s="68"/>
      <c r="G29" s="68"/>
      <c r="H29" s="68"/>
      <c r="I29" s="68"/>
      <c r="J29" s="69"/>
    </row>
    <row r="30" spans="2:10" x14ac:dyDescent="0.25">
      <c r="B30" s="66"/>
      <c r="C30" s="68"/>
      <c r="D30" s="68"/>
      <c r="E30" s="68"/>
      <c r="F30" s="68"/>
      <c r="G30" s="68"/>
      <c r="H30" s="68"/>
      <c r="I30" s="68"/>
      <c r="J30" s="69"/>
    </row>
    <row r="31" spans="2:10" x14ac:dyDescent="0.25">
      <c r="B31" s="66"/>
      <c r="C31" s="68"/>
      <c r="D31" s="68"/>
      <c r="E31" s="68"/>
      <c r="F31" s="68"/>
      <c r="G31" s="68"/>
      <c r="H31" s="68"/>
      <c r="I31" s="68"/>
      <c r="J31" s="69"/>
    </row>
    <row r="32" spans="2:10" x14ac:dyDescent="0.25">
      <c r="B32" s="66"/>
      <c r="C32" s="68"/>
      <c r="D32" s="68"/>
      <c r="E32" s="68"/>
      <c r="F32" s="68"/>
      <c r="G32" s="68"/>
      <c r="H32" s="68"/>
      <c r="I32" s="68"/>
      <c r="J32" s="69"/>
    </row>
    <row r="33" spans="2:10" x14ac:dyDescent="0.25">
      <c r="B33" s="66"/>
      <c r="C33" s="68"/>
      <c r="D33" s="68"/>
      <c r="E33" s="68"/>
      <c r="F33" s="68"/>
      <c r="G33" s="68"/>
      <c r="H33" s="68"/>
      <c r="I33" s="68"/>
      <c r="J33" s="69"/>
    </row>
    <row r="34" spans="2:10" x14ac:dyDescent="0.25">
      <c r="B34" s="66"/>
      <c r="C34" s="68"/>
      <c r="D34" s="68"/>
      <c r="E34" s="68"/>
      <c r="F34" s="68"/>
      <c r="G34" s="68"/>
      <c r="H34" s="68"/>
      <c r="I34" s="68"/>
      <c r="J34" s="69"/>
    </row>
    <row r="35" spans="2:10" x14ac:dyDescent="0.25">
      <c r="B35" s="66"/>
      <c r="C35" s="68"/>
      <c r="D35" s="68"/>
      <c r="E35" s="68"/>
      <c r="F35" s="68"/>
      <c r="G35" s="68"/>
      <c r="H35" s="68"/>
      <c r="I35" s="68"/>
      <c r="J35" s="69"/>
    </row>
    <row r="36" spans="2:10" x14ac:dyDescent="0.25">
      <c r="B36" s="66"/>
      <c r="C36" s="68"/>
      <c r="D36" s="68"/>
      <c r="E36" s="68"/>
      <c r="F36" s="68"/>
      <c r="G36" s="68"/>
      <c r="H36" s="68"/>
      <c r="I36" s="68"/>
      <c r="J36" s="69"/>
    </row>
    <row r="37" spans="2:10" x14ac:dyDescent="0.25">
      <c r="B37" s="66"/>
      <c r="C37" s="68"/>
      <c r="D37" s="68"/>
      <c r="E37" s="68"/>
      <c r="F37" s="68"/>
      <c r="G37" s="68"/>
      <c r="H37" s="68"/>
      <c r="I37" s="68"/>
      <c r="J37" s="69"/>
    </row>
    <row r="38" spans="2:10" x14ac:dyDescent="0.25">
      <c r="B38" s="66"/>
      <c r="C38" s="68"/>
      <c r="D38" s="68"/>
      <c r="E38" s="68"/>
      <c r="F38" s="68"/>
      <c r="G38" s="68"/>
      <c r="H38" s="68"/>
      <c r="I38" s="68"/>
      <c r="J38" s="69"/>
    </row>
    <row r="39" spans="2:10" x14ac:dyDescent="0.25">
      <c r="B39" s="66"/>
      <c r="C39" s="68"/>
      <c r="D39" s="68"/>
      <c r="E39" s="68"/>
      <c r="F39" s="68"/>
      <c r="G39" s="68"/>
      <c r="H39" s="68"/>
      <c r="I39" s="68"/>
      <c r="J39" s="69"/>
    </row>
    <row r="40" spans="2:10" x14ac:dyDescent="0.25">
      <c r="B40" s="66"/>
      <c r="C40" s="68"/>
      <c r="D40" s="68"/>
      <c r="E40" s="68"/>
      <c r="F40" s="68"/>
      <c r="G40" s="68"/>
      <c r="H40" s="68"/>
      <c r="I40" s="68"/>
      <c r="J40" s="69"/>
    </row>
    <row r="41" spans="2:10" ht="6.75" customHeight="1" x14ac:dyDescent="0.25">
      <c r="B41" s="67"/>
      <c r="C41" s="71"/>
      <c r="D41" s="71"/>
      <c r="E41" s="71"/>
      <c r="F41" s="71"/>
      <c r="G41" s="71"/>
      <c r="H41" s="71"/>
      <c r="I41" s="71"/>
      <c r="J41" s="70"/>
    </row>
  </sheetData>
  <mergeCells count="12">
    <mergeCell ref="B2:J2"/>
    <mergeCell ref="C4:I23"/>
    <mergeCell ref="B3:J3"/>
    <mergeCell ref="B4:B24"/>
    <mergeCell ref="J4:J24"/>
    <mergeCell ref="C24:I24"/>
    <mergeCell ref="B26:J26"/>
    <mergeCell ref="B27:J27"/>
    <mergeCell ref="B28:B41"/>
    <mergeCell ref="C28:I40"/>
    <mergeCell ref="J28:J41"/>
    <mergeCell ref="C41:I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5"/>
  <sheetViews>
    <sheetView tabSelected="1" view="pageBreakPreview" zoomScaleSheetLayoutView="100" zoomScalePageLayoutView="110" workbookViewId="0">
      <selection activeCell="T11" sqref="T11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8.2851562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2.2851562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7"/>
      <c r="B2" s="324"/>
      <c r="C2" s="325"/>
      <c r="D2" s="326"/>
      <c r="E2" s="248" t="s">
        <v>58</v>
      </c>
      <c r="F2" s="249"/>
      <c r="G2" s="249"/>
      <c r="H2" s="249"/>
      <c r="I2" s="249"/>
      <c r="J2" s="249"/>
      <c r="K2" s="249"/>
      <c r="L2" s="249"/>
      <c r="M2" s="249"/>
      <c r="N2" s="249"/>
      <c r="O2" s="327"/>
      <c r="P2" s="252"/>
    </row>
    <row r="3" spans="1:16" s="2" customFormat="1" ht="20.45" customHeight="1" thickBot="1" x14ac:dyDescent="0.3">
      <c r="A3" s="17"/>
      <c r="B3" s="328"/>
      <c r="C3" s="329"/>
      <c r="D3" s="330"/>
      <c r="E3" s="250"/>
      <c r="F3" s="251"/>
      <c r="G3" s="251"/>
      <c r="H3" s="251"/>
      <c r="I3" s="251"/>
      <c r="J3" s="251"/>
      <c r="K3" s="251"/>
      <c r="L3" s="251"/>
      <c r="M3" s="251"/>
      <c r="N3" s="251"/>
      <c r="O3" s="331"/>
      <c r="P3" s="253"/>
    </row>
    <row r="4" spans="1:16" s="2" customFormat="1" ht="4.9000000000000004" customHeight="1" thickBot="1" x14ac:dyDescent="0.3">
      <c r="A4" s="17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</row>
    <row r="5" spans="1:16" s="337" customFormat="1" ht="26.25" customHeight="1" thickBot="1" x14ac:dyDescent="0.3">
      <c r="A5" s="335"/>
      <c r="B5" s="19" t="s">
        <v>0</v>
      </c>
      <c r="C5" s="261">
        <v>42895</v>
      </c>
      <c r="D5" s="238"/>
      <c r="E5" s="232" t="s">
        <v>1</v>
      </c>
      <c r="F5" s="233"/>
      <c r="G5" s="336">
        <v>1</v>
      </c>
      <c r="H5" s="237" t="s">
        <v>2</v>
      </c>
      <c r="I5" s="233"/>
      <c r="J5" s="332" t="s">
        <v>107</v>
      </c>
      <c r="K5" s="333"/>
      <c r="L5" s="333"/>
      <c r="M5" s="333"/>
      <c r="N5" s="333"/>
      <c r="O5" s="333"/>
      <c r="P5" s="334"/>
    </row>
    <row r="6" spans="1:16" s="20" customFormat="1" ht="11.25" customHeight="1" thickBot="1" x14ac:dyDescent="0.3">
      <c r="A6" s="18"/>
      <c r="B6" s="232" t="s">
        <v>3</v>
      </c>
      <c r="C6" s="233"/>
      <c r="D6" s="234" t="s">
        <v>59</v>
      </c>
      <c r="E6" s="234"/>
      <c r="F6" s="234"/>
      <c r="G6" s="234"/>
      <c r="H6" s="234"/>
      <c r="I6" s="234"/>
      <c r="J6" s="235"/>
      <c r="K6" s="236" t="s">
        <v>4</v>
      </c>
      <c r="L6" s="237"/>
      <c r="M6" s="238" t="s">
        <v>60</v>
      </c>
      <c r="N6" s="239"/>
      <c r="O6" s="238" t="s">
        <v>61</v>
      </c>
      <c r="P6" s="240"/>
    </row>
    <row r="7" spans="1:16" s="20" customFormat="1" ht="14.1" customHeight="1" x14ac:dyDescent="0.25">
      <c r="A7" s="18"/>
      <c r="B7" s="241" t="s">
        <v>62</v>
      </c>
      <c r="C7" s="221"/>
      <c r="D7" s="221"/>
      <c r="E7" s="242"/>
      <c r="F7" s="243" t="s">
        <v>11</v>
      </c>
      <c r="G7" s="244"/>
      <c r="H7" s="245"/>
      <c r="I7" s="21">
        <v>0.4861111111111111</v>
      </c>
      <c r="J7" s="246" t="s">
        <v>12</v>
      </c>
      <c r="K7" s="247"/>
      <c r="L7" s="22">
        <v>1.49</v>
      </c>
      <c r="M7" s="241" t="s">
        <v>14</v>
      </c>
      <c r="N7" s="221"/>
      <c r="O7" s="221"/>
      <c r="P7" s="23">
        <v>7.5</v>
      </c>
    </row>
    <row r="8" spans="1:16" s="20" customFormat="1" ht="14.1" customHeight="1" thickBot="1" x14ac:dyDescent="0.3">
      <c r="A8" s="18"/>
      <c r="B8" s="210" t="s">
        <v>6</v>
      </c>
      <c r="C8" s="211"/>
      <c r="D8" s="211"/>
      <c r="E8" s="212"/>
      <c r="F8" s="24" t="s">
        <v>15</v>
      </c>
      <c r="G8" s="25"/>
      <c r="H8" s="26"/>
      <c r="I8" s="27">
        <v>0.51388888888888895</v>
      </c>
      <c r="J8" s="213" t="s">
        <v>16</v>
      </c>
      <c r="K8" s="214"/>
      <c r="L8" s="22">
        <v>1.49</v>
      </c>
      <c r="M8" s="215" t="s">
        <v>18</v>
      </c>
      <c r="N8" s="195"/>
      <c r="O8" s="195"/>
      <c r="P8" s="28">
        <v>1</v>
      </c>
    </row>
    <row r="9" spans="1:16" s="20" customFormat="1" ht="14.1" customHeight="1" x14ac:dyDescent="0.25">
      <c r="A9" s="29"/>
      <c r="B9" s="216" t="s">
        <v>7</v>
      </c>
      <c r="C9" s="217"/>
      <c r="D9" s="219" t="s">
        <v>8</v>
      </c>
      <c r="E9" s="221" t="s">
        <v>9</v>
      </c>
      <c r="F9" s="221"/>
      <c r="G9" s="221"/>
      <c r="H9" s="30"/>
      <c r="I9" s="222" t="s">
        <v>63</v>
      </c>
      <c r="J9" s="223"/>
      <c r="K9" s="226">
        <v>4</v>
      </c>
      <c r="L9" s="228" t="s">
        <v>13</v>
      </c>
      <c r="M9" s="229"/>
      <c r="N9" s="229"/>
      <c r="O9" s="230">
        <v>11</v>
      </c>
      <c r="P9" s="231"/>
    </row>
    <row r="10" spans="1:16" s="20" customFormat="1" ht="14.1" customHeight="1" thickBot="1" x14ac:dyDescent="0.3">
      <c r="A10" s="29"/>
      <c r="B10" s="114"/>
      <c r="C10" s="218"/>
      <c r="D10" s="220"/>
      <c r="E10" s="195" t="s">
        <v>10</v>
      </c>
      <c r="F10" s="195"/>
      <c r="G10" s="195"/>
      <c r="H10" s="31" t="s">
        <v>5</v>
      </c>
      <c r="I10" s="224"/>
      <c r="J10" s="225"/>
      <c r="K10" s="227"/>
      <c r="L10" s="196" t="s">
        <v>17</v>
      </c>
      <c r="M10" s="197"/>
      <c r="N10" s="197"/>
      <c r="O10" s="198">
        <v>0.47986111111111113</v>
      </c>
      <c r="P10" s="199"/>
    </row>
    <row r="11" spans="1:16" s="33" customFormat="1" ht="23.25" customHeight="1" x14ac:dyDescent="0.2">
      <c r="A11" s="11"/>
      <c r="B11" s="200" t="s">
        <v>19</v>
      </c>
      <c r="C11" s="203" t="s">
        <v>64</v>
      </c>
      <c r="D11" s="203"/>
      <c r="E11" s="203"/>
      <c r="F11" s="32"/>
      <c r="G11" s="204" t="s">
        <v>65</v>
      </c>
      <c r="H11" s="204"/>
      <c r="I11" s="204"/>
      <c r="J11" s="204"/>
      <c r="K11" s="204"/>
      <c r="L11" s="205"/>
      <c r="M11" s="204" t="s">
        <v>66</v>
      </c>
      <c r="N11" s="204"/>
      <c r="O11" s="204"/>
      <c r="P11" s="208"/>
    </row>
    <row r="12" spans="1:16" s="33" customFormat="1" ht="23.25" customHeight="1" x14ac:dyDescent="0.2">
      <c r="A12" s="11"/>
      <c r="B12" s="201"/>
      <c r="C12" s="209" t="s">
        <v>67</v>
      </c>
      <c r="D12" s="209"/>
      <c r="E12" s="209"/>
      <c r="F12" s="34"/>
      <c r="G12" s="173" t="s">
        <v>68</v>
      </c>
      <c r="H12" s="173"/>
      <c r="I12" s="173"/>
      <c r="J12" s="173"/>
      <c r="K12" s="173"/>
      <c r="L12" s="206"/>
      <c r="M12" s="173" t="s">
        <v>69</v>
      </c>
      <c r="N12" s="173"/>
      <c r="O12" s="173"/>
      <c r="P12" s="174"/>
    </row>
    <row r="13" spans="1:16" s="33" customFormat="1" ht="23.25" customHeight="1" thickBot="1" x14ac:dyDescent="0.25">
      <c r="A13" s="11"/>
      <c r="B13" s="202"/>
      <c r="C13" s="175" t="s">
        <v>70</v>
      </c>
      <c r="D13" s="176"/>
      <c r="E13" s="176"/>
      <c r="F13" s="176"/>
      <c r="G13" s="177"/>
      <c r="H13" s="177"/>
      <c r="I13" s="177"/>
      <c r="J13" s="177"/>
      <c r="K13" s="177"/>
      <c r="L13" s="207"/>
      <c r="M13" s="177" t="s">
        <v>71</v>
      </c>
      <c r="N13" s="177"/>
      <c r="O13" s="177"/>
      <c r="P13" s="178"/>
    </row>
    <row r="14" spans="1:16" ht="16.5" customHeight="1" x14ac:dyDescent="0.25">
      <c r="A14" s="5"/>
      <c r="B14" s="179" t="s">
        <v>20</v>
      </c>
      <c r="C14" s="181" t="s">
        <v>21</v>
      </c>
      <c r="D14" s="181" t="s">
        <v>42</v>
      </c>
      <c r="E14" s="183" t="s">
        <v>22</v>
      </c>
      <c r="F14" s="185" t="s">
        <v>43</v>
      </c>
      <c r="G14" s="186"/>
      <c r="H14" s="187"/>
      <c r="I14" s="191" t="s">
        <v>44</v>
      </c>
      <c r="J14" s="192"/>
      <c r="K14" s="35"/>
      <c r="L14" s="36" t="s">
        <v>45</v>
      </c>
      <c r="M14" s="36" t="s">
        <v>46</v>
      </c>
      <c r="N14" s="36" t="s">
        <v>46</v>
      </c>
      <c r="O14" s="36" t="s">
        <v>47</v>
      </c>
      <c r="P14" s="37" t="s">
        <v>23</v>
      </c>
    </row>
    <row r="15" spans="1:16" ht="14.1" customHeight="1" thickBot="1" x14ac:dyDescent="0.3">
      <c r="A15" s="5"/>
      <c r="B15" s="180"/>
      <c r="C15" s="182"/>
      <c r="D15" s="182"/>
      <c r="E15" s="184"/>
      <c r="F15" s="188"/>
      <c r="G15" s="189"/>
      <c r="H15" s="190"/>
      <c r="I15" s="193" t="s">
        <v>24</v>
      </c>
      <c r="J15" s="194"/>
      <c r="K15" s="38" t="s">
        <v>25</v>
      </c>
      <c r="L15" s="38" t="s">
        <v>48</v>
      </c>
      <c r="M15" s="38" t="s">
        <v>49</v>
      </c>
      <c r="N15" s="38" t="s">
        <v>26</v>
      </c>
      <c r="O15" s="38" t="s">
        <v>27</v>
      </c>
      <c r="P15" s="39" t="s">
        <v>28</v>
      </c>
    </row>
    <row r="16" spans="1:16" s="3" customFormat="1" ht="14.1" customHeight="1" x14ac:dyDescent="0.2">
      <c r="A16" s="11"/>
      <c r="B16" s="158">
        <v>1</v>
      </c>
      <c r="C16" s="161">
        <f>+K9</f>
        <v>4</v>
      </c>
      <c r="D16" s="143">
        <v>0</v>
      </c>
      <c r="E16" s="143">
        <v>0.04</v>
      </c>
      <c r="F16" s="40" t="s">
        <v>72</v>
      </c>
      <c r="G16" s="152" t="str">
        <f>IF(E16&lt;0.12,"NA",IF(E16&gt;=0.12,0.2*E16))</f>
        <v>NA</v>
      </c>
      <c r="H16" s="152"/>
      <c r="I16" s="152"/>
      <c r="J16" s="152"/>
      <c r="K16" s="143">
        <f>ROUND(+IF(E16&lt;0.12,(I17),(IF(E16&gt;=0.12,((I16+2*I17+I18)/4)))),3)</f>
        <v>0.19600000000000001</v>
      </c>
      <c r="L16" s="143">
        <f>ROUND(+(D16+D18)/2*(C18-C16),3)</f>
        <v>2.8000000000000001E-2</v>
      </c>
      <c r="M16" s="146">
        <f>ROUND(+K16*L16,4)</f>
        <v>5.4999999999999997E-3</v>
      </c>
      <c r="N16" s="149">
        <f>ROUND(+M16/$M$50*100,1)</f>
        <v>3.2</v>
      </c>
      <c r="O16" s="152"/>
      <c r="P16" s="155"/>
    </row>
    <row r="17" spans="1:16" s="3" customFormat="1" ht="14.1" customHeight="1" x14ac:dyDescent="0.2">
      <c r="A17" s="11"/>
      <c r="B17" s="159"/>
      <c r="C17" s="162"/>
      <c r="D17" s="144"/>
      <c r="E17" s="144"/>
      <c r="F17" s="41" t="s">
        <v>73</v>
      </c>
      <c r="G17" s="162">
        <f>IF(E16&lt;0.12,0.6*E16,IF(E16&gt;=0.12,0.6*E16))</f>
        <v>2.4E-2</v>
      </c>
      <c r="H17" s="162"/>
      <c r="I17" s="153">
        <v>0.19600000000000001</v>
      </c>
      <c r="J17" s="153"/>
      <c r="K17" s="144"/>
      <c r="L17" s="144"/>
      <c r="M17" s="147"/>
      <c r="N17" s="150"/>
      <c r="O17" s="153"/>
      <c r="P17" s="156"/>
    </row>
    <row r="18" spans="1:16" s="3" customFormat="1" ht="13.9" customHeight="1" thickBot="1" x14ac:dyDescent="0.25">
      <c r="A18" s="11"/>
      <c r="B18" s="160"/>
      <c r="C18" s="42">
        <f>+C16+1</f>
        <v>5</v>
      </c>
      <c r="D18" s="43">
        <v>5.5E-2</v>
      </c>
      <c r="E18" s="145"/>
      <c r="F18" s="44" t="s">
        <v>74</v>
      </c>
      <c r="G18" s="163" t="str">
        <f>IF(E16&lt;0.12,"NA",IF(E16&gt;=0.12,0.8*E16))</f>
        <v>NA</v>
      </c>
      <c r="H18" s="163"/>
      <c r="I18" s="154"/>
      <c r="J18" s="154"/>
      <c r="K18" s="145"/>
      <c r="L18" s="145"/>
      <c r="M18" s="148"/>
      <c r="N18" s="151"/>
      <c r="O18" s="154"/>
      <c r="P18" s="157"/>
    </row>
    <row r="19" spans="1:16" s="3" customFormat="1" ht="14.1" customHeight="1" x14ac:dyDescent="0.2">
      <c r="A19" s="11"/>
      <c r="B19" s="158">
        <v>2</v>
      </c>
      <c r="C19" s="161">
        <f>+C18</f>
        <v>5</v>
      </c>
      <c r="D19" s="143">
        <f>+D18</f>
        <v>5.5E-2</v>
      </c>
      <c r="E19" s="143">
        <v>6.5000000000000002E-2</v>
      </c>
      <c r="F19" s="40" t="s">
        <v>72</v>
      </c>
      <c r="G19" s="152" t="str">
        <f t="shared" ref="G19" si="0">IF(E19&lt;0.12,"NA",IF(E19&gt;=0.12,0.2*E19))</f>
        <v>NA</v>
      </c>
      <c r="H19" s="152"/>
      <c r="I19" s="152"/>
      <c r="J19" s="152"/>
      <c r="K19" s="143">
        <f>ROUND(+IF(E19&lt;0.12,(I20),(IF(E19&gt;=0.12,((I19+2*I20+I21)/4)))),3)</f>
        <v>0.38900000000000001</v>
      </c>
      <c r="L19" s="143">
        <f>ROUND(+(D19+D21)/2*(C21-C19),3)</f>
        <v>7.0000000000000007E-2</v>
      </c>
      <c r="M19" s="146">
        <f>ROUND(+K19*L19,4)</f>
        <v>2.7199999999999998E-2</v>
      </c>
      <c r="N19" s="149">
        <f>ROUND(+M19/$M$50*100,1)</f>
        <v>15.7</v>
      </c>
      <c r="O19" s="152"/>
      <c r="P19" s="155"/>
    </row>
    <row r="20" spans="1:16" s="3" customFormat="1" ht="14.1" customHeight="1" x14ac:dyDescent="0.2">
      <c r="A20" s="11"/>
      <c r="B20" s="159"/>
      <c r="C20" s="162"/>
      <c r="D20" s="144"/>
      <c r="E20" s="144"/>
      <c r="F20" s="41" t="s">
        <v>73</v>
      </c>
      <c r="G20" s="162">
        <f t="shared" ref="G20" si="1">IF(E19&lt;0.12,0.6*E19,IF(E19&gt;=0.12,0.6*E19))</f>
        <v>3.9E-2</v>
      </c>
      <c r="H20" s="162"/>
      <c r="I20" s="153">
        <v>0.38900000000000001</v>
      </c>
      <c r="J20" s="153"/>
      <c r="K20" s="144"/>
      <c r="L20" s="144"/>
      <c r="M20" s="147"/>
      <c r="N20" s="150"/>
      <c r="O20" s="153"/>
      <c r="P20" s="156"/>
    </row>
    <row r="21" spans="1:16" s="3" customFormat="1" ht="13.9" customHeight="1" thickBot="1" x14ac:dyDescent="0.25">
      <c r="A21" s="11"/>
      <c r="B21" s="160"/>
      <c r="C21" s="42">
        <f>+C19+$P$8</f>
        <v>6</v>
      </c>
      <c r="D21" s="43">
        <v>8.5000000000000006E-2</v>
      </c>
      <c r="E21" s="145"/>
      <c r="F21" s="44" t="s">
        <v>74</v>
      </c>
      <c r="G21" s="163" t="str">
        <f t="shared" ref="G21" si="2">IF(E19&lt;0.12,"NA",IF(E19&gt;=0.12,0.8*E19))</f>
        <v>NA</v>
      </c>
      <c r="H21" s="163"/>
      <c r="I21" s="154"/>
      <c r="J21" s="154"/>
      <c r="K21" s="145"/>
      <c r="L21" s="145"/>
      <c r="M21" s="148"/>
      <c r="N21" s="151"/>
      <c r="O21" s="154"/>
      <c r="P21" s="157"/>
    </row>
    <row r="22" spans="1:16" s="3" customFormat="1" ht="14.1" customHeight="1" x14ac:dyDescent="0.2">
      <c r="A22" s="11"/>
      <c r="B22" s="158">
        <v>3</v>
      </c>
      <c r="C22" s="161">
        <f>+C21</f>
        <v>6</v>
      </c>
      <c r="D22" s="143">
        <f>+D21</f>
        <v>8.5000000000000006E-2</v>
      </c>
      <c r="E22" s="143">
        <v>6.5000000000000002E-2</v>
      </c>
      <c r="F22" s="40" t="s">
        <v>72</v>
      </c>
      <c r="G22" s="152" t="str">
        <f t="shared" ref="G22" si="3">IF(E22&lt;0.12,"NA",IF(E22&gt;=0.12,0.2*E22))</f>
        <v>NA</v>
      </c>
      <c r="H22" s="152"/>
      <c r="I22" s="152"/>
      <c r="J22" s="152"/>
      <c r="K22" s="143">
        <f>ROUND(+IF(E22&lt;0.12,(I23),(IF(E22&gt;=0.12,((I22+2*I23+I24)/4)))),3)</f>
        <v>0.442</v>
      </c>
      <c r="L22" s="143">
        <f>ROUND(+(D22+D24)/2*(C24-C22),3)</f>
        <v>7.4999999999999997E-2</v>
      </c>
      <c r="M22" s="146">
        <f>ROUND(+K22*L22,4)</f>
        <v>3.32E-2</v>
      </c>
      <c r="N22" s="149">
        <f>ROUND(+M22/$M$50*100,1)</f>
        <v>19.2</v>
      </c>
      <c r="O22" s="152"/>
      <c r="P22" s="155"/>
    </row>
    <row r="23" spans="1:16" s="3" customFormat="1" ht="14.1" customHeight="1" x14ac:dyDescent="0.2">
      <c r="A23" s="11"/>
      <c r="B23" s="159"/>
      <c r="C23" s="162"/>
      <c r="D23" s="144"/>
      <c r="E23" s="144"/>
      <c r="F23" s="41" t="s">
        <v>73</v>
      </c>
      <c r="G23" s="162">
        <f>IF(E22&lt;0.12,0.6*E22,IF(E22&gt;=0.12,0.6*E22))</f>
        <v>3.9E-2</v>
      </c>
      <c r="H23" s="162"/>
      <c r="I23" s="153">
        <v>0.442</v>
      </c>
      <c r="J23" s="153"/>
      <c r="K23" s="144"/>
      <c r="L23" s="144"/>
      <c r="M23" s="147"/>
      <c r="N23" s="150"/>
      <c r="O23" s="153"/>
      <c r="P23" s="156"/>
    </row>
    <row r="24" spans="1:16" s="3" customFormat="1" ht="13.9" customHeight="1" thickBot="1" x14ac:dyDescent="0.25">
      <c r="A24" s="11"/>
      <c r="B24" s="160"/>
      <c r="C24" s="42">
        <f>+C22+$P$8</f>
        <v>7</v>
      </c>
      <c r="D24" s="43">
        <v>6.5000000000000002E-2</v>
      </c>
      <c r="E24" s="145"/>
      <c r="F24" s="44" t="s">
        <v>74</v>
      </c>
      <c r="G24" s="163" t="str">
        <f t="shared" ref="G24" si="4">IF(E22&lt;0.12,"NA",IF(E22&gt;=0.12,0.8*E22))</f>
        <v>NA</v>
      </c>
      <c r="H24" s="163"/>
      <c r="I24" s="154"/>
      <c r="J24" s="154"/>
      <c r="K24" s="145"/>
      <c r="L24" s="145"/>
      <c r="M24" s="148"/>
      <c r="N24" s="151"/>
      <c r="O24" s="154"/>
      <c r="P24" s="157"/>
    </row>
    <row r="25" spans="1:16" s="3" customFormat="1" ht="14.1" customHeight="1" x14ac:dyDescent="0.2">
      <c r="A25" s="11"/>
      <c r="B25" s="158">
        <v>4</v>
      </c>
      <c r="C25" s="161">
        <f>+C24</f>
        <v>7</v>
      </c>
      <c r="D25" s="143">
        <f>+D24</f>
        <v>6.5000000000000002E-2</v>
      </c>
      <c r="E25" s="143">
        <v>6.8000000000000005E-2</v>
      </c>
      <c r="F25" s="40" t="s">
        <v>72</v>
      </c>
      <c r="G25" s="152" t="str">
        <f t="shared" ref="G25" si="5">IF(E25&lt;0.12,"NA",IF(E25&gt;=0.12,0.2*E25))</f>
        <v>NA</v>
      </c>
      <c r="H25" s="152"/>
      <c r="I25" s="152"/>
      <c r="J25" s="152"/>
      <c r="K25" s="143">
        <f>ROUND(+IF(E25&lt;0.12,(I26),(IF(E25&gt;=0.12,((I25+2*I26+I27)/4)))),3)</f>
        <v>0.36</v>
      </c>
      <c r="L25" s="143">
        <f>ROUND(+(D25+D27)/2*(C27-C25),3)</f>
        <v>6.0999999999999999E-2</v>
      </c>
      <c r="M25" s="146">
        <f>ROUND(+K25*L25,4)</f>
        <v>2.1999999999999999E-2</v>
      </c>
      <c r="N25" s="149">
        <f>ROUND(+M25/$M$50*100,1)</f>
        <v>12.7</v>
      </c>
      <c r="O25" s="152"/>
      <c r="P25" s="155"/>
    </row>
    <row r="26" spans="1:16" s="3" customFormat="1" ht="14.1" customHeight="1" x14ac:dyDescent="0.2">
      <c r="A26" s="11"/>
      <c r="B26" s="159"/>
      <c r="C26" s="162"/>
      <c r="D26" s="144"/>
      <c r="E26" s="144"/>
      <c r="F26" s="41" t="s">
        <v>73</v>
      </c>
      <c r="G26" s="162">
        <f t="shared" ref="G26" si="6">IF(E25&lt;0.12,0.6*E25,IF(E25&gt;=0.12,0.6*E25))</f>
        <v>4.0800000000000003E-2</v>
      </c>
      <c r="H26" s="162"/>
      <c r="I26" s="153">
        <v>0.36</v>
      </c>
      <c r="J26" s="153"/>
      <c r="K26" s="144"/>
      <c r="L26" s="144"/>
      <c r="M26" s="147"/>
      <c r="N26" s="150"/>
      <c r="O26" s="153"/>
      <c r="P26" s="156"/>
    </row>
    <row r="27" spans="1:16" s="3" customFormat="1" ht="13.9" customHeight="1" thickBot="1" x14ac:dyDescent="0.25">
      <c r="A27" s="11"/>
      <c r="B27" s="160"/>
      <c r="C27" s="42">
        <f>+C25+$P$8</f>
        <v>8</v>
      </c>
      <c r="D27" s="43">
        <v>5.6000000000000001E-2</v>
      </c>
      <c r="E27" s="145"/>
      <c r="F27" s="44" t="s">
        <v>74</v>
      </c>
      <c r="G27" s="163" t="str">
        <f t="shared" ref="G27" si="7">IF(E25&lt;0.12,"NA",IF(E25&gt;=0.12,0.8*E25))</f>
        <v>NA</v>
      </c>
      <c r="H27" s="163"/>
      <c r="I27" s="154"/>
      <c r="J27" s="154"/>
      <c r="K27" s="145"/>
      <c r="L27" s="145"/>
      <c r="M27" s="148"/>
      <c r="N27" s="151"/>
      <c r="O27" s="154"/>
      <c r="P27" s="157"/>
    </row>
    <row r="28" spans="1:16" s="3" customFormat="1" ht="14.1" customHeight="1" x14ac:dyDescent="0.2">
      <c r="A28" s="11"/>
      <c r="B28" s="158">
        <v>5</v>
      </c>
      <c r="C28" s="161">
        <f>+C27</f>
        <v>8</v>
      </c>
      <c r="D28" s="143">
        <f>+D27</f>
        <v>5.6000000000000001E-2</v>
      </c>
      <c r="E28" s="143">
        <v>5.5E-2</v>
      </c>
      <c r="F28" s="40" t="s">
        <v>72</v>
      </c>
      <c r="G28" s="152" t="str">
        <f t="shared" ref="G28" si="8">IF(E28&lt;0.12,"NA",IF(E28&gt;=0.12,0.2*E28))</f>
        <v>NA</v>
      </c>
      <c r="H28" s="152"/>
      <c r="I28" s="152"/>
      <c r="J28" s="152"/>
      <c r="K28" s="143">
        <f t="shared" ref="K28" si="9">ROUND(+IF(E28&lt;0.12,(I29),(IF(E28&gt;=0.12,((I28+2*I29+I30)/4)))),3)</f>
        <v>0.49099999999999999</v>
      </c>
      <c r="L28" s="143">
        <f>ROUND(+(D28+D30)/2*(C30-C28),3)</f>
        <v>6.2E-2</v>
      </c>
      <c r="M28" s="146">
        <f>ROUND(+K28*L28,4)</f>
        <v>3.04E-2</v>
      </c>
      <c r="N28" s="149">
        <f>ROUND(+M28/$M$50*100,1)</f>
        <v>17.600000000000001</v>
      </c>
      <c r="O28" s="152"/>
      <c r="P28" s="155"/>
    </row>
    <row r="29" spans="1:16" s="3" customFormat="1" ht="14.1" customHeight="1" x14ac:dyDescent="0.2">
      <c r="A29" s="11"/>
      <c r="B29" s="159"/>
      <c r="C29" s="162"/>
      <c r="D29" s="144"/>
      <c r="E29" s="144"/>
      <c r="F29" s="41" t="s">
        <v>73</v>
      </c>
      <c r="G29" s="162">
        <f t="shared" ref="G29" si="10">IF(E28&lt;0.12,0.6*E28,IF(E28&gt;=0.12,0.6*E28))</f>
        <v>3.3000000000000002E-2</v>
      </c>
      <c r="H29" s="162"/>
      <c r="I29" s="153">
        <v>0.49099999999999999</v>
      </c>
      <c r="J29" s="153"/>
      <c r="K29" s="144"/>
      <c r="L29" s="144"/>
      <c r="M29" s="147"/>
      <c r="N29" s="150"/>
      <c r="O29" s="153"/>
      <c r="P29" s="156"/>
    </row>
    <row r="30" spans="1:16" s="3" customFormat="1" ht="13.9" customHeight="1" thickBot="1" x14ac:dyDescent="0.25">
      <c r="A30" s="11"/>
      <c r="B30" s="160"/>
      <c r="C30" s="42">
        <f>+C28+$P$8</f>
        <v>9</v>
      </c>
      <c r="D30" s="43">
        <v>6.7000000000000004E-2</v>
      </c>
      <c r="E30" s="145"/>
      <c r="F30" s="44" t="s">
        <v>74</v>
      </c>
      <c r="G30" s="163" t="str">
        <f t="shared" ref="G30" si="11">IF(E28&lt;0.12,"NA",IF(E28&gt;=0.12,0.8*E28))</f>
        <v>NA</v>
      </c>
      <c r="H30" s="163"/>
      <c r="I30" s="154"/>
      <c r="J30" s="154"/>
      <c r="K30" s="145"/>
      <c r="L30" s="145"/>
      <c r="M30" s="148"/>
      <c r="N30" s="151"/>
      <c r="O30" s="154"/>
      <c r="P30" s="157"/>
    </row>
    <row r="31" spans="1:16" s="3" customFormat="1" ht="14.1" customHeight="1" x14ac:dyDescent="0.2">
      <c r="A31" s="11"/>
      <c r="B31" s="158">
        <v>6</v>
      </c>
      <c r="C31" s="161">
        <f>+C30</f>
        <v>9</v>
      </c>
      <c r="D31" s="143">
        <f>+D30</f>
        <v>6.7000000000000004E-2</v>
      </c>
      <c r="E31" s="164">
        <v>4.4999999999999998E-2</v>
      </c>
      <c r="F31" s="40" t="s">
        <v>72</v>
      </c>
      <c r="G31" s="152" t="str">
        <f t="shared" ref="G31" si="12">IF(E31&lt;0.12,"NA",IF(E31&gt;=0.12,0.2*E31))</f>
        <v>NA</v>
      </c>
      <c r="H31" s="152"/>
      <c r="I31" s="167"/>
      <c r="J31" s="168"/>
      <c r="K31" s="143">
        <f t="shared" ref="K31" si="13">ROUND(+IF(E31&lt;0.12,(I32),(IF(E31&gt;=0.12,((I31+2*I32+I33)/4)))),3)</f>
        <v>0.45600000000000002</v>
      </c>
      <c r="L31" s="143">
        <f>ROUND(+(D31+D33)/2*(C33-C31),3)</f>
        <v>6.3E-2</v>
      </c>
      <c r="M31" s="146">
        <f>ROUND(+K31*L31,4)</f>
        <v>2.87E-2</v>
      </c>
      <c r="N31" s="149">
        <f>ROUND(+M31/$M$50*100,1)</f>
        <v>16.600000000000001</v>
      </c>
      <c r="O31" s="152"/>
      <c r="P31" s="155"/>
    </row>
    <row r="32" spans="1:16" s="3" customFormat="1" ht="14.1" customHeight="1" x14ac:dyDescent="0.2">
      <c r="A32" s="11"/>
      <c r="B32" s="159"/>
      <c r="C32" s="162"/>
      <c r="D32" s="144"/>
      <c r="E32" s="165"/>
      <c r="F32" s="41" t="s">
        <v>73</v>
      </c>
      <c r="G32" s="162">
        <f>IF(E31&lt;0.12,0.6*E31,IF(E31&gt;=0.12,0.6*E31))</f>
        <v>2.7E-2</v>
      </c>
      <c r="H32" s="162"/>
      <c r="I32" s="169">
        <v>0.45600000000000002</v>
      </c>
      <c r="J32" s="170"/>
      <c r="K32" s="144"/>
      <c r="L32" s="144"/>
      <c r="M32" s="147"/>
      <c r="N32" s="150"/>
      <c r="O32" s="153"/>
      <c r="P32" s="156"/>
    </row>
    <row r="33" spans="1:18" s="3" customFormat="1" ht="13.9" customHeight="1" thickBot="1" x14ac:dyDescent="0.25">
      <c r="A33" s="11"/>
      <c r="B33" s="160"/>
      <c r="C33" s="42">
        <f>+C31+$P$8</f>
        <v>10</v>
      </c>
      <c r="D33" s="43">
        <v>5.8000000000000003E-2</v>
      </c>
      <c r="E33" s="166"/>
      <c r="F33" s="44" t="s">
        <v>74</v>
      </c>
      <c r="G33" s="163" t="str">
        <f t="shared" ref="G33" si="14">IF(E31&lt;0.12,"NA",IF(E31&gt;=0.12,0.8*E31))</f>
        <v>NA</v>
      </c>
      <c r="H33" s="163"/>
      <c r="I33" s="171"/>
      <c r="J33" s="172"/>
      <c r="K33" s="145"/>
      <c r="L33" s="145"/>
      <c r="M33" s="148"/>
      <c r="N33" s="151"/>
      <c r="O33" s="154"/>
      <c r="P33" s="157"/>
    </row>
    <row r="34" spans="1:18" s="3" customFormat="1" ht="14.1" customHeight="1" x14ac:dyDescent="0.2">
      <c r="A34" s="11"/>
      <c r="B34" s="158">
        <v>7</v>
      </c>
      <c r="C34" s="161">
        <f>+C33</f>
        <v>10</v>
      </c>
      <c r="D34" s="143">
        <f>+D33</f>
        <v>5.8000000000000003E-2</v>
      </c>
      <c r="E34" s="143">
        <v>5.6000000000000001E-2</v>
      </c>
      <c r="F34" s="40" t="s">
        <v>72</v>
      </c>
      <c r="G34" s="152" t="str">
        <f t="shared" ref="G34" si="15">IF(E34&lt;0.12,"NA",IF(E34&gt;=0.12,0.2*E34))</f>
        <v>NA</v>
      </c>
      <c r="H34" s="152"/>
      <c r="I34" s="143"/>
      <c r="J34" s="143"/>
      <c r="K34" s="143">
        <f t="shared" ref="K34" si="16">ROUND(+IF(E34&lt;0.12,(I35),(IF(E34&gt;=0.12,((I34+2*I35+I36)/4)))),3)</f>
        <v>0.39700000000000002</v>
      </c>
      <c r="L34" s="143">
        <f>ROUND(+(D34+D36)/2*(C36-C34),3)</f>
        <v>5.8000000000000003E-2</v>
      </c>
      <c r="M34" s="146">
        <f>ROUND(+K34*L34,4)</f>
        <v>2.3E-2</v>
      </c>
      <c r="N34" s="149">
        <f>ROUND(+M34/$M$50*100,1)</f>
        <v>13.3</v>
      </c>
      <c r="O34" s="152"/>
      <c r="P34" s="155"/>
    </row>
    <row r="35" spans="1:18" s="3" customFormat="1" ht="14.1" customHeight="1" x14ac:dyDescent="0.2">
      <c r="A35" s="11"/>
      <c r="B35" s="159"/>
      <c r="C35" s="162"/>
      <c r="D35" s="144"/>
      <c r="E35" s="144"/>
      <c r="F35" s="41" t="s">
        <v>73</v>
      </c>
      <c r="G35" s="162">
        <f>IF(E34&lt;0.12,0.6*E34,IF(E34&gt;=0.12,0.6*E34))</f>
        <v>3.3599999999999998E-2</v>
      </c>
      <c r="H35" s="162"/>
      <c r="I35" s="153">
        <v>0.39700000000000002</v>
      </c>
      <c r="J35" s="153"/>
      <c r="K35" s="144"/>
      <c r="L35" s="144"/>
      <c r="M35" s="147"/>
      <c r="N35" s="150"/>
      <c r="O35" s="153"/>
      <c r="P35" s="156"/>
    </row>
    <row r="36" spans="1:18" s="3" customFormat="1" ht="13.9" customHeight="1" thickBot="1" x14ac:dyDescent="0.25">
      <c r="A36" s="11"/>
      <c r="B36" s="160"/>
      <c r="C36" s="42">
        <f>+C34+$P$8</f>
        <v>11</v>
      </c>
      <c r="D36" s="43">
        <v>5.7000000000000002E-2</v>
      </c>
      <c r="E36" s="145"/>
      <c r="F36" s="44" t="s">
        <v>74</v>
      </c>
      <c r="G36" s="163" t="str">
        <f t="shared" ref="G36" si="17">IF(E34&lt;0.12,"NA",IF(E34&gt;=0.12,0.8*E34))</f>
        <v>NA</v>
      </c>
      <c r="H36" s="163"/>
      <c r="I36" s="154"/>
      <c r="J36" s="154"/>
      <c r="K36" s="145"/>
      <c r="L36" s="145"/>
      <c r="M36" s="148"/>
      <c r="N36" s="151"/>
      <c r="O36" s="154"/>
      <c r="P36" s="157"/>
    </row>
    <row r="37" spans="1:18" s="3" customFormat="1" ht="14.1" customHeight="1" x14ac:dyDescent="0.2">
      <c r="A37" s="11"/>
      <c r="B37" s="158">
        <v>8</v>
      </c>
      <c r="C37" s="161">
        <f>+C36</f>
        <v>11</v>
      </c>
      <c r="D37" s="143">
        <f>+D36</f>
        <v>5.7000000000000002E-2</v>
      </c>
      <c r="E37" s="143">
        <v>4.4999999999999998E-2</v>
      </c>
      <c r="F37" s="40" t="s">
        <v>72</v>
      </c>
      <c r="G37" s="152" t="str">
        <f t="shared" ref="G37" si="18">IF(E37&lt;0.12,"NA",IF(E37&gt;=0.12,0.2*E37))</f>
        <v>NA</v>
      </c>
      <c r="H37" s="152"/>
      <c r="I37" s="152"/>
      <c r="J37" s="152"/>
      <c r="K37" s="143">
        <f t="shared" ref="K37" si="19">ROUND(+IF(E37&lt;0.12,(I38),(IF(E37&gt;=0.12,((I37+2*I38+I39)/4)))),3)</f>
        <v>0.216</v>
      </c>
      <c r="L37" s="143">
        <f>ROUND(+(D37+D39)/2*(C39-C37),3)</f>
        <v>1.4E-2</v>
      </c>
      <c r="M37" s="146">
        <f>ROUND(+K37*L37,4)</f>
        <v>3.0000000000000001E-3</v>
      </c>
      <c r="N37" s="149">
        <f>ROUND(+M37/$M$50*100,1)</f>
        <v>1.7</v>
      </c>
      <c r="O37" s="152"/>
      <c r="P37" s="155"/>
    </row>
    <row r="38" spans="1:18" s="3" customFormat="1" ht="14.1" customHeight="1" x14ac:dyDescent="0.2">
      <c r="A38" s="11"/>
      <c r="B38" s="159"/>
      <c r="C38" s="162"/>
      <c r="D38" s="144"/>
      <c r="E38" s="144"/>
      <c r="F38" s="41" t="s">
        <v>73</v>
      </c>
      <c r="G38" s="162">
        <f t="shared" ref="G38" si="20">IF(E37&lt;0.12,0.6*E37,IF(E37&gt;=0.12,0.6*E37))</f>
        <v>2.7E-2</v>
      </c>
      <c r="H38" s="162"/>
      <c r="I38" s="144">
        <v>0.216</v>
      </c>
      <c r="J38" s="144"/>
      <c r="K38" s="144"/>
      <c r="L38" s="144"/>
      <c r="M38" s="147"/>
      <c r="N38" s="150"/>
      <c r="O38" s="153"/>
      <c r="P38" s="156"/>
    </row>
    <row r="39" spans="1:18" s="3" customFormat="1" ht="13.9" customHeight="1" thickBot="1" x14ac:dyDescent="0.25">
      <c r="A39" s="11"/>
      <c r="B39" s="160"/>
      <c r="C39" s="42">
        <v>11.5</v>
      </c>
      <c r="D39" s="43">
        <v>0</v>
      </c>
      <c r="E39" s="145"/>
      <c r="F39" s="44" t="s">
        <v>74</v>
      </c>
      <c r="G39" s="163" t="str">
        <f t="shared" ref="G39" si="21">IF(E37&lt;0.12,"NA",IF(E37&gt;=0.12,0.8*E37))</f>
        <v>NA</v>
      </c>
      <c r="H39" s="163"/>
      <c r="I39" s="145"/>
      <c r="J39" s="145"/>
      <c r="K39" s="145"/>
      <c r="L39" s="145"/>
      <c r="M39" s="148"/>
      <c r="N39" s="151"/>
      <c r="O39" s="154"/>
      <c r="P39" s="157"/>
    </row>
    <row r="40" spans="1:18" s="3" customFormat="1" ht="14.1" customHeight="1" x14ac:dyDescent="0.25">
      <c r="A40" s="11"/>
      <c r="B40" s="138"/>
      <c r="C40" s="131"/>
      <c r="D40" s="130"/>
      <c r="E40" s="130"/>
      <c r="F40" s="45" t="s">
        <v>31</v>
      </c>
      <c r="G40" s="141"/>
      <c r="H40" s="141"/>
      <c r="I40" s="142"/>
      <c r="J40" s="142"/>
      <c r="K40" s="130"/>
      <c r="L40" s="131"/>
      <c r="M40" s="132"/>
      <c r="N40" s="131"/>
      <c r="O40" s="131"/>
      <c r="P40" s="135"/>
    </row>
    <row r="41" spans="1:18" s="3" customFormat="1" ht="14.1" customHeight="1" x14ac:dyDescent="0.25">
      <c r="A41" s="11"/>
      <c r="B41" s="139"/>
      <c r="C41" s="126"/>
      <c r="D41" s="128"/>
      <c r="E41" s="128"/>
      <c r="F41" s="46" t="s">
        <v>75</v>
      </c>
      <c r="G41" s="123">
        <f>+ROUND(0.1*$E$40,2)</f>
        <v>0</v>
      </c>
      <c r="H41" s="123"/>
      <c r="I41" s="124"/>
      <c r="J41" s="124"/>
      <c r="K41" s="126"/>
      <c r="L41" s="126"/>
      <c r="M41" s="133"/>
      <c r="N41" s="126"/>
      <c r="O41" s="126"/>
      <c r="P41" s="136"/>
      <c r="R41" s="47"/>
    </row>
    <row r="42" spans="1:18" s="3" customFormat="1" ht="14.1" customHeight="1" x14ac:dyDescent="0.25">
      <c r="A42" s="11"/>
      <c r="B42" s="139"/>
      <c r="C42" s="126"/>
      <c r="D42" s="128"/>
      <c r="E42" s="128"/>
      <c r="F42" s="46" t="s">
        <v>72</v>
      </c>
      <c r="G42" s="123">
        <f>+ROUND(0.2*$E$40,2)</f>
        <v>0</v>
      </c>
      <c r="H42" s="123"/>
      <c r="I42" s="124"/>
      <c r="J42" s="124"/>
      <c r="K42" s="126"/>
      <c r="L42" s="126"/>
      <c r="M42" s="133"/>
      <c r="N42" s="126"/>
      <c r="O42" s="126"/>
      <c r="P42" s="136"/>
      <c r="R42" s="47"/>
    </row>
    <row r="43" spans="1:18" s="3" customFormat="1" ht="14.1" customHeight="1" x14ac:dyDescent="0.25">
      <c r="A43" s="11"/>
      <c r="B43" s="139"/>
      <c r="C43" s="126"/>
      <c r="D43" s="128"/>
      <c r="E43" s="128"/>
      <c r="F43" s="46" t="s">
        <v>76</v>
      </c>
      <c r="G43" s="123">
        <f>+ROUND(0.3*$E$40,2)</f>
        <v>0</v>
      </c>
      <c r="H43" s="123"/>
      <c r="I43" s="124"/>
      <c r="J43" s="124"/>
      <c r="K43" s="126"/>
      <c r="L43" s="126"/>
      <c r="M43" s="133"/>
      <c r="N43" s="126"/>
      <c r="O43" s="126"/>
      <c r="P43" s="136"/>
      <c r="R43" s="47"/>
    </row>
    <row r="44" spans="1:18" s="3" customFormat="1" ht="14.1" customHeight="1" x14ac:dyDescent="0.25">
      <c r="A44" s="11"/>
      <c r="B44" s="139"/>
      <c r="C44" s="126"/>
      <c r="D44" s="128"/>
      <c r="E44" s="128"/>
      <c r="F44" s="46" t="s">
        <v>77</v>
      </c>
      <c r="G44" s="123">
        <f>+ROUND(0.4*$E$40,2)</f>
        <v>0</v>
      </c>
      <c r="H44" s="123"/>
      <c r="I44" s="124"/>
      <c r="J44" s="124"/>
      <c r="K44" s="126"/>
      <c r="L44" s="126"/>
      <c r="M44" s="133"/>
      <c r="N44" s="126"/>
      <c r="O44" s="126"/>
      <c r="P44" s="136"/>
      <c r="R44" s="47"/>
    </row>
    <row r="45" spans="1:18" s="3" customFormat="1" ht="14.1" customHeight="1" x14ac:dyDescent="0.25">
      <c r="A45" s="11"/>
      <c r="B45" s="139"/>
      <c r="C45" s="126"/>
      <c r="D45" s="128"/>
      <c r="E45" s="128"/>
      <c r="F45" s="46" t="s">
        <v>30</v>
      </c>
      <c r="G45" s="123">
        <f>+ROUND(0.5*$E$40,2)</f>
        <v>0</v>
      </c>
      <c r="H45" s="123"/>
      <c r="I45" s="124"/>
      <c r="J45" s="124"/>
      <c r="K45" s="126"/>
      <c r="L45" s="126"/>
      <c r="M45" s="133"/>
      <c r="N45" s="126"/>
      <c r="O45" s="126"/>
      <c r="P45" s="136"/>
      <c r="R45" s="47"/>
    </row>
    <row r="46" spans="1:18" s="3" customFormat="1" ht="14.1" customHeight="1" x14ac:dyDescent="0.25">
      <c r="A46" s="11"/>
      <c r="B46" s="139"/>
      <c r="C46" s="126"/>
      <c r="D46" s="128"/>
      <c r="E46" s="128"/>
      <c r="F46" s="46" t="s">
        <v>73</v>
      </c>
      <c r="G46" s="123">
        <f>+ROUND(0.6*$E$40,2)</f>
        <v>0</v>
      </c>
      <c r="H46" s="123"/>
      <c r="I46" s="124"/>
      <c r="J46" s="124"/>
      <c r="K46" s="126"/>
      <c r="L46" s="126"/>
      <c r="M46" s="133"/>
      <c r="N46" s="126"/>
      <c r="O46" s="126"/>
      <c r="P46" s="136"/>
      <c r="R46" s="47"/>
    </row>
    <row r="47" spans="1:18" s="3" customFormat="1" ht="14.1" customHeight="1" x14ac:dyDescent="0.25">
      <c r="A47" s="11"/>
      <c r="B47" s="139"/>
      <c r="C47" s="126"/>
      <c r="D47" s="128"/>
      <c r="E47" s="128"/>
      <c r="F47" s="46" t="s">
        <v>78</v>
      </c>
      <c r="G47" s="123">
        <f>+ROUND(0.7*$E$40,2)</f>
        <v>0</v>
      </c>
      <c r="H47" s="123"/>
      <c r="I47" s="124"/>
      <c r="J47" s="124"/>
      <c r="K47" s="126"/>
      <c r="L47" s="126"/>
      <c r="M47" s="133"/>
      <c r="N47" s="126"/>
      <c r="O47" s="126"/>
      <c r="P47" s="136"/>
      <c r="R47" s="47"/>
    </row>
    <row r="48" spans="1:18" s="3" customFormat="1" ht="14.1" customHeight="1" x14ac:dyDescent="0.25">
      <c r="A48" s="11"/>
      <c r="B48" s="139"/>
      <c r="C48" s="126"/>
      <c r="D48" s="128"/>
      <c r="E48" s="128"/>
      <c r="F48" s="46" t="s">
        <v>74</v>
      </c>
      <c r="G48" s="123">
        <f>+ROUND(0.8*$E$40,2)</f>
        <v>0</v>
      </c>
      <c r="H48" s="123"/>
      <c r="I48" s="124"/>
      <c r="J48" s="124"/>
      <c r="K48" s="126"/>
      <c r="L48" s="126"/>
      <c r="M48" s="133"/>
      <c r="N48" s="126"/>
      <c r="O48" s="126"/>
      <c r="P48" s="136"/>
      <c r="R48" s="47"/>
    </row>
    <row r="49" spans="1:18" s="3" customFormat="1" ht="15.75" thickBot="1" x14ac:dyDescent="0.3">
      <c r="A49" s="11"/>
      <c r="B49" s="140"/>
      <c r="C49" s="127"/>
      <c r="D49" s="129"/>
      <c r="E49" s="129"/>
      <c r="F49" s="48" t="s">
        <v>79</v>
      </c>
      <c r="G49" s="125">
        <f>+ROUND(0.9*$E$40,2)</f>
        <v>0</v>
      </c>
      <c r="H49" s="125"/>
      <c r="I49" s="124"/>
      <c r="J49" s="124"/>
      <c r="K49" s="127"/>
      <c r="L49" s="127"/>
      <c r="M49" s="134"/>
      <c r="N49" s="127"/>
      <c r="O49" s="127"/>
      <c r="P49" s="137"/>
      <c r="R49" s="47"/>
    </row>
    <row r="50" spans="1:18" s="3" customFormat="1" ht="12.75" customHeight="1" x14ac:dyDescent="0.2">
      <c r="A50" s="11"/>
      <c r="B50" s="109" t="s">
        <v>32</v>
      </c>
      <c r="C50" s="110"/>
      <c r="D50" s="110"/>
      <c r="E50" s="110"/>
      <c r="F50" s="110"/>
      <c r="G50" s="110"/>
      <c r="H50" s="110"/>
      <c r="I50" s="110"/>
      <c r="J50" s="110"/>
      <c r="K50" s="12">
        <f>ROUND(+M50/L50,3)</f>
        <v>0.40100000000000002</v>
      </c>
      <c r="L50" s="16">
        <f>SUM(L16:L49)</f>
        <v>0.43099999999999999</v>
      </c>
      <c r="M50" s="15">
        <f>SUM(M16:M49)</f>
        <v>0.17299999999999999</v>
      </c>
      <c r="N50" s="13">
        <f>ROUND(SUM(N16:N49),0)</f>
        <v>100</v>
      </c>
      <c r="O50" s="113" t="s">
        <v>33</v>
      </c>
      <c r="P50" s="115"/>
    </row>
    <row r="51" spans="1:18" s="3" customFormat="1" ht="15" customHeight="1" thickBot="1" x14ac:dyDescent="0.25">
      <c r="A51" s="11"/>
      <c r="B51" s="111"/>
      <c r="C51" s="112"/>
      <c r="D51" s="112"/>
      <c r="E51" s="112"/>
      <c r="F51" s="112"/>
      <c r="G51" s="112"/>
      <c r="H51" s="112"/>
      <c r="I51" s="112"/>
      <c r="J51" s="112"/>
      <c r="K51" s="14" t="s">
        <v>34</v>
      </c>
      <c r="L51" s="14" t="s">
        <v>50</v>
      </c>
      <c r="M51" s="14" t="s">
        <v>51</v>
      </c>
      <c r="N51" s="14" t="s">
        <v>35</v>
      </c>
      <c r="O51" s="114"/>
      <c r="P51" s="116"/>
    </row>
    <row r="52" spans="1:18" ht="57" customHeight="1" thickBot="1" x14ac:dyDescent="0.3">
      <c r="A52" s="49"/>
      <c r="B52" s="117" t="s">
        <v>29</v>
      </c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9"/>
    </row>
    <row r="53" spans="1:18" ht="15" customHeight="1" thickBot="1" x14ac:dyDescent="0.3">
      <c r="A53" s="5"/>
      <c r="B53" s="120" t="s">
        <v>80</v>
      </c>
      <c r="C53" s="121"/>
      <c r="D53" s="121"/>
      <c r="E53" s="121"/>
      <c r="F53" s="121"/>
      <c r="G53" s="121" t="s">
        <v>81</v>
      </c>
      <c r="H53" s="121"/>
      <c r="I53" s="121"/>
      <c r="J53" s="121"/>
      <c r="K53" s="121"/>
      <c r="L53" s="121"/>
      <c r="M53" s="121" t="s">
        <v>82</v>
      </c>
      <c r="N53" s="121"/>
      <c r="O53" s="121"/>
      <c r="P53" s="122"/>
    </row>
    <row r="54" spans="1:18" ht="15" customHeight="1" thickBot="1" x14ac:dyDescent="0.3">
      <c r="A54" s="5"/>
      <c r="B54" s="85"/>
      <c r="C54" s="86"/>
      <c r="D54" s="86"/>
      <c r="E54" s="86"/>
      <c r="F54" s="86"/>
      <c r="G54" s="86"/>
      <c r="H54" s="86"/>
      <c r="I54" s="87"/>
      <c r="J54" s="90" t="s">
        <v>53</v>
      </c>
      <c r="K54" s="91"/>
      <c r="L54" s="91"/>
      <c r="M54" s="91"/>
      <c r="N54" s="91"/>
      <c r="O54" s="91"/>
      <c r="P54" s="92"/>
    </row>
    <row r="55" spans="1:18" ht="18.600000000000001" customHeight="1" thickBot="1" x14ac:dyDescent="0.3">
      <c r="A55" s="6"/>
      <c r="B55" s="85"/>
      <c r="C55" s="86"/>
      <c r="D55" s="86"/>
      <c r="E55" s="86"/>
      <c r="F55" s="86"/>
      <c r="G55" s="86"/>
      <c r="H55" s="86"/>
      <c r="I55" s="87"/>
      <c r="J55" s="50" t="s">
        <v>83</v>
      </c>
      <c r="K55" s="93" t="s">
        <v>84</v>
      </c>
      <c r="L55" s="93"/>
      <c r="M55" s="93"/>
      <c r="N55" s="93"/>
      <c r="O55" s="93"/>
      <c r="P55" s="94"/>
    </row>
    <row r="56" spans="1:18" ht="88.15" customHeight="1" thickBot="1" x14ac:dyDescent="0.3">
      <c r="A56" s="10"/>
      <c r="B56" s="85"/>
      <c r="C56" s="86"/>
      <c r="D56" s="86"/>
      <c r="E56" s="86"/>
      <c r="F56" s="86"/>
      <c r="G56" s="86"/>
      <c r="H56" s="86"/>
      <c r="I56" s="87"/>
      <c r="J56" s="95" t="s">
        <v>85</v>
      </c>
      <c r="K56" s="96"/>
      <c r="L56" s="96"/>
      <c r="M56" s="96"/>
      <c r="N56" s="96"/>
      <c r="O56" s="96"/>
      <c r="P56" s="97"/>
    </row>
    <row r="57" spans="1:18" ht="15" customHeight="1" thickBot="1" x14ac:dyDescent="0.3">
      <c r="A57" s="5"/>
      <c r="B57" s="85"/>
      <c r="C57" s="86"/>
      <c r="D57" s="86"/>
      <c r="E57" s="86"/>
      <c r="F57" s="86"/>
      <c r="G57" s="86"/>
      <c r="H57" s="86"/>
      <c r="I57" s="87"/>
      <c r="J57" s="98" t="s">
        <v>36</v>
      </c>
      <c r="K57" s="99"/>
      <c r="L57" s="99"/>
      <c r="M57" s="99"/>
      <c r="N57" s="100"/>
      <c r="O57" s="101">
        <v>6.74</v>
      </c>
      <c r="P57" s="102"/>
    </row>
    <row r="58" spans="1:18" ht="15.75" thickBot="1" x14ac:dyDescent="0.3">
      <c r="A58" s="5"/>
      <c r="B58" s="85"/>
      <c r="C58" s="86"/>
      <c r="D58" s="86"/>
      <c r="E58" s="86"/>
      <c r="F58" s="86"/>
      <c r="G58" s="86"/>
      <c r="H58" s="86"/>
      <c r="I58" s="87"/>
      <c r="J58" s="103" t="s">
        <v>52</v>
      </c>
      <c r="K58" s="104"/>
      <c r="L58" s="104"/>
      <c r="M58" s="104"/>
      <c r="N58" s="105"/>
      <c r="O58" s="101">
        <v>0.1346</v>
      </c>
      <c r="P58" s="102"/>
      <c r="Q58" s="51"/>
    </row>
    <row r="59" spans="1:18" ht="14.45" customHeight="1" thickBot="1" x14ac:dyDescent="0.3">
      <c r="A59" s="5"/>
      <c r="B59" s="88"/>
      <c r="C59" s="77"/>
      <c r="D59" s="77"/>
      <c r="E59" s="77"/>
      <c r="F59" s="77"/>
      <c r="G59" s="77"/>
      <c r="H59" s="77"/>
      <c r="I59" s="89"/>
      <c r="J59" s="106" t="s">
        <v>86</v>
      </c>
      <c r="K59" s="107"/>
      <c r="L59" s="107"/>
      <c r="M59" s="107"/>
      <c r="N59" s="107"/>
      <c r="O59" s="107"/>
      <c r="P59" s="108"/>
    </row>
    <row r="60" spans="1:18" ht="23.45" customHeight="1" thickBot="1" x14ac:dyDescent="0.3">
      <c r="A60" s="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</row>
    <row r="61" spans="1:18" ht="15.75" thickBot="1" x14ac:dyDescent="0.3">
      <c r="A61" s="78" t="s">
        <v>37</v>
      </c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80"/>
    </row>
    <row r="62" spans="1:18" ht="141.6" customHeight="1" thickBot="1" x14ac:dyDescent="0.3">
      <c r="A62" s="4"/>
      <c r="B62" s="81"/>
      <c r="C62" s="82"/>
      <c r="D62" s="82"/>
      <c r="E62" s="82"/>
      <c r="F62" s="83"/>
      <c r="G62" s="81"/>
      <c r="H62" s="82"/>
      <c r="I62" s="82"/>
      <c r="J62" s="82"/>
      <c r="K62" s="82"/>
      <c r="L62" s="83"/>
      <c r="M62" s="81"/>
      <c r="N62" s="82"/>
      <c r="O62" s="82"/>
      <c r="P62" s="83"/>
    </row>
    <row r="63" spans="1:18" s="9" customFormat="1" ht="13.9" customHeight="1" thickBot="1" x14ac:dyDescent="0.3">
      <c r="A63" s="8" t="s">
        <v>87</v>
      </c>
      <c r="B63" s="84" t="s">
        <v>88</v>
      </c>
      <c r="C63" s="72"/>
      <c r="D63" s="72"/>
      <c r="E63" s="72"/>
      <c r="F63" s="73"/>
      <c r="G63" s="84" t="s">
        <v>89</v>
      </c>
      <c r="H63" s="72"/>
      <c r="I63" s="72"/>
      <c r="J63" s="72"/>
      <c r="K63" s="72"/>
      <c r="L63" s="73"/>
      <c r="M63" s="84" t="s">
        <v>90</v>
      </c>
      <c r="N63" s="72"/>
      <c r="O63" s="72"/>
      <c r="P63" s="73"/>
    </row>
    <row r="64" spans="1:18" s="9" customFormat="1" ht="52.15" customHeight="1" thickBot="1" x14ac:dyDescent="0.3">
      <c r="A64" s="8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3"/>
    </row>
    <row r="65" spans="1:16" s="3" customFormat="1" ht="15.75" customHeight="1" thickBot="1" x14ac:dyDescent="0.25">
      <c r="A65" s="74" t="s">
        <v>38</v>
      </c>
      <c r="B65" s="75"/>
      <c r="C65" s="75"/>
      <c r="D65" s="75" t="s">
        <v>91</v>
      </c>
      <c r="E65" s="75"/>
      <c r="F65" s="75"/>
      <c r="G65" s="75"/>
      <c r="H65" s="75"/>
      <c r="I65" s="75"/>
      <c r="J65" s="75" t="s">
        <v>39</v>
      </c>
      <c r="K65" s="75"/>
      <c r="L65" s="75"/>
      <c r="M65" s="75"/>
      <c r="N65" s="75"/>
      <c r="O65" s="75"/>
      <c r="P65" s="76"/>
    </row>
  </sheetData>
  <mergeCells count="236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G43:H43"/>
    <mergeCell ref="I43:J43"/>
    <mergeCell ref="G44:H44"/>
    <mergeCell ref="I44:J44"/>
    <mergeCell ref="C45:C49"/>
    <mergeCell ref="D45:D49"/>
    <mergeCell ref="G45:H45"/>
    <mergeCell ref="I45:J45"/>
    <mergeCell ref="G46:H46"/>
    <mergeCell ref="I46:J46"/>
    <mergeCell ref="C40:C44"/>
    <mergeCell ref="D40:D44"/>
    <mergeCell ref="E40:E49"/>
    <mergeCell ref="G40:H40"/>
    <mergeCell ref="I40:J40"/>
    <mergeCell ref="G41:H41"/>
    <mergeCell ref="I41:J41"/>
    <mergeCell ref="G42:H42"/>
    <mergeCell ref="I42:J42"/>
    <mergeCell ref="B50:J51"/>
    <mergeCell ref="O50:O51"/>
    <mergeCell ref="P50:P51"/>
    <mergeCell ref="B52:P52"/>
    <mergeCell ref="B53:F53"/>
    <mergeCell ref="G53:L53"/>
    <mergeCell ref="M53:P53"/>
    <mergeCell ref="G47:H47"/>
    <mergeCell ref="I47:J47"/>
    <mergeCell ref="G48:H48"/>
    <mergeCell ref="I48:J48"/>
    <mergeCell ref="G49:H49"/>
    <mergeCell ref="I49:J49"/>
    <mergeCell ref="K40:K49"/>
    <mergeCell ref="L40:L49"/>
    <mergeCell ref="M40:M49"/>
    <mergeCell ref="N40:N49"/>
    <mergeCell ref="O40:O49"/>
    <mergeCell ref="P40:P49"/>
    <mergeCell ref="B40:B49"/>
    <mergeCell ref="B54:I59"/>
    <mergeCell ref="J54:P54"/>
    <mergeCell ref="K55:P55"/>
    <mergeCell ref="J56:P56"/>
    <mergeCell ref="J57:N57"/>
    <mergeCell ref="O57:P57"/>
    <mergeCell ref="J58:N58"/>
    <mergeCell ref="O58:P58"/>
    <mergeCell ref="J59:P59"/>
    <mergeCell ref="B64:P64"/>
    <mergeCell ref="A65:C65"/>
    <mergeCell ref="D65:I65"/>
    <mergeCell ref="J65:K65"/>
    <mergeCell ref="L65:P65"/>
    <mergeCell ref="B60:P60"/>
    <mergeCell ref="A61:P61"/>
    <mergeCell ref="B62:F62"/>
    <mergeCell ref="G62:L62"/>
    <mergeCell ref="M62:P62"/>
    <mergeCell ref="B63:F63"/>
    <mergeCell ref="G63:L63"/>
    <mergeCell ref="M63:P63"/>
  </mergeCells>
  <printOptions horizontalCentered="1"/>
  <pageMargins left="0.35433070866141736" right="0.23622047244094491" top="0.74803149606299213" bottom="0.74803149606299213" header="0.19685039370078741" footer="0.31496062992125984"/>
  <pageSetup scale="74" fitToHeight="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6"/>
  <sheetViews>
    <sheetView view="pageBreakPreview" zoomScaleSheetLayoutView="10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8.28515625" style="52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2.2851562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7"/>
      <c r="B2" s="324"/>
      <c r="C2" s="325"/>
      <c r="D2" s="326"/>
      <c r="E2" s="248" t="s">
        <v>58</v>
      </c>
      <c r="F2" s="249"/>
      <c r="G2" s="249"/>
      <c r="H2" s="249"/>
      <c r="I2" s="249"/>
      <c r="J2" s="249"/>
      <c r="K2" s="249"/>
      <c r="L2" s="249"/>
      <c r="M2" s="249"/>
      <c r="N2" s="249"/>
      <c r="O2" s="327"/>
      <c r="P2" s="252"/>
    </row>
    <row r="3" spans="1:16" s="2" customFormat="1" ht="20.45" customHeight="1" thickBot="1" x14ac:dyDescent="0.3">
      <c r="A3" s="17"/>
      <c r="B3" s="328"/>
      <c r="C3" s="329"/>
      <c r="D3" s="330"/>
      <c r="E3" s="250"/>
      <c r="F3" s="251"/>
      <c r="G3" s="251"/>
      <c r="H3" s="251"/>
      <c r="I3" s="251"/>
      <c r="J3" s="251"/>
      <c r="K3" s="251"/>
      <c r="L3" s="251"/>
      <c r="M3" s="251"/>
      <c r="N3" s="251"/>
      <c r="O3" s="331"/>
      <c r="P3" s="253"/>
    </row>
    <row r="4" spans="1:16" s="2" customFormat="1" ht="4.9000000000000004" customHeight="1" thickBot="1" x14ac:dyDescent="0.3">
      <c r="A4" s="17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</row>
    <row r="5" spans="1:16" s="337" customFormat="1" ht="26.25" customHeight="1" thickBot="1" x14ac:dyDescent="0.3">
      <c r="A5" s="335"/>
      <c r="B5" s="19" t="s">
        <v>0</v>
      </c>
      <c r="C5" s="261">
        <v>42928</v>
      </c>
      <c r="D5" s="238"/>
      <c r="E5" s="232" t="s">
        <v>1</v>
      </c>
      <c r="F5" s="233"/>
      <c r="G5" s="336">
        <v>2</v>
      </c>
      <c r="H5" s="237" t="s">
        <v>2</v>
      </c>
      <c r="I5" s="233"/>
      <c r="J5" s="332" t="s">
        <v>107</v>
      </c>
      <c r="K5" s="333"/>
      <c r="L5" s="333"/>
      <c r="M5" s="333"/>
      <c r="N5" s="333"/>
      <c r="O5" s="333"/>
      <c r="P5" s="334"/>
    </row>
    <row r="6" spans="1:16" s="20" customFormat="1" ht="11.25" customHeight="1" thickBot="1" x14ac:dyDescent="0.3">
      <c r="A6" s="18"/>
      <c r="B6" s="232" t="s">
        <v>3</v>
      </c>
      <c r="C6" s="233"/>
      <c r="D6" s="234" t="s">
        <v>59</v>
      </c>
      <c r="E6" s="234"/>
      <c r="F6" s="234"/>
      <c r="G6" s="234"/>
      <c r="H6" s="234"/>
      <c r="I6" s="234"/>
      <c r="J6" s="235"/>
      <c r="K6" s="236" t="s">
        <v>4</v>
      </c>
      <c r="L6" s="237"/>
      <c r="M6" s="238" t="s">
        <v>60</v>
      </c>
      <c r="N6" s="239"/>
      <c r="O6" s="238" t="s">
        <v>61</v>
      </c>
      <c r="P6" s="240"/>
    </row>
    <row r="7" spans="1:16" s="20" customFormat="1" ht="14.1" customHeight="1" x14ac:dyDescent="0.25">
      <c r="A7" s="18"/>
      <c r="B7" s="241" t="s">
        <v>62</v>
      </c>
      <c r="C7" s="221"/>
      <c r="D7" s="221"/>
      <c r="E7" s="242"/>
      <c r="F7" s="243" t="s">
        <v>11</v>
      </c>
      <c r="G7" s="244"/>
      <c r="H7" s="245"/>
      <c r="I7" s="21">
        <v>0.4375</v>
      </c>
      <c r="J7" s="246" t="s">
        <v>92</v>
      </c>
      <c r="K7" s="247"/>
      <c r="L7" s="22">
        <v>1.45</v>
      </c>
      <c r="M7" s="241" t="s">
        <v>14</v>
      </c>
      <c r="N7" s="221"/>
      <c r="O7" s="221"/>
      <c r="P7" s="23">
        <v>7.82</v>
      </c>
    </row>
    <row r="8" spans="1:16" s="20" customFormat="1" ht="14.1" customHeight="1" thickBot="1" x14ac:dyDescent="0.3">
      <c r="A8" s="18"/>
      <c r="B8" s="210" t="s">
        <v>6</v>
      </c>
      <c r="C8" s="211"/>
      <c r="D8" s="211"/>
      <c r="E8" s="212"/>
      <c r="F8" s="24" t="s">
        <v>15</v>
      </c>
      <c r="G8" s="25"/>
      <c r="H8" s="26"/>
      <c r="I8" s="27">
        <v>0.46180555555555558</v>
      </c>
      <c r="J8" s="213" t="s">
        <v>93</v>
      </c>
      <c r="K8" s="214"/>
      <c r="L8" s="22">
        <v>1.45</v>
      </c>
      <c r="M8" s="215" t="s">
        <v>18</v>
      </c>
      <c r="N8" s="195"/>
      <c r="O8" s="195"/>
      <c r="P8" s="28">
        <v>0.5</v>
      </c>
    </row>
    <row r="9" spans="1:16" s="20" customFormat="1" ht="14.1" customHeight="1" x14ac:dyDescent="0.25">
      <c r="A9" s="29"/>
      <c r="B9" s="216" t="s">
        <v>7</v>
      </c>
      <c r="C9" s="217"/>
      <c r="D9" s="219" t="s">
        <v>8</v>
      </c>
      <c r="E9" s="221" t="s">
        <v>9</v>
      </c>
      <c r="F9" s="221"/>
      <c r="G9" s="221"/>
      <c r="H9" s="30"/>
      <c r="I9" s="222" t="s">
        <v>63</v>
      </c>
      <c r="J9" s="223"/>
      <c r="K9" s="226">
        <v>3.71</v>
      </c>
      <c r="L9" s="228" t="s">
        <v>13</v>
      </c>
      <c r="M9" s="229"/>
      <c r="N9" s="229"/>
      <c r="O9" s="230">
        <v>11</v>
      </c>
      <c r="P9" s="231"/>
    </row>
    <row r="10" spans="1:16" s="20" customFormat="1" ht="14.1" customHeight="1" thickBot="1" x14ac:dyDescent="0.3">
      <c r="A10" s="29"/>
      <c r="B10" s="114"/>
      <c r="C10" s="218"/>
      <c r="D10" s="220"/>
      <c r="E10" s="195" t="s">
        <v>10</v>
      </c>
      <c r="F10" s="195"/>
      <c r="G10" s="195"/>
      <c r="H10" s="31" t="s">
        <v>5</v>
      </c>
      <c r="I10" s="224"/>
      <c r="J10" s="225"/>
      <c r="K10" s="227"/>
      <c r="L10" s="196" t="s">
        <v>17</v>
      </c>
      <c r="M10" s="197"/>
      <c r="N10" s="197"/>
      <c r="O10" s="198">
        <v>0.43124999999999997</v>
      </c>
      <c r="P10" s="199"/>
    </row>
    <row r="11" spans="1:16" s="33" customFormat="1" ht="23.25" customHeight="1" x14ac:dyDescent="0.2">
      <c r="A11" s="11"/>
      <c r="B11" s="200" t="s">
        <v>19</v>
      </c>
      <c r="C11" s="203" t="s">
        <v>64</v>
      </c>
      <c r="D11" s="203"/>
      <c r="E11" s="203"/>
      <c r="F11" s="32"/>
      <c r="G11" s="204" t="s">
        <v>65</v>
      </c>
      <c r="H11" s="204"/>
      <c r="I11" s="204"/>
      <c r="J11" s="204"/>
      <c r="K11" s="204"/>
      <c r="L11" s="205"/>
      <c r="M11" s="204" t="s">
        <v>66</v>
      </c>
      <c r="N11" s="204"/>
      <c r="O11" s="204"/>
      <c r="P11" s="208"/>
    </row>
    <row r="12" spans="1:16" s="33" customFormat="1" ht="23.25" customHeight="1" x14ac:dyDescent="0.2">
      <c r="A12" s="11"/>
      <c r="B12" s="201"/>
      <c r="C12" s="209" t="s">
        <v>67</v>
      </c>
      <c r="D12" s="209"/>
      <c r="E12" s="209"/>
      <c r="F12" s="34"/>
      <c r="G12" s="173" t="s">
        <v>68</v>
      </c>
      <c r="H12" s="173"/>
      <c r="I12" s="173"/>
      <c r="J12" s="173"/>
      <c r="K12" s="173"/>
      <c r="L12" s="206"/>
      <c r="M12" s="173" t="s">
        <v>69</v>
      </c>
      <c r="N12" s="173"/>
      <c r="O12" s="173"/>
      <c r="P12" s="174"/>
    </row>
    <row r="13" spans="1:16" s="33" customFormat="1" ht="23.25" customHeight="1" thickBot="1" x14ac:dyDescent="0.25">
      <c r="A13" s="11"/>
      <c r="B13" s="202"/>
      <c r="C13" s="175" t="s">
        <v>70</v>
      </c>
      <c r="D13" s="176"/>
      <c r="E13" s="176"/>
      <c r="F13" s="176"/>
      <c r="G13" s="177"/>
      <c r="H13" s="177"/>
      <c r="I13" s="177"/>
      <c r="J13" s="177"/>
      <c r="K13" s="177"/>
      <c r="L13" s="207"/>
      <c r="M13" s="177" t="s">
        <v>71</v>
      </c>
      <c r="N13" s="177"/>
      <c r="O13" s="177"/>
      <c r="P13" s="178"/>
    </row>
    <row r="14" spans="1:16" ht="16.5" customHeight="1" x14ac:dyDescent="0.25">
      <c r="A14" s="5"/>
      <c r="B14" s="179" t="s">
        <v>20</v>
      </c>
      <c r="C14" s="181" t="s">
        <v>21</v>
      </c>
      <c r="D14" s="181" t="s">
        <v>42</v>
      </c>
      <c r="E14" s="183" t="s">
        <v>22</v>
      </c>
      <c r="F14" s="185" t="s">
        <v>43</v>
      </c>
      <c r="G14" s="186"/>
      <c r="H14" s="187"/>
      <c r="I14" s="191" t="s">
        <v>44</v>
      </c>
      <c r="J14" s="192"/>
      <c r="K14" s="35"/>
      <c r="L14" s="36" t="s">
        <v>45</v>
      </c>
      <c r="M14" s="36" t="s">
        <v>46</v>
      </c>
      <c r="N14" s="36" t="s">
        <v>46</v>
      </c>
      <c r="O14" s="36" t="s">
        <v>47</v>
      </c>
      <c r="P14" s="37" t="s">
        <v>23</v>
      </c>
    </row>
    <row r="15" spans="1:16" ht="14.1" customHeight="1" thickBot="1" x14ac:dyDescent="0.3">
      <c r="A15" s="5"/>
      <c r="B15" s="180"/>
      <c r="C15" s="182"/>
      <c r="D15" s="182"/>
      <c r="E15" s="184"/>
      <c r="F15" s="188"/>
      <c r="G15" s="189"/>
      <c r="H15" s="190"/>
      <c r="I15" s="193" t="s">
        <v>24</v>
      </c>
      <c r="J15" s="194"/>
      <c r="K15" s="38" t="s">
        <v>25</v>
      </c>
      <c r="L15" s="38" t="s">
        <v>48</v>
      </c>
      <c r="M15" s="38" t="s">
        <v>49</v>
      </c>
      <c r="N15" s="38" t="s">
        <v>26</v>
      </c>
      <c r="O15" s="38" t="s">
        <v>27</v>
      </c>
      <c r="P15" s="39" t="s">
        <v>28</v>
      </c>
    </row>
    <row r="16" spans="1:16" s="3" customFormat="1" ht="14.1" customHeight="1" x14ac:dyDescent="0.2">
      <c r="A16" s="11"/>
      <c r="B16" s="158">
        <v>1</v>
      </c>
      <c r="C16" s="161">
        <f>+K9</f>
        <v>3.71</v>
      </c>
      <c r="D16" s="143">
        <v>0</v>
      </c>
      <c r="E16" s="143">
        <v>2.5000000000000001E-2</v>
      </c>
      <c r="F16" s="40" t="s">
        <v>72</v>
      </c>
      <c r="G16" s="152" t="str">
        <f>IF(E16&lt;0.12,"NA",IF(E16&gt;=0.12,0.2*E16))</f>
        <v>NA</v>
      </c>
      <c r="H16" s="152"/>
      <c r="I16" s="152"/>
      <c r="J16" s="152"/>
      <c r="K16" s="143">
        <f>ROUND(+IF(E16&lt;0.12,(I17),(IF(E16&gt;=0.12,((I16+2*I17+I18)/4)))),3)</f>
        <v>0</v>
      </c>
      <c r="L16" s="143">
        <f>ROUND(+(D16+D18)/2*(C18-C16),3)</f>
        <v>0.01</v>
      </c>
      <c r="M16" s="146">
        <f>ROUND(+K16*L16,4)</f>
        <v>0</v>
      </c>
      <c r="N16" s="149">
        <f>ROUND(+M16/$M$71*100,1)</f>
        <v>0</v>
      </c>
      <c r="O16" s="152"/>
      <c r="P16" s="155"/>
    </row>
    <row r="17" spans="1:16" s="3" customFormat="1" ht="14.1" customHeight="1" x14ac:dyDescent="0.2">
      <c r="A17" s="11"/>
      <c r="B17" s="159"/>
      <c r="C17" s="162"/>
      <c r="D17" s="144"/>
      <c r="E17" s="144"/>
      <c r="F17" s="41" t="s">
        <v>73</v>
      </c>
      <c r="G17" s="162">
        <f>IF(E16&lt;0.12,0.6*E16,IF(E16&gt;=0.12,0.6*E16))</f>
        <v>1.4999999999999999E-2</v>
      </c>
      <c r="H17" s="162"/>
      <c r="I17" s="153">
        <v>0</v>
      </c>
      <c r="J17" s="153"/>
      <c r="K17" s="144"/>
      <c r="L17" s="144"/>
      <c r="M17" s="147"/>
      <c r="N17" s="150"/>
      <c r="O17" s="153"/>
      <c r="P17" s="156"/>
    </row>
    <row r="18" spans="1:16" s="3" customFormat="1" ht="13.9" customHeight="1" thickBot="1" x14ac:dyDescent="0.25">
      <c r="A18" s="11"/>
      <c r="B18" s="160"/>
      <c r="C18" s="42">
        <f>+C16+P8</f>
        <v>4.21</v>
      </c>
      <c r="D18" s="43">
        <v>0.04</v>
      </c>
      <c r="E18" s="145"/>
      <c r="F18" s="44" t="s">
        <v>74</v>
      </c>
      <c r="G18" s="163" t="str">
        <f>IF(E16&lt;0.12,"NA",IF(E16&gt;=0.12,0.8*E16))</f>
        <v>NA</v>
      </c>
      <c r="H18" s="163"/>
      <c r="I18" s="154"/>
      <c r="J18" s="154"/>
      <c r="K18" s="145"/>
      <c r="L18" s="145"/>
      <c r="M18" s="148"/>
      <c r="N18" s="151"/>
      <c r="O18" s="154"/>
      <c r="P18" s="157"/>
    </row>
    <row r="19" spans="1:16" s="3" customFormat="1" ht="14.1" customHeight="1" x14ac:dyDescent="0.2">
      <c r="A19" s="11"/>
      <c r="B19" s="158">
        <v>2</v>
      </c>
      <c r="C19" s="161">
        <f>+C18</f>
        <v>4.21</v>
      </c>
      <c r="D19" s="143">
        <f>+D18</f>
        <v>0.04</v>
      </c>
      <c r="E19" s="143">
        <v>5.8000000000000003E-2</v>
      </c>
      <c r="F19" s="40" t="s">
        <v>72</v>
      </c>
      <c r="G19" s="152" t="str">
        <f t="shared" ref="G19" si="0">IF(E19&lt;0.12,"NA",IF(E19&gt;=0.12,0.2*E19))</f>
        <v>NA</v>
      </c>
      <c r="H19" s="152"/>
      <c r="I19" s="152"/>
      <c r="J19" s="152"/>
      <c r="K19" s="143">
        <f>ROUND(+IF(E19&lt;0.12,(I20),(IF(E19&gt;=0.12,((I19+2*I20+I21)/4)))),3)</f>
        <v>0.23</v>
      </c>
      <c r="L19" s="143">
        <f>ROUND(+(D19+D21)/2*(C21-C19),3)</f>
        <v>2.8000000000000001E-2</v>
      </c>
      <c r="M19" s="146">
        <f>ROUND(+K19*L19,4)</f>
        <v>6.4000000000000003E-3</v>
      </c>
      <c r="N19" s="149">
        <f>ROUND(+M19/$M$71*100,1)</f>
        <v>4.3</v>
      </c>
      <c r="O19" s="152"/>
      <c r="P19" s="155"/>
    </row>
    <row r="20" spans="1:16" s="3" customFormat="1" ht="14.1" customHeight="1" x14ac:dyDescent="0.2">
      <c r="A20" s="11"/>
      <c r="B20" s="159"/>
      <c r="C20" s="162"/>
      <c r="D20" s="144"/>
      <c r="E20" s="144"/>
      <c r="F20" s="41" t="s">
        <v>73</v>
      </c>
      <c r="G20" s="162">
        <f t="shared" ref="G20" si="1">IF(E19&lt;0.12,0.6*E19,IF(E19&gt;=0.12,0.6*E19))</f>
        <v>3.4799999999999998E-2</v>
      </c>
      <c r="H20" s="162"/>
      <c r="I20" s="144">
        <v>0.23</v>
      </c>
      <c r="J20" s="144"/>
      <c r="K20" s="144"/>
      <c r="L20" s="144"/>
      <c r="M20" s="147"/>
      <c r="N20" s="150"/>
      <c r="O20" s="153"/>
      <c r="P20" s="156"/>
    </row>
    <row r="21" spans="1:16" s="3" customFormat="1" ht="13.9" customHeight="1" thickBot="1" x14ac:dyDescent="0.25">
      <c r="A21" s="11"/>
      <c r="B21" s="160"/>
      <c r="C21" s="42">
        <f>+C19+$P$8</f>
        <v>4.71</v>
      </c>
      <c r="D21" s="43">
        <v>7.0000000000000007E-2</v>
      </c>
      <c r="E21" s="145"/>
      <c r="F21" s="44" t="s">
        <v>74</v>
      </c>
      <c r="G21" s="163" t="str">
        <f t="shared" ref="G21" si="2">IF(E19&lt;0.12,"NA",IF(E19&gt;=0.12,0.8*E19))</f>
        <v>NA</v>
      </c>
      <c r="H21" s="163"/>
      <c r="I21" s="154"/>
      <c r="J21" s="154"/>
      <c r="K21" s="145"/>
      <c r="L21" s="145"/>
      <c r="M21" s="148"/>
      <c r="N21" s="151"/>
      <c r="O21" s="154"/>
      <c r="P21" s="157"/>
    </row>
    <row r="22" spans="1:16" s="3" customFormat="1" ht="14.1" customHeight="1" x14ac:dyDescent="0.2">
      <c r="A22" s="11"/>
      <c r="B22" s="158">
        <v>3</v>
      </c>
      <c r="C22" s="161">
        <f>+C21</f>
        <v>4.71</v>
      </c>
      <c r="D22" s="143">
        <f>+D21</f>
        <v>7.0000000000000007E-2</v>
      </c>
      <c r="E22" s="143">
        <v>7.8E-2</v>
      </c>
      <c r="F22" s="40" t="s">
        <v>72</v>
      </c>
      <c r="G22" s="152" t="str">
        <f t="shared" ref="G22" si="3">IF(E22&lt;0.12,"NA",IF(E22&gt;=0.12,0.2*E22))</f>
        <v>NA</v>
      </c>
      <c r="H22" s="152"/>
      <c r="I22" s="152"/>
      <c r="J22" s="152"/>
      <c r="K22" s="143">
        <f>ROUND(+IF(E22&lt;0.12,(I23),(IF(E22&gt;=0.12,((I22+2*I23+I24)/4)))),3)</f>
        <v>0.312</v>
      </c>
      <c r="L22" s="143">
        <f>ROUND(+(D22+D24)/2*(C24-C22),3)</f>
        <v>3.6999999999999998E-2</v>
      </c>
      <c r="M22" s="146">
        <f>ROUND(+K22*L22,4)</f>
        <v>1.15E-2</v>
      </c>
      <c r="N22" s="149">
        <f>ROUND(+M22/$M$71*100,1)</f>
        <v>7.8</v>
      </c>
      <c r="O22" s="152"/>
      <c r="P22" s="155"/>
    </row>
    <row r="23" spans="1:16" s="3" customFormat="1" ht="14.1" customHeight="1" x14ac:dyDescent="0.2">
      <c r="A23" s="11"/>
      <c r="B23" s="159"/>
      <c r="C23" s="162"/>
      <c r="D23" s="144"/>
      <c r="E23" s="144"/>
      <c r="F23" s="41" t="s">
        <v>73</v>
      </c>
      <c r="G23" s="162">
        <f>IF(E22&lt;0.12,0.6*E22,IF(E22&gt;=0.12,0.6*E22))</f>
        <v>4.6800000000000001E-2</v>
      </c>
      <c r="H23" s="162"/>
      <c r="I23" s="153">
        <v>0.312</v>
      </c>
      <c r="J23" s="153"/>
      <c r="K23" s="144"/>
      <c r="L23" s="144"/>
      <c r="M23" s="147"/>
      <c r="N23" s="150"/>
      <c r="O23" s="153"/>
      <c r="P23" s="156"/>
    </row>
    <row r="24" spans="1:16" s="3" customFormat="1" ht="13.9" customHeight="1" thickBot="1" x14ac:dyDescent="0.25">
      <c r="A24" s="11"/>
      <c r="B24" s="160"/>
      <c r="C24" s="42">
        <f>+C22+$P$8</f>
        <v>5.21</v>
      </c>
      <c r="D24" s="43">
        <v>7.6999999999999999E-2</v>
      </c>
      <c r="E24" s="145"/>
      <c r="F24" s="44" t="s">
        <v>74</v>
      </c>
      <c r="G24" s="163" t="str">
        <f t="shared" ref="G24" si="4">IF(E22&lt;0.12,"NA",IF(E22&gt;=0.12,0.8*E22))</f>
        <v>NA</v>
      </c>
      <c r="H24" s="163"/>
      <c r="I24" s="154"/>
      <c r="J24" s="154"/>
      <c r="K24" s="145"/>
      <c r="L24" s="145"/>
      <c r="M24" s="148"/>
      <c r="N24" s="151"/>
      <c r="O24" s="154"/>
      <c r="P24" s="157"/>
    </row>
    <row r="25" spans="1:16" s="3" customFormat="1" ht="14.1" customHeight="1" x14ac:dyDescent="0.2">
      <c r="A25" s="11"/>
      <c r="B25" s="158">
        <v>4</v>
      </c>
      <c r="C25" s="161">
        <f>+C24</f>
        <v>5.21</v>
      </c>
      <c r="D25" s="143">
        <f>+D24</f>
        <v>7.6999999999999999E-2</v>
      </c>
      <c r="E25" s="143">
        <v>0.08</v>
      </c>
      <c r="F25" s="40" t="s">
        <v>72</v>
      </c>
      <c r="G25" s="152" t="str">
        <f t="shared" ref="G25" si="5">IF(E25&lt;0.12,"NA",IF(E25&gt;=0.12,0.2*E25))</f>
        <v>NA</v>
      </c>
      <c r="H25" s="152"/>
      <c r="I25" s="152"/>
      <c r="J25" s="152"/>
      <c r="K25" s="143">
        <f>ROUND(+IF(E25&lt;0.12,(I26),(IF(E25&gt;=0.12,((I25+2*I26+I27)/4)))),3)</f>
        <v>0.42899999999999999</v>
      </c>
      <c r="L25" s="143">
        <f>ROUND(+(D25+D27)/2*(C27-C25),3)</f>
        <v>3.5999999999999997E-2</v>
      </c>
      <c r="M25" s="146">
        <f>ROUND(+K25*L25,4)</f>
        <v>1.54E-2</v>
      </c>
      <c r="N25" s="149">
        <f t="shared" ref="N25" si="6">ROUND(+M25/$M$71*100,1)</f>
        <v>10.4</v>
      </c>
      <c r="O25" s="152"/>
      <c r="P25" s="155"/>
    </row>
    <row r="26" spans="1:16" s="3" customFormat="1" ht="14.1" customHeight="1" x14ac:dyDescent="0.2">
      <c r="A26" s="11"/>
      <c r="B26" s="159"/>
      <c r="C26" s="162"/>
      <c r="D26" s="144"/>
      <c r="E26" s="144"/>
      <c r="F26" s="41" t="s">
        <v>73</v>
      </c>
      <c r="G26" s="162">
        <f t="shared" ref="G26" si="7">IF(E25&lt;0.12,0.6*E25,IF(E25&gt;=0.12,0.6*E25))</f>
        <v>4.8000000000000001E-2</v>
      </c>
      <c r="H26" s="162"/>
      <c r="I26" s="144">
        <v>0.42899999999999999</v>
      </c>
      <c r="J26" s="144"/>
      <c r="K26" s="144"/>
      <c r="L26" s="144"/>
      <c r="M26" s="147"/>
      <c r="N26" s="150"/>
      <c r="O26" s="153"/>
      <c r="P26" s="156"/>
    </row>
    <row r="27" spans="1:16" s="3" customFormat="1" ht="13.9" customHeight="1" thickBot="1" x14ac:dyDescent="0.25">
      <c r="A27" s="11"/>
      <c r="B27" s="160"/>
      <c r="C27" s="42">
        <f>+C25+$P$8</f>
        <v>5.71</v>
      </c>
      <c r="D27" s="43">
        <v>6.8000000000000005E-2</v>
      </c>
      <c r="E27" s="145"/>
      <c r="F27" s="44" t="s">
        <v>74</v>
      </c>
      <c r="G27" s="163" t="str">
        <f t="shared" ref="G27" si="8">IF(E25&lt;0.12,"NA",IF(E25&gt;=0.12,0.8*E25))</f>
        <v>NA</v>
      </c>
      <c r="H27" s="163"/>
      <c r="I27" s="154"/>
      <c r="J27" s="154"/>
      <c r="K27" s="145"/>
      <c r="L27" s="145"/>
      <c r="M27" s="148"/>
      <c r="N27" s="151"/>
      <c r="O27" s="154"/>
      <c r="P27" s="157"/>
    </row>
    <row r="28" spans="1:16" s="3" customFormat="1" ht="14.1" customHeight="1" x14ac:dyDescent="0.2">
      <c r="A28" s="11"/>
      <c r="B28" s="158">
        <v>5</v>
      </c>
      <c r="C28" s="161">
        <f>+C27</f>
        <v>5.71</v>
      </c>
      <c r="D28" s="143">
        <f>+D27</f>
        <v>6.8000000000000005E-2</v>
      </c>
      <c r="E28" s="143">
        <v>0.14000000000000001</v>
      </c>
      <c r="F28" s="40" t="s">
        <v>72</v>
      </c>
      <c r="G28" s="152">
        <f t="shared" ref="G28" si="9">IF(E28&lt;0.12,"NA",IF(E28&gt;=0.12,0.2*E28))</f>
        <v>2.8000000000000004E-2</v>
      </c>
      <c r="H28" s="152"/>
      <c r="I28" s="152"/>
      <c r="J28" s="152"/>
      <c r="K28" s="143"/>
      <c r="L28" s="143"/>
      <c r="M28" s="146"/>
      <c r="N28" s="149"/>
      <c r="O28" s="152"/>
      <c r="P28" s="155"/>
    </row>
    <row r="29" spans="1:16" s="3" customFormat="1" ht="14.1" customHeight="1" x14ac:dyDescent="0.2">
      <c r="A29" s="11"/>
      <c r="B29" s="159"/>
      <c r="C29" s="162"/>
      <c r="D29" s="144"/>
      <c r="E29" s="144"/>
      <c r="F29" s="41" t="s">
        <v>73</v>
      </c>
      <c r="G29" s="162">
        <f t="shared" ref="G29" si="10">IF(E28&lt;0.12,0.6*E28,IF(E28&gt;=0.12,0.6*E28))</f>
        <v>8.4000000000000005E-2</v>
      </c>
      <c r="H29" s="162"/>
      <c r="I29" s="153"/>
      <c r="J29" s="153"/>
      <c r="K29" s="144"/>
      <c r="L29" s="144"/>
      <c r="M29" s="147"/>
      <c r="N29" s="150"/>
      <c r="O29" s="153"/>
      <c r="P29" s="156"/>
    </row>
    <row r="30" spans="1:16" s="3" customFormat="1" ht="13.9" customHeight="1" thickBot="1" x14ac:dyDescent="0.25">
      <c r="A30" s="11"/>
      <c r="B30" s="160"/>
      <c r="C30" s="42">
        <f>+C28+$P$8</f>
        <v>6.21</v>
      </c>
      <c r="D30" s="43">
        <v>0.11</v>
      </c>
      <c r="E30" s="145"/>
      <c r="F30" s="44" t="s">
        <v>74</v>
      </c>
      <c r="G30" s="163">
        <f t="shared" ref="G30" si="11">IF(E28&lt;0.12,"NA",IF(E28&gt;=0.12,0.8*E28))</f>
        <v>0.11200000000000002</v>
      </c>
      <c r="H30" s="163"/>
      <c r="I30" s="154"/>
      <c r="J30" s="154"/>
      <c r="K30" s="145"/>
      <c r="L30" s="145"/>
      <c r="M30" s="148"/>
      <c r="N30" s="151"/>
      <c r="O30" s="154"/>
      <c r="P30" s="157"/>
    </row>
    <row r="31" spans="1:16" s="3" customFormat="1" ht="14.1" customHeight="1" x14ac:dyDescent="0.2">
      <c r="A31" s="11"/>
      <c r="B31" s="158">
        <v>6</v>
      </c>
      <c r="C31" s="161">
        <f>+C30</f>
        <v>6.21</v>
      </c>
      <c r="D31" s="143">
        <f>+D30</f>
        <v>0.11</v>
      </c>
      <c r="E31" s="164">
        <v>6.0999999999999999E-2</v>
      </c>
      <c r="F31" s="40" t="s">
        <v>72</v>
      </c>
      <c r="G31" s="152" t="str">
        <f t="shared" ref="G31" si="12">IF(E31&lt;0.12,"NA",IF(E31&gt;=0.12,0.2*E31))</f>
        <v>NA</v>
      </c>
      <c r="H31" s="152"/>
      <c r="I31" s="167"/>
      <c r="J31" s="168"/>
      <c r="K31" s="143">
        <f t="shared" ref="K31" si="13">ROUND(+IF(E31&lt;0.12,(I32),(IF(E31&gt;=0.12,((I31+2*I32+I33)/4)))),3)</f>
        <v>0.47799999999999998</v>
      </c>
      <c r="L31" s="143">
        <f>ROUND(+(D31+D33)/2*(C33-C31),3)</f>
        <v>3.7999999999999999E-2</v>
      </c>
      <c r="M31" s="146">
        <f>ROUND(+K31*L31,4)</f>
        <v>1.8200000000000001E-2</v>
      </c>
      <c r="N31" s="149">
        <f t="shared" ref="N31" si="14">ROUND(+M31/$M$71*100,1)</f>
        <v>12.3</v>
      </c>
      <c r="O31" s="152"/>
      <c r="P31" s="155"/>
    </row>
    <row r="32" spans="1:16" s="3" customFormat="1" ht="14.1" customHeight="1" x14ac:dyDescent="0.2">
      <c r="A32" s="11"/>
      <c r="B32" s="159"/>
      <c r="C32" s="162"/>
      <c r="D32" s="144"/>
      <c r="E32" s="165"/>
      <c r="F32" s="41" t="s">
        <v>73</v>
      </c>
      <c r="G32" s="162">
        <f t="shared" ref="G32" si="15">IF(E31&lt;0.12,0.6*E31,IF(E31&gt;=0.12,0.6*E31))</f>
        <v>3.6600000000000001E-2</v>
      </c>
      <c r="H32" s="162"/>
      <c r="I32" s="169">
        <v>0.47799999999999998</v>
      </c>
      <c r="J32" s="170"/>
      <c r="K32" s="144"/>
      <c r="L32" s="144"/>
      <c r="M32" s="147"/>
      <c r="N32" s="150"/>
      <c r="O32" s="153"/>
      <c r="P32" s="156"/>
    </row>
    <row r="33" spans="1:16" s="3" customFormat="1" ht="13.9" customHeight="1" thickBot="1" x14ac:dyDescent="0.25">
      <c r="A33" s="11"/>
      <c r="B33" s="160"/>
      <c r="C33" s="42">
        <f>+C31+$P$8</f>
        <v>6.71</v>
      </c>
      <c r="D33" s="43">
        <v>0.04</v>
      </c>
      <c r="E33" s="166"/>
      <c r="F33" s="44" t="s">
        <v>74</v>
      </c>
      <c r="G33" s="163" t="str">
        <f t="shared" ref="G33" si="16">IF(E31&lt;0.12,"NA",IF(E31&gt;=0.12,0.8*E31))</f>
        <v>NA</v>
      </c>
      <c r="H33" s="163"/>
      <c r="I33" s="171"/>
      <c r="J33" s="172"/>
      <c r="K33" s="145"/>
      <c r="L33" s="145"/>
      <c r="M33" s="148"/>
      <c r="N33" s="151"/>
      <c r="O33" s="154"/>
      <c r="P33" s="157"/>
    </row>
    <row r="34" spans="1:16" s="3" customFormat="1" ht="14.1" customHeight="1" x14ac:dyDescent="0.2">
      <c r="A34" s="11"/>
      <c r="B34" s="158">
        <v>7</v>
      </c>
      <c r="C34" s="161">
        <f>+C33</f>
        <v>6.71</v>
      </c>
      <c r="D34" s="143">
        <f>+D33</f>
        <v>0.04</v>
      </c>
      <c r="E34" s="143">
        <v>5.7000000000000002E-2</v>
      </c>
      <c r="F34" s="40" t="s">
        <v>72</v>
      </c>
      <c r="G34" s="152" t="str">
        <f t="shared" ref="G34" si="17">IF(E34&lt;0.12,"NA",IF(E34&gt;=0.12,0.2*E34))</f>
        <v>NA</v>
      </c>
      <c r="H34" s="152"/>
      <c r="I34" s="143"/>
      <c r="J34" s="143"/>
      <c r="K34" s="143">
        <f t="shared" ref="K34" si="18">ROUND(+IF(E34&lt;0.12,(I35),(IF(E34&gt;=0.12,((I34+2*I35+I36)/4)))),3)</f>
        <v>0.316</v>
      </c>
      <c r="L34" s="143">
        <f>ROUND(+(D34+D36)/2*(C36-C34),3)</f>
        <v>2.5999999999999999E-2</v>
      </c>
      <c r="M34" s="146">
        <f>ROUND(+K34*L34,4)</f>
        <v>8.2000000000000007E-3</v>
      </c>
      <c r="N34" s="149">
        <f t="shared" ref="N34" si="19">ROUND(+M34/$M$71*100,1)</f>
        <v>5.5</v>
      </c>
      <c r="O34" s="152"/>
      <c r="P34" s="155"/>
    </row>
    <row r="35" spans="1:16" s="3" customFormat="1" ht="14.1" customHeight="1" x14ac:dyDescent="0.2">
      <c r="A35" s="11"/>
      <c r="B35" s="159"/>
      <c r="C35" s="162"/>
      <c r="D35" s="144"/>
      <c r="E35" s="144"/>
      <c r="F35" s="41" t="s">
        <v>73</v>
      </c>
      <c r="G35" s="162">
        <f t="shared" ref="G35" si="20">IF(E34&lt;0.12,0.6*E34,IF(E34&gt;=0.12,0.6*E34))</f>
        <v>3.4200000000000001E-2</v>
      </c>
      <c r="H35" s="162"/>
      <c r="I35" s="153">
        <v>0.316</v>
      </c>
      <c r="J35" s="153"/>
      <c r="K35" s="144"/>
      <c r="L35" s="144"/>
      <c r="M35" s="147"/>
      <c r="N35" s="150"/>
      <c r="O35" s="153"/>
      <c r="P35" s="156"/>
    </row>
    <row r="36" spans="1:16" s="3" customFormat="1" ht="13.9" customHeight="1" thickBot="1" x14ac:dyDescent="0.25">
      <c r="A36" s="11"/>
      <c r="B36" s="160"/>
      <c r="C36" s="42">
        <f>+C34+$P$8</f>
        <v>7.21</v>
      </c>
      <c r="D36" s="43">
        <v>6.4000000000000001E-2</v>
      </c>
      <c r="E36" s="145"/>
      <c r="F36" s="44" t="s">
        <v>74</v>
      </c>
      <c r="G36" s="163" t="str">
        <f t="shared" ref="G36" si="21">IF(E34&lt;0.12,"NA",IF(E34&gt;=0.12,0.8*E34))</f>
        <v>NA</v>
      </c>
      <c r="H36" s="163"/>
      <c r="I36" s="154"/>
      <c r="J36" s="154"/>
      <c r="K36" s="145"/>
      <c r="L36" s="145"/>
      <c r="M36" s="148"/>
      <c r="N36" s="151"/>
      <c r="O36" s="154"/>
      <c r="P36" s="157"/>
    </row>
    <row r="37" spans="1:16" s="3" customFormat="1" ht="14.1" customHeight="1" x14ac:dyDescent="0.2">
      <c r="A37" s="11"/>
      <c r="B37" s="158">
        <v>8</v>
      </c>
      <c r="C37" s="161">
        <f>+C36</f>
        <v>7.21</v>
      </c>
      <c r="D37" s="143">
        <f>+D36</f>
        <v>6.4000000000000001E-2</v>
      </c>
      <c r="E37" s="143">
        <v>4.2999999999999997E-2</v>
      </c>
      <c r="F37" s="40" t="s">
        <v>72</v>
      </c>
      <c r="G37" s="152" t="str">
        <f t="shared" ref="G37" si="22">IF(E37&lt;0.12,"NA",IF(E37&gt;=0.12,0.2*E37))</f>
        <v>NA</v>
      </c>
      <c r="H37" s="152"/>
      <c r="I37" s="152"/>
      <c r="J37" s="152"/>
      <c r="K37" s="143">
        <f t="shared" ref="K37" si="23">ROUND(+IF(E37&lt;0.12,(I38),(IF(E37&gt;=0.12,((I37+2*I38+I39)/4)))),3)</f>
        <v>0.34399999999999997</v>
      </c>
      <c r="L37" s="143">
        <f>ROUND(+(D37+D39)/2*(C39-C37),3)</f>
        <v>2.9000000000000001E-2</v>
      </c>
      <c r="M37" s="146">
        <f>ROUND(+K37*L37,4)</f>
        <v>0.01</v>
      </c>
      <c r="N37" s="149">
        <f t="shared" ref="N37" si="24">ROUND(+M37/$M$71*100,1)</f>
        <v>6.8</v>
      </c>
      <c r="O37" s="152"/>
      <c r="P37" s="155"/>
    </row>
    <row r="38" spans="1:16" s="3" customFormat="1" ht="14.1" customHeight="1" x14ac:dyDescent="0.2">
      <c r="A38" s="11"/>
      <c r="B38" s="159"/>
      <c r="C38" s="162"/>
      <c r="D38" s="144"/>
      <c r="E38" s="144"/>
      <c r="F38" s="41" t="s">
        <v>73</v>
      </c>
      <c r="G38" s="162">
        <f t="shared" ref="G38" si="25">IF(E37&lt;0.12,0.6*E37,IF(E37&gt;=0.12,0.6*E37))</f>
        <v>2.5799999999999997E-2</v>
      </c>
      <c r="H38" s="162"/>
      <c r="I38" s="144">
        <v>0.34399999999999997</v>
      </c>
      <c r="J38" s="144"/>
      <c r="K38" s="144"/>
      <c r="L38" s="144"/>
      <c r="M38" s="147"/>
      <c r="N38" s="150"/>
      <c r="O38" s="153"/>
      <c r="P38" s="156"/>
    </row>
    <row r="39" spans="1:16" s="3" customFormat="1" ht="13.9" customHeight="1" thickBot="1" x14ac:dyDescent="0.25">
      <c r="A39" s="11"/>
      <c r="B39" s="160"/>
      <c r="C39" s="42">
        <f>+C37+$P$8</f>
        <v>7.71</v>
      </c>
      <c r="D39" s="43">
        <v>5.0999999999999997E-2</v>
      </c>
      <c r="E39" s="145"/>
      <c r="F39" s="44" t="s">
        <v>74</v>
      </c>
      <c r="G39" s="163" t="str">
        <f t="shared" ref="G39" si="26">IF(E37&lt;0.12,"NA",IF(E37&gt;=0.12,0.8*E37))</f>
        <v>NA</v>
      </c>
      <c r="H39" s="163"/>
      <c r="I39" s="145"/>
      <c r="J39" s="145"/>
      <c r="K39" s="145"/>
      <c r="L39" s="145"/>
      <c r="M39" s="148"/>
      <c r="N39" s="151"/>
      <c r="O39" s="154"/>
      <c r="P39" s="157"/>
    </row>
    <row r="40" spans="1:16" s="3" customFormat="1" ht="14.1" customHeight="1" x14ac:dyDescent="0.2">
      <c r="A40" s="11"/>
      <c r="B40" s="158">
        <v>9</v>
      </c>
      <c r="C40" s="161">
        <f t="shared" ref="C40" si="27">+C39</f>
        <v>7.71</v>
      </c>
      <c r="D40" s="143">
        <f>+D39</f>
        <v>5.0999999999999997E-2</v>
      </c>
      <c r="E40" s="143">
        <v>7.6999999999999999E-2</v>
      </c>
      <c r="F40" s="40" t="s">
        <v>72</v>
      </c>
      <c r="G40" s="152" t="str">
        <f t="shared" ref="G40" si="28">IF(E40&lt;0.12,"NA",IF(E40&gt;=0.12,0.2*E40))</f>
        <v>NA</v>
      </c>
      <c r="H40" s="152"/>
      <c r="I40" s="152"/>
      <c r="J40" s="152"/>
      <c r="K40" s="143">
        <f t="shared" ref="K40" si="29">ROUND(+IF(E40&lt;0.12,(I41),(IF(E40&gt;=0.12,((I40+2*I41+I42)/4)))),3)</f>
        <v>0.309</v>
      </c>
      <c r="L40" s="143">
        <f>ROUND(+(D40+D42)/2*(C42-C40),3)</f>
        <v>2.5999999999999999E-2</v>
      </c>
      <c r="M40" s="146">
        <f>ROUND(+K40*L40,4)</f>
        <v>8.0000000000000002E-3</v>
      </c>
      <c r="N40" s="149">
        <f t="shared" ref="N40" si="30">ROUND(+M40/$M$71*100,1)</f>
        <v>5.4</v>
      </c>
      <c r="O40" s="152"/>
      <c r="P40" s="155"/>
    </row>
    <row r="41" spans="1:16" s="3" customFormat="1" ht="14.1" customHeight="1" x14ac:dyDescent="0.2">
      <c r="A41" s="11"/>
      <c r="B41" s="159"/>
      <c r="C41" s="162"/>
      <c r="D41" s="144"/>
      <c r="E41" s="144"/>
      <c r="F41" s="41" t="s">
        <v>73</v>
      </c>
      <c r="G41" s="162">
        <f t="shared" ref="G41" si="31">IF(E40&lt;0.12,0.6*E40,IF(E40&gt;=0.12,0.6*E40))</f>
        <v>4.6199999999999998E-2</v>
      </c>
      <c r="H41" s="162"/>
      <c r="I41" s="144">
        <v>0.309</v>
      </c>
      <c r="J41" s="144"/>
      <c r="K41" s="144"/>
      <c r="L41" s="144"/>
      <c r="M41" s="147"/>
      <c r="N41" s="150"/>
      <c r="O41" s="153"/>
      <c r="P41" s="156"/>
    </row>
    <row r="42" spans="1:16" s="3" customFormat="1" ht="13.9" customHeight="1" thickBot="1" x14ac:dyDescent="0.25">
      <c r="A42" s="11"/>
      <c r="B42" s="160"/>
      <c r="C42" s="42">
        <f t="shared" ref="C42" si="32">+C40+$P$8</f>
        <v>8.2100000000000009</v>
      </c>
      <c r="D42" s="43">
        <v>5.3999999999999999E-2</v>
      </c>
      <c r="E42" s="145"/>
      <c r="F42" s="44" t="s">
        <v>74</v>
      </c>
      <c r="G42" s="163" t="str">
        <f t="shared" ref="G42" si="33">IF(E40&lt;0.12,"NA",IF(E40&gt;=0.12,0.8*E40))</f>
        <v>NA</v>
      </c>
      <c r="H42" s="163"/>
      <c r="I42" s="145"/>
      <c r="J42" s="145"/>
      <c r="K42" s="145"/>
      <c r="L42" s="145"/>
      <c r="M42" s="148"/>
      <c r="N42" s="151"/>
      <c r="O42" s="154"/>
      <c r="P42" s="157"/>
    </row>
    <row r="43" spans="1:16" s="3" customFormat="1" ht="14.1" customHeight="1" x14ac:dyDescent="0.2">
      <c r="A43" s="11"/>
      <c r="B43" s="158">
        <v>10</v>
      </c>
      <c r="C43" s="161">
        <f t="shared" ref="C43" si="34">+C42</f>
        <v>8.2100000000000009</v>
      </c>
      <c r="D43" s="143">
        <f>+D42</f>
        <v>5.3999999999999999E-2</v>
      </c>
      <c r="E43" s="143">
        <v>5.8000000000000003E-2</v>
      </c>
      <c r="F43" s="40" t="s">
        <v>72</v>
      </c>
      <c r="G43" s="152" t="str">
        <f t="shared" ref="G43" si="35">IF(E43&lt;0.12,"NA",IF(E43&gt;=0.12,0.2*E43))</f>
        <v>NA</v>
      </c>
      <c r="H43" s="152"/>
      <c r="I43" s="152"/>
      <c r="J43" s="152"/>
      <c r="K43" s="143">
        <f t="shared" ref="K43" si="36">ROUND(+IF(E43&lt;0.12,(I44),(IF(E43&gt;=0.12,((I43+2*I44+I45)/4)))),3)</f>
        <v>0.33500000000000002</v>
      </c>
      <c r="L43" s="143">
        <f>ROUND(+(D43+D45)/2*(C45-C43),3)</f>
        <v>3.7999999999999999E-2</v>
      </c>
      <c r="M43" s="146">
        <f>ROUND(+K43*L43,4)</f>
        <v>1.2699999999999999E-2</v>
      </c>
      <c r="N43" s="149">
        <f t="shared" ref="N43" si="37">ROUND(+M43/$M$71*100,1)</f>
        <v>8.6</v>
      </c>
      <c r="O43" s="152"/>
      <c r="P43" s="155"/>
    </row>
    <row r="44" spans="1:16" s="3" customFormat="1" ht="14.1" customHeight="1" x14ac:dyDescent="0.2">
      <c r="A44" s="11"/>
      <c r="B44" s="159"/>
      <c r="C44" s="162"/>
      <c r="D44" s="144"/>
      <c r="E44" s="144"/>
      <c r="F44" s="41" t="s">
        <v>73</v>
      </c>
      <c r="G44" s="162">
        <f t="shared" ref="G44" si="38">IF(E43&lt;0.12,0.6*E43,IF(E43&gt;=0.12,0.6*E43))</f>
        <v>3.4799999999999998E-2</v>
      </c>
      <c r="H44" s="162"/>
      <c r="I44" s="144">
        <v>0.33500000000000002</v>
      </c>
      <c r="J44" s="144"/>
      <c r="K44" s="144"/>
      <c r="L44" s="144"/>
      <c r="M44" s="147"/>
      <c r="N44" s="150"/>
      <c r="O44" s="153"/>
      <c r="P44" s="156"/>
    </row>
    <row r="45" spans="1:16" s="3" customFormat="1" ht="13.9" customHeight="1" thickBot="1" x14ac:dyDescent="0.25">
      <c r="A45" s="11"/>
      <c r="B45" s="260"/>
      <c r="C45" s="42">
        <f t="shared" ref="C45" si="39">+C43+$P$8</f>
        <v>8.7100000000000009</v>
      </c>
      <c r="D45" s="43">
        <v>9.6000000000000002E-2</v>
      </c>
      <c r="E45" s="145"/>
      <c r="F45" s="44" t="s">
        <v>74</v>
      </c>
      <c r="G45" s="163" t="str">
        <f t="shared" ref="G45" si="40">IF(E43&lt;0.12,"NA",IF(E43&gt;=0.12,0.8*E43))</f>
        <v>NA</v>
      </c>
      <c r="H45" s="163"/>
      <c r="I45" s="145"/>
      <c r="J45" s="145"/>
      <c r="K45" s="145"/>
      <c r="L45" s="145"/>
      <c r="M45" s="148"/>
      <c r="N45" s="151"/>
      <c r="O45" s="258"/>
      <c r="P45" s="259"/>
    </row>
    <row r="46" spans="1:16" s="3" customFormat="1" ht="14.1" customHeight="1" x14ac:dyDescent="0.2">
      <c r="A46" s="11"/>
      <c r="B46" s="158">
        <v>11</v>
      </c>
      <c r="C46" s="161">
        <f t="shared" ref="C46" si="41">+C45</f>
        <v>8.7100000000000009</v>
      </c>
      <c r="D46" s="143">
        <f>+D45</f>
        <v>9.6000000000000002E-2</v>
      </c>
      <c r="E46" s="143">
        <v>7.2999999999999995E-2</v>
      </c>
      <c r="F46" s="40" t="s">
        <v>72</v>
      </c>
      <c r="G46" s="152" t="str">
        <f t="shared" ref="G46" si="42">IF(E46&lt;0.12,"NA",IF(E46&gt;=0.12,0.2*E46))</f>
        <v>NA</v>
      </c>
      <c r="H46" s="152"/>
      <c r="I46" s="152"/>
      <c r="J46" s="152"/>
      <c r="K46" s="143">
        <f t="shared" ref="K46" si="43">ROUND(+IF(E46&lt;0.12,(I47),(IF(E46&gt;=0.12,((I46+2*I47+I48)/4)))),3)</f>
        <v>0.35599999999999998</v>
      </c>
      <c r="L46" s="143">
        <f>ROUND(+(D46+D48)/2*(C48-C46),3)</f>
        <v>3.6999999999999998E-2</v>
      </c>
      <c r="M46" s="146">
        <f>ROUND(+K46*L46,4)</f>
        <v>1.32E-2</v>
      </c>
      <c r="N46" s="149">
        <f t="shared" ref="N46" si="44">ROUND(+M46/$M$71*100,1)</f>
        <v>8.9</v>
      </c>
      <c r="O46" s="152"/>
      <c r="P46" s="155"/>
    </row>
    <row r="47" spans="1:16" s="3" customFormat="1" ht="14.1" customHeight="1" x14ac:dyDescent="0.2">
      <c r="A47" s="11"/>
      <c r="B47" s="159"/>
      <c r="C47" s="162"/>
      <c r="D47" s="144"/>
      <c r="E47" s="144"/>
      <c r="F47" s="41" t="s">
        <v>73</v>
      </c>
      <c r="G47" s="162">
        <f t="shared" ref="G47" si="45">IF(E46&lt;0.12,0.6*E46,IF(E46&gt;=0.12,0.6*E46))</f>
        <v>4.3799999999999999E-2</v>
      </c>
      <c r="H47" s="162"/>
      <c r="I47" s="144">
        <v>0.35599999999999998</v>
      </c>
      <c r="J47" s="144"/>
      <c r="K47" s="144"/>
      <c r="L47" s="144"/>
      <c r="M47" s="147"/>
      <c r="N47" s="150"/>
      <c r="O47" s="153"/>
      <c r="P47" s="156"/>
    </row>
    <row r="48" spans="1:16" s="3" customFormat="1" ht="13.9" customHeight="1" thickBot="1" x14ac:dyDescent="0.25">
      <c r="A48" s="11"/>
      <c r="B48" s="260"/>
      <c r="C48" s="42">
        <f t="shared" ref="C48" si="46">+C46+$P$8</f>
        <v>9.2100000000000009</v>
      </c>
      <c r="D48" s="43">
        <v>0.05</v>
      </c>
      <c r="E48" s="145"/>
      <c r="F48" s="44" t="s">
        <v>74</v>
      </c>
      <c r="G48" s="163" t="str">
        <f t="shared" ref="G48" si="47">IF(E46&lt;0.12,"NA",IF(E46&gt;=0.12,0.8*E46))</f>
        <v>NA</v>
      </c>
      <c r="H48" s="163"/>
      <c r="I48" s="145"/>
      <c r="J48" s="145"/>
      <c r="K48" s="145"/>
      <c r="L48" s="145"/>
      <c r="M48" s="148"/>
      <c r="N48" s="151"/>
      <c r="O48" s="258"/>
      <c r="P48" s="259"/>
    </row>
    <row r="49" spans="1:18" s="3" customFormat="1" ht="14.1" customHeight="1" x14ac:dyDescent="0.2">
      <c r="A49" s="11"/>
      <c r="B49" s="158">
        <v>12</v>
      </c>
      <c r="C49" s="161">
        <f t="shared" ref="C49" si="48">+C48</f>
        <v>9.2100000000000009</v>
      </c>
      <c r="D49" s="143">
        <f>+D48</f>
        <v>0.05</v>
      </c>
      <c r="E49" s="143">
        <v>5.6000000000000001E-2</v>
      </c>
      <c r="F49" s="40" t="s">
        <v>72</v>
      </c>
      <c r="G49" s="152" t="str">
        <f t="shared" ref="G49" si="49">IF(E49&lt;0.12,"NA",IF(E49&gt;=0.12,0.2*E49))</f>
        <v>NA</v>
      </c>
      <c r="H49" s="152"/>
      <c r="I49" s="152"/>
      <c r="J49" s="152"/>
      <c r="K49" s="143">
        <f t="shared" ref="K49" si="50">ROUND(+IF(E49&lt;0.12,(I50),(IF(E49&gt;=0.12,((I49+2*I50+I51)/4)))),3)</f>
        <v>0.18</v>
      </c>
      <c r="L49" s="143">
        <f>ROUND(+(D49+D51)/2*(C51-C49),3)</f>
        <v>3.1E-2</v>
      </c>
      <c r="M49" s="146">
        <f>ROUND(+K49*L49,4)</f>
        <v>5.5999999999999999E-3</v>
      </c>
      <c r="N49" s="149">
        <f t="shared" ref="N49" si="51">ROUND(+M49/$M$71*100,1)</f>
        <v>3.8</v>
      </c>
      <c r="O49" s="152"/>
      <c r="P49" s="155"/>
    </row>
    <row r="50" spans="1:18" s="3" customFormat="1" ht="14.1" customHeight="1" x14ac:dyDescent="0.2">
      <c r="A50" s="11"/>
      <c r="B50" s="159"/>
      <c r="C50" s="162"/>
      <c r="D50" s="144"/>
      <c r="E50" s="144"/>
      <c r="F50" s="41" t="s">
        <v>73</v>
      </c>
      <c r="G50" s="162">
        <f t="shared" ref="G50" si="52">IF(E49&lt;0.12,0.6*E49,IF(E49&gt;=0.12,0.6*E49))</f>
        <v>3.3599999999999998E-2</v>
      </c>
      <c r="H50" s="162"/>
      <c r="I50" s="144">
        <v>0.18</v>
      </c>
      <c r="J50" s="144"/>
      <c r="K50" s="144"/>
      <c r="L50" s="144"/>
      <c r="M50" s="147"/>
      <c r="N50" s="150"/>
      <c r="O50" s="153"/>
      <c r="P50" s="156"/>
    </row>
    <row r="51" spans="1:18" s="3" customFormat="1" ht="13.9" customHeight="1" thickBot="1" x14ac:dyDescent="0.25">
      <c r="A51" s="11"/>
      <c r="B51" s="260"/>
      <c r="C51" s="42">
        <f t="shared" ref="C51" si="53">+C49+$P$8</f>
        <v>9.7100000000000009</v>
      </c>
      <c r="D51" s="43">
        <v>7.1999999999999995E-2</v>
      </c>
      <c r="E51" s="145"/>
      <c r="F51" s="44" t="s">
        <v>74</v>
      </c>
      <c r="G51" s="163" t="str">
        <f t="shared" ref="G51" si="54">IF(E49&lt;0.12,"NA",IF(E49&gt;=0.12,0.8*E49))</f>
        <v>NA</v>
      </c>
      <c r="H51" s="163"/>
      <c r="I51" s="145"/>
      <c r="J51" s="145"/>
      <c r="K51" s="145"/>
      <c r="L51" s="145"/>
      <c r="M51" s="148"/>
      <c r="N51" s="151"/>
      <c r="O51" s="258"/>
      <c r="P51" s="259"/>
    </row>
    <row r="52" spans="1:18" s="3" customFormat="1" ht="14.1" customHeight="1" x14ac:dyDescent="0.2">
      <c r="A52" s="11"/>
      <c r="B52" s="158">
        <v>13</v>
      </c>
      <c r="C52" s="161">
        <f t="shared" ref="C52" si="55">+C51</f>
        <v>9.7100000000000009</v>
      </c>
      <c r="D52" s="143">
        <f>+D51</f>
        <v>7.1999999999999995E-2</v>
      </c>
      <c r="E52" s="143">
        <v>6.3E-2</v>
      </c>
      <c r="F52" s="40" t="s">
        <v>72</v>
      </c>
      <c r="G52" s="152" t="str">
        <f t="shared" ref="G52" si="56">IF(E52&lt;0.12,"NA",IF(E52&gt;=0.12,0.2*E52))</f>
        <v>NA</v>
      </c>
      <c r="H52" s="152"/>
      <c r="I52" s="152"/>
      <c r="J52" s="152"/>
      <c r="K52" s="143">
        <f t="shared" ref="K52" si="57">ROUND(+IF(E52&lt;0.12,(I53),(IF(E52&gt;=0.12,((I52+2*I53+I54)/4)))),3)</f>
        <v>0.31</v>
      </c>
      <c r="L52" s="143">
        <f>ROUND(+(D52+D54)/2*(C54-C52),3)</f>
        <v>3.2000000000000001E-2</v>
      </c>
      <c r="M52" s="146">
        <f>ROUND(+K52*L52,4)</f>
        <v>9.9000000000000008E-3</v>
      </c>
      <c r="N52" s="149">
        <f t="shared" ref="N52" si="58">ROUND(+M52/$M$71*100,1)</f>
        <v>6.7</v>
      </c>
      <c r="O52" s="152"/>
      <c r="P52" s="155"/>
    </row>
    <row r="53" spans="1:18" s="3" customFormat="1" ht="14.1" customHeight="1" x14ac:dyDescent="0.2">
      <c r="A53" s="11"/>
      <c r="B53" s="159"/>
      <c r="C53" s="162"/>
      <c r="D53" s="144"/>
      <c r="E53" s="144"/>
      <c r="F53" s="41" t="s">
        <v>73</v>
      </c>
      <c r="G53" s="162">
        <f t="shared" ref="G53" si="59">IF(E52&lt;0.12,0.6*E52,IF(E52&gt;=0.12,0.6*E52))</f>
        <v>3.78E-2</v>
      </c>
      <c r="H53" s="162"/>
      <c r="I53" s="144">
        <v>0.31</v>
      </c>
      <c r="J53" s="144"/>
      <c r="K53" s="144"/>
      <c r="L53" s="144"/>
      <c r="M53" s="147"/>
      <c r="N53" s="150"/>
      <c r="O53" s="153"/>
      <c r="P53" s="156"/>
    </row>
    <row r="54" spans="1:18" s="3" customFormat="1" ht="13.9" customHeight="1" thickBot="1" x14ac:dyDescent="0.25">
      <c r="A54" s="11"/>
      <c r="B54" s="260"/>
      <c r="C54" s="42">
        <f t="shared" ref="C54" si="60">+C52+$P$8</f>
        <v>10.210000000000001</v>
      </c>
      <c r="D54" s="43">
        <v>5.3999999999999999E-2</v>
      </c>
      <c r="E54" s="145"/>
      <c r="F54" s="44" t="s">
        <v>74</v>
      </c>
      <c r="G54" s="163" t="str">
        <f t="shared" ref="G54" si="61">IF(E52&lt;0.12,"NA",IF(E52&gt;=0.12,0.8*E52))</f>
        <v>NA</v>
      </c>
      <c r="H54" s="163"/>
      <c r="I54" s="145"/>
      <c r="J54" s="145"/>
      <c r="K54" s="145"/>
      <c r="L54" s="145"/>
      <c r="M54" s="148"/>
      <c r="N54" s="151"/>
      <c r="O54" s="258"/>
      <c r="P54" s="259"/>
    </row>
    <row r="55" spans="1:18" s="3" customFormat="1" ht="14.1" customHeight="1" x14ac:dyDescent="0.2">
      <c r="A55" s="11"/>
      <c r="B55" s="158">
        <v>14</v>
      </c>
      <c r="C55" s="161">
        <f t="shared" ref="C55" si="62">+C54</f>
        <v>10.210000000000001</v>
      </c>
      <c r="D55" s="143">
        <f>+D54</f>
        <v>5.3999999999999999E-2</v>
      </c>
      <c r="E55" s="143">
        <v>0.06</v>
      </c>
      <c r="F55" s="40" t="s">
        <v>72</v>
      </c>
      <c r="G55" s="152" t="str">
        <f t="shared" ref="G55" si="63">IF(E55&lt;0.12,"NA",IF(E55&gt;=0.12,0.2*E55))</f>
        <v>NA</v>
      </c>
      <c r="H55" s="152"/>
      <c r="I55" s="152"/>
      <c r="J55" s="152"/>
      <c r="K55" s="143">
        <f t="shared" ref="K55" si="64">ROUND(+IF(E55&lt;0.12,(I56),(IF(E55&gt;=0.12,((I55+2*I56+I57)/4)))),3)</f>
        <v>0.14699999999999999</v>
      </c>
      <c r="L55" s="143">
        <f>ROUND(+(D55+D57)/2*(C57-C55),3)</f>
        <v>2.5999999999999999E-2</v>
      </c>
      <c r="M55" s="146">
        <f>ROUND(+K55*L55,4)</f>
        <v>3.8E-3</v>
      </c>
      <c r="N55" s="149">
        <f t="shared" ref="N55" si="65">ROUND(+M55/$M$71*100,1)</f>
        <v>2.6</v>
      </c>
      <c r="O55" s="152"/>
      <c r="P55" s="155"/>
    </row>
    <row r="56" spans="1:18" s="3" customFormat="1" ht="14.1" customHeight="1" x14ac:dyDescent="0.2">
      <c r="A56" s="11"/>
      <c r="B56" s="159"/>
      <c r="C56" s="162"/>
      <c r="D56" s="144"/>
      <c r="E56" s="144"/>
      <c r="F56" s="41" t="s">
        <v>73</v>
      </c>
      <c r="G56" s="162">
        <f t="shared" ref="G56" si="66">IF(E55&lt;0.12,0.6*E55,IF(E55&gt;=0.12,0.6*E55))</f>
        <v>3.5999999999999997E-2</v>
      </c>
      <c r="H56" s="162"/>
      <c r="I56" s="144">
        <v>0.14699999999999999</v>
      </c>
      <c r="J56" s="144"/>
      <c r="K56" s="144"/>
      <c r="L56" s="144"/>
      <c r="M56" s="147"/>
      <c r="N56" s="150"/>
      <c r="O56" s="153"/>
      <c r="P56" s="156"/>
    </row>
    <row r="57" spans="1:18" s="3" customFormat="1" ht="13.9" customHeight="1" thickBot="1" x14ac:dyDescent="0.25">
      <c r="A57" s="11"/>
      <c r="B57" s="260"/>
      <c r="C57" s="42">
        <f t="shared" ref="C57" si="67">+C55+$P$8</f>
        <v>10.71</v>
      </c>
      <c r="D57" s="43">
        <v>5.0999999999999997E-2</v>
      </c>
      <c r="E57" s="145"/>
      <c r="F57" s="44" t="s">
        <v>74</v>
      </c>
      <c r="G57" s="163" t="str">
        <f t="shared" ref="G57" si="68">IF(E55&lt;0.12,"NA",IF(E55&gt;=0.12,0.8*E55))</f>
        <v>NA</v>
      </c>
      <c r="H57" s="163"/>
      <c r="I57" s="145"/>
      <c r="J57" s="145"/>
      <c r="K57" s="145"/>
      <c r="L57" s="145"/>
      <c r="M57" s="148"/>
      <c r="N57" s="151"/>
      <c r="O57" s="258"/>
      <c r="P57" s="259"/>
    </row>
    <row r="58" spans="1:18" s="3" customFormat="1" ht="14.1" customHeight="1" x14ac:dyDescent="0.2">
      <c r="A58" s="11"/>
      <c r="B58" s="158">
        <v>15</v>
      </c>
      <c r="C58" s="161">
        <f t="shared" ref="C58" si="69">+C57</f>
        <v>10.71</v>
      </c>
      <c r="D58" s="143">
        <f>+D57</f>
        <v>5.0999999999999997E-2</v>
      </c>
      <c r="E58" s="143">
        <v>3.5000000000000003E-2</v>
      </c>
      <c r="F58" s="40" t="s">
        <v>72</v>
      </c>
      <c r="G58" s="152" t="str">
        <f t="shared" ref="G58" si="70">IF(E58&lt;0.12,"NA",IF(E58&gt;=0.12,0.2*E58))</f>
        <v>NA</v>
      </c>
      <c r="H58" s="152"/>
      <c r="I58" s="152"/>
      <c r="J58" s="152"/>
      <c r="K58" s="143">
        <f t="shared" ref="K58" si="71">ROUND(+IF(E58&lt;0.12,(I59),(IF(E58&gt;=0.12,((I58+2*I59+I60)/4)))),3)</f>
        <v>0.13700000000000001</v>
      </c>
      <c r="L58" s="143">
        <f>ROUND(+(D58+D60)/2*(C60-C58),3)</f>
        <v>3.3000000000000002E-2</v>
      </c>
      <c r="M58" s="146">
        <f>ROUND(+K58*L58,4)</f>
        <v>4.4999999999999997E-3</v>
      </c>
      <c r="N58" s="149">
        <f t="shared" ref="N58" si="72">ROUND(+M58/$M$71*100,1)</f>
        <v>3</v>
      </c>
      <c r="O58" s="152"/>
      <c r="P58" s="155"/>
    </row>
    <row r="59" spans="1:18" s="3" customFormat="1" ht="14.1" customHeight="1" x14ac:dyDescent="0.2">
      <c r="A59" s="11"/>
      <c r="B59" s="159"/>
      <c r="C59" s="162"/>
      <c r="D59" s="144"/>
      <c r="E59" s="144"/>
      <c r="F59" s="41" t="s">
        <v>73</v>
      </c>
      <c r="G59" s="162">
        <f t="shared" ref="G59" si="73">IF(E58&lt;0.12,0.6*E58,IF(E58&gt;=0.12,0.6*E58))</f>
        <v>2.1000000000000001E-2</v>
      </c>
      <c r="H59" s="162"/>
      <c r="I59" s="144">
        <v>0.13700000000000001</v>
      </c>
      <c r="J59" s="144"/>
      <c r="K59" s="144"/>
      <c r="L59" s="144"/>
      <c r="M59" s="147"/>
      <c r="N59" s="150"/>
      <c r="O59" s="153"/>
      <c r="P59" s="156"/>
    </row>
    <row r="60" spans="1:18" s="3" customFormat="1" ht="13.9" customHeight="1" thickBot="1" x14ac:dyDescent="0.25">
      <c r="A60" s="11"/>
      <c r="B60" s="260"/>
      <c r="C60" s="42">
        <v>11.53</v>
      </c>
      <c r="D60" s="43">
        <v>2.9000000000000001E-2</v>
      </c>
      <c r="E60" s="145"/>
      <c r="F60" s="44" t="s">
        <v>74</v>
      </c>
      <c r="G60" s="163" t="str">
        <f t="shared" ref="G60" si="74">IF(E58&lt;0.12,"NA",IF(E58&gt;=0.12,0.8*E58))</f>
        <v>NA</v>
      </c>
      <c r="H60" s="163"/>
      <c r="I60" s="145"/>
      <c r="J60" s="145"/>
      <c r="K60" s="145"/>
      <c r="L60" s="145"/>
      <c r="M60" s="148"/>
      <c r="N60" s="151"/>
      <c r="O60" s="258"/>
      <c r="P60" s="259"/>
    </row>
    <row r="61" spans="1:18" s="3" customFormat="1" ht="14.1" customHeight="1" x14ac:dyDescent="0.25">
      <c r="A61" s="11"/>
      <c r="B61" s="138">
        <f>+B28</f>
        <v>5</v>
      </c>
      <c r="C61" s="257">
        <f>+C28</f>
        <v>5.71</v>
      </c>
      <c r="D61" s="130">
        <f>+D28</f>
        <v>6.8000000000000005E-2</v>
      </c>
      <c r="E61" s="130">
        <f>+E28</f>
        <v>0.14000000000000001</v>
      </c>
      <c r="F61" s="45" t="s">
        <v>31</v>
      </c>
      <c r="G61" s="141"/>
      <c r="H61" s="141"/>
      <c r="I61" s="142">
        <v>0.504</v>
      </c>
      <c r="J61" s="142"/>
      <c r="K61" s="130">
        <f>ROUND(+AVERAGE(I61:J70),3)</f>
        <v>0.45700000000000002</v>
      </c>
      <c r="L61" s="131">
        <f>ROUND(+(D61+D66)/2*(C66-C61),3)</f>
        <v>4.4999999999999998E-2</v>
      </c>
      <c r="M61" s="132">
        <f>ROUND(+K61*L61,4)</f>
        <v>2.06E-2</v>
      </c>
      <c r="N61" s="131">
        <f>ROUND(+M61/$M$71*100,1)</f>
        <v>13.9</v>
      </c>
      <c r="O61" s="131"/>
      <c r="P61" s="135"/>
    </row>
    <row r="62" spans="1:18" s="3" customFormat="1" ht="14.1" customHeight="1" x14ac:dyDescent="0.25">
      <c r="A62" s="11"/>
      <c r="B62" s="139"/>
      <c r="C62" s="126"/>
      <c r="D62" s="128"/>
      <c r="E62" s="128"/>
      <c r="F62" s="46" t="s">
        <v>75</v>
      </c>
      <c r="G62" s="123">
        <f>+ROUND(0.1*$E$61,2)</f>
        <v>0.01</v>
      </c>
      <c r="H62" s="123"/>
      <c r="I62" s="124">
        <v>0.51600000000000001</v>
      </c>
      <c r="J62" s="124"/>
      <c r="K62" s="126"/>
      <c r="L62" s="126"/>
      <c r="M62" s="133"/>
      <c r="N62" s="126"/>
      <c r="O62" s="126"/>
      <c r="P62" s="136"/>
      <c r="R62" s="47"/>
    </row>
    <row r="63" spans="1:18" s="3" customFormat="1" ht="14.1" customHeight="1" x14ac:dyDescent="0.25">
      <c r="A63" s="11"/>
      <c r="B63" s="139"/>
      <c r="C63" s="126"/>
      <c r="D63" s="128"/>
      <c r="E63" s="128"/>
      <c r="F63" s="46" t="s">
        <v>72</v>
      </c>
      <c r="G63" s="123">
        <f>+ROUND(0.2*$E$61,2)</f>
        <v>0.03</v>
      </c>
      <c r="H63" s="123"/>
      <c r="I63" s="124">
        <v>0.48699999999999999</v>
      </c>
      <c r="J63" s="124"/>
      <c r="K63" s="126"/>
      <c r="L63" s="126"/>
      <c r="M63" s="133"/>
      <c r="N63" s="126"/>
      <c r="O63" s="126"/>
      <c r="P63" s="136"/>
      <c r="R63" s="47"/>
    </row>
    <row r="64" spans="1:18" s="3" customFormat="1" ht="14.1" customHeight="1" x14ac:dyDescent="0.25">
      <c r="A64" s="11"/>
      <c r="B64" s="139"/>
      <c r="C64" s="126"/>
      <c r="D64" s="128"/>
      <c r="E64" s="128"/>
      <c r="F64" s="46" t="s">
        <v>76</v>
      </c>
      <c r="G64" s="123">
        <f>+ROUND(0.3*$E$61,2)</f>
        <v>0.04</v>
      </c>
      <c r="H64" s="123"/>
      <c r="I64" s="124">
        <v>0.49</v>
      </c>
      <c r="J64" s="124"/>
      <c r="K64" s="126"/>
      <c r="L64" s="126"/>
      <c r="M64" s="133"/>
      <c r="N64" s="126"/>
      <c r="O64" s="126"/>
      <c r="P64" s="136"/>
      <c r="R64" s="47"/>
    </row>
    <row r="65" spans="1:18" s="3" customFormat="1" ht="14.1" customHeight="1" x14ac:dyDescent="0.25">
      <c r="A65" s="11"/>
      <c r="B65" s="139"/>
      <c r="C65" s="126"/>
      <c r="D65" s="128"/>
      <c r="E65" s="128"/>
      <c r="F65" s="46" t="s">
        <v>77</v>
      </c>
      <c r="G65" s="123">
        <f>+ROUND(0.4*$E$61,2)</f>
        <v>0.06</v>
      </c>
      <c r="H65" s="123"/>
      <c r="I65" s="124">
        <v>0.497</v>
      </c>
      <c r="J65" s="124"/>
      <c r="K65" s="126"/>
      <c r="L65" s="126"/>
      <c r="M65" s="133"/>
      <c r="N65" s="126"/>
      <c r="O65" s="126"/>
      <c r="P65" s="136"/>
      <c r="R65" s="47"/>
    </row>
    <row r="66" spans="1:18" s="3" customFormat="1" ht="14.1" customHeight="1" x14ac:dyDescent="0.25">
      <c r="A66" s="11"/>
      <c r="B66" s="139"/>
      <c r="C66" s="256">
        <f>+C30</f>
        <v>6.21</v>
      </c>
      <c r="D66" s="128">
        <f>+D30</f>
        <v>0.11</v>
      </c>
      <c r="E66" s="128"/>
      <c r="F66" s="46" t="s">
        <v>30</v>
      </c>
      <c r="G66" s="123">
        <f>+ROUND(0.5*$E$61,2)</f>
        <v>7.0000000000000007E-2</v>
      </c>
      <c r="H66" s="123"/>
      <c r="I66" s="124">
        <v>0.48599999999999999</v>
      </c>
      <c r="J66" s="124"/>
      <c r="K66" s="126"/>
      <c r="L66" s="126"/>
      <c r="M66" s="133"/>
      <c r="N66" s="126"/>
      <c r="O66" s="126"/>
      <c r="P66" s="136"/>
      <c r="R66" s="47"/>
    </row>
    <row r="67" spans="1:18" s="3" customFormat="1" ht="14.1" customHeight="1" x14ac:dyDescent="0.25">
      <c r="A67" s="11"/>
      <c r="B67" s="139"/>
      <c r="C67" s="126"/>
      <c r="D67" s="128"/>
      <c r="E67" s="128"/>
      <c r="F67" s="46" t="s">
        <v>73</v>
      </c>
      <c r="G67" s="123">
        <f>+ROUND(0.6*$E$61,2)</f>
        <v>0.08</v>
      </c>
      <c r="H67" s="123"/>
      <c r="I67" s="124">
        <v>0.48299999999999998</v>
      </c>
      <c r="J67" s="124"/>
      <c r="K67" s="126"/>
      <c r="L67" s="126"/>
      <c r="M67" s="133"/>
      <c r="N67" s="126"/>
      <c r="O67" s="126"/>
      <c r="P67" s="136"/>
      <c r="R67" s="47"/>
    </row>
    <row r="68" spans="1:18" s="3" customFormat="1" ht="14.1" customHeight="1" x14ac:dyDescent="0.25">
      <c r="A68" s="11"/>
      <c r="B68" s="139"/>
      <c r="C68" s="126"/>
      <c r="D68" s="128"/>
      <c r="E68" s="128"/>
      <c r="F68" s="46" t="s">
        <v>78</v>
      </c>
      <c r="G68" s="123">
        <f>+ROUND(0.7*$E$61,2)</f>
        <v>0.1</v>
      </c>
      <c r="H68" s="123"/>
      <c r="I68" s="124">
        <v>0.41499999999999998</v>
      </c>
      <c r="J68" s="124"/>
      <c r="K68" s="126"/>
      <c r="L68" s="126"/>
      <c r="M68" s="133"/>
      <c r="N68" s="126"/>
      <c r="O68" s="126"/>
      <c r="P68" s="136"/>
      <c r="R68" s="47"/>
    </row>
    <row r="69" spans="1:18" s="3" customFormat="1" ht="14.1" customHeight="1" x14ac:dyDescent="0.25">
      <c r="A69" s="11"/>
      <c r="B69" s="139"/>
      <c r="C69" s="126"/>
      <c r="D69" s="128"/>
      <c r="E69" s="128"/>
      <c r="F69" s="46" t="s">
        <v>74</v>
      </c>
      <c r="G69" s="123">
        <f>+ROUND(0.8*$E$61,2)</f>
        <v>0.11</v>
      </c>
      <c r="H69" s="123"/>
      <c r="I69" s="124">
        <v>0.29199999999999998</v>
      </c>
      <c r="J69" s="124"/>
      <c r="K69" s="126"/>
      <c r="L69" s="126"/>
      <c r="M69" s="133"/>
      <c r="N69" s="126"/>
      <c r="O69" s="126"/>
      <c r="P69" s="136"/>
      <c r="R69" s="47"/>
    </row>
    <row r="70" spans="1:18" s="3" customFormat="1" ht="15.75" thickBot="1" x14ac:dyDescent="0.3">
      <c r="A70" s="11"/>
      <c r="B70" s="140"/>
      <c r="C70" s="127"/>
      <c r="D70" s="129"/>
      <c r="E70" s="129"/>
      <c r="F70" s="48" t="s">
        <v>79</v>
      </c>
      <c r="G70" s="125">
        <f>+ROUND(0.9*$E$61,2)</f>
        <v>0.13</v>
      </c>
      <c r="H70" s="125"/>
      <c r="I70" s="255">
        <v>0.39800000000000002</v>
      </c>
      <c r="J70" s="255"/>
      <c r="K70" s="127"/>
      <c r="L70" s="127"/>
      <c r="M70" s="134"/>
      <c r="N70" s="127"/>
      <c r="O70" s="127"/>
      <c r="P70" s="137"/>
      <c r="R70" s="47"/>
    </row>
    <row r="71" spans="1:18" s="3" customFormat="1" ht="12.75" customHeight="1" x14ac:dyDescent="0.2">
      <c r="A71" s="11"/>
      <c r="B71" s="109" t="s">
        <v>32</v>
      </c>
      <c r="C71" s="110"/>
      <c r="D71" s="110"/>
      <c r="E71" s="110"/>
      <c r="F71" s="110"/>
      <c r="G71" s="110"/>
      <c r="H71" s="110"/>
      <c r="I71" s="110"/>
      <c r="J71" s="110"/>
      <c r="K71" s="12">
        <f>ROUND(+M71/L71,3)</f>
        <v>0.314</v>
      </c>
      <c r="L71" s="16">
        <f>SUM(L16:L70)</f>
        <v>0.47200000000000003</v>
      </c>
      <c r="M71" s="15">
        <f>SUM(M16:M70)</f>
        <v>0.14799999999999999</v>
      </c>
      <c r="N71" s="13">
        <f>ROUND(SUM(N16:N70),0)</f>
        <v>100</v>
      </c>
      <c r="O71" s="113" t="s">
        <v>33</v>
      </c>
      <c r="P71" s="115"/>
    </row>
    <row r="72" spans="1:18" s="3" customFormat="1" ht="15" customHeight="1" thickBot="1" x14ac:dyDescent="0.25">
      <c r="A72" s="11"/>
      <c r="B72" s="111"/>
      <c r="C72" s="112"/>
      <c r="D72" s="112"/>
      <c r="E72" s="112"/>
      <c r="F72" s="112"/>
      <c r="G72" s="112"/>
      <c r="H72" s="112"/>
      <c r="I72" s="112"/>
      <c r="J72" s="112"/>
      <c r="K72" s="14" t="s">
        <v>34</v>
      </c>
      <c r="L72" s="14" t="s">
        <v>50</v>
      </c>
      <c r="M72" s="14" t="s">
        <v>51</v>
      </c>
      <c r="N72" s="14" t="s">
        <v>35</v>
      </c>
      <c r="O72" s="114"/>
      <c r="P72" s="116"/>
    </row>
    <row r="73" spans="1:18" ht="57" customHeight="1" thickBot="1" x14ac:dyDescent="0.3">
      <c r="A73" s="49"/>
      <c r="B73" s="117" t="s">
        <v>29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9"/>
    </row>
    <row r="74" spans="1:18" ht="15" customHeight="1" thickBot="1" x14ac:dyDescent="0.3">
      <c r="A74" s="5"/>
      <c r="B74" s="120" t="s">
        <v>80</v>
      </c>
      <c r="C74" s="121"/>
      <c r="D74" s="121"/>
      <c r="E74" s="121"/>
      <c r="F74" s="121"/>
      <c r="G74" s="121" t="s">
        <v>81</v>
      </c>
      <c r="H74" s="121"/>
      <c r="I74" s="121"/>
      <c r="J74" s="121"/>
      <c r="K74" s="121"/>
      <c r="L74" s="121"/>
      <c r="M74" s="121" t="s">
        <v>82</v>
      </c>
      <c r="N74" s="121"/>
      <c r="O74" s="121"/>
      <c r="P74" s="122"/>
    </row>
    <row r="75" spans="1:18" ht="15" customHeight="1" thickBot="1" x14ac:dyDescent="0.3">
      <c r="A75" s="5"/>
      <c r="B75" s="85"/>
      <c r="C75" s="86"/>
      <c r="D75" s="86"/>
      <c r="E75" s="86"/>
      <c r="F75" s="86"/>
      <c r="G75" s="86"/>
      <c r="H75" s="86"/>
      <c r="I75" s="87"/>
      <c r="J75" s="90" t="s">
        <v>53</v>
      </c>
      <c r="K75" s="91"/>
      <c r="L75" s="91"/>
      <c r="M75" s="91"/>
      <c r="N75" s="91"/>
      <c r="O75" s="91"/>
      <c r="P75" s="92"/>
    </row>
    <row r="76" spans="1:18" ht="18.600000000000001" customHeight="1" thickBot="1" x14ac:dyDescent="0.3">
      <c r="A76" s="6"/>
      <c r="B76" s="85"/>
      <c r="C76" s="86"/>
      <c r="D76" s="86"/>
      <c r="E76" s="86"/>
      <c r="F76" s="86"/>
      <c r="G76" s="86"/>
      <c r="H76" s="86"/>
      <c r="I76" s="87"/>
      <c r="J76" s="50" t="s">
        <v>83</v>
      </c>
      <c r="K76" s="93" t="s">
        <v>94</v>
      </c>
      <c r="L76" s="93"/>
      <c r="M76" s="93"/>
      <c r="N76" s="93"/>
      <c r="O76" s="93"/>
      <c r="P76" s="94"/>
    </row>
    <row r="77" spans="1:18" ht="88.15" customHeight="1" thickBot="1" x14ac:dyDescent="0.3">
      <c r="A77" s="10"/>
      <c r="B77" s="85"/>
      <c r="C77" s="86"/>
      <c r="D77" s="86"/>
      <c r="E77" s="86"/>
      <c r="F77" s="86"/>
      <c r="G77" s="86"/>
      <c r="H77" s="86"/>
      <c r="I77" s="87"/>
      <c r="J77" s="95" t="s">
        <v>95</v>
      </c>
      <c r="K77" s="96"/>
      <c r="L77" s="96"/>
      <c r="M77" s="96"/>
      <c r="N77" s="96"/>
      <c r="O77" s="96"/>
      <c r="P77" s="97"/>
    </row>
    <row r="78" spans="1:18" ht="15" customHeight="1" thickBot="1" x14ac:dyDescent="0.3">
      <c r="A78" s="5"/>
      <c r="B78" s="85"/>
      <c r="C78" s="86"/>
      <c r="D78" s="86"/>
      <c r="E78" s="86"/>
      <c r="F78" s="86"/>
      <c r="G78" s="86"/>
      <c r="H78" s="86"/>
      <c r="I78" s="87"/>
      <c r="J78" s="98" t="s">
        <v>36</v>
      </c>
      <c r="K78" s="99"/>
      <c r="L78" s="99"/>
      <c r="M78" s="99"/>
      <c r="N78" s="100"/>
      <c r="O78" s="101">
        <v>6.75</v>
      </c>
      <c r="P78" s="102"/>
    </row>
    <row r="79" spans="1:18" ht="15.75" thickBot="1" x14ac:dyDescent="0.3">
      <c r="A79" s="5"/>
      <c r="B79" s="85"/>
      <c r="C79" s="86"/>
      <c r="D79" s="86"/>
      <c r="E79" s="86"/>
      <c r="F79" s="86"/>
      <c r="G79" s="86"/>
      <c r="H79" s="86"/>
      <c r="I79" s="87"/>
      <c r="J79" s="103" t="s">
        <v>52</v>
      </c>
      <c r="K79" s="104"/>
      <c r="L79" s="104"/>
      <c r="M79" s="104"/>
      <c r="N79" s="105"/>
      <c r="O79" s="101">
        <v>12.02</v>
      </c>
      <c r="P79" s="102"/>
      <c r="Q79" s="51"/>
    </row>
    <row r="80" spans="1:18" ht="14.45" customHeight="1" thickBot="1" x14ac:dyDescent="0.3">
      <c r="A80" s="5"/>
      <c r="B80" s="88"/>
      <c r="C80" s="77"/>
      <c r="D80" s="77"/>
      <c r="E80" s="77"/>
      <c r="F80" s="77"/>
      <c r="G80" s="77"/>
      <c r="H80" s="77"/>
      <c r="I80" s="89"/>
      <c r="J80" s="106" t="s">
        <v>86</v>
      </c>
      <c r="K80" s="107"/>
      <c r="L80" s="107"/>
      <c r="M80" s="107"/>
      <c r="N80" s="107"/>
      <c r="O80" s="107"/>
      <c r="P80" s="108"/>
    </row>
    <row r="81" spans="1:16" ht="23.45" customHeight="1" thickBot="1" x14ac:dyDescent="0.3">
      <c r="A81" s="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</row>
    <row r="82" spans="1:16" ht="15.75" thickBot="1" x14ac:dyDescent="0.3">
      <c r="A82" s="78" t="s">
        <v>37</v>
      </c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80"/>
    </row>
    <row r="83" spans="1:16" ht="141.6" customHeight="1" thickBot="1" x14ac:dyDescent="0.3">
      <c r="A83" s="4"/>
      <c r="B83" s="81"/>
      <c r="C83" s="82"/>
      <c r="D83" s="82"/>
      <c r="E83" s="82"/>
      <c r="F83" s="83"/>
      <c r="G83" s="81"/>
      <c r="H83" s="82"/>
      <c r="I83" s="82"/>
      <c r="J83" s="82"/>
      <c r="K83" s="82"/>
      <c r="L83" s="83"/>
      <c r="M83" s="81"/>
      <c r="N83" s="82"/>
      <c r="O83" s="82"/>
      <c r="P83" s="83"/>
    </row>
    <row r="84" spans="1:16" s="9" customFormat="1" ht="13.9" customHeight="1" thickBot="1" x14ac:dyDescent="0.3">
      <c r="A84" s="8" t="s">
        <v>87</v>
      </c>
      <c r="B84" s="84" t="s">
        <v>96</v>
      </c>
      <c r="C84" s="72"/>
      <c r="D84" s="72"/>
      <c r="E84" s="72"/>
      <c r="F84" s="73"/>
      <c r="G84" s="84" t="s">
        <v>89</v>
      </c>
      <c r="H84" s="72"/>
      <c r="I84" s="72"/>
      <c r="J84" s="72"/>
      <c r="K84" s="72"/>
      <c r="L84" s="73"/>
      <c r="M84" s="84" t="s">
        <v>90</v>
      </c>
      <c r="N84" s="72"/>
      <c r="O84" s="72"/>
      <c r="P84" s="73"/>
    </row>
    <row r="85" spans="1:16" s="9" customFormat="1" ht="52.15" customHeight="1" thickBot="1" x14ac:dyDescent="0.3">
      <c r="A85" s="8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3"/>
    </row>
    <row r="86" spans="1:16" s="3" customFormat="1" ht="15.75" customHeight="1" thickBot="1" x14ac:dyDescent="0.25">
      <c r="A86" s="74" t="s">
        <v>38</v>
      </c>
      <c r="B86" s="75"/>
      <c r="C86" s="75"/>
      <c r="D86" s="75" t="s">
        <v>91</v>
      </c>
      <c r="E86" s="75"/>
      <c r="F86" s="75"/>
      <c r="G86" s="75"/>
      <c r="H86" s="75"/>
      <c r="I86" s="75"/>
      <c r="J86" s="75" t="s">
        <v>39</v>
      </c>
      <c r="K86" s="75"/>
      <c r="L86" s="75"/>
      <c r="M86" s="75"/>
      <c r="N86" s="75"/>
      <c r="O86" s="75"/>
      <c r="P86" s="76"/>
    </row>
  </sheetData>
  <mergeCells count="348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K52:K54"/>
    <mergeCell ref="L52:L54"/>
    <mergeCell ref="M52:M54"/>
    <mergeCell ref="N52:N54"/>
    <mergeCell ref="O52:O54"/>
    <mergeCell ref="P52:P54"/>
    <mergeCell ref="B52:B54"/>
    <mergeCell ref="C52:C53"/>
    <mergeCell ref="D52:D53"/>
    <mergeCell ref="E52:E54"/>
    <mergeCell ref="G52:H52"/>
    <mergeCell ref="I52:J52"/>
    <mergeCell ref="G53:H53"/>
    <mergeCell ref="I53:J53"/>
    <mergeCell ref="G54:H54"/>
    <mergeCell ref="I54:J54"/>
    <mergeCell ref="K55:K57"/>
    <mergeCell ref="L55:L57"/>
    <mergeCell ref="M55:M57"/>
    <mergeCell ref="N55:N57"/>
    <mergeCell ref="O55:O57"/>
    <mergeCell ref="P55:P57"/>
    <mergeCell ref="B55:B57"/>
    <mergeCell ref="C55:C56"/>
    <mergeCell ref="D55:D56"/>
    <mergeCell ref="E55:E57"/>
    <mergeCell ref="G55:H55"/>
    <mergeCell ref="I55:J55"/>
    <mergeCell ref="G56:H56"/>
    <mergeCell ref="I56:J56"/>
    <mergeCell ref="G57:H57"/>
    <mergeCell ref="I57:J57"/>
    <mergeCell ref="K58:K60"/>
    <mergeCell ref="L58:L60"/>
    <mergeCell ref="M58:M60"/>
    <mergeCell ref="N58:N60"/>
    <mergeCell ref="O58:O60"/>
    <mergeCell ref="P58:P60"/>
    <mergeCell ref="B58:B60"/>
    <mergeCell ref="C58:C59"/>
    <mergeCell ref="D58:D59"/>
    <mergeCell ref="E58:E60"/>
    <mergeCell ref="G58:H58"/>
    <mergeCell ref="I58:J58"/>
    <mergeCell ref="G59:H59"/>
    <mergeCell ref="I59:J59"/>
    <mergeCell ref="G60:H60"/>
    <mergeCell ref="I60:J60"/>
    <mergeCell ref="G64:H64"/>
    <mergeCell ref="I64:J64"/>
    <mergeCell ref="G65:H65"/>
    <mergeCell ref="I65:J65"/>
    <mergeCell ref="C66:C70"/>
    <mergeCell ref="D66:D70"/>
    <mergeCell ref="G66:H66"/>
    <mergeCell ref="I66:J66"/>
    <mergeCell ref="G67:H67"/>
    <mergeCell ref="I67:J67"/>
    <mergeCell ref="C61:C65"/>
    <mergeCell ref="D61:D65"/>
    <mergeCell ref="E61:E70"/>
    <mergeCell ref="G61:H61"/>
    <mergeCell ref="I61:J61"/>
    <mergeCell ref="G62:H62"/>
    <mergeCell ref="I62:J62"/>
    <mergeCell ref="G63:H63"/>
    <mergeCell ref="I63:J63"/>
    <mergeCell ref="B71:J72"/>
    <mergeCell ref="O71:O72"/>
    <mergeCell ref="P71:P72"/>
    <mergeCell ref="B73:P73"/>
    <mergeCell ref="B74:F74"/>
    <mergeCell ref="G74:L74"/>
    <mergeCell ref="M74:P74"/>
    <mergeCell ref="G68:H68"/>
    <mergeCell ref="I68:J68"/>
    <mergeCell ref="G69:H69"/>
    <mergeCell ref="I69:J69"/>
    <mergeCell ref="G70:H70"/>
    <mergeCell ref="I70:J70"/>
    <mergeCell ref="K61:K70"/>
    <mergeCell ref="L61:L70"/>
    <mergeCell ref="M61:M70"/>
    <mergeCell ref="N61:N70"/>
    <mergeCell ref="O61:O70"/>
    <mergeCell ref="P61:P70"/>
    <mergeCell ref="B61:B70"/>
    <mergeCell ref="B75:I80"/>
    <mergeCell ref="J75:P75"/>
    <mergeCell ref="K76:P76"/>
    <mergeCell ref="J77:P77"/>
    <mergeCell ref="J78:N78"/>
    <mergeCell ref="O78:P78"/>
    <mergeCell ref="J79:N79"/>
    <mergeCell ref="O79:P79"/>
    <mergeCell ref="J80:P80"/>
    <mergeCell ref="B85:P85"/>
    <mergeCell ref="A86:C86"/>
    <mergeCell ref="D86:I86"/>
    <mergeCell ref="J86:K86"/>
    <mergeCell ref="L86:P86"/>
    <mergeCell ref="B81:P81"/>
    <mergeCell ref="A82:P82"/>
    <mergeCell ref="B83:F83"/>
    <mergeCell ref="G83:L83"/>
    <mergeCell ref="M83:P83"/>
    <mergeCell ref="B84:F84"/>
    <mergeCell ref="G84:L84"/>
    <mergeCell ref="M84:P84"/>
  </mergeCells>
  <printOptions horizontalCentered="1"/>
  <pageMargins left="0.35433070866141736" right="0.23622047244094491" top="0.74803149606299213" bottom="0.74803149606299213" header="0.19685039370078741" footer="0.31496062992125984"/>
  <pageSetup scale="74" fitToHeight="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view="pageBreakPreview" zoomScaleSheetLayoutView="10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7"/>
      <c r="B2" s="324"/>
      <c r="C2" s="325"/>
      <c r="D2" s="326"/>
      <c r="E2" s="248" t="s">
        <v>58</v>
      </c>
      <c r="F2" s="249"/>
      <c r="G2" s="249"/>
      <c r="H2" s="249"/>
      <c r="I2" s="249"/>
      <c r="J2" s="249"/>
      <c r="K2" s="249"/>
      <c r="L2" s="249"/>
      <c r="M2" s="249"/>
      <c r="N2" s="249"/>
      <c r="O2" s="327"/>
      <c r="P2" s="252"/>
    </row>
    <row r="3" spans="1:16" s="2" customFormat="1" ht="20.45" customHeight="1" thickBot="1" x14ac:dyDescent="0.3">
      <c r="A3" s="17"/>
      <c r="B3" s="328"/>
      <c r="C3" s="329"/>
      <c r="D3" s="330"/>
      <c r="E3" s="250"/>
      <c r="F3" s="251"/>
      <c r="G3" s="251"/>
      <c r="H3" s="251"/>
      <c r="I3" s="251"/>
      <c r="J3" s="251"/>
      <c r="K3" s="251"/>
      <c r="L3" s="251"/>
      <c r="M3" s="251"/>
      <c r="N3" s="251"/>
      <c r="O3" s="331"/>
      <c r="P3" s="253"/>
    </row>
    <row r="4" spans="1:16" s="2" customFormat="1" ht="4.9000000000000004" customHeight="1" thickBot="1" x14ac:dyDescent="0.3">
      <c r="A4" s="17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</row>
    <row r="5" spans="1:16" s="337" customFormat="1" ht="26.25" customHeight="1" thickBot="1" x14ac:dyDescent="0.3">
      <c r="A5" s="335"/>
      <c r="B5" s="19" t="s">
        <v>0</v>
      </c>
      <c r="C5" s="261">
        <v>42949</v>
      </c>
      <c r="D5" s="238"/>
      <c r="E5" s="232" t="s">
        <v>1</v>
      </c>
      <c r="F5" s="233"/>
      <c r="G5" s="336">
        <v>3</v>
      </c>
      <c r="H5" s="237" t="s">
        <v>2</v>
      </c>
      <c r="I5" s="233"/>
      <c r="J5" s="332" t="s">
        <v>107</v>
      </c>
      <c r="K5" s="333"/>
      <c r="L5" s="333"/>
      <c r="M5" s="333"/>
      <c r="N5" s="333"/>
      <c r="O5" s="333"/>
      <c r="P5" s="334"/>
    </row>
    <row r="6" spans="1:16" s="20" customFormat="1" ht="11.25" customHeight="1" thickBot="1" x14ac:dyDescent="0.3">
      <c r="A6" s="18"/>
      <c r="B6" s="232" t="s">
        <v>3</v>
      </c>
      <c r="C6" s="233"/>
      <c r="D6" s="234" t="s">
        <v>59</v>
      </c>
      <c r="E6" s="234"/>
      <c r="F6" s="234"/>
      <c r="G6" s="234"/>
      <c r="H6" s="234"/>
      <c r="I6" s="234"/>
      <c r="J6" s="235"/>
      <c r="K6" s="236" t="s">
        <v>4</v>
      </c>
      <c r="L6" s="237"/>
      <c r="M6" s="238" t="s">
        <v>97</v>
      </c>
      <c r="N6" s="239"/>
      <c r="O6" s="238" t="s">
        <v>61</v>
      </c>
      <c r="P6" s="240"/>
    </row>
    <row r="7" spans="1:16" s="20" customFormat="1" ht="14.1" customHeight="1" x14ac:dyDescent="0.25">
      <c r="A7" s="18"/>
      <c r="B7" s="241" t="s">
        <v>62</v>
      </c>
      <c r="C7" s="221"/>
      <c r="D7" s="221"/>
      <c r="E7" s="242"/>
      <c r="F7" s="243" t="s">
        <v>11</v>
      </c>
      <c r="G7" s="244"/>
      <c r="H7" s="245"/>
      <c r="I7" s="21">
        <v>0.44791666666666669</v>
      </c>
      <c r="J7" s="246" t="s">
        <v>92</v>
      </c>
      <c r="K7" s="247"/>
      <c r="L7" s="22">
        <v>1.48</v>
      </c>
      <c r="M7" s="241" t="s">
        <v>14</v>
      </c>
      <c r="N7" s="221"/>
      <c r="O7" s="221"/>
      <c r="P7" s="23">
        <v>7</v>
      </c>
    </row>
    <row r="8" spans="1:16" s="20" customFormat="1" ht="14.1" customHeight="1" thickBot="1" x14ac:dyDescent="0.3">
      <c r="A8" s="18"/>
      <c r="B8" s="210" t="s">
        <v>6</v>
      </c>
      <c r="C8" s="211"/>
      <c r="D8" s="211"/>
      <c r="E8" s="212"/>
      <c r="F8" s="24" t="s">
        <v>15</v>
      </c>
      <c r="G8" s="25"/>
      <c r="H8" s="26"/>
      <c r="I8" s="27">
        <v>0.51041666666666663</v>
      </c>
      <c r="J8" s="213" t="s">
        <v>93</v>
      </c>
      <c r="K8" s="214"/>
      <c r="L8" s="22">
        <v>1.5</v>
      </c>
      <c r="M8" s="215" t="s">
        <v>18</v>
      </c>
      <c r="N8" s="195"/>
      <c r="O8" s="195"/>
      <c r="P8" s="28">
        <v>0.5</v>
      </c>
    </row>
    <row r="9" spans="1:16" s="20" customFormat="1" ht="14.1" customHeight="1" x14ac:dyDescent="0.25">
      <c r="A9" s="29"/>
      <c r="B9" s="216" t="s">
        <v>7</v>
      </c>
      <c r="C9" s="217"/>
      <c r="D9" s="219" t="s">
        <v>8</v>
      </c>
      <c r="E9" s="221" t="s">
        <v>9</v>
      </c>
      <c r="F9" s="221"/>
      <c r="G9" s="221"/>
      <c r="H9" s="30"/>
      <c r="I9" s="222" t="s">
        <v>63</v>
      </c>
      <c r="J9" s="223"/>
      <c r="K9" s="226">
        <v>4</v>
      </c>
      <c r="L9" s="228" t="s">
        <v>13</v>
      </c>
      <c r="M9" s="229"/>
      <c r="N9" s="229"/>
      <c r="O9" s="230">
        <v>9</v>
      </c>
      <c r="P9" s="231"/>
    </row>
    <row r="10" spans="1:16" s="20" customFormat="1" ht="14.1" customHeight="1" thickBot="1" x14ac:dyDescent="0.3">
      <c r="A10" s="29"/>
      <c r="B10" s="114"/>
      <c r="C10" s="218"/>
      <c r="D10" s="220"/>
      <c r="E10" s="195" t="s">
        <v>10</v>
      </c>
      <c r="F10" s="195"/>
      <c r="G10" s="195"/>
      <c r="H10" s="31" t="s">
        <v>5</v>
      </c>
      <c r="I10" s="224"/>
      <c r="J10" s="225"/>
      <c r="K10" s="227"/>
      <c r="L10" s="196" t="s">
        <v>17</v>
      </c>
      <c r="M10" s="197"/>
      <c r="N10" s="197"/>
      <c r="O10" s="198">
        <v>0.47013888888888888</v>
      </c>
      <c r="P10" s="199"/>
    </row>
    <row r="11" spans="1:16" s="33" customFormat="1" ht="23.25" customHeight="1" x14ac:dyDescent="0.2">
      <c r="A11" s="11"/>
      <c r="B11" s="200" t="s">
        <v>19</v>
      </c>
      <c r="C11" s="203" t="s">
        <v>64</v>
      </c>
      <c r="D11" s="203"/>
      <c r="E11" s="203"/>
      <c r="F11" s="32"/>
      <c r="G11" s="204" t="s">
        <v>65</v>
      </c>
      <c r="H11" s="204"/>
      <c r="I11" s="204"/>
      <c r="J11" s="204"/>
      <c r="K11" s="204"/>
      <c r="L11" s="205"/>
      <c r="M11" s="204" t="s">
        <v>66</v>
      </c>
      <c r="N11" s="204"/>
      <c r="O11" s="204"/>
      <c r="P11" s="208"/>
    </row>
    <row r="12" spans="1:16" s="33" customFormat="1" ht="23.25" customHeight="1" x14ac:dyDescent="0.2">
      <c r="A12" s="11"/>
      <c r="B12" s="201"/>
      <c r="C12" s="209" t="s">
        <v>67</v>
      </c>
      <c r="D12" s="209"/>
      <c r="E12" s="209"/>
      <c r="F12" s="34"/>
      <c r="G12" s="173" t="s">
        <v>70</v>
      </c>
      <c r="H12" s="173"/>
      <c r="I12" s="173"/>
      <c r="J12" s="173"/>
      <c r="K12" s="173"/>
      <c r="L12" s="206"/>
      <c r="M12" s="173" t="s">
        <v>69</v>
      </c>
      <c r="N12" s="173"/>
      <c r="O12" s="173"/>
      <c r="P12" s="174"/>
    </row>
    <row r="13" spans="1:16" s="33" customFormat="1" ht="23.25" customHeight="1" thickBot="1" x14ac:dyDescent="0.25">
      <c r="A13" s="11"/>
      <c r="B13" s="202"/>
      <c r="C13" s="175"/>
      <c r="D13" s="176"/>
      <c r="E13" s="176"/>
      <c r="F13" s="176"/>
      <c r="G13" s="177" t="s">
        <v>68</v>
      </c>
      <c r="H13" s="177"/>
      <c r="I13" s="177"/>
      <c r="J13" s="177"/>
      <c r="K13" s="177"/>
      <c r="L13" s="207"/>
      <c r="M13" s="177" t="s">
        <v>71</v>
      </c>
      <c r="N13" s="177"/>
      <c r="O13" s="177"/>
      <c r="P13" s="178"/>
    </row>
    <row r="14" spans="1:16" ht="16.5" customHeight="1" x14ac:dyDescent="0.25">
      <c r="A14" s="5"/>
      <c r="B14" s="179" t="s">
        <v>20</v>
      </c>
      <c r="C14" s="181" t="s">
        <v>21</v>
      </c>
      <c r="D14" s="181" t="s">
        <v>42</v>
      </c>
      <c r="E14" s="183" t="s">
        <v>22</v>
      </c>
      <c r="F14" s="185" t="s">
        <v>43</v>
      </c>
      <c r="G14" s="186"/>
      <c r="H14" s="187"/>
      <c r="I14" s="191" t="s">
        <v>44</v>
      </c>
      <c r="J14" s="192"/>
      <c r="K14" s="35"/>
      <c r="L14" s="36" t="s">
        <v>45</v>
      </c>
      <c r="M14" s="36" t="s">
        <v>46</v>
      </c>
      <c r="N14" s="36" t="s">
        <v>46</v>
      </c>
      <c r="O14" s="36" t="s">
        <v>47</v>
      </c>
      <c r="P14" s="37" t="s">
        <v>23</v>
      </c>
    </row>
    <row r="15" spans="1:16" ht="14.1" customHeight="1" thickBot="1" x14ac:dyDescent="0.3">
      <c r="A15" s="5"/>
      <c r="B15" s="180"/>
      <c r="C15" s="182"/>
      <c r="D15" s="182"/>
      <c r="E15" s="184"/>
      <c r="F15" s="188"/>
      <c r="G15" s="189"/>
      <c r="H15" s="190"/>
      <c r="I15" s="193" t="s">
        <v>24</v>
      </c>
      <c r="J15" s="194"/>
      <c r="K15" s="38" t="s">
        <v>25</v>
      </c>
      <c r="L15" s="38" t="s">
        <v>48</v>
      </c>
      <c r="M15" s="38" t="s">
        <v>49</v>
      </c>
      <c r="N15" s="38" t="s">
        <v>26</v>
      </c>
      <c r="O15" s="38" t="s">
        <v>27</v>
      </c>
      <c r="P15" s="39" t="s">
        <v>28</v>
      </c>
    </row>
    <row r="16" spans="1:16" s="3" customFormat="1" ht="14.1" customHeight="1" x14ac:dyDescent="0.2">
      <c r="A16" s="11"/>
      <c r="B16" s="158">
        <v>1</v>
      </c>
      <c r="C16" s="161">
        <f>K9</f>
        <v>4</v>
      </c>
      <c r="D16" s="164">
        <v>0</v>
      </c>
      <c r="E16" s="164">
        <v>4.8000000000000001E-2</v>
      </c>
      <c r="F16" s="40" t="s">
        <v>72</v>
      </c>
      <c r="G16" s="143" t="str">
        <f t="shared" ref="G16" si="0">IF(E16&lt;0.12,"NA",IF(E16&gt;=0.12,0.2*E16))</f>
        <v>NA</v>
      </c>
      <c r="H16" s="143"/>
      <c r="I16" s="273"/>
      <c r="J16" s="273"/>
      <c r="K16" s="143">
        <f>ROUND(+IF(E16&lt;0.12,(I17),(IF(E16&gt;=0.12,((I16+2*I17+I18)/4)))),3)</f>
        <v>3.5000000000000003E-2</v>
      </c>
      <c r="L16" s="143">
        <f>ROUND(+(D16+D18)/2*(C18-C16),3)</f>
        <v>1.0999999999999999E-2</v>
      </c>
      <c r="M16" s="146">
        <f>ROUND(+K16*L16,4)</f>
        <v>4.0000000000000002E-4</v>
      </c>
      <c r="N16" s="143">
        <f>ROUND(+M16/$M$68*100,1)</f>
        <v>0.4</v>
      </c>
      <c r="O16" s="143"/>
      <c r="P16" s="276"/>
    </row>
    <row r="17" spans="1:16" s="3" customFormat="1" ht="14.1" customHeight="1" x14ac:dyDescent="0.2">
      <c r="A17" s="11"/>
      <c r="B17" s="159"/>
      <c r="C17" s="162"/>
      <c r="D17" s="272"/>
      <c r="E17" s="165"/>
      <c r="F17" s="41" t="s">
        <v>73</v>
      </c>
      <c r="G17" s="144">
        <f t="shared" ref="G17" si="1">IF(E16&lt;0.12,0.6*E16,IF(E16&gt;=0.12,0.6*E16))</f>
        <v>2.8799999999999999E-2</v>
      </c>
      <c r="H17" s="144"/>
      <c r="I17" s="274">
        <v>3.5000000000000003E-2</v>
      </c>
      <c r="J17" s="274"/>
      <c r="K17" s="144"/>
      <c r="L17" s="144"/>
      <c r="M17" s="147"/>
      <c r="N17" s="144"/>
      <c r="O17" s="144"/>
      <c r="P17" s="277"/>
    </row>
    <row r="18" spans="1:16" s="3" customFormat="1" ht="13.9" customHeight="1" thickBot="1" x14ac:dyDescent="0.25">
      <c r="A18" s="11"/>
      <c r="B18" s="160"/>
      <c r="C18" s="42">
        <f>C16+$P$8</f>
        <v>4.5</v>
      </c>
      <c r="D18" s="43">
        <v>4.4999999999999998E-2</v>
      </c>
      <c r="E18" s="166"/>
      <c r="F18" s="44" t="s">
        <v>74</v>
      </c>
      <c r="G18" s="145" t="str">
        <f t="shared" ref="G18" si="2">IF(E16&lt;0.12,"NA",IF(E16&gt;=0.12,0.8*E16))</f>
        <v>NA</v>
      </c>
      <c r="H18" s="145"/>
      <c r="I18" s="275"/>
      <c r="J18" s="275"/>
      <c r="K18" s="145"/>
      <c r="L18" s="145"/>
      <c r="M18" s="148"/>
      <c r="N18" s="145"/>
      <c r="O18" s="145"/>
      <c r="P18" s="278"/>
    </row>
    <row r="19" spans="1:16" s="3" customFormat="1" ht="14.1" customHeight="1" x14ac:dyDescent="0.2">
      <c r="A19" s="11"/>
      <c r="B19" s="158">
        <v>2</v>
      </c>
      <c r="C19" s="161">
        <f>C18</f>
        <v>4.5</v>
      </c>
      <c r="D19" s="164">
        <f>D18</f>
        <v>4.4999999999999998E-2</v>
      </c>
      <c r="E19" s="164">
        <v>6.7000000000000004E-2</v>
      </c>
      <c r="F19" s="40" t="s">
        <v>72</v>
      </c>
      <c r="G19" s="143" t="str">
        <f t="shared" ref="G19" si="3">IF(E19&lt;0.12,"NA",IF(E19&gt;=0.12,0.2*E19))</f>
        <v>NA</v>
      </c>
      <c r="H19" s="143"/>
      <c r="I19" s="273"/>
      <c r="J19" s="273"/>
      <c r="K19" s="143">
        <f t="shared" ref="K19" si="4">ROUND(+IF(E19&lt;0.12,(I20),(IF(E19&gt;=0.12,((I19+2*I20+I21)/4)))),3)</f>
        <v>3.2000000000000001E-2</v>
      </c>
      <c r="L19" s="143">
        <f>ROUND(+(D19+D21)/2*(C21-C19),3)</f>
        <v>3.2000000000000001E-2</v>
      </c>
      <c r="M19" s="146">
        <f>ROUND(+K19*L19,4)</f>
        <v>1E-3</v>
      </c>
      <c r="N19" s="143">
        <f t="shared" ref="N19" si="5">ROUND(+M19/$M$68*100,1)</f>
        <v>1.1000000000000001</v>
      </c>
      <c r="O19" s="143"/>
      <c r="P19" s="269"/>
    </row>
    <row r="20" spans="1:16" s="3" customFormat="1" ht="14.1" customHeight="1" x14ac:dyDescent="0.2">
      <c r="A20" s="11"/>
      <c r="B20" s="159"/>
      <c r="C20" s="162"/>
      <c r="D20" s="272"/>
      <c r="E20" s="165"/>
      <c r="F20" s="41" t="s">
        <v>73</v>
      </c>
      <c r="G20" s="144">
        <f t="shared" ref="G20" si="6">IF(E19&lt;0.12,0.6*E19,IF(E19&gt;=0.12,0.6*E19))</f>
        <v>4.02E-2</v>
      </c>
      <c r="H20" s="144"/>
      <c r="I20" s="274">
        <v>3.2000000000000001E-2</v>
      </c>
      <c r="J20" s="274"/>
      <c r="K20" s="144"/>
      <c r="L20" s="144"/>
      <c r="M20" s="147"/>
      <c r="N20" s="144"/>
      <c r="O20" s="144"/>
      <c r="P20" s="270"/>
    </row>
    <row r="21" spans="1:16" s="3" customFormat="1" ht="13.9" customHeight="1" thickBot="1" x14ac:dyDescent="0.25">
      <c r="A21" s="11"/>
      <c r="B21" s="160"/>
      <c r="C21" s="42">
        <f>C19+$P$8</f>
        <v>5</v>
      </c>
      <c r="D21" s="43">
        <v>8.2000000000000003E-2</v>
      </c>
      <c r="E21" s="166"/>
      <c r="F21" s="44" t="s">
        <v>74</v>
      </c>
      <c r="G21" s="145" t="str">
        <f t="shared" ref="G21" si="7">IF(E19&lt;0.12,"NA",IF(E19&gt;=0.12,0.8*E19))</f>
        <v>NA</v>
      </c>
      <c r="H21" s="145"/>
      <c r="I21" s="275"/>
      <c r="J21" s="275"/>
      <c r="K21" s="145"/>
      <c r="L21" s="145"/>
      <c r="M21" s="148"/>
      <c r="N21" s="145"/>
      <c r="O21" s="145"/>
      <c r="P21" s="271"/>
    </row>
    <row r="22" spans="1:16" s="3" customFormat="1" ht="14.1" customHeight="1" x14ac:dyDescent="0.2">
      <c r="A22" s="11"/>
      <c r="B22" s="158">
        <v>3</v>
      </c>
      <c r="C22" s="161">
        <f>C21</f>
        <v>5</v>
      </c>
      <c r="D22" s="164">
        <f>D21</f>
        <v>8.2000000000000003E-2</v>
      </c>
      <c r="E22" s="164">
        <v>7.4999999999999997E-2</v>
      </c>
      <c r="F22" s="40" t="s">
        <v>72</v>
      </c>
      <c r="G22" s="143" t="str">
        <f t="shared" ref="G22" si="8">IF(E22&lt;0.12,"NA",IF(E22&gt;=0.12,0.2*E22))</f>
        <v>NA</v>
      </c>
      <c r="H22" s="143"/>
      <c r="I22" s="273"/>
      <c r="J22" s="273"/>
      <c r="K22" s="143">
        <f t="shared" ref="K22" si="9">ROUND(+IF(E22&lt;0.12,(I23),(IF(E22&gt;=0.12,((I22+2*I23+I24)/4)))),3)</f>
        <v>0.192</v>
      </c>
      <c r="L22" s="143">
        <f>ROUND(+(D22+D24)/2*(C24-C22),3)</f>
        <v>3.5000000000000003E-2</v>
      </c>
      <c r="M22" s="146">
        <f>ROUND(+K22*L22,4)</f>
        <v>6.7000000000000002E-3</v>
      </c>
      <c r="N22" s="143">
        <f t="shared" ref="N22" si="10">ROUND(+M22/$M$68*100,1)</f>
        <v>7.2</v>
      </c>
      <c r="O22" s="143"/>
      <c r="P22" s="269"/>
    </row>
    <row r="23" spans="1:16" s="3" customFormat="1" ht="14.1" customHeight="1" x14ac:dyDescent="0.2">
      <c r="A23" s="11"/>
      <c r="B23" s="159"/>
      <c r="C23" s="162"/>
      <c r="D23" s="272"/>
      <c r="E23" s="165"/>
      <c r="F23" s="41" t="s">
        <v>73</v>
      </c>
      <c r="G23" s="144">
        <f t="shared" ref="G23" si="11">IF(E22&lt;0.12,0.6*E22,IF(E22&gt;=0.12,0.6*E22))</f>
        <v>4.4999999999999998E-2</v>
      </c>
      <c r="H23" s="144"/>
      <c r="I23" s="274">
        <v>0.192</v>
      </c>
      <c r="J23" s="274"/>
      <c r="K23" s="144"/>
      <c r="L23" s="144"/>
      <c r="M23" s="147"/>
      <c r="N23" s="144"/>
      <c r="O23" s="144"/>
      <c r="P23" s="270"/>
    </row>
    <row r="24" spans="1:16" s="3" customFormat="1" ht="13.9" customHeight="1" thickBot="1" x14ac:dyDescent="0.25">
      <c r="A24" s="11"/>
      <c r="B24" s="160"/>
      <c r="C24" s="42">
        <f>C22+$P$8</f>
        <v>5.5</v>
      </c>
      <c r="D24" s="43">
        <v>5.8999999999999997E-2</v>
      </c>
      <c r="E24" s="166"/>
      <c r="F24" s="44" t="s">
        <v>74</v>
      </c>
      <c r="G24" s="145" t="str">
        <f t="shared" ref="G24" si="12">IF(E22&lt;0.12,"NA",IF(E22&gt;=0.12,0.8*E22))</f>
        <v>NA</v>
      </c>
      <c r="H24" s="145"/>
      <c r="I24" s="275"/>
      <c r="J24" s="275"/>
      <c r="K24" s="145"/>
      <c r="L24" s="145"/>
      <c r="M24" s="148"/>
      <c r="N24" s="145"/>
      <c r="O24" s="145"/>
      <c r="P24" s="271"/>
    </row>
    <row r="25" spans="1:16" s="3" customFormat="1" ht="14.1" customHeight="1" x14ac:dyDescent="0.2">
      <c r="A25" s="11"/>
      <c r="B25" s="158">
        <v>4</v>
      </c>
      <c r="C25" s="161">
        <f>C24</f>
        <v>5.5</v>
      </c>
      <c r="D25" s="164">
        <f>D24</f>
        <v>5.8999999999999997E-2</v>
      </c>
      <c r="E25" s="164">
        <v>5.8000000000000003E-2</v>
      </c>
      <c r="F25" s="40" t="s">
        <v>72</v>
      </c>
      <c r="G25" s="143" t="str">
        <f t="shared" ref="G25" si="13">IF(E25&lt;0.12,"NA",IF(E25&gt;=0.12,0.2*E25))</f>
        <v>NA</v>
      </c>
      <c r="H25" s="143"/>
      <c r="I25" s="273"/>
      <c r="J25" s="273"/>
      <c r="K25" s="143">
        <f t="shared" ref="K25" si="14">ROUND(+IF(E25&lt;0.12,(I26),(IF(E25&gt;=0.12,((I25+2*I26+I27)/4)))),3)</f>
        <v>0.48399999999999999</v>
      </c>
      <c r="L25" s="143">
        <f>ROUND(+(D25+D27)/2*(C27-C25),3)</f>
        <v>2.7E-2</v>
      </c>
      <c r="M25" s="146">
        <f>ROUND(+K25*L25,4)</f>
        <v>1.3100000000000001E-2</v>
      </c>
      <c r="N25" s="143">
        <f t="shared" ref="N25" si="15">ROUND(+M25/$M$68*100,1)</f>
        <v>14.1</v>
      </c>
      <c r="O25" s="143"/>
      <c r="P25" s="269"/>
    </row>
    <row r="26" spans="1:16" s="3" customFormat="1" ht="14.1" customHeight="1" x14ac:dyDescent="0.2">
      <c r="A26" s="11"/>
      <c r="B26" s="159"/>
      <c r="C26" s="162"/>
      <c r="D26" s="272"/>
      <c r="E26" s="165"/>
      <c r="F26" s="41" t="s">
        <v>73</v>
      </c>
      <c r="G26" s="144">
        <f t="shared" ref="G26" si="16">IF(E25&lt;0.12,0.6*E25,IF(E25&gt;=0.12,0.6*E25))</f>
        <v>3.4799999999999998E-2</v>
      </c>
      <c r="H26" s="144"/>
      <c r="I26" s="274">
        <v>0.48399999999999999</v>
      </c>
      <c r="J26" s="274"/>
      <c r="K26" s="144"/>
      <c r="L26" s="144"/>
      <c r="M26" s="147"/>
      <c r="N26" s="144"/>
      <c r="O26" s="144"/>
      <c r="P26" s="270"/>
    </row>
    <row r="27" spans="1:16" s="3" customFormat="1" ht="13.9" customHeight="1" thickBot="1" x14ac:dyDescent="0.25">
      <c r="A27" s="11"/>
      <c r="B27" s="160"/>
      <c r="C27" s="42">
        <f>C25+$P$8</f>
        <v>6</v>
      </c>
      <c r="D27" s="43">
        <v>4.7E-2</v>
      </c>
      <c r="E27" s="166"/>
      <c r="F27" s="44" t="s">
        <v>74</v>
      </c>
      <c r="G27" s="145" t="str">
        <f t="shared" ref="G27" si="17">IF(E25&lt;0.12,"NA",IF(E25&gt;=0.12,0.8*E25))</f>
        <v>NA</v>
      </c>
      <c r="H27" s="145"/>
      <c r="I27" s="275"/>
      <c r="J27" s="275"/>
      <c r="K27" s="145"/>
      <c r="L27" s="145"/>
      <c r="M27" s="148"/>
      <c r="N27" s="145"/>
      <c r="O27" s="145"/>
      <c r="P27" s="271"/>
    </row>
    <row r="28" spans="1:16" s="3" customFormat="1" ht="14.1" customHeight="1" x14ac:dyDescent="0.2">
      <c r="A28" s="11"/>
      <c r="B28" s="158">
        <v>5</v>
      </c>
      <c r="C28" s="161">
        <f>C27</f>
        <v>6</v>
      </c>
      <c r="D28" s="164">
        <f>D27</f>
        <v>4.7E-2</v>
      </c>
      <c r="E28" s="164">
        <v>3.6999999999999998E-2</v>
      </c>
      <c r="F28" s="40" t="s">
        <v>72</v>
      </c>
      <c r="G28" s="143" t="str">
        <f t="shared" ref="G28" si="18">IF(E28&lt;0.12,"NA",IF(E28&gt;=0.12,0.2*E28))</f>
        <v>NA</v>
      </c>
      <c r="H28" s="143"/>
      <c r="I28" s="273"/>
      <c r="J28" s="273"/>
      <c r="K28" s="143">
        <f t="shared" ref="K28" si="19">ROUND(+IF(E28&lt;0.12,(I29),(IF(E28&gt;=0.12,((I28+2*I29+I30)/4)))),3)</f>
        <v>0.17699999999999999</v>
      </c>
      <c r="L28" s="143">
        <f>ROUND(+(D28+D30)/2*(C30-C28),3)</f>
        <v>2.5999999999999999E-2</v>
      </c>
      <c r="M28" s="146">
        <f>ROUND(+K28*L28,4)</f>
        <v>4.5999999999999999E-3</v>
      </c>
      <c r="N28" s="143">
        <f t="shared" ref="N28" si="20">ROUND(+M28/$M$68*100,1)</f>
        <v>4.9000000000000004</v>
      </c>
      <c r="O28" s="143"/>
      <c r="P28" s="269"/>
    </row>
    <row r="29" spans="1:16" s="3" customFormat="1" ht="14.1" customHeight="1" x14ac:dyDescent="0.2">
      <c r="A29" s="11"/>
      <c r="B29" s="159"/>
      <c r="C29" s="162"/>
      <c r="D29" s="272"/>
      <c r="E29" s="165"/>
      <c r="F29" s="41" t="s">
        <v>73</v>
      </c>
      <c r="G29" s="144">
        <f t="shared" ref="G29" si="21">IF(E28&lt;0.12,0.6*E28,IF(E28&gt;=0.12,0.6*E28))</f>
        <v>2.2199999999999998E-2</v>
      </c>
      <c r="H29" s="144"/>
      <c r="I29" s="274">
        <v>0.17699999999999999</v>
      </c>
      <c r="J29" s="274"/>
      <c r="K29" s="144"/>
      <c r="L29" s="144"/>
      <c r="M29" s="147"/>
      <c r="N29" s="144"/>
      <c r="O29" s="144"/>
      <c r="P29" s="270"/>
    </row>
    <row r="30" spans="1:16" s="3" customFormat="1" ht="13.9" customHeight="1" thickBot="1" x14ac:dyDescent="0.25">
      <c r="A30" s="11"/>
      <c r="B30" s="160"/>
      <c r="C30" s="42">
        <f>C28+$P$8</f>
        <v>6.5</v>
      </c>
      <c r="D30" s="43">
        <v>5.5E-2</v>
      </c>
      <c r="E30" s="166"/>
      <c r="F30" s="44" t="s">
        <v>74</v>
      </c>
      <c r="G30" s="145" t="str">
        <f t="shared" ref="G30" si="22">IF(E28&lt;0.12,"NA",IF(E28&gt;=0.12,0.8*E28))</f>
        <v>NA</v>
      </c>
      <c r="H30" s="145"/>
      <c r="I30" s="275"/>
      <c r="J30" s="275"/>
      <c r="K30" s="145"/>
      <c r="L30" s="145"/>
      <c r="M30" s="148"/>
      <c r="N30" s="145"/>
      <c r="O30" s="145"/>
      <c r="P30" s="271"/>
    </row>
    <row r="31" spans="1:16" s="3" customFormat="1" ht="14.1" customHeight="1" x14ac:dyDescent="0.2">
      <c r="A31" s="11"/>
      <c r="B31" s="158">
        <v>6</v>
      </c>
      <c r="C31" s="161">
        <f>C30</f>
        <v>6.5</v>
      </c>
      <c r="D31" s="164">
        <f>D30</f>
        <v>5.5E-2</v>
      </c>
      <c r="E31" s="164">
        <v>0.06</v>
      </c>
      <c r="F31" s="40" t="s">
        <v>72</v>
      </c>
      <c r="G31" s="143" t="str">
        <f t="shared" ref="G31" si="23">IF(E31&lt;0.12,"NA",IF(E31&gt;=0.12,0.2*E31))</f>
        <v>NA</v>
      </c>
      <c r="H31" s="143"/>
      <c r="I31" s="273"/>
      <c r="J31" s="273"/>
      <c r="K31" s="143">
        <f t="shared" ref="K31" si="24">ROUND(+IF(E31&lt;0.12,(I32),(IF(E31&gt;=0.12,((I31+2*I32+I33)/4)))),3)</f>
        <v>0.432</v>
      </c>
      <c r="L31" s="143">
        <f>ROUND(+(D31+D33)/2*(C33-C31),3)</f>
        <v>3.5999999999999997E-2</v>
      </c>
      <c r="M31" s="146">
        <f>ROUND(+K31*L31,4)</f>
        <v>1.5599999999999999E-2</v>
      </c>
      <c r="N31" s="143">
        <f>ROUND(+M31/$M$68*100,1)</f>
        <v>16.8</v>
      </c>
      <c r="O31" s="143"/>
      <c r="P31" s="269"/>
    </row>
    <row r="32" spans="1:16" s="3" customFormat="1" ht="14.1" customHeight="1" x14ac:dyDescent="0.2">
      <c r="A32" s="11"/>
      <c r="B32" s="159"/>
      <c r="C32" s="162"/>
      <c r="D32" s="272"/>
      <c r="E32" s="165"/>
      <c r="F32" s="41" t="s">
        <v>73</v>
      </c>
      <c r="G32" s="144">
        <f t="shared" ref="G32" si="25">IF(E31&lt;0.12,0.6*E31,IF(E31&gt;=0.12,0.6*E31))</f>
        <v>3.5999999999999997E-2</v>
      </c>
      <c r="H32" s="144"/>
      <c r="I32" s="274">
        <v>0.432</v>
      </c>
      <c r="J32" s="274"/>
      <c r="K32" s="144"/>
      <c r="L32" s="144"/>
      <c r="M32" s="147"/>
      <c r="N32" s="144"/>
      <c r="O32" s="144"/>
      <c r="P32" s="270"/>
    </row>
    <row r="33" spans="1:16" s="3" customFormat="1" ht="13.9" customHeight="1" thickBot="1" x14ac:dyDescent="0.25">
      <c r="A33" s="11"/>
      <c r="B33" s="160"/>
      <c r="C33" s="42">
        <f>C31+$P$8</f>
        <v>7</v>
      </c>
      <c r="D33" s="43">
        <v>0.09</v>
      </c>
      <c r="E33" s="166"/>
      <c r="F33" s="44" t="s">
        <v>74</v>
      </c>
      <c r="G33" s="145" t="str">
        <f t="shared" ref="G33" si="26">IF(E31&lt;0.12,"NA",IF(E31&gt;=0.12,0.8*E31))</f>
        <v>NA</v>
      </c>
      <c r="H33" s="145"/>
      <c r="I33" s="275"/>
      <c r="J33" s="275"/>
      <c r="K33" s="145"/>
      <c r="L33" s="145"/>
      <c r="M33" s="148"/>
      <c r="N33" s="145"/>
      <c r="O33" s="145"/>
      <c r="P33" s="271"/>
    </row>
    <row r="34" spans="1:16" s="3" customFormat="1" ht="14.1" customHeight="1" x14ac:dyDescent="0.2">
      <c r="A34" s="11"/>
      <c r="B34" s="158">
        <v>7</v>
      </c>
      <c r="C34" s="161">
        <f>C33</f>
        <v>7</v>
      </c>
      <c r="D34" s="164">
        <f>D33</f>
        <v>0.09</v>
      </c>
      <c r="E34" s="164">
        <v>4.4999999999999998E-2</v>
      </c>
      <c r="F34" s="40" t="s">
        <v>72</v>
      </c>
      <c r="G34" s="143" t="str">
        <f t="shared" ref="G34" si="27">IF(E34&lt;0.12,"NA",IF(E34&gt;=0.12,0.2*E34))</f>
        <v>NA</v>
      </c>
      <c r="H34" s="143"/>
      <c r="I34" s="273"/>
      <c r="J34" s="273"/>
      <c r="K34" s="143">
        <f t="shared" ref="K34" si="28">ROUND(+IF(E34&lt;0.12,(I35),(IF(E34&gt;=0.12,((I34+2*I35+I36)/4)))),3)</f>
        <v>0.32800000000000001</v>
      </c>
      <c r="L34" s="143">
        <f>ROUND(+(D34+D36)/2*(C36-C34),3)</f>
        <v>3.3000000000000002E-2</v>
      </c>
      <c r="M34" s="146">
        <f>ROUND(+K34*L34,4)</f>
        <v>1.0800000000000001E-2</v>
      </c>
      <c r="N34" s="143">
        <f t="shared" ref="N34" si="29">ROUND(+M34/$M$68*100,1)</f>
        <v>11.6</v>
      </c>
      <c r="O34" s="143"/>
      <c r="P34" s="269"/>
    </row>
    <row r="35" spans="1:16" s="3" customFormat="1" ht="14.1" customHeight="1" x14ac:dyDescent="0.2">
      <c r="A35" s="11"/>
      <c r="B35" s="159"/>
      <c r="C35" s="162"/>
      <c r="D35" s="272"/>
      <c r="E35" s="165"/>
      <c r="F35" s="41" t="s">
        <v>73</v>
      </c>
      <c r="G35" s="144">
        <f t="shared" ref="G35" si="30">IF(E34&lt;0.12,0.6*E34,IF(E34&gt;=0.12,0.6*E34))</f>
        <v>2.7E-2</v>
      </c>
      <c r="H35" s="144"/>
      <c r="I35" s="274">
        <v>0.32800000000000001</v>
      </c>
      <c r="J35" s="274"/>
      <c r="K35" s="144"/>
      <c r="L35" s="144"/>
      <c r="M35" s="147"/>
      <c r="N35" s="144"/>
      <c r="O35" s="144"/>
      <c r="P35" s="270"/>
    </row>
    <row r="36" spans="1:16" s="3" customFormat="1" ht="13.9" customHeight="1" thickBot="1" x14ac:dyDescent="0.25">
      <c r="A36" s="11"/>
      <c r="B36" s="160"/>
      <c r="C36" s="42">
        <f>C34+$P$8</f>
        <v>7.5</v>
      </c>
      <c r="D36" s="43">
        <v>4.2999999999999997E-2</v>
      </c>
      <c r="E36" s="166"/>
      <c r="F36" s="44" t="s">
        <v>74</v>
      </c>
      <c r="G36" s="145" t="str">
        <f t="shared" ref="G36" si="31">IF(E34&lt;0.12,"NA",IF(E34&gt;=0.12,0.8*E34))</f>
        <v>NA</v>
      </c>
      <c r="H36" s="145"/>
      <c r="I36" s="275"/>
      <c r="J36" s="275"/>
      <c r="K36" s="145"/>
      <c r="L36" s="145"/>
      <c r="M36" s="148"/>
      <c r="N36" s="145"/>
      <c r="O36" s="145"/>
      <c r="P36" s="271"/>
    </row>
    <row r="37" spans="1:16" s="3" customFormat="1" ht="14.1" customHeight="1" x14ac:dyDescent="0.2">
      <c r="A37" s="11"/>
      <c r="B37" s="158">
        <v>8</v>
      </c>
      <c r="C37" s="161">
        <f>C36</f>
        <v>7.5</v>
      </c>
      <c r="D37" s="164">
        <f>D36</f>
        <v>4.2999999999999997E-2</v>
      </c>
      <c r="E37" s="164">
        <v>6.5000000000000002E-2</v>
      </c>
      <c r="F37" s="40" t="s">
        <v>72</v>
      </c>
      <c r="G37" s="143" t="str">
        <f t="shared" ref="G37" si="32">IF(E37&lt;0.12,"NA",IF(E37&gt;=0.12,0.2*E37))</f>
        <v>NA</v>
      </c>
      <c r="H37" s="143"/>
      <c r="I37" s="273"/>
      <c r="J37" s="273"/>
      <c r="K37" s="143">
        <f t="shared" ref="K37" si="33">ROUND(+IF(E37&lt;0.12,(I38),(IF(E37&gt;=0.12,((I37+2*I38+I39)/4)))),3)</f>
        <v>0.37</v>
      </c>
      <c r="L37" s="143">
        <f>ROUND(+(D37+D39)/2*(C39-C37),3)</f>
        <v>2.5999999999999999E-2</v>
      </c>
      <c r="M37" s="146">
        <f>ROUND(+K37*L37,4)</f>
        <v>9.5999999999999992E-3</v>
      </c>
      <c r="N37" s="143">
        <f t="shared" ref="N37" si="34">ROUND(+M37/$M$68*100,1)</f>
        <v>10.3</v>
      </c>
      <c r="O37" s="143"/>
      <c r="P37" s="269"/>
    </row>
    <row r="38" spans="1:16" s="3" customFormat="1" ht="14.1" customHeight="1" x14ac:dyDescent="0.2">
      <c r="A38" s="11"/>
      <c r="B38" s="159"/>
      <c r="C38" s="162"/>
      <c r="D38" s="272"/>
      <c r="E38" s="165"/>
      <c r="F38" s="41" t="s">
        <v>73</v>
      </c>
      <c r="G38" s="144">
        <f t="shared" ref="G38" si="35">IF(E37&lt;0.12,0.6*E37,IF(E37&gt;=0.12,0.6*E37))</f>
        <v>3.9E-2</v>
      </c>
      <c r="H38" s="144"/>
      <c r="I38" s="274">
        <v>0.37</v>
      </c>
      <c r="J38" s="274"/>
      <c r="K38" s="144"/>
      <c r="L38" s="144"/>
      <c r="M38" s="147"/>
      <c r="N38" s="144"/>
      <c r="O38" s="144"/>
      <c r="P38" s="270"/>
    </row>
    <row r="39" spans="1:16" s="3" customFormat="1" ht="13.9" customHeight="1" thickBot="1" x14ac:dyDescent="0.25">
      <c r="A39" s="11"/>
      <c r="B39" s="160"/>
      <c r="C39" s="42">
        <f>C37+$P$8</f>
        <v>8</v>
      </c>
      <c r="D39" s="43">
        <v>0.06</v>
      </c>
      <c r="E39" s="166"/>
      <c r="F39" s="44" t="s">
        <v>74</v>
      </c>
      <c r="G39" s="145" t="str">
        <f t="shared" ref="G39" si="36">IF(E37&lt;0.12,"NA",IF(E37&gt;=0.12,0.8*E37))</f>
        <v>NA</v>
      </c>
      <c r="H39" s="145"/>
      <c r="I39" s="275"/>
      <c r="J39" s="275"/>
      <c r="K39" s="145"/>
      <c r="L39" s="145"/>
      <c r="M39" s="148"/>
      <c r="N39" s="145"/>
      <c r="O39" s="145"/>
      <c r="P39" s="271"/>
    </row>
    <row r="40" spans="1:16" s="3" customFormat="1" ht="14.1" customHeight="1" x14ac:dyDescent="0.2">
      <c r="A40" s="11"/>
      <c r="B40" s="158">
        <v>9</v>
      </c>
      <c r="C40" s="161">
        <f>C39</f>
        <v>8</v>
      </c>
      <c r="D40" s="164">
        <f>+D39</f>
        <v>0.06</v>
      </c>
      <c r="E40" s="164">
        <v>7.0000000000000007E-2</v>
      </c>
      <c r="F40" s="40" t="s">
        <v>72</v>
      </c>
      <c r="G40" s="143" t="str">
        <f t="shared" ref="G40" si="37">IF(E40&lt;0.12,"NA",IF(E40&gt;=0.12,0.2*E40))</f>
        <v>NA</v>
      </c>
      <c r="H40" s="143"/>
      <c r="I40" s="273"/>
      <c r="J40" s="273"/>
      <c r="K40" s="143">
        <f t="shared" ref="K40" si="38">ROUND(+IF(E40&lt;0.12,(I41),(IF(E40&gt;=0.12,((I40+2*I41+I42)/4)))),3)</f>
        <v>0.39500000000000002</v>
      </c>
      <c r="L40" s="143">
        <f>ROUND(+(D40+D42)/2*(C42-C40),3)</f>
        <v>3.4000000000000002E-2</v>
      </c>
      <c r="M40" s="146">
        <f>ROUND(+K40*L40,4)</f>
        <v>1.34E-2</v>
      </c>
      <c r="N40" s="143">
        <f t="shared" ref="N40" si="39">ROUND(+M40/$M$68*100,1)</f>
        <v>14.4</v>
      </c>
      <c r="O40" s="143"/>
      <c r="P40" s="269"/>
    </row>
    <row r="41" spans="1:16" s="3" customFormat="1" ht="14.1" customHeight="1" x14ac:dyDescent="0.2">
      <c r="A41" s="11"/>
      <c r="B41" s="159"/>
      <c r="C41" s="162"/>
      <c r="D41" s="272"/>
      <c r="E41" s="165"/>
      <c r="F41" s="41" t="s">
        <v>73</v>
      </c>
      <c r="G41" s="144">
        <f t="shared" ref="G41" si="40">IF(E40&lt;0.12,0.6*E40,IF(E40&gt;=0.12,0.6*E40))</f>
        <v>4.2000000000000003E-2</v>
      </c>
      <c r="H41" s="144"/>
      <c r="I41" s="274">
        <v>0.39500000000000002</v>
      </c>
      <c r="J41" s="274"/>
      <c r="K41" s="144"/>
      <c r="L41" s="144"/>
      <c r="M41" s="147"/>
      <c r="N41" s="144"/>
      <c r="O41" s="144"/>
      <c r="P41" s="270"/>
    </row>
    <row r="42" spans="1:16" s="3" customFormat="1" ht="13.9" customHeight="1" thickBot="1" x14ac:dyDescent="0.25">
      <c r="A42" s="11"/>
      <c r="B42" s="160"/>
      <c r="C42" s="42">
        <f>C40+$P$8</f>
        <v>8.5</v>
      </c>
      <c r="D42" s="43">
        <v>7.4999999999999997E-2</v>
      </c>
      <c r="E42" s="166"/>
      <c r="F42" s="44" t="s">
        <v>74</v>
      </c>
      <c r="G42" s="145" t="str">
        <f t="shared" ref="G42" si="41">IF(E40&lt;0.12,"NA",IF(E40&gt;=0.12,0.8*E40))</f>
        <v>NA</v>
      </c>
      <c r="H42" s="145"/>
      <c r="I42" s="275"/>
      <c r="J42" s="275"/>
      <c r="K42" s="145"/>
      <c r="L42" s="145"/>
      <c r="M42" s="148"/>
      <c r="N42" s="145"/>
      <c r="O42" s="145"/>
      <c r="P42" s="271"/>
    </row>
    <row r="43" spans="1:16" s="3" customFormat="1" ht="14.1" customHeight="1" x14ac:dyDescent="0.2">
      <c r="A43" s="11"/>
      <c r="B43" s="158">
        <v>10</v>
      </c>
      <c r="C43" s="161">
        <f>C42</f>
        <v>8.5</v>
      </c>
      <c r="D43" s="164">
        <f>+D42</f>
        <v>7.4999999999999997E-2</v>
      </c>
      <c r="E43" s="164">
        <v>0.04</v>
      </c>
      <c r="F43" s="40" t="s">
        <v>72</v>
      </c>
      <c r="G43" s="143" t="str">
        <f>IF(E43&lt;0.12,"NA",IF(E43&gt;=0.12,0.2*E43))</f>
        <v>NA</v>
      </c>
      <c r="H43" s="143"/>
      <c r="I43" s="273"/>
      <c r="J43" s="273"/>
      <c r="K43" s="143">
        <f t="shared" ref="K43" si="42">ROUND(+IF(E43&lt;0.12,(I44),(IF(E43&gt;=0.12,((I43+2*I44+I45)/4)))),3)</f>
        <v>9.8000000000000004E-2</v>
      </c>
      <c r="L43" s="143">
        <f>ROUND(+(D43+D45)/2*(C45-C43),3)</f>
        <v>3.2000000000000001E-2</v>
      </c>
      <c r="M43" s="146">
        <f>ROUND(+K43*L43,4)</f>
        <v>3.0999999999999999E-3</v>
      </c>
      <c r="N43" s="143">
        <f t="shared" ref="N43" si="43">ROUND(+M43/$M$68*100,1)</f>
        <v>3.3</v>
      </c>
      <c r="O43" s="143"/>
      <c r="P43" s="269"/>
    </row>
    <row r="44" spans="1:16" s="3" customFormat="1" ht="14.1" customHeight="1" x14ac:dyDescent="0.2">
      <c r="A44" s="11"/>
      <c r="B44" s="159"/>
      <c r="C44" s="162"/>
      <c r="D44" s="272"/>
      <c r="E44" s="165"/>
      <c r="F44" s="41" t="s">
        <v>73</v>
      </c>
      <c r="G44" s="144">
        <f>IF(E43&lt;0.12,0.6*E43,IF(E43&gt;=0.12,0.6*E43))</f>
        <v>2.4E-2</v>
      </c>
      <c r="H44" s="144"/>
      <c r="I44" s="274">
        <v>9.8000000000000004E-2</v>
      </c>
      <c r="J44" s="274"/>
      <c r="K44" s="144"/>
      <c r="L44" s="144"/>
      <c r="M44" s="147"/>
      <c r="N44" s="144"/>
      <c r="O44" s="144"/>
      <c r="P44" s="270"/>
    </row>
    <row r="45" spans="1:16" s="3" customFormat="1" ht="13.9" customHeight="1" thickBot="1" x14ac:dyDescent="0.25">
      <c r="A45" s="11"/>
      <c r="B45" s="160"/>
      <c r="C45" s="42">
        <f>C43+$P$8</f>
        <v>9</v>
      </c>
      <c r="D45" s="43">
        <v>5.2999999999999999E-2</v>
      </c>
      <c r="E45" s="166"/>
      <c r="F45" s="44" t="s">
        <v>74</v>
      </c>
      <c r="G45" s="145" t="str">
        <f>IF(E43&lt;0.12,"NA",IF(E43&gt;=0.12,0.8*E43))</f>
        <v>NA</v>
      </c>
      <c r="H45" s="145"/>
      <c r="I45" s="275"/>
      <c r="J45" s="275"/>
      <c r="K45" s="145"/>
      <c r="L45" s="145"/>
      <c r="M45" s="148"/>
      <c r="N45" s="145"/>
      <c r="O45" s="145"/>
      <c r="P45" s="271"/>
    </row>
    <row r="46" spans="1:16" s="3" customFormat="1" ht="14.1" customHeight="1" x14ac:dyDescent="0.2">
      <c r="A46" s="11"/>
      <c r="B46" s="158">
        <v>11</v>
      </c>
      <c r="C46" s="161">
        <f>C45</f>
        <v>9</v>
      </c>
      <c r="D46" s="164">
        <f>+D45</f>
        <v>5.2999999999999999E-2</v>
      </c>
      <c r="E46" s="164">
        <v>6.8000000000000005E-2</v>
      </c>
      <c r="F46" s="40" t="s">
        <v>72</v>
      </c>
      <c r="G46" s="143" t="str">
        <f t="shared" ref="G46" si="44">IF(E46&lt;0.12,"NA",IF(E46&gt;=0.12,0.2*E46))</f>
        <v>NA</v>
      </c>
      <c r="H46" s="143"/>
      <c r="I46" s="273"/>
      <c r="J46" s="273"/>
      <c r="K46" s="143">
        <f t="shared" ref="K46" si="45">ROUND(+IF(E46&lt;0.12,(I47),(IF(E46&gt;=0.12,((I46+2*I47+I48)/4)))),3)</f>
        <v>0.215</v>
      </c>
      <c r="L46" s="143">
        <f>ROUND(+(D46+D48)/2*(C48-C46),3)</f>
        <v>0.03</v>
      </c>
      <c r="M46" s="146">
        <f>ROUND(+K46*L46,4)</f>
        <v>6.4999999999999997E-3</v>
      </c>
      <c r="N46" s="143">
        <f t="shared" ref="N46" si="46">ROUND(+M46/$M$68*100,1)</f>
        <v>7</v>
      </c>
      <c r="O46" s="143"/>
      <c r="P46" s="269"/>
    </row>
    <row r="47" spans="1:16" s="3" customFormat="1" ht="14.1" customHeight="1" x14ac:dyDescent="0.2">
      <c r="A47" s="11"/>
      <c r="B47" s="159"/>
      <c r="C47" s="162"/>
      <c r="D47" s="272"/>
      <c r="E47" s="165"/>
      <c r="F47" s="41" t="s">
        <v>73</v>
      </c>
      <c r="G47" s="144">
        <f t="shared" ref="G47" si="47">IF(E46&lt;0.12,0.6*E46,IF(E46&gt;=0.12,0.6*E46))</f>
        <v>4.0800000000000003E-2</v>
      </c>
      <c r="H47" s="144"/>
      <c r="I47" s="274">
        <v>0.215</v>
      </c>
      <c r="J47" s="274"/>
      <c r="K47" s="144"/>
      <c r="L47" s="144"/>
      <c r="M47" s="147"/>
      <c r="N47" s="144"/>
      <c r="O47" s="144"/>
      <c r="P47" s="270"/>
    </row>
    <row r="48" spans="1:16" s="3" customFormat="1" ht="13.9" customHeight="1" thickBot="1" x14ac:dyDescent="0.25">
      <c r="A48" s="11"/>
      <c r="B48" s="160"/>
      <c r="C48" s="42">
        <f>C46+$P$8</f>
        <v>9.5</v>
      </c>
      <c r="D48" s="43">
        <v>6.5000000000000002E-2</v>
      </c>
      <c r="E48" s="166"/>
      <c r="F48" s="44" t="s">
        <v>74</v>
      </c>
      <c r="G48" s="145" t="str">
        <f t="shared" ref="G48" si="48">IF(E46&lt;0.12,"NA",IF(E46&gt;=0.12,0.8*E46))</f>
        <v>NA</v>
      </c>
      <c r="H48" s="145"/>
      <c r="I48" s="275"/>
      <c r="J48" s="275"/>
      <c r="K48" s="145"/>
      <c r="L48" s="145"/>
      <c r="M48" s="148"/>
      <c r="N48" s="145"/>
      <c r="O48" s="145"/>
      <c r="P48" s="271"/>
    </row>
    <row r="49" spans="1:16" s="3" customFormat="1" ht="14.1" customHeight="1" x14ac:dyDescent="0.2">
      <c r="A49" s="11"/>
      <c r="B49" s="158">
        <v>12</v>
      </c>
      <c r="C49" s="161">
        <f>C48</f>
        <v>9.5</v>
      </c>
      <c r="D49" s="164">
        <f>D48</f>
        <v>6.5000000000000002E-2</v>
      </c>
      <c r="E49" s="164">
        <v>4.4999999999999998E-2</v>
      </c>
      <c r="F49" s="40" t="s">
        <v>72</v>
      </c>
      <c r="G49" s="143" t="str">
        <f t="shared" ref="G49" si="49">IF(E49&lt;0.12,"NA",IF(E49&gt;=0.12,0.2*E49))</f>
        <v>NA</v>
      </c>
      <c r="H49" s="143"/>
      <c r="I49" s="273"/>
      <c r="J49" s="273"/>
      <c r="K49" s="143">
        <f t="shared" ref="K49" si="50">ROUND(+IF(E49&lt;0.12,(I50),(IF(E49&gt;=0.12,((I49+2*I50+I51)/4)))),3)</f>
        <v>0.192</v>
      </c>
      <c r="L49" s="143">
        <f>ROUND(+(D49+D51)/2*(C51-C49),3)</f>
        <v>0.03</v>
      </c>
      <c r="M49" s="146">
        <f>ROUND(+K49*L49,4)</f>
        <v>5.7999999999999996E-3</v>
      </c>
      <c r="N49" s="143">
        <f t="shared" ref="N49" si="51">ROUND(+M49/$M$68*100,1)</f>
        <v>6.2</v>
      </c>
      <c r="O49" s="143"/>
      <c r="P49" s="269"/>
    </row>
    <row r="50" spans="1:16" s="3" customFormat="1" ht="14.1" customHeight="1" x14ac:dyDescent="0.2">
      <c r="A50" s="11"/>
      <c r="B50" s="159"/>
      <c r="C50" s="162"/>
      <c r="D50" s="272"/>
      <c r="E50" s="165"/>
      <c r="F50" s="41" t="s">
        <v>73</v>
      </c>
      <c r="G50" s="144">
        <f t="shared" ref="G50" si="52">IF(E49&lt;0.12,0.6*E49,IF(E49&gt;=0.12,0.6*E49))</f>
        <v>2.7E-2</v>
      </c>
      <c r="H50" s="144"/>
      <c r="I50" s="274">
        <v>0.192</v>
      </c>
      <c r="J50" s="274"/>
      <c r="K50" s="144"/>
      <c r="L50" s="144"/>
      <c r="M50" s="147"/>
      <c r="N50" s="144"/>
      <c r="O50" s="144"/>
      <c r="P50" s="270"/>
    </row>
    <row r="51" spans="1:16" s="3" customFormat="1" ht="13.9" customHeight="1" thickBot="1" x14ac:dyDescent="0.25">
      <c r="A51" s="11"/>
      <c r="B51" s="160"/>
      <c r="C51" s="42">
        <f>C49+$P$8</f>
        <v>10</v>
      </c>
      <c r="D51" s="43">
        <v>5.5E-2</v>
      </c>
      <c r="E51" s="166"/>
      <c r="F51" s="44" t="s">
        <v>74</v>
      </c>
      <c r="G51" s="145" t="str">
        <f t="shared" ref="G51" si="53">IF(E49&lt;0.12,"NA",IF(E49&gt;=0.12,0.8*E49))</f>
        <v>NA</v>
      </c>
      <c r="H51" s="145"/>
      <c r="I51" s="275"/>
      <c r="J51" s="275"/>
      <c r="K51" s="145"/>
      <c r="L51" s="145"/>
      <c r="M51" s="148"/>
      <c r="N51" s="145"/>
      <c r="O51" s="145"/>
      <c r="P51" s="271"/>
    </row>
    <row r="52" spans="1:16" s="3" customFormat="1" ht="14.1" customHeight="1" x14ac:dyDescent="0.2">
      <c r="A52" s="11"/>
      <c r="B52" s="158">
        <v>13</v>
      </c>
      <c r="C52" s="161">
        <f>C51</f>
        <v>10</v>
      </c>
      <c r="D52" s="164">
        <f>+D51</f>
        <v>5.5E-2</v>
      </c>
      <c r="E52" s="164">
        <v>3.7999999999999999E-2</v>
      </c>
      <c r="F52" s="40" t="s">
        <v>72</v>
      </c>
      <c r="G52" s="143" t="str">
        <f t="shared" ref="G52" si="54">IF(E52&lt;0.12,"NA",IF(E52&gt;=0.12,0.2*E52))</f>
        <v>NA</v>
      </c>
      <c r="H52" s="143"/>
      <c r="I52" s="273"/>
      <c r="J52" s="273"/>
      <c r="K52" s="143">
        <f t="shared" ref="K52" si="55">ROUND(+IF(E52&lt;0.12,(I53),(IF(E52&gt;=0.12,((I52+2*I53+I54)/4)))),3)</f>
        <v>0.104</v>
      </c>
      <c r="L52" s="143">
        <f>ROUND(+(D52+D54)/2*(C54-C52),3)</f>
        <v>2.3E-2</v>
      </c>
      <c r="M52" s="146">
        <f>ROUND(+K52*L52,4)</f>
        <v>2.3999999999999998E-3</v>
      </c>
      <c r="N52" s="143">
        <f t="shared" ref="N52" si="56">ROUND(+M52/$M$68*100,1)</f>
        <v>2.6</v>
      </c>
      <c r="O52" s="143"/>
      <c r="P52" s="269"/>
    </row>
    <row r="53" spans="1:16" s="3" customFormat="1" ht="14.1" customHeight="1" x14ac:dyDescent="0.2">
      <c r="A53" s="11"/>
      <c r="B53" s="159"/>
      <c r="C53" s="162"/>
      <c r="D53" s="272"/>
      <c r="E53" s="165"/>
      <c r="F53" s="41" t="s">
        <v>73</v>
      </c>
      <c r="G53" s="144">
        <f t="shared" ref="G53" si="57">IF(E52&lt;0.12,0.6*E52,IF(E52&gt;=0.12,0.6*E52))</f>
        <v>2.2799999999999997E-2</v>
      </c>
      <c r="H53" s="144"/>
      <c r="I53" s="274">
        <v>0.104</v>
      </c>
      <c r="J53" s="274"/>
      <c r="K53" s="144"/>
      <c r="L53" s="144"/>
      <c r="M53" s="147"/>
      <c r="N53" s="144"/>
      <c r="O53" s="144"/>
      <c r="P53" s="270"/>
    </row>
    <row r="54" spans="1:16" s="3" customFormat="1" ht="13.9" customHeight="1" thickBot="1" x14ac:dyDescent="0.25">
      <c r="A54" s="11"/>
      <c r="B54" s="160"/>
      <c r="C54" s="42">
        <f>C52+$P$8</f>
        <v>10.5</v>
      </c>
      <c r="D54" s="43">
        <v>3.7999999999999999E-2</v>
      </c>
      <c r="E54" s="166"/>
      <c r="F54" s="44" t="s">
        <v>74</v>
      </c>
      <c r="G54" s="145" t="str">
        <f t="shared" ref="G54" si="58">IF(E52&lt;0.12,"NA",IF(E52&gt;=0.12,0.8*E52))</f>
        <v>NA</v>
      </c>
      <c r="H54" s="145"/>
      <c r="I54" s="275"/>
      <c r="J54" s="275"/>
      <c r="K54" s="145"/>
      <c r="L54" s="145"/>
      <c r="M54" s="148"/>
      <c r="N54" s="145"/>
      <c r="O54" s="145"/>
      <c r="P54" s="271"/>
    </row>
    <row r="55" spans="1:16" s="3" customFormat="1" ht="14.1" customHeight="1" x14ac:dyDescent="0.2">
      <c r="A55" s="11"/>
      <c r="B55" s="158">
        <v>14</v>
      </c>
      <c r="C55" s="161">
        <f>C54</f>
        <v>10.5</v>
      </c>
      <c r="D55" s="164">
        <f>+D54</f>
        <v>3.7999999999999999E-2</v>
      </c>
      <c r="E55" s="164">
        <v>0</v>
      </c>
      <c r="F55" s="40" t="s">
        <v>72</v>
      </c>
      <c r="G55" s="143" t="str">
        <f>IF(E55&lt;0.12,"NA",IF(E55&gt;=0.12,0.2*E55))</f>
        <v>NA</v>
      </c>
      <c r="H55" s="143"/>
      <c r="I55" s="273"/>
      <c r="J55" s="273"/>
      <c r="K55" s="143">
        <f t="shared" ref="K55" si="59">ROUND(+IF(E55&lt;0.12,(I56),(IF(E55&gt;=0.12,((I55+2*I56+I57)/4)))),3)</f>
        <v>0</v>
      </c>
      <c r="L55" s="143">
        <f>ROUND(+(D55+D57)/2*(C57-C55),3)</f>
        <v>0.01</v>
      </c>
      <c r="M55" s="146">
        <f>ROUND(+K55*L55,4)</f>
        <v>0</v>
      </c>
      <c r="N55" s="143">
        <f t="shared" ref="N55" si="60">ROUND(+M55/$M$68*100,1)</f>
        <v>0</v>
      </c>
      <c r="O55" s="143"/>
      <c r="P55" s="269"/>
    </row>
    <row r="56" spans="1:16" s="3" customFormat="1" ht="14.1" customHeight="1" x14ac:dyDescent="0.2">
      <c r="A56" s="11"/>
      <c r="B56" s="159"/>
      <c r="C56" s="162"/>
      <c r="D56" s="272"/>
      <c r="E56" s="165"/>
      <c r="F56" s="41" t="s">
        <v>73</v>
      </c>
      <c r="G56" s="144">
        <f>IF(E55&lt;0.12,0.6*E55,IF(E55&gt;=0.12,0.6*E55))</f>
        <v>0</v>
      </c>
      <c r="H56" s="144"/>
      <c r="I56" s="274">
        <v>0</v>
      </c>
      <c r="J56" s="274"/>
      <c r="K56" s="144"/>
      <c r="L56" s="144"/>
      <c r="M56" s="147"/>
      <c r="N56" s="144"/>
      <c r="O56" s="144"/>
      <c r="P56" s="270"/>
    </row>
    <row r="57" spans="1:16" s="3" customFormat="1" ht="13.9" customHeight="1" thickBot="1" x14ac:dyDescent="0.25">
      <c r="A57" s="11"/>
      <c r="B57" s="160"/>
      <c r="C57" s="42">
        <f>C55+$P$8</f>
        <v>11</v>
      </c>
      <c r="D57" s="43">
        <v>0</v>
      </c>
      <c r="E57" s="166"/>
      <c r="F57" s="44" t="s">
        <v>74</v>
      </c>
      <c r="G57" s="145" t="str">
        <f>IF(E55&lt;0.12,"NA",IF(E55&gt;=0.12,0.8*E55))</f>
        <v>NA</v>
      </c>
      <c r="H57" s="145"/>
      <c r="I57" s="275"/>
      <c r="J57" s="275"/>
      <c r="K57" s="145"/>
      <c r="L57" s="145"/>
      <c r="M57" s="148"/>
      <c r="N57" s="145"/>
      <c r="O57" s="145"/>
      <c r="P57" s="271"/>
    </row>
    <row r="58" spans="1:16" s="3" customFormat="1" ht="14.1" customHeight="1" x14ac:dyDescent="0.2">
      <c r="A58" s="11"/>
      <c r="B58" s="138"/>
      <c r="C58" s="257"/>
      <c r="D58" s="130"/>
      <c r="E58" s="130"/>
      <c r="F58" s="45" t="s">
        <v>31</v>
      </c>
      <c r="G58" s="268"/>
      <c r="H58" s="268"/>
      <c r="I58" s="268"/>
      <c r="J58" s="268"/>
      <c r="K58" s="130"/>
      <c r="L58" s="131"/>
      <c r="M58" s="132"/>
      <c r="N58" s="130"/>
      <c r="O58" s="130"/>
      <c r="P58" s="265"/>
    </row>
    <row r="59" spans="1:16" s="3" customFormat="1" ht="14.1" customHeight="1" x14ac:dyDescent="0.2">
      <c r="A59" s="11"/>
      <c r="B59" s="139"/>
      <c r="C59" s="256"/>
      <c r="D59" s="128"/>
      <c r="E59" s="128"/>
      <c r="F59" s="46" t="s">
        <v>75</v>
      </c>
      <c r="G59" s="262">
        <f>+ROUND(0.1*$E$58,2)</f>
        <v>0</v>
      </c>
      <c r="H59" s="262"/>
      <c r="I59" s="262"/>
      <c r="J59" s="262"/>
      <c r="K59" s="126"/>
      <c r="L59" s="126"/>
      <c r="M59" s="133"/>
      <c r="N59" s="128"/>
      <c r="O59" s="128"/>
      <c r="P59" s="266"/>
    </row>
    <row r="60" spans="1:16" s="3" customFormat="1" ht="14.1" customHeight="1" x14ac:dyDescent="0.2">
      <c r="A60" s="11"/>
      <c r="B60" s="139"/>
      <c r="C60" s="256"/>
      <c r="D60" s="128"/>
      <c r="E60" s="128"/>
      <c r="F60" s="46" t="s">
        <v>72</v>
      </c>
      <c r="G60" s="262">
        <f>+ROUND(0.2*$E$58,2)</f>
        <v>0</v>
      </c>
      <c r="H60" s="262"/>
      <c r="I60" s="262"/>
      <c r="J60" s="262"/>
      <c r="K60" s="126"/>
      <c r="L60" s="126"/>
      <c r="M60" s="133"/>
      <c r="N60" s="128"/>
      <c r="O60" s="128"/>
      <c r="P60" s="266"/>
    </row>
    <row r="61" spans="1:16" s="3" customFormat="1" ht="14.1" customHeight="1" x14ac:dyDescent="0.2">
      <c r="A61" s="11"/>
      <c r="B61" s="139"/>
      <c r="C61" s="256"/>
      <c r="D61" s="128"/>
      <c r="E61" s="128"/>
      <c r="F61" s="46" t="s">
        <v>76</v>
      </c>
      <c r="G61" s="262">
        <f>+ROUND(0.3*$E$58,2)</f>
        <v>0</v>
      </c>
      <c r="H61" s="262"/>
      <c r="I61" s="262"/>
      <c r="J61" s="262"/>
      <c r="K61" s="126"/>
      <c r="L61" s="126"/>
      <c r="M61" s="133"/>
      <c r="N61" s="128"/>
      <c r="O61" s="128"/>
      <c r="P61" s="266"/>
    </row>
    <row r="62" spans="1:16" s="3" customFormat="1" ht="14.1" customHeight="1" x14ac:dyDescent="0.2">
      <c r="A62" s="11"/>
      <c r="B62" s="139"/>
      <c r="C62" s="256"/>
      <c r="D62" s="128"/>
      <c r="E62" s="128"/>
      <c r="F62" s="46" t="s">
        <v>77</v>
      </c>
      <c r="G62" s="262">
        <f>+ROUND(0.4*$E$58,2)</f>
        <v>0</v>
      </c>
      <c r="H62" s="262"/>
      <c r="I62" s="262"/>
      <c r="J62" s="262"/>
      <c r="K62" s="126"/>
      <c r="L62" s="126"/>
      <c r="M62" s="133"/>
      <c r="N62" s="128"/>
      <c r="O62" s="128"/>
      <c r="P62" s="266"/>
    </row>
    <row r="63" spans="1:16" s="3" customFormat="1" ht="14.1" customHeight="1" x14ac:dyDescent="0.2">
      <c r="A63" s="11"/>
      <c r="B63" s="139"/>
      <c r="C63" s="256"/>
      <c r="D63" s="128"/>
      <c r="E63" s="128"/>
      <c r="F63" s="46" t="s">
        <v>30</v>
      </c>
      <c r="G63" s="262">
        <f>+ROUND(0.5*$E$58,2)</f>
        <v>0</v>
      </c>
      <c r="H63" s="262"/>
      <c r="I63" s="262"/>
      <c r="J63" s="262"/>
      <c r="K63" s="126"/>
      <c r="L63" s="126"/>
      <c r="M63" s="133"/>
      <c r="N63" s="128"/>
      <c r="O63" s="128"/>
      <c r="P63" s="266"/>
    </row>
    <row r="64" spans="1:16" s="3" customFormat="1" ht="14.1" customHeight="1" x14ac:dyDescent="0.2">
      <c r="A64" s="11"/>
      <c r="B64" s="139"/>
      <c r="C64" s="256"/>
      <c r="D64" s="128"/>
      <c r="E64" s="128"/>
      <c r="F64" s="46" t="s">
        <v>73</v>
      </c>
      <c r="G64" s="262">
        <f>+ROUND(0.6*$E$58,2)</f>
        <v>0</v>
      </c>
      <c r="H64" s="262"/>
      <c r="I64" s="262"/>
      <c r="J64" s="262"/>
      <c r="K64" s="126"/>
      <c r="L64" s="126"/>
      <c r="M64" s="133"/>
      <c r="N64" s="128"/>
      <c r="O64" s="128"/>
      <c r="P64" s="266"/>
    </row>
    <row r="65" spans="1:17" s="3" customFormat="1" ht="14.1" customHeight="1" x14ac:dyDescent="0.2">
      <c r="A65" s="11"/>
      <c r="B65" s="139"/>
      <c r="C65" s="256"/>
      <c r="D65" s="128"/>
      <c r="E65" s="128"/>
      <c r="F65" s="46" t="s">
        <v>78</v>
      </c>
      <c r="G65" s="262">
        <f>+ROUND(0.7*$E$58,2)</f>
        <v>0</v>
      </c>
      <c r="H65" s="262"/>
      <c r="I65" s="262"/>
      <c r="J65" s="262"/>
      <c r="K65" s="126"/>
      <c r="L65" s="126"/>
      <c r="M65" s="133"/>
      <c r="N65" s="128"/>
      <c r="O65" s="128"/>
      <c r="P65" s="266"/>
    </row>
    <row r="66" spans="1:17" s="3" customFormat="1" ht="14.1" customHeight="1" x14ac:dyDescent="0.2">
      <c r="A66" s="11"/>
      <c r="B66" s="139"/>
      <c r="C66" s="256"/>
      <c r="D66" s="128"/>
      <c r="E66" s="128"/>
      <c r="F66" s="46" t="s">
        <v>74</v>
      </c>
      <c r="G66" s="262">
        <f>+ROUND(0.8*$E$58,2)</f>
        <v>0</v>
      </c>
      <c r="H66" s="262"/>
      <c r="I66" s="262"/>
      <c r="J66" s="262"/>
      <c r="K66" s="126"/>
      <c r="L66" s="126"/>
      <c r="M66" s="133"/>
      <c r="N66" s="128"/>
      <c r="O66" s="128"/>
      <c r="P66" s="266"/>
    </row>
    <row r="67" spans="1:17" s="3" customFormat="1" ht="13.5" thickBot="1" x14ac:dyDescent="0.25">
      <c r="A67" s="11"/>
      <c r="B67" s="140"/>
      <c r="C67" s="264"/>
      <c r="D67" s="129"/>
      <c r="E67" s="129"/>
      <c r="F67" s="48" t="s">
        <v>79</v>
      </c>
      <c r="G67" s="263">
        <f>+ROUND(0.9*$E$58,2)</f>
        <v>0</v>
      </c>
      <c r="H67" s="263"/>
      <c r="I67" s="263"/>
      <c r="J67" s="263"/>
      <c r="K67" s="127"/>
      <c r="L67" s="127"/>
      <c r="M67" s="134"/>
      <c r="N67" s="129"/>
      <c r="O67" s="129"/>
      <c r="P67" s="267"/>
    </row>
    <row r="68" spans="1:17" s="3" customFormat="1" ht="12.75" customHeight="1" x14ac:dyDescent="0.2">
      <c r="A68" s="11"/>
      <c r="B68" s="109" t="s">
        <v>32</v>
      </c>
      <c r="C68" s="110"/>
      <c r="D68" s="110"/>
      <c r="E68" s="110"/>
      <c r="F68" s="110"/>
      <c r="G68" s="110"/>
      <c r="H68" s="110"/>
      <c r="I68" s="110"/>
      <c r="J68" s="110"/>
      <c r="K68" s="12">
        <f>ROUND(+M68/L68,3)</f>
        <v>0.24199999999999999</v>
      </c>
      <c r="L68" s="16">
        <f>SUM(L16:L67)</f>
        <v>0.38500000000000012</v>
      </c>
      <c r="M68" s="15">
        <f>SUM(M16:M67)</f>
        <v>9.2999999999999999E-2</v>
      </c>
      <c r="N68" s="13">
        <f>ROUND(SUM(N16:N67),0)</f>
        <v>100</v>
      </c>
      <c r="O68" s="113" t="s">
        <v>33</v>
      </c>
      <c r="P68" s="115"/>
    </row>
    <row r="69" spans="1:17" s="3" customFormat="1" ht="15" customHeight="1" thickBot="1" x14ac:dyDescent="0.25">
      <c r="A69" s="11"/>
      <c r="B69" s="111"/>
      <c r="C69" s="112"/>
      <c r="D69" s="112"/>
      <c r="E69" s="112"/>
      <c r="F69" s="112"/>
      <c r="G69" s="112"/>
      <c r="H69" s="112"/>
      <c r="I69" s="112"/>
      <c r="J69" s="112"/>
      <c r="K69" s="14" t="s">
        <v>34</v>
      </c>
      <c r="L69" s="14" t="s">
        <v>50</v>
      </c>
      <c r="M69" s="14" t="s">
        <v>51</v>
      </c>
      <c r="N69" s="14" t="s">
        <v>35</v>
      </c>
      <c r="O69" s="114"/>
      <c r="P69" s="116"/>
    </row>
    <row r="70" spans="1:17" ht="57" customHeight="1" thickBot="1" x14ac:dyDescent="0.3">
      <c r="A70" s="49"/>
      <c r="B70" s="117" t="s">
        <v>29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9"/>
    </row>
    <row r="71" spans="1:17" ht="15" customHeight="1" thickBot="1" x14ac:dyDescent="0.3">
      <c r="A71" s="5"/>
      <c r="B71" s="120" t="s">
        <v>80</v>
      </c>
      <c r="C71" s="121"/>
      <c r="D71" s="121"/>
      <c r="E71" s="121"/>
      <c r="F71" s="121"/>
      <c r="G71" s="121" t="s">
        <v>81</v>
      </c>
      <c r="H71" s="121"/>
      <c r="I71" s="121"/>
      <c r="J71" s="121"/>
      <c r="K71" s="121"/>
      <c r="L71" s="121"/>
      <c r="M71" s="121" t="s">
        <v>82</v>
      </c>
      <c r="N71" s="121"/>
      <c r="O71" s="121"/>
      <c r="P71" s="122"/>
    </row>
    <row r="72" spans="1:17" ht="15" customHeight="1" thickBot="1" x14ac:dyDescent="0.3">
      <c r="A72" s="5"/>
      <c r="B72" s="85"/>
      <c r="C72" s="86"/>
      <c r="D72" s="86"/>
      <c r="E72" s="86"/>
      <c r="F72" s="86"/>
      <c r="G72" s="86"/>
      <c r="H72" s="86"/>
      <c r="I72" s="87"/>
      <c r="J72" s="90" t="s">
        <v>53</v>
      </c>
      <c r="K72" s="91"/>
      <c r="L72" s="91"/>
      <c r="M72" s="91"/>
      <c r="N72" s="91"/>
      <c r="O72" s="91"/>
      <c r="P72" s="92"/>
    </row>
    <row r="73" spans="1:17" ht="18.600000000000001" customHeight="1" thickBot="1" x14ac:dyDescent="0.3">
      <c r="A73" s="6"/>
      <c r="B73" s="85"/>
      <c r="C73" s="86"/>
      <c r="D73" s="86"/>
      <c r="E73" s="86"/>
      <c r="F73" s="86"/>
      <c r="G73" s="86"/>
      <c r="H73" s="86"/>
      <c r="I73" s="87"/>
      <c r="J73" s="50" t="s">
        <v>83</v>
      </c>
      <c r="K73" s="93" t="s">
        <v>94</v>
      </c>
      <c r="L73" s="93"/>
      <c r="M73" s="93"/>
      <c r="N73" s="93"/>
      <c r="O73" s="93"/>
      <c r="P73" s="94"/>
    </row>
    <row r="74" spans="1:17" ht="88.15" customHeight="1" thickBot="1" x14ac:dyDescent="0.3">
      <c r="A74" s="10"/>
      <c r="B74" s="85"/>
      <c r="C74" s="86"/>
      <c r="D74" s="86"/>
      <c r="E74" s="86"/>
      <c r="F74" s="86"/>
      <c r="G74" s="86"/>
      <c r="H74" s="86"/>
      <c r="I74" s="87"/>
      <c r="J74" s="95" t="s">
        <v>98</v>
      </c>
      <c r="K74" s="96"/>
      <c r="L74" s="96"/>
      <c r="M74" s="96"/>
      <c r="N74" s="96"/>
      <c r="O74" s="96"/>
      <c r="P74" s="97"/>
    </row>
    <row r="75" spans="1:17" ht="15" customHeight="1" thickBot="1" x14ac:dyDescent="0.3">
      <c r="A75" s="5"/>
      <c r="B75" s="85"/>
      <c r="C75" s="86"/>
      <c r="D75" s="86"/>
      <c r="E75" s="86"/>
      <c r="F75" s="86"/>
      <c r="G75" s="86"/>
      <c r="H75" s="86"/>
      <c r="I75" s="87"/>
      <c r="J75" s="98" t="s">
        <v>36</v>
      </c>
      <c r="K75" s="99"/>
      <c r="L75" s="99"/>
      <c r="M75" s="99"/>
      <c r="N75" s="100"/>
      <c r="O75" s="101">
        <v>6.77</v>
      </c>
      <c r="P75" s="102"/>
    </row>
    <row r="76" spans="1:17" ht="15.75" thickBot="1" x14ac:dyDescent="0.3">
      <c r="A76" s="5"/>
      <c r="B76" s="85"/>
      <c r="C76" s="86"/>
      <c r="D76" s="86"/>
      <c r="E76" s="86"/>
      <c r="F76" s="86"/>
      <c r="G76" s="86"/>
      <c r="H76" s="86"/>
      <c r="I76" s="87"/>
      <c r="J76" s="103" t="s">
        <v>52</v>
      </c>
      <c r="K76" s="104"/>
      <c r="L76" s="104"/>
      <c r="M76" s="104"/>
      <c r="N76" s="105"/>
      <c r="O76" s="101">
        <v>0.12</v>
      </c>
      <c r="P76" s="102"/>
      <c r="Q76" s="51"/>
    </row>
    <row r="77" spans="1:17" ht="14.45" customHeight="1" thickBot="1" x14ac:dyDescent="0.3">
      <c r="A77" s="5"/>
      <c r="B77" s="88"/>
      <c r="C77" s="77"/>
      <c r="D77" s="77"/>
      <c r="E77" s="77"/>
      <c r="F77" s="77"/>
      <c r="G77" s="77"/>
      <c r="H77" s="77"/>
      <c r="I77" s="89"/>
      <c r="J77" s="106" t="s">
        <v>86</v>
      </c>
      <c r="K77" s="107"/>
      <c r="L77" s="107"/>
      <c r="M77" s="107"/>
      <c r="N77" s="107"/>
      <c r="O77" s="107"/>
      <c r="P77" s="108"/>
    </row>
    <row r="78" spans="1:17" ht="23.45" customHeight="1" thickBot="1" x14ac:dyDescent="0.3">
      <c r="A78" s="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</row>
    <row r="79" spans="1:17" ht="15.75" thickBot="1" x14ac:dyDescent="0.3">
      <c r="A79" s="78" t="s">
        <v>37</v>
      </c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80"/>
    </row>
    <row r="80" spans="1:17" ht="141.6" customHeight="1" thickBot="1" x14ac:dyDescent="0.3">
      <c r="A80" s="4"/>
      <c r="B80" s="81"/>
      <c r="C80" s="82"/>
      <c r="D80" s="82"/>
      <c r="E80" s="82"/>
      <c r="F80" s="83"/>
      <c r="G80" s="81"/>
      <c r="H80" s="82"/>
      <c r="I80" s="82"/>
      <c r="J80" s="82"/>
      <c r="K80" s="82"/>
      <c r="L80" s="83"/>
      <c r="M80" s="81"/>
      <c r="N80" s="82"/>
      <c r="O80" s="82"/>
      <c r="P80" s="83"/>
    </row>
    <row r="81" spans="1:16" s="9" customFormat="1" ht="13.9" customHeight="1" thickBot="1" x14ac:dyDescent="0.3">
      <c r="A81" s="8" t="s">
        <v>87</v>
      </c>
      <c r="B81" s="84" t="s">
        <v>99</v>
      </c>
      <c r="C81" s="72"/>
      <c r="D81" s="72"/>
      <c r="E81" s="72"/>
      <c r="F81" s="73"/>
      <c r="G81" s="84" t="s">
        <v>100</v>
      </c>
      <c r="H81" s="72"/>
      <c r="I81" s="72"/>
      <c r="J81" s="72"/>
      <c r="K81" s="72"/>
      <c r="L81" s="73"/>
      <c r="M81" s="84" t="s">
        <v>90</v>
      </c>
      <c r="N81" s="72"/>
      <c r="O81" s="72"/>
      <c r="P81" s="73"/>
    </row>
    <row r="82" spans="1:16" ht="14.45" customHeight="1" x14ac:dyDescent="0.25">
      <c r="A82" s="7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 spans="1:16" ht="14.45" customHeight="1" thickBot="1" x14ac:dyDescent="0.3">
      <c r="A83" s="7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 spans="1:16" s="3" customFormat="1" ht="15.75" customHeight="1" thickBot="1" x14ac:dyDescent="0.25">
      <c r="A84" s="74" t="s">
        <v>38</v>
      </c>
      <c r="B84" s="75"/>
      <c r="C84" s="75"/>
      <c r="D84" s="75" t="s">
        <v>101</v>
      </c>
      <c r="E84" s="75"/>
      <c r="F84" s="75"/>
      <c r="G84" s="75"/>
      <c r="H84" s="75"/>
      <c r="I84" s="75"/>
      <c r="J84" s="75" t="s">
        <v>39</v>
      </c>
      <c r="K84" s="75"/>
      <c r="L84" s="75"/>
      <c r="M84" s="75"/>
      <c r="N84" s="75"/>
      <c r="O84" s="75"/>
      <c r="P84" s="76"/>
    </row>
  </sheetData>
  <mergeCells count="333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K52:K54"/>
    <mergeCell ref="L52:L54"/>
    <mergeCell ref="M52:M54"/>
    <mergeCell ref="N52:N54"/>
    <mergeCell ref="O52:O54"/>
    <mergeCell ref="P52:P54"/>
    <mergeCell ref="B52:B54"/>
    <mergeCell ref="C52:C53"/>
    <mergeCell ref="D52:D53"/>
    <mergeCell ref="E52:E54"/>
    <mergeCell ref="G52:H52"/>
    <mergeCell ref="I52:J52"/>
    <mergeCell ref="G53:H53"/>
    <mergeCell ref="I53:J53"/>
    <mergeCell ref="G54:H54"/>
    <mergeCell ref="I54:J54"/>
    <mergeCell ref="K55:K57"/>
    <mergeCell ref="L55:L57"/>
    <mergeCell ref="M55:M57"/>
    <mergeCell ref="N55:N57"/>
    <mergeCell ref="O55:O57"/>
    <mergeCell ref="P55:P57"/>
    <mergeCell ref="B55:B57"/>
    <mergeCell ref="C55:C56"/>
    <mergeCell ref="D55:D56"/>
    <mergeCell ref="E55:E57"/>
    <mergeCell ref="G55:H55"/>
    <mergeCell ref="I55:J55"/>
    <mergeCell ref="G56:H56"/>
    <mergeCell ref="I56:J56"/>
    <mergeCell ref="G57:H57"/>
    <mergeCell ref="I57:J57"/>
    <mergeCell ref="G61:H61"/>
    <mergeCell ref="I61:J61"/>
    <mergeCell ref="G62:H62"/>
    <mergeCell ref="I62:J62"/>
    <mergeCell ref="C63:C67"/>
    <mergeCell ref="D63:D67"/>
    <mergeCell ref="G63:H63"/>
    <mergeCell ref="I63:J63"/>
    <mergeCell ref="G64:H64"/>
    <mergeCell ref="I64:J64"/>
    <mergeCell ref="C58:C62"/>
    <mergeCell ref="D58:D62"/>
    <mergeCell ref="E58:E67"/>
    <mergeCell ref="G58:H58"/>
    <mergeCell ref="I58:J58"/>
    <mergeCell ref="G59:H59"/>
    <mergeCell ref="I59:J59"/>
    <mergeCell ref="G60:H60"/>
    <mergeCell ref="I60:J60"/>
    <mergeCell ref="B68:J69"/>
    <mergeCell ref="O68:O69"/>
    <mergeCell ref="P68:P69"/>
    <mergeCell ref="B70:P70"/>
    <mergeCell ref="B71:F71"/>
    <mergeCell ref="G71:L71"/>
    <mergeCell ref="M71:P71"/>
    <mergeCell ref="G65:H65"/>
    <mergeCell ref="I65:J65"/>
    <mergeCell ref="G66:H66"/>
    <mergeCell ref="I66:J66"/>
    <mergeCell ref="G67:H67"/>
    <mergeCell ref="I67:J67"/>
    <mergeCell ref="K58:K67"/>
    <mergeCell ref="L58:L67"/>
    <mergeCell ref="M58:M67"/>
    <mergeCell ref="N58:N67"/>
    <mergeCell ref="O58:O67"/>
    <mergeCell ref="P58:P67"/>
    <mergeCell ref="B58:B67"/>
    <mergeCell ref="B72:I77"/>
    <mergeCell ref="J72:P72"/>
    <mergeCell ref="K73:P73"/>
    <mergeCell ref="J74:P74"/>
    <mergeCell ref="J75:N75"/>
    <mergeCell ref="O75:P75"/>
    <mergeCell ref="J76:N76"/>
    <mergeCell ref="O76:P76"/>
    <mergeCell ref="J77:P77"/>
    <mergeCell ref="B82:P82"/>
    <mergeCell ref="B83:P83"/>
    <mergeCell ref="A84:C84"/>
    <mergeCell ref="D84:I84"/>
    <mergeCell ref="J84:K84"/>
    <mergeCell ref="L84:P84"/>
    <mergeCell ref="B78:P78"/>
    <mergeCell ref="A79:P79"/>
    <mergeCell ref="B80:F80"/>
    <mergeCell ref="G80:L80"/>
    <mergeCell ref="M80:P80"/>
    <mergeCell ref="B81:F81"/>
    <mergeCell ref="G81:L81"/>
    <mergeCell ref="M81:P81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view="pageBreakPreview" zoomScaleSheetLayoutView="10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7"/>
      <c r="B2" s="324"/>
      <c r="C2" s="325"/>
      <c r="D2" s="326"/>
      <c r="E2" s="248" t="s">
        <v>58</v>
      </c>
      <c r="F2" s="249"/>
      <c r="G2" s="249"/>
      <c r="H2" s="249"/>
      <c r="I2" s="249"/>
      <c r="J2" s="249"/>
      <c r="K2" s="249"/>
      <c r="L2" s="249"/>
      <c r="M2" s="249"/>
      <c r="N2" s="249"/>
      <c r="O2" s="327"/>
      <c r="P2" s="252"/>
    </row>
    <row r="3" spans="1:16" s="2" customFormat="1" ht="20.45" customHeight="1" thickBot="1" x14ac:dyDescent="0.3">
      <c r="A3" s="17"/>
      <c r="B3" s="328"/>
      <c r="C3" s="329"/>
      <c r="D3" s="330"/>
      <c r="E3" s="250"/>
      <c r="F3" s="251"/>
      <c r="G3" s="251"/>
      <c r="H3" s="251"/>
      <c r="I3" s="251"/>
      <c r="J3" s="251"/>
      <c r="K3" s="251"/>
      <c r="L3" s="251"/>
      <c r="M3" s="251"/>
      <c r="N3" s="251"/>
      <c r="O3" s="331"/>
      <c r="P3" s="253"/>
    </row>
    <row r="4" spans="1:16" s="2" customFormat="1" ht="4.9000000000000004" customHeight="1" thickBot="1" x14ac:dyDescent="0.3">
      <c r="A4" s="17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</row>
    <row r="5" spans="1:16" s="337" customFormat="1" ht="26.25" customHeight="1" thickBot="1" x14ac:dyDescent="0.3">
      <c r="A5" s="335"/>
      <c r="B5" s="19" t="s">
        <v>0</v>
      </c>
      <c r="C5" s="261">
        <v>43021</v>
      </c>
      <c r="D5" s="238"/>
      <c r="E5" s="232" t="s">
        <v>1</v>
      </c>
      <c r="F5" s="233"/>
      <c r="G5" s="336">
        <v>4</v>
      </c>
      <c r="H5" s="237" t="s">
        <v>2</v>
      </c>
      <c r="I5" s="233"/>
      <c r="J5" s="332" t="s">
        <v>107</v>
      </c>
      <c r="K5" s="333"/>
      <c r="L5" s="333"/>
      <c r="M5" s="333"/>
      <c r="N5" s="333"/>
      <c r="O5" s="333"/>
      <c r="P5" s="334"/>
    </row>
    <row r="6" spans="1:16" s="20" customFormat="1" ht="11.25" customHeight="1" thickBot="1" x14ac:dyDescent="0.3">
      <c r="A6" s="18"/>
      <c r="B6" s="232" t="s">
        <v>3</v>
      </c>
      <c r="C6" s="233"/>
      <c r="D6" s="234" t="s">
        <v>59</v>
      </c>
      <c r="E6" s="234"/>
      <c r="F6" s="234"/>
      <c r="G6" s="234"/>
      <c r="H6" s="234"/>
      <c r="I6" s="234"/>
      <c r="J6" s="235"/>
      <c r="K6" s="236" t="s">
        <v>4</v>
      </c>
      <c r="L6" s="237"/>
      <c r="M6" s="238" t="s">
        <v>97</v>
      </c>
      <c r="N6" s="239"/>
      <c r="O6" s="238" t="s">
        <v>61</v>
      </c>
      <c r="P6" s="240"/>
    </row>
    <row r="7" spans="1:16" s="20" customFormat="1" ht="14.1" customHeight="1" x14ac:dyDescent="0.25">
      <c r="A7" s="18"/>
      <c r="B7" s="241" t="s">
        <v>62</v>
      </c>
      <c r="C7" s="221"/>
      <c r="D7" s="221"/>
      <c r="E7" s="242"/>
      <c r="F7" s="243" t="s">
        <v>11</v>
      </c>
      <c r="G7" s="244"/>
      <c r="H7" s="245"/>
      <c r="I7" s="21">
        <v>0.3979166666666667</v>
      </c>
      <c r="J7" s="246" t="s">
        <v>92</v>
      </c>
      <c r="K7" s="247"/>
      <c r="L7" s="22">
        <v>1.52</v>
      </c>
      <c r="M7" s="241" t="s">
        <v>14</v>
      </c>
      <c r="N7" s="221"/>
      <c r="O7" s="221"/>
      <c r="P7" s="23">
        <v>7.2</v>
      </c>
    </row>
    <row r="8" spans="1:16" s="20" customFormat="1" ht="14.1" customHeight="1" thickBot="1" x14ac:dyDescent="0.3">
      <c r="A8" s="18"/>
      <c r="B8" s="210" t="s">
        <v>6</v>
      </c>
      <c r="C8" s="211"/>
      <c r="D8" s="211"/>
      <c r="E8" s="212"/>
      <c r="F8" s="24" t="s">
        <v>15</v>
      </c>
      <c r="G8" s="25"/>
      <c r="H8" s="26"/>
      <c r="I8" s="27">
        <v>0.46527777777777773</v>
      </c>
      <c r="J8" s="213" t="s">
        <v>93</v>
      </c>
      <c r="K8" s="214"/>
      <c r="L8" s="22">
        <v>1.52</v>
      </c>
      <c r="M8" s="215" t="s">
        <v>18</v>
      </c>
      <c r="N8" s="195"/>
      <c r="O8" s="195"/>
      <c r="P8" s="28">
        <v>0.5</v>
      </c>
    </row>
    <row r="9" spans="1:16" s="20" customFormat="1" ht="14.1" customHeight="1" x14ac:dyDescent="0.25">
      <c r="A9" s="29"/>
      <c r="B9" s="216" t="s">
        <v>7</v>
      </c>
      <c r="C9" s="217"/>
      <c r="D9" s="219" t="s">
        <v>8</v>
      </c>
      <c r="E9" s="221" t="s">
        <v>9</v>
      </c>
      <c r="F9" s="221"/>
      <c r="G9" s="221"/>
      <c r="H9" s="30"/>
      <c r="I9" s="222" t="s">
        <v>63</v>
      </c>
      <c r="J9" s="223"/>
      <c r="K9" s="226">
        <v>4.2</v>
      </c>
      <c r="L9" s="228" t="s">
        <v>13</v>
      </c>
      <c r="M9" s="229"/>
      <c r="N9" s="229"/>
      <c r="O9" s="230">
        <v>10</v>
      </c>
      <c r="P9" s="231"/>
    </row>
    <row r="10" spans="1:16" s="20" customFormat="1" ht="14.1" customHeight="1" thickBot="1" x14ac:dyDescent="0.3">
      <c r="A10" s="29"/>
      <c r="B10" s="114"/>
      <c r="C10" s="218"/>
      <c r="D10" s="220"/>
      <c r="E10" s="195" t="s">
        <v>10</v>
      </c>
      <c r="F10" s="195"/>
      <c r="G10" s="195"/>
      <c r="H10" s="31" t="s">
        <v>5</v>
      </c>
      <c r="I10" s="224"/>
      <c r="J10" s="225"/>
      <c r="K10" s="227"/>
      <c r="L10" s="196" t="s">
        <v>17</v>
      </c>
      <c r="M10" s="197"/>
      <c r="N10" s="197"/>
      <c r="O10" s="198">
        <v>0.40277777777777773</v>
      </c>
      <c r="P10" s="199"/>
    </row>
    <row r="11" spans="1:16" s="33" customFormat="1" ht="23.25" customHeight="1" x14ac:dyDescent="0.2">
      <c r="A11" s="11"/>
      <c r="B11" s="200" t="s">
        <v>19</v>
      </c>
      <c r="C11" s="203" t="s">
        <v>64</v>
      </c>
      <c r="D11" s="203"/>
      <c r="E11" s="203"/>
      <c r="F11" s="32"/>
      <c r="G11" s="204" t="s">
        <v>65</v>
      </c>
      <c r="H11" s="204"/>
      <c r="I11" s="204"/>
      <c r="J11" s="204"/>
      <c r="K11" s="204"/>
      <c r="L11" s="205"/>
      <c r="M11" s="204" t="s">
        <v>66</v>
      </c>
      <c r="N11" s="204"/>
      <c r="O11" s="204"/>
      <c r="P11" s="208"/>
    </row>
    <row r="12" spans="1:16" s="33" customFormat="1" ht="23.25" customHeight="1" x14ac:dyDescent="0.2">
      <c r="A12" s="11"/>
      <c r="B12" s="201"/>
      <c r="C12" s="209" t="s">
        <v>67</v>
      </c>
      <c r="D12" s="209"/>
      <c r="E12" s="209"/>
      <c r="F12" s="34"/>
      <c r="G12" s="173" t="s">
        <v>70</v>
      </c>
      <c r="H12" s="173"/>
      <c r="I12" s="173"/>
      <c r="J12" s="173"/>
      <c r="K12" s="173"/>
      <c r="L12" s="206"/>
      <c r="M12" s="173" t="s">
        <v>69</v>
      </c>
      <c r="N12" s="173"/>
      <c r="O12" s="173"/>
      <c r="P12" s="174"/>
    </row>
    <row r="13" spans="1:16" s="33" customFormat="1" ht="23.25" customHeight="1" thickBot="1" x14ac:dyDescent="0.25">
      <c r="A13" s="11"/>
      <c r="B13" s="202"/>
      <c r="C13" s="175"/>
      <c r="D13" s="176"/>
      <c r="E13" s="176"/>
      <c r="F13" s="176"/>
      <c r="G13" s="177" t="s">
        <v>68</v>
      </c>
      <c r="H13" s="177"/>
      <c r="I13" s="177"/>
      <c r="J13" s="177"/>
      <c r="K13" s="177"/>
      <c r="L13" s="207"/>
      <c r="M13" s="177" t="s">
        <v>71</v>
      </c>
      <c r="N13" s="177"/>
      <c r="O13" s="177"/>
      <c r="P13" s="178"/>
    </row>
    <row r="14" spans="1:16" ht="16.5" customHeight="1" x14ac:dyDescent="0.25">
      <c r="A14" s="5"/>
      <c r="B14" s="179" t="s">
        <v>20</v>
      </c>
      <c r="C14" s="181" t="s">
        <v>21</v>
      </c>
      <c r="D14" s="181" t="s">
        <v>42</v>
      </c>
      <c r="E14" s="183" t="s">
        <v>22</v>
      </c>
      <c r="F14" s="185" t="s">
        <v>43</v>
      </c>
      <c r="G14" s="186"/>
      <c r="H14" s="187"/>
      <c r="I14" s="191" t="s">
        <v>44</v>
      </c>
      <c r="J14" s="192"/>
      <c r="K14" s="35"/>
      <c r="L14" s="36" t="s">
        <v>45</v>
      </c>
      <c r="M14" s="36" t="s">
        <v>46</v>
      </c>
      <c r="N14" s="36" t="s">
        <v>46</v>
      </c>
      <c r="O14" s="36" t="s">
        <v>47</v>
      </c>
      <c r="P14" s="37" t="s">
        <v>23</v>
      </c>
    </row>
    <row r="15" spans="1:16" ht="14.1" customHeight="1" thickBot="1" x14ac:dyDescent="0.3">
      <c r="A15" s="5"/>
      <c r="B15" s="180"/>
      <c r="C15" s="182"/>
      <c r="D15" s="182"/>
      <c r="E15" s="184"/>
      <c r="F15" s="188"/>
      <c r="G15" s="189"/>
      <c r="H15" s="190"/>
      <c r="I15" s="193" t="s">
        <v>24</v>
      </c>
      <c r="J15" s="194"/>
      <c r="K15" s="38" t="s">
        <v>25</v>
      </c>
      <c r="L15" s="38" t="s">
        <v>48</v>
      </c>
      <c r="M15" s="38" t="s">
        <v>49</v>
      </c>
      <c r="N15" s="38" t="s">
        <v>26</v>
      </c>
      <c r="O15" s="38" t="s">
        <v>27</v>
      </c>
      <c r="P15" s="39" t="s">
        <v>28</v>
      </c>
    </row>
    <row r="16" spans="1:16" s="3" customFormat="1" ht="14.1" customHeight="1" x14ac:dyDescent="0.2">
      <c r="A16" s="11"/>
      <c r="B16" s="158">
        <v>1</v>
      </c>
      <c r="C16" s="161">
        <f>+K9</f>
        <v>4.2</v>
      </c>
      <c r="D16" s="164">
        <v>0</v>
      </c>
      <c r="E16" s="164">
        <v>3.5000000000000003E-2</v>
      </c>
      <c r="F16" s="40" t="s">
        <v>72</v>
      </c>
      <c r="G16" s="143" t="str">
        <f t="shared" ref="G16" si="0">IF(E16&lt;0.12,"NA",IF(E16&gt;=0.12,0.2*E16))</f>
        <v>NA</v>
      </c>
      <c r="H16" s="143"/>
      <c r="I16" s="273"/>
      <c r="J16" s="273"/>
      <c r="K16" s="143">
        <f>ROUND(+IF(E16&lt;0.12,(I17),(IF(E16&gt;=0.12,((I16+2*I17+I18)/4)))),3)</f>
        <v>3.9E-2</v>
      </c>
      <c r="L16" s="143">
        <f>ROUND(+(D16+D18)/2*(C18-C16),3)</f>
        <v>0.01</v>
      </c>
      <c r="M16" s="146">
        <f>ROUND(+K16*L16,4)</f>
        <v>4.0000000000000002E-4</v>
      </c>
      <c r="N16" s="143">
        <f>ROUND(+M16/$M$68*100,1)</f>
        <v>0.7</v>
      </c>
      <c r="O16" s="143"/>
      <c r="P16" s="269"/>
    </row>
    <row r="17" spans="1:16" s="3" customFormat="1" ht="14.1" customHeight="1" x14ac:dyDescent="0.2">
      <c r="A17" s="11"/>
      <c r="B17" s="159"/>
      <c r="C17" s="162"/>
      <c r="D17" s="272"/>
      <c r="E17" s="165"/>
      <c r="F17" s="41" t="s">
        <v>73</v>
      </c>
      <c r="G17" s="144">
        <f t="shared" ref="G17" si="1">IF(E16&lt;0.12,0.6*E16,IF(E16&gt;=0.12,0.6*E16))</f>
        <v>2.1000000000000001E-2</v>
      </c>
      <c r="H17" s="144"/>
      <c r="I17" s="274">
        <v>3.9E-2</v>
      </c>
      <c r="J17" s="274"/>
      <c r="K17" s="144"/>
      <c r="L17" s="144"/>
      <c r="M17" s="147"/>
      <c r="N17" s="144"/>
      <c r="O17" s="144"/>
      <c r="P17" s="270"/>
    </row>
    <row r="18" spans="1:16" s="3" customFormat="1" ht="13.9" customHeight="1" thickBot="1" x14ac:dyDescent="0.25">
      <c r="A18" s="11"/>
      <c r="B18" s="160"/>
      <c r="C18" s="42">
        <f>C16+$P$8</f>
        <v>4.7</v>
      </c>
      <c r="D18" s="43">
        <v>3.7999999999999999E-2</v>
      </c>
      <c r="E18" s="166"/>
      <c r="F18" s="44" t="s">
        <v>74</v>
      </c>
      <c r="G18" s="145" t="str">
        <f t="shared" ref="G18" si="2">IF(E16&lt;0.12,"NA",IF(E16&gt;=0.12,0.8*E16))</f>
        <v>NA</v>
      </c>
      <c r="H18" s="145"/>
      <c r="I18" s="275"/>
      <c r="J18" s="275"/>
      <c r="K18" s="145"/>
      <c r="L18" s="145"/>
      <c r="M18" s="148"/>
      <c r="N18" s="145"/>
      <c r="O18" s="145"/>
      <c r="P18" s="271"/>
    </row>
    <row r="19" spans="1:16" s="3" customFormat="1" ht="14.1" customHeight="1" x14ac:dyDescent="0.2">
      <c r="A19" s="11"/>
      <c r="B19" s="158">
        <v>2</v>
      </c>
      <c r="C19" s="161">
        <f>C18</f>
        <v>4.7</v>
      </c>
      <c r="D19" s="164">
        <f>D18</f>
        <v>3.7999999999999999E-2</v>
      </c>
      <c r="E19" s="164">
        <v>5.5E-2</v>
      </c>
      <c r="F19" s="40" t="s">
        <v>72</v>
      </c>
      <c r="G19" s="143" t="str">
        <f t="shared" ref="G19" si="3">IF(E19&lt;0.12,"NA",IF(E19&gt;=0.12,0.2*E19))</f>
        <v>NA</v>
      </c>
      <c r="H19" s="143"/>
      <c r="I19" s="273"/>
      <c r="J19" s="273"/>
      <c r="K19" s="143">
        <f t="shared" ref="K19" si="4">ROUND(+IF(E19&lt;0.12,(I20),(IF(E19&gt;=0.12,((I19+2*I20+I21)/4)))),3)</f>
        <v>1.7999999999999999E-2</v>
      </c>
      <c r="L19" s="143">
        <f>ROUND(+(D19+D21)/2*(C21-C19),3)</f>
        <v>2.8000000000000001E-2</v>
      </c>
      <c r="M19" s="146">
        <f>ROUND(+K19*L19,4)</f>
        <v>5.0000000000000001E-4</v>
      </c>
      <c r="N19" s="143">
        <f t="shared" ref="N19" si="5">ROUND(+M19/$M$68*100,1)</f>
        <v>0.8</v>
      </c>
      <c r="O19" s="143"/>
      <c r="P19" s="269"/>
    </row>
    <row r="20" spans="1:16" s="3" customFormat="1" ht="14.1" customHeight="1" x14ac:dyDescent="0.2">
      <c r="A20" s="11"/>
      <c r="B20" s="159"/>
      <c r="C20" s="162"/>
      <c r="D20" s="272"/>
      <c r="E20" s="165"/>
      <c r="F20" s="41" t="s">
        <v>73</v>
      </c>
      <c r="G20" s="144">
        <f t="shared" ref="G20" si="6">IF(E19&lt;0.12,0.6*E19,IF(E19&gt;=0.12,0.6*E19))</f>
        <v>3.3000000000000002E-2</v>
      </c>
      <c r="H20" s="144"/>
      <c r="I20" s="274">
        <v>1.7999999999999999E-2</v>
      </c>
      <c r="J20" s="274"/>
      <c r="K20" s="144"/>
      <c r="L20" s="144"/>
      <c r="M20" s="147"/>
      <c r="N20" s="144"/>
      <c r="O20" s="144"/>
      <c r="P20" s="270"/>
    </row>
    <row r="21" spans="1:16" s="3" customFormat="1" ht="13.9" customHeight="1" thickBot="1" x14ac:dyDescent="0.25">
      <c r="A21" s="11"/>
      <c r="B21" s="160"/>
      <c r="C21" s="42">
        <f>C19+$P$8</f>
        <v>5.2</v>
      </c>
      <c r="D21" s="43">
        <v>7.4999999999999997E-2</v>
      </c>
      <c r="E21" s="166"/>
      <c r="F21" s="44" t="s">
        <v>74</v>
      </c>
      <c r="G21" s="145" t="str">
        <f t="shared" ref="G21" si="7">IF(E19&lt;0.12,"NA",IF(E19&gt;=0.12,0.8*E19))</f>
        <v>NA</v>
      </c>
      <c r="H21" s="145"/>
      <c r="I21" s="275"/>
      <c r="J21" s="275"/>
      <c r="K21" s="145"/>
      <c r="L21" s="145"/>
      <c r="M21" s="148"/>
      <c r="N21" s="145"/>
      <c r="O21" s="145"/>
      <c r="P21" s="271"/>
    </row>
    <row r="22" spans="1:16" s="3" customFormat="1" ht="14.1" customHeight="1" x14ac:dyDescent="0.2">
      <c r="A22" s="11"/>
      <c r="B22" s="158">
        <v>3</v>
      </c>
      <c r="C22" s="161">
        <f>C21</f>
        <v>5.2</v>
      </c>
      <c r="D22" s="164">
        <f>D21</f>
        <v>7.4999999999999997E-2</v>
      </c>
      <c r="E22" s="164">
        <v>6.7000000000000004E-2</v>
      </c>
      <c r="F22" s="40" t="s">
        <v>72</v>
      </c>
      <c r="G22" s="143" t="str">
        <f t="shared" ref="G22" si="8">IF(E22&lt;0.12,"NA",IF(E22&gt;=0.12,0.2*E22))</f>
        <v>NA</v>
      </c>
      <c r="H22" s="143"/>
      <c r="I22" s="273"/>
      <c r="J22" s="273"/>
      <c r="K22" s="143">
        <f t="shared" ref="K22" si="9">ROUND(+IF(E22&lt;0.12,(I23),(IF(E22&gt;=0.12,((I22+2*I23+I24)/4)))),3)</f>
        <v>0.28100000000000003</v>
      </c>
      <c r="L22" s="143">
        <f t="shared" ref="L22" si="10">ROUND(+(D22+D24)/2*(C24-C22),3)</f>
        <v>2.9000000000000001E-2</v>
      </c>
      <c r="M22" s="146">
        <f>ROUND(+K22*L22,4)</f>
        <v>8.0999999999999996E-3</v>
      </c>
      <c r="N22" s="143">
        <f t="shared" ref="N22" si="11">ROUND(+M22/$M$68*100,1)</f>
        <v>13.4</v>
      </c>
      <c r="O22" s="143"/>
      <c r="P22" s="269"/>
    </row>
    <row r="23" spans="1:16" s="3" customFormat="1" ht="14.1" customHeight="1" x14ac:dyDescent="0.2">
      <c r="A23" s="11"/>
      <c r="B23" s="159"/>
      <c r="C23" s="162"/>
      <c r="D23" s="272"/>
      <c r="E23" s="165"/>
      <c r="F23" s="41" t="s">
        <v>73</v>
      </c>
      <c r="G23" s="144">
        <f t="shared" ref="G23" si="12">IF(E22&lt;0.12,0.6*E22,IF(E22&gt;=0.12,0.6*E22))</f>
        <v>4.02E-2</v>
      </c>
      <c r="H23" s="144"/>
      <c r="I23" s="274">
        <v>0.28100000000000003</v>
      </c>
      <c r="J23" s="274"/>
      <c r="K23" s="144"/>
      <c r="L23" s="144"/>
      <c r="M23" s="147"/>
      <c r="N23" s="144"/>
      <c r="O23" s="144"/>
      <c r="P23" s="270"/>
    </row>
    <row r="24" spans="1:16" s="3" customFormat="1" ht="13.9" customHeight="1" thickBot="1" x14ac:dyDescent="0.25">
      <c r="A24" s="11"/>
      <c r="B24" s="160"/>
      <c r="C24" s="42">
        <f>C22+$P$8</f>
        <v>5.7</v>
      </c>
      <c r="D24" s="43">
        <v>0.04</v>
      </c>
      <c r="E24" s="166"/>
      <c r="F24" s="44" t="s">
        <v>74</v>
      </c>
      <c r="G24" s="145" t="str">
        <f t="shared" ref="G24" si="13">IF(E22&lt;0.12,"NA",IF(E22&gt;=0.12,0.8*E22))</f>
        <v>NA</v>
      </c>
      <c r="H24" s="145"/>
      <c r="I24" s="275"/>
      <c r="J24" s="275"/>
      <c r="K24" s="145"/>
      <c r="L24" s="145"/>
      <c r="M24" s="148"/>
      <c r="N24" s="145"/>
      <c r="O24" s="145"/>
      <c r="P24" s="271"/>
    </row>
    <row r="25" spans="1:16" s="3" customFormat="1" ht="14.1" customHeight="1" x14ac:dyDescent="0.2">
      <c r="A25" s="11"/>
      <c r="B25" s="158">
        <v>4</v>
      </c>
      <c r="C25" s="161">
        <f>C24</f>
        <v>5.7</v>
      </c>
      <c r="D25" s="164">
        <f>D24</f>
        <v>0.04</v>
      </c>
      <c r="E25" s="164">
        <v>4.7E-2</v>
      </c>
      <c r="F25" s="40" t="s">
        <v>72</v>
      </c>
      <c r="G25" s="143" t="str">
        <f t="shared" ref="G25" si="14">IF(E25&lt;0.12,"NA",IF(E25&gt;=0.12,0.2*E25))</f>
        <v>NA</v>
      </c>
      <c r="H25" s="143"/>
      <c r="I25" s="273"/>
      <c r="J25" s="273"/>
      <c r="K25" s="143">
        <f t="shared" ref="K25" si="15">ROUND(+IF(E25&lt;0.12,(I26),(IF(E25&gt;=0.12,((I25+2*I26+I27)/4)))),3)</f>
        <v>9.6000000000000002E-2</v>
      </c>
      <c r="L25" s="143">
        <f t="shared" ref="L25" si="16">ROUND(+(D25+D27)/2*(C27-C25),3)</f>
        <v>2.1000000000000001E-2</v>
      </c>
      <c r="M25" s="146">
        <f>ROUND(+K25*L25,4)</f>
        <v>2E-3</v>
      </c>
      <c r="N25" s="143">
        <f t="shared" ref="N25" si="17">ROUND(+M25/$M$68*100,1)</f>
        <v>3.3</v>
      </c>
      <c r="O25" s="143"/>
      <c r="P25" s="269"/>
    </row>
    <row r="26" spans="1:16" s="3" customFormat="1" ht="14.1" customHeight="1" x14ac:dyDescent="0.2">
      <c r="A26" s="11"/>
      <c r="B26" s="159"/>
      <c r="C26" s="162"/>
      <c r="D26" s="272"/>
      <c r="E26" s="165"/>
      <c r="F26" s="41" t="s">
        <v>73</v>
      </c>
      <c r="G26" s="144">
        <f t="shared" ref="G26" si="18">IF(E25&lt;0.12,0.6*E25,IF(E25&gt;=0.12,0.6*E25))</f>
        <v>2.8199999999999999E-2</v>
      </c>
      <c r="H26" s="144"/>
      <c r="I26" s="274">
        <v>9.6000000000000002E-2</v>
      </c>
      <c r="J26" s="274"/>
      <c r="K26" s="144"/>
      <c r="L26" s="144"/>
      <c r="M26" s="147"/>
      <c r="N26" s="144"/>
      <c r="O26" s="144"/>
      <c r="P26" s="270"/>
    </row>
    <row r="27" spans="1:16" s="3" customFormat="1" ht="13.9" customHeight="1" thickBot="1" x14ac:dyDescent="0.25">
      <c r="A27" s="11"/>
      <c r="B27" s="160"/>
      <c r="C27" s="42">
        <f>C25+$P$8</f>
        <v>6.2</v>
      </c>
      <c r="D27" s="43">
        <v>4.2000000000000003E-2</v>
      </c>
      <c r="E27" s="166"/>
      <c r="F27" s="44" t="s">
        <v>74</v>
      </c>
      <c r="G27" s="145" t="str">
        <f t="shared" ref="G27" si="19">IF(E25&lt;0.12,"NA",IF(E25&gt;=0.12,0.8*E25))</f>
        <v>NA</v>
      </c>
      <c r="H27" s="145"/>
      <c r="I27" s="275"/>
      <c r="J27" s="275"/>
      <c r="K27" s="145"/>
      <c r="L27" s="145"/>
      <c r="M27" s="148"/>
      <c r="N27" s="145"/>
      <c r="O27" s="145"/>
      <c r="P27" s="271"/>
    </row>
    <row r="28" spans="1:16" s="3" customFormat="1" ht="14.1" customHeight="1" x14ac:dyDescent="0.2">
      <c r="A28" s="11"/>
      <c r="B28" s="158">
        <v>5</v>
      </c>
      <c r="C28" s="161">
        <f>C27</f>
        <v>6.2</v>
      </c>
      <c r="D28" s="164">
        <f>D27</f>
        <v>4.2000000000000003E-2</v>
      </c>
      <c r="E28" s="164">
        <v>6.3E-2</v>
      </c>
      <c r="F28" s="40" t="s">
        <v>72</v>
      </c>
      <c r="G28" s="143" t="str">
        <f t="shared" ref="G28" si="20">IF(E28&lt;0.12,"NA",IF(E28&gt;=0.12,0.2*E28))</f>
        <v>NA</v>
      </c>
      <c r="H28" s="143"/>
      <c r="I28" s="273"/>
      <c r="J28" s="273"/>
      <c r="K28" s="143">
        <f t="shared" ref="K28" si="21">ROUND(+IF(E28&lt;0.12,(I29),(IF(E28&gt;=0.12,((I28+2*I29+I30)/4)))),3)</f>
        <v>0.42099999999999999</v>
      </c>
      <c r="L28" s="143">
        <f t="shared" ref="L28" si="22">ROUND(+(D28+D30)/2*(C30-C28),3)</f>
        <v>0.02</v>
      </c>
      <c r="M28" s="146">
        <f>ROUND(+K28*L28,4)</f>
        <v>8.3999999999999995E-3</v>
      </c>
      <c r="N28" s="143">
        <f t="shared" ref="N28" si="23">ROUND(+M28/$M$68*100,1)</f>
        <v>13.9</v>
      </c>
      <c r="O28" s="143"/>
      <c r="P28" s="269"/>
    </row>
    <row r="29" spans="1:16" s="3" customFormat="1" ht="14.1" customHeight="1" x14ac:dyDescent="0.2">
      <c r="A29" s="11"/>
      <c r="B29" s="159"/>
      <c r="C29" s="162"/>
      <c r="D29" s="272"/>
      <c r="E29" s="165"/>
      <c r="F29" s="41" t="s">
        <v>73</v>
      </c>
      <c r="G29" s="144">
        <f t="shared" ref="G29" si="24">IF(E28&lt;0.12,0.6*E28,IF(E28&gt;=0.12,0.6*E28))</f>
        <v>3.78E-2</v>
      </c>
      <c r="H29" s="144"/>
      <c r="I29" s="274">
        <v>0.42099999999999999</v>
      </c>
      <c r="J29" s="274"/>
      <c r="K29" s="144"/>
      <c r="L29" s="144"/>
      <c r="M29" s="147"/>
      <c r="N29" s="144"/>
      <c r="O29" s="144"/>
      <c r="P29" s="270"/>
    </row>
    <row r="30" spans="1:16" s="3" customFormat="1" ht="13.9" customHeight="1" thickBot="1" x14ac:dyDescent="0.25">
      <c r="A30" s="11"/>
      <c r="B30" s="160"/>
      <c r="C30" s="42">
        <f>C28+$P$8</f>
        <v>6.7</v>
      </c>
      <c r="D30" s="43">
        <v>3.7999999999999999E-2</v>
      </c>
      <c r="E30" s="166"/>
      <c r="F30" s="44" t="s">
        <v>74</v>
      </c>
      <c r="G30" s="145" t="str">
        <f t="shared" ref="G30" si="25">IF(E28&lt;0.12,"NA",IF(E28&gt;=0.12,0.8*E28))</f>
        <v>NA</v>
      </c>
      <c r="H30" s="145"/>
      <c r="I30" s="275"/>
      <c r="J30" s="275"/>
      <c r="K30" s="145"/>
      <c r="L30" s="145"/>
      <c r="M30" s="148"/>
      <c r="N30" s="145"/>
      <c r="O30" s="145"/>
      <c r="P30" s="271"/>
    </row>
    <row r="31" spans="1:16" s="3" customFormat="1" ht="14.1" customHeight="1" x14ac:dyDescent="0.2">
      <c r="A31" s="11"/>
      <c r="B31" s="158">
        <v>6</v>
      </c>
      <c r="C31" s="161">
        <f>C30</f>
        <v>6.7</v>
      </c>
      <c r="D31" s="164">
        <f>D30</f>
        <v>3.7999999999999999E-2</v>
      </c>
      <c r="E31" s="164">
        <v>2.9000000000000001E-2</v>
      </c>
      <c r="F31" s="40" t="s">
        <v>72</v>
      </c>
      <c r="G31" s="143" t="str">
        <f t="shared" ref="G31" si="26">IF(E31&lt;0.12,"NA",IF(E31&gt;=0.12,0.2*E31))</f>
        <v>NA</v>
      </c>
      <c r="H31" s="143"/>
      <c r="I31" s="273"/>
      <c r="J31" s="273"/>
      <c r="K31" s="143">
        <f t="shared" ref="K31" si="27">ROUND(+IF(E31&lt;0.12,(I32),(IF(E31&gt;=0.12,((I31+2*I32+I33)/4)))),3)</f>
        <v>0.30199999999999999</v>
      </c>
      <c r="L31" s="143">
        <f t="shared" ref="L31" si="28">ROUND(+(D31+D33)/2*(C33-C31),3)</f>
        <v>2.5000000000000001E-2</v>
      </c>
      <c r="M31" s="146">
        <f>ROUND(+K31*L31,4)</f>
        <v>7.6E-3</v>
      </c>
      <c r="N31" s="143">
        <f>ROUND(+M31/$M$68*100,1)</f>
        <v>12.6</v>
      </c>
      <c r="O31" s="143"/>
      <c r="P31" s="269"/>
    </row>
    <row r="32" spans="1:16" s="3" customFormat="1" ht="14.1" customHeight="1" x14ac:dyDescent="0.2">
      <c r="A32" s="11"/>
      <c r="B32" s="159"/>
      <c r="C32" s="162"/>
      <c r="D32" s="272"/>
      <c r="E32" s="165"/>
      <c r="F32" s="41" t="s">
        <v>73</v>
      </c>
      <c r="G32" s="144">
        <f t="shared" ref="G32" si="29">IF(E31&lt;0.12,0.6*E31,IF(E31&gt;=0.12,0.6*E31))</f>
        <v>1.7399999999999999E-2</v>
      </c>
      <c r="H32" s="144"/>
      <c r="I32" s="274">
        <v>0.30199999999999999</v>
      </c>
      <c r="J32" s="274"/>
      <c r="K32" s="144"/>
      <c r="L32" s="144"/>
      <c r="M32" s="147"/>
      <c r="N32" s="144"/>
      <c r="O32" s="144"/>
      <c r="P32" s="270"/>
    </row>
    <row r="33" spans="1:16" s="3" customFormat="1" ht="13.9" customHeight="1" thickBot="1" x14ac:dyDescent="0.25">
      <c r="A33" s="11"/>
      <c r="B33" s="160"/>
      <c r="C33" s="42">
        <f>C31+$P$8</f>
        <v>7.2</v>
      </c>
      <c r="D33" s="43">
        <v>6.3E-2</v>
      </c>
      <c r="E33" s="166"/>
      <c r="F33" s="44" t="s">
        <v>74</v>
      </c>
      <c r="G33" s="145" t="str">
        <f t="shared" ref="G33" si="30">IF(E31&lt;0.12,"NA",IF(E31&gt;=0.12,0.8*E31))</f>
        <v>NA</v>
      </c>
      <c r="H33" s="145"/>
      <c r="I33" s="275"/>
      <c r="J33" s="275"/>
      <c r="K33" s="145"/>
      <c r="L33" s="145"/>
      <c r="M33" s="148"/>
      <c r="N33" s="145"/>
      <c r="O33" s="145"/>
      <c r="P33" s="271"/>
    </row>
    <row r="34" spans="1:16" s="3" customFormat="1" ht="14.1" customHeight="1" x14ac:dyDescent="0.2">
      <c r="A34" s="11"/>
      <c r="B34" s="158">
        <v>7</v>
      </c>
      <c r="C34" s="161">
        <f>C33</f>
        <v>7.2</v>
      </c>
      <c r="D34" s="164">
        <f>D33</f>
        <v>6.3E-2</v>
      </c>
      <c r="E34" s="164">
        <v>4.2999999999999997E-2</v>
      </c>
      <c r="F34" s="40" t="s">
        <v>72</v>
      </c>
      <c r="G34" s="143" t="str">
        <f t="shared" ref="G34" si="31">IF(E34&lt;0.12,"NA",IF(E34&gt;=0.12,0.2*E34))</f>
        <v>NA</v>
      </c>
      <c r="H34" s="143"/>
      <c r="I34" s="273"/>
      <c r="J34" s="273"/>
      <c r="K34" s="143">
        <f t="shared" ref="K34" si="32">ROUND(+IF(E34&lt;0.12,(I35),(IF(E34&gt;=0.12,((I34+2*I35+I36)/4)))),3)</f>
        <v>0.23699999999999999</v>
      </c>
      <c r="L34" s="143">
        <f t="shared" ref="L34" si="33">ROUND(+(D34+D36)/2*(C36-C34),3)</f>
        <v>2.9000000000000001E-2</v>
      </c>
      <c r="M34" s="146">
        <f>ROUND(+K34*L34,4)</f>
        <v>6.8999999999999999E-3</v>
      </c>
      <c r="N34" s="143">
        <f t="shared" ref="N34" si="34">ROUND(+M34/$M$68*100,1)</f>
        <v>11.4</v>
      </c>
      <c r="O34" s="143"/>
      <c r="P34" s="269"/>
    </row>
    <row r="35" spans="1:16" s="3" customFormat="1" ht="14.1" customHeight="1" x14ac:dyDescent="0.2">
      <c r="A35" s="11"/>
      <c r="B35" s="159"/>
      <c r="C35" s="162"/>
      <c r="D35" s="272"/>
      <c r="E35" s="165"/>
      <c r="F35" s="41" t="s">
        <v>73</v>
      </c>
      <c r="G35" s="144">
        <f t="shared" ref="G35" si="35">IF(E34&lt;0.12,0.6*E34,IF(E34&gt;=0.12,0.6*E34))</f>
        <v>2.5799999999999997E-2</v>
      </c>
      <c r="H35" s="144"/>
      <c r="I35" s="274">
        <v>0.23699999999999999</v>
      </c>
      <c r="J35" s="274"/>
      <c r="K35" s="144"/>
      <c r="L35" s="144"/>
      <c r="M35" s="147"/>
      <c r="N35" s="144"/>
      <c r="O35" s="144"/>
      <c r="P35" s="270"/>
    </row>
    <row r="36" spans="1:16" s="3" customFormat="1" ht="13.9" customHeight="1" thickBot="1" x14ac:dyDescent="0.25">
      <c r="A36" s="11"/>
      <c r="B36" s="160"/>
      <c r="C36" s="42">
        <f>C34+$P$8</f>
        <v>7.7</v>
      </c>
      <c r="D36" s="43">
        <v>5.0999999999999997E-2</v>
      </c>
      <c r="E36" s="166"/>
      <c r="F36" s="44" t="s">
        <v>74</v>
      </c>
      <c r="G36" s="145" t="str">
        <f t="shared" ref="G36" si="36">IF(E34&lt;0.12,"NA",IF(E34&gt;=0.12,0.8*E34))</f>
        <v>NA</v>
      </c>
      <c r="H36" s="145"/>
      <c r="I36" s="275"/>
      <c r="J36" s="275"/>
      <c r="K36" s="145"/>
      <c r="L36" s="145"/>
      <c r="M36" s="148"/>
      <c r="N36" s="145"/>
      <c r="O36" s="145"/>
      <c r="P36" s="271"/>
    </row>
    <row r="37" spans="1:16" s="3" customFormat="1" ht="14.1" customHeight="1" x14ac:dyDescent="0.2">
      <c r="A37" s="11"/>
      <c r="B37" s="158">
        <v>8</v>
      </c>
      <c r="C37" s="161">
        <f>C36</f>
        <v>7.7</v>
      </c>
      <c r="D37" s="164">
        <f>D36</f>
        <v>5.0999999999999997E-2</v>
      </c>
      <c r="E37" s="164">
        <v>4.8000000000000001E-2</v>
      </c>
      <c r="F37" s="40" t="s">
        <v>72</v>
      </c>
      <c r="G37" s="143" t="str">
        <f t="shared" ref="G37" si="37">IF(E37&lt;0.12,"NA",IF(E37&gt;=0.12,0.2*E37))</f>
        <v>NA</v>
      </c>
      <c r="H37" s="143"/>
      <c r="I37" s="273"/>
      <c r="J37" s="273"/>
      <c r="K37" s="143">
        <f t="shared" ref="K37" si="38">ROUND(+IF(E37&lt;0.12,(I38),(IF(E37&gt;=0.12,((I37+2*I38+I39)/4)))),3)</f>
        <v>0.10299999999999999</v>
      </c>
      <c r="L37" s="143">
        <f t="shared" ref="L37" si="39">ROUND(+(D37+D39)/2*(C39-C37),3)</f>
        <v>3.1E-2</v>
      </c>
      <c r="M37" s="146">
        <f>ROUND(+K37*L37,4)</f>
        <v>3.2000000000000002E-3</v>
      </c>
      <c r="N37" s="143">
        <f t="shared" ref="N37" si="40">ROUND(+M37/$M$68*100,1)</f>
        <v>5.3</v>
      </c>
      <c r="O37" s="143"/>
      <c r="P37" s="269"/>
    </row>
    <row r="38" spans="1:16" s="3" customFormat="1" ht="14.1" customHeight="1" x14ac:dyDescent="0.2">
      <c r="A38" s="11"/>
      <c r="B38" s="159"/>
      <c r="C38" s="162"/>
      <c r="D38" s="272"/>
      <c r="E38" s="165"/>
      <c r="F38" s="41" t="s">
        <v>73</v>
      </c>
      <c r="G38" s="144">
        <f t="shared" ref="G38" si="41">IF(E37&lt;0.12,0.6*E37,IF(E37&gt;=0.12,0.6*E37))</f>
        <v>2.8799999999999999E-2</v>
      </c>
      <c r="H38" s="144"/>
      <c r="I38" s="274">
        <v>0.10299999999999999</v>
      </c>
      <c r="J38" s="274"/>
      <c r="K38" s="144"/>
      <c r="L38" s="144"/>
      <c r="M38" s="147"/>
      <c r="N38" s="144"/>
      <c r="O38" s="144"/>
      <c r="P38" s="270"/>
    </row>
    <row r="39" spans="1:16" s="3" customFormat="1" ht="13.9" customHeight="1" thickBot="1" x14ac:dyDescent="0.25">
      <c r="A39" s="11"/>
      <c r="B39" s="160"/>
      <c r="C39" s="42">
        <f>C37+$P$8</f>
        <v>8.1999999999999993</v>
      </c>
      <c r="D39" s="43">
        <v>7.3999999999999996E-2</v>
      </c>
      <c r="E39" s="166"/>
      <c r="F39" s="44" t="s">
        <v>74</v>
      </c>
      <c r="G39" s="145" t="str">
        <f t="shared" ref="G39" si="42">IF(E37&lt;0.12,"NA",IF(E37&gt;=0.12,0.8*E37))</f>
        <v>NA</v>
      </c>
      <c r="H39" s="145"/>
      <c r="I39" s="275"/>
      <c r="J39" s="275"/>
      <c r="K39" s="145"/>
      <c r="L39" s="145"/>
      <c r="M39" s="148"/>
      <c r="N39" s="145"/>
      <c r="O39" s="145"/>
      <c r="P39" s="271"/>
    </row>
    <row r="40" spans="1:16" s="3" customFormat="1" ht="14.1" customHeight="1" x14ac:dyDescent="0.2">
      <c r="A40" s="11"/>
      <c r="B40" s="158">
        <v>9</v>
      </c>
      <c r="C40" s="161">
        <f>C39</f>
        <v>8.1999999999999993</v>
      </c>
      <c r="D40" s="164">
        <f>+D39</f>
        <v>7.3999999999999996E-2</v>
      </c>
      <c r="E40" s="164">
        <v>6.3E-2</v>
      </c>
      <c r="F40" s="40" t="s">
        <v>72</v>
      </c>
      <c r="G40" s="143" t="str">
        <f t="shared" ref="G40" si="43">IF(E40&lt;0.12,"NA",IF(E40&gt;=0.12,0.2*E40))</f>
        <v>NA</v>
      </c>
      <c r="H40" s="143"/>
      <c r="I40" s="273"/>
      <c r="J40" s="273"/>
      <c r="K40" s="143">
        <f t="shared" ref="K40" si="44">ROUND(+IF(E40&lt;0.12,(I41),(IF(E40&gt;=0.12,((I40+2*I41+I42)/4)))),3)</f>
        <v>0.26</v>
      </c>
      <c r="L40" s="143">
        <f t="shared" ref="L40" si="45">ROUND(+(D40+D42)/2*(C42-C40),3)</f>
        <v>3.1E-2</v>
      </c>
      <c r="M40" s="146">
        <f>ROUND(+K40*L40,4)</f>
        <v>8.0999999999999996E-3</v>
      </c>
      <c r="N40" s="143">
        <f t="shared" ref="N40" si="46">ROUND(+M40/$M$68*100,1)</f>
        <v>13.4</v>
      </c>
      <c r="O40" s="143"/>
      <c r="P40" s="269"/>
    </row>
    <row r="41" spans="1:16" s="3" customFormat="1" ht="14.1" customHeight="1" x14ac:dyDescent="0.2">
      <c r="A41" s="11"/>
      <c r="B41" s="159"/>
      <c r="C41" s="162"/>
      <c r="D41" s="272"/>
      <c r="E41" s="165"/>
      <c r="F41" s="41" t="s">
        <v>73</v>
      </c>
      <c r="G41" s="144">
        <f t="shared" ref="G41" si="47">IF(E40&lt;0.12,0.6*E40,IF(E40&gt;=0.12,0.6*E40))</f>
        <v>3.78E-2</v>
      </c>
      <c r="H41" s="144"/>
      <c r="I41" s="274">
        <v>0.26</v>
      </c>
      <c r="J41" s="274"/>
      <c r="K41" s="144"/>
      <c r="L41" s="144"/>
      <c r="M41" s="147"/>
      <c r="N41" s="144"/>
      <c r="O41" s="144"/>
      <c r="P41" s="270"/>
    </row>
    <row r="42" spans="1:16" s="3" customFormat="1" ht="13.9" customHeight="1" thickBot="1" x14ac:dyDescent="0.25">
      <c r="A42" s="11"/>
      <c r="B42" s="160"/>
      <c r="C42" s="42">
        <f>C40+$P$8</f>
        <v>8.6999999999999993</v>
      </c>
      <c r="D42" s="43">
        <v>4.9000000000000002E-2</v>
      </c>
      <c r="E42" s="166"/>
      <c r="F42" s="44" t="s">
        <v>74</v>
      </c>
      <c r="G42" s="145" t="str">
        <f t="shared" ref="G42" si="48">IF(E40&lt;0.12,"NA",IF(E40&gt;=0.12,0.8*E40))</f>
        <v>NA</v>
      </c>
      <c r="H42" s="145"/>
      <c r="I42" s="275"/>
      <c r="J42" s="275"/>
      <c r="K42" s="145"/>
      <c r="L42" s="145"/>
      <c r="M42" s="148"/>
      <c r="N42" s="145"/>
      <c r="O42" s="145"/>
      <c r="P42" s="271"/>
    </row>
    <row r="43" spans="1:16" s="3" customFormat="1" ht="14.1" customHeight="1" x14ac:dyDescent="0.2">
      <c r="A43" s="11"/>
      <c r="B43" s="158">
        <v>10</v>
      </c>
      <c r="C43" s="161">
        <f>C42</f>
        <v>8.6999999999999993</v>
      </c>
      <c r="D43" s="164">
        <f>+D42</f>
        <v>4.9000000000000002E-2</v>
      </c>
      <c r="E43" s="164">
        <v>7.8E-2</v>
      </c>
      <c r="F43" s="40" t="s">
        <v>72</v>
      </c>
      <c r="G43" s="143" t="str">
        <f>IF(E43&lt;0.12,"NA",IF(E43&gt;=0.12,0.2*E43))</f>
        <v>NA</v>
      </c>
      <c r="H43" s="143"/>
      <c r="I43" s="273"/>
      <c r="J43" s="273"/>
      <c r="K43" s="143">
        <f t="shared" ref="K43" si="49">ROUND(+IF(E43&lt;0.12,(I44),(IF(E43&gt;=0.12,((I43+2*I44+I45)/4)))),3)</f>
        <v>0.22700000000000001</v>
      </c>
      <c r="L43" s="143">
        <f t="shared" ref="L43" si="50">ROUND(+(D43+D45)/2*(C45-C43),3)</f>
        <v>2.8000000000000001E-2</v>
      </c>
      <c r="M43" s="146">
        <f>ROUND(+K43*L43,4)</f>
        <v>6.4000000000000003E-3</v>
      </c>
      <c r="N43" s="143">
        <f t="shared" ref="N43" si="51">ROUND(+M43/$M$68*100,1)</f>
        <v>10.6</v>
      </c>
      <c r="O43" s="143"/>
      <c r="P43" s="269"/>
    </row>
    <row r="44" spans="1:16" s="3" customFormat="1" ht="14.1" customHeight="1" x14ac:dyDescent="0.2">
      <c r="A44" s="11"/>
      <c r="B44" s="159"/>
      <c r="C44" s="162"/>
      <c r="D44" s="272"/>
      <c r="E44" s="165"/>
      <c r="F44" s="41" t="s">
        <v>73</v>
      </c>
      <c r="G44" s="144">
        <f>IF(E43&lt;0.12,0.6*E43,IF(E43&gt;=0.12,0.6*E43))</f>
        <v>4.6800000000000001E-2</v>
      </c>
      <c r="H44" s="144"/>
      <c r="I44" s="274">
        <v>0.22700000000000001</v>
      </c>
      <c r="J44" s="274"/>
      <c r="K44" s="144"/>
      <c r="L44" s="144"/>
      <c r="M44" s="147"/>
      <c r="N44" s="144"/>
      <c r="O44" s="144"/>
      <c r="P44" s="270"/>
    </row>
    <row r="45" spans="1:16" s="3" customFormat="1" ht="13.9" customHeight="1" thickBot="1" x14ac:dyDescent="0.25">
      <c r="A45" s="11"/>
      <c r="B45" s="160"/>
      <c r="C45" s="42">
        <f>C43+$P$8</f>
        <v>9.1999999999999993</v>
      </c>
      <c r="D45" s="43">
        <v>6.2E-2</v>
      </c>
      <c r="E45" s="166"/>
      <c r="F45" s="44" t="s">
        <v>74</v>
      </c>
      <c r="G45" s="145" t="str">
        <f>IF(E43&lt;0.12,"NA",IF(E43&gt;=0.12,0.8*E43))</f>
        <v>NA</v>
      </c>
      <c r="H45" s="145"/>
      <c r="I45" s="275"/>
      <c r="J45" s="275"/>
      <c r="K45" s="145"/>
      <c r="L45" s="145"/>
      <c r="M45" s="148"/>
      <c r="N45" s="145"/>
      <c r="O45" s="145"/>
      <c r="P45" s="271"/>
    </row>
    <row r="46" spans="1:16" s="3" customFormat="1" ht="14.1" customHeight="1" x14ac:dyDescent="0.2">
      <c r="A46" s="11"/>
      <c r="B46" s="158">
        <v>11</v>
      </c>
      <c r="C46" s="161">
        <f>C45</f>
        <v>9.1999999999999993</v>
      </c>
      <c r="D46" s="164">
        <f>+D45</f>
        <v>6.2E-2</v>
      </c>
      <c r="E46" s="164">
        <v>4.3999999999999997E-2</v>
      </c>
      <c r="F46" s="40" t="s">
        <v>72</v>
      </c>
      <c r="G46" s="143" t="str">
        <f t="shared" ref="G46" si="52">IF(E46&lt;0.12,"NA",IF(E46&gt;=0.12,0.2*E46))</f>
        <v>NA</v>
      </c>
      <c r="H46" s="143"/>
      <c r="I46" s="273"/>
      <c r="J46" s="273"/>
      <c r="K46" s="143">
        <f t="shared" ref="K46" si="53">ROUND(+IF(E46&lt;0.12,(I47),(IF(E46&gt;=0.12,((I46+2*I47+I48)/4)))),3)</f>
        <v>0.09</v>
      </c>
      <c r="L46" s="143">
        <f t="shared" ref="L46" si="54">ROUND(+(D46+D48)/2*(C48-C46),3)</f>
        <v>2.5999999999999999E-2</v>
      </c>
      <c r="M46" s="146">
        <f>ROUND(+K46*L46,4)</f>
        <v>2.3E-3</v>
      </c>
      <c r="N46" s="143">
        <f t="shared" ref="N46" si="55">ROUND(+M46/$M$68*100,1)</f>
        <v>3.8</v>
      </c>
      <c r="O46" s="143"/>
      <c r="P46" s="269"/>
    </row>
    <row r="47" spans="1:16" s="3" customFormat="1" ht="14.1" customHeight="1" x14ac:dyDescent="0.2">
      <c r="A47" s="11"/>
      <c r="B47" s="159"/>
      <c r="C47" s="162"/>
      <c r="D47" s="272"/>
      <c r="E47" s="165"/>
      <c r="F47" s="41" t="s">
        <v>73</v>
      </c>
      <c r="G47" s="144">
        <f t="shared" ref="G47" si="56">IF(E46&lt;0.12,0.6*E46,IF(E46&gt;=0.12,0.6*E46))</f>
        <v>2.6399999999999996E-2</v>
      </c>
      <c r="H47" s="144"/>
      <c r="I47" s="274">
        <v>0.09</v>
      </c>
      <c r="J47" s="274"/>
      <c r="K47" s="144"/>
      <c r="L47" s="144"/>
      <c r="M47" s="147"/>
      <c r="N47" s="144"/>
      <c r="O47" s="144"/>
      <c r="P47" s="270"/>
    </row>
    <row r="48" spans="1:16" s="3" customFormat="1" ht="13.9" customHeight="1" thickBot="1" x14ac:dyDescent="0.25">
      <c r="A48" s="11"/>
      <c r="B48" s="160"/>
      <c r="C48" s="42">
        <f>C46+$P$8</f>
        <v>9.6999999999999993</v>
      </c>
      <c r="D48" s="43">
        <v>4.2999999999999997E-2</v>
      </c>
      <c r="E48" s="166"/>
      <c r="F48" s="44" t="s">
        <v>74</v>
      </c>
      <c r="G48" s="145" t="str">
        <f t="shared" ref="G48" si="57">IF(E46&lt;0.12,"NA",IF(E46&gt;=0.12,0.8*E46))</f>
        <v>NA</v>
      </c>
      <c r="H48" s="145"/>
      <c r="I48" s="275"/>
      <c r="J48" s="275"/>
      <c r="K48" s="145"/>
      <c r="L48" s="145"/>
      <c r="M48" s="148"/>
      <c r="N48" s="145"/>
      <c r="O48" s="145"/>
      <c r="P48" s="271"/>
    </row>
    <row r="49" spans="1:18" s="3" customFormat="1" ht="14.1" customHeight="1" x14ac:dyDescent="0.2">
      <c r="A49" s="11"/>
      <c r="B49" s="158">
        <v>12</v>
      </c>
      <c r="C49" s="161">
        <f>C48</f>
        <v>9.6999999999999993</v>
      </c>
      <c r="D49" s="164">
        <f>D48</f>
        <v>4.2999999999999997E-2</v>
      </c>
      <c r="E49" s="164">
        <v>6.4000000000000001E-2</v>
      </c>
      <c r="F49" s="40" t="s">
        <v>72</v>
      </c>
      <c r="G49" s="143" t="str">
        <f t="shared" ref="G49" si="58">IF(E49&lt;0.12,"NA",IF(E49&gt;=0.12,0.2*E49))</f>
        <v>NA</v>
      </c>
      <c r="H49" s="143"/>
      <c r="I49" s="273"/>
      <c r="J49" s="273"/>
      <c r="K49" s="143">
        <f t="shared" ref="K49" si="59">ROUND(+IF(E49&lt;0.12,(I50),(IF(E49&gt;=0.12,((I49+2*I50+I51)/4)))),3)</f>
        <v>0.13</v>
      </c>
      <c r="L49" s="143">
        <f t="shared" ref="L49" si="60">ROUND(+(D49+D51)/2*(C51-C49),3)</f>
        <v>2.3E-2</v>
      </c>
      <c r="M49" s="146">
        <f>ROUND(+K49*L49,4)</f>
        <v>3.0000000000000001E-3</v>
      </c>
      <c r="N49" s="143">
        <f t="shared" ref="N49" si="61">ROUND(+M49/$M$68*100,1)</f>
        <v>5</v>
      </c>
      <c r="O49" s="143"/>
      <c r="P49" s="269"/>
    </row>
    <row r="50" spans="1:18" s="3" customFormat="1" ht="14.1" customHeight="1" x14ac:dyDescent="0.2">
      <c r="A50" s="11"/>
      <c r="B50" s="159"/>
      <c r="C50" s="162"/>
      <c r="D50" s="272"/>
      <c r="E50" s="165"/>
      <c r="F50" s="41" t="s">
        <v>73</v>
      </c>
      <c r="G50" s="144">
        <f t="shared" ref="G50" si="62">IF(E49&lt;0.12,0.6*E49,IF(E49&gt;=0.12,0.6*E49))</f>
        <v>3.8399999999999997E-2</v>
      </c>
      <c r="H50" s="144"/>
      <c r="I50" s="274">
        <v>0.13</v>
      </c>
      <c r="J50" s="274"/>
      <c r="K50" s="144"/>
      <c r="L50" s="144"/>
      <c r="M50" s="147"/>
      <c r="N50" s="144"/>
      <c r="O50" s="144"/>
      <c r="P50" s="270"/>
    </row>
    <row r="51" spans="1:18" s="3" customFormat="1" ht="13.9" customHeight="1" thickBot="1" x14ac:dyDescent="0.25">
      <c r="A51" s="11"/>
      <c r="B51" s="160"/>
      <c r="C51" s="42">
        <f>C49+$P$8</f>
        <v>10.199999999999999</v>
      </c>
      <c r="D51" s="43">
        <v>4.7E-2</v>
      </c>
      <c r="E51" s="166"/>
      <c r="F51" s="44" t="s">
        <v>74</v>
      </c>
      <c r="G51" s="145" t="str">
        <f t="shared" ref="G51" si="63">IF(E49&lt;0.12,"NA",IF(E49&gt;=0.12,0.8*E49))</f>
        <v>NA</v>
      </c>
      <c r="H51" s="145"/>
      <c r="I51" s="275"/>
      <c r="J51" s="275"/>
      <c r="K51" s="145"/>
      <c r="L51" s="145"/>
      <c r="M51" s="148"/>
      <c r="N51" s="145"/>
      <c r="O51" s="145"/>
      <c r="P51" s="271"/>
    </row>
    <row r="52" spans="1:18" s="3" customFormat="1" ht="14.1" customHeight="1" x14ac:dyDescent="0.2">
      <c r="A52" s="11"/>
      <c r="B52" s="158">
        <v>13</v>
      </c>
      <c r="C52" s="161">
        <f>C51</f>
        <v>10.199999999999999</v>
      </c>
      <c r="D52" s="164">
        <f>+D51</f>
        <v>4.7E-2</v>
      </c>
      <c r="E52" s="164">
        <v>3.6999999999999998E-2</v>
      </c>
      <c r="F52" s="40" t="s">
        <v>72</v>
      </c>
      <c r="G52" s="143" t="str">
        <f t="shared" ref="G52" si="64">IF(E52&lt;0.12,"NA",IF(E52&gt;=0.12,0.2*E52))</f>
        <v>NA</v>
      </c>
      <c r="H52" s="143"/>
      <c r="I52" s="273"/>
      <c r="J52" s="273"/>
      <c r="K52" s="143">
        <f t="shared" ref="K52" si="65">ROUND(+IF(E52&lt;0.12,(I53),(IF(E52&gt;=0.12,((I52+2*I53+I54)/4)))),3)</f>
        <v>7.4999999999999997E-2</v>
      </c>
      <c r="L52" s="143">
        <f t="shared" ref="L52" si="66">ROUND(+(D52+D54)/2*(C54-C52),3)</f>
        <v>2.1999999999999999E-2</v>
      </c>
      <c r="M52" s="146">
        <f>ROUND(+K52*L52,4)</f>
        <v>1.6999999999999999E-3</v>
      </c>
      <c r="N52" s="143">
        <f t="shared" ref="N52" si="67">ROUND(+M52/$M$68*100,1)</f>
        <v>2.8</v>
      </c>
      <c r="O52" s="143"/>
      <c r="P52" s="269"/>
    </row>
    <row r="53" spans="1:18" s="3" customFormat="1" ht="14.1" customHeight="1" x14ac:dyDescent="0.2">
      <c r="A53" s="11"/>
      <c r="B53" s="159"/>
      <c r="C53" s="162"/>
      <c r="D53" s="272"/>
      <c r="E53" s="165"/>
      <c r="F53" s="41" t="s">
        <v>73</v>
      </c>
      <c r="G53" s="144">
        <f t="shared" ref="G53" si="68">IF(E52&lt;0.12,0.6*E52,IF(E52&gt;=0.12,0.6*E52))</f>
        <v>2.2199999999999998E-2</v>
      </c>
      <c r="H53" s="144"/>
      <c r="I53" s="274">
        <v>7.4999999999999997E-2</v>
      </c>
      <c r="J53" s="274"/>
      <c r="K53" s="144"/>
      <c r="L53" s="144"/>
      <c r="M53" s="147"/>
      <c r="N53" s="144"/>
      <c r="O53" s="144"/>
      <c r="P53" s="270"/>
    </row>
    <row r="54" spans="1:18" s="3" customFormat="1" ht="13.9" customHeight="1" thickBot="1" x14ac:dyDescent="0.25">
      <c r="A54" s="11"/>
      <c r="B54" s="160"/>
      <c r="C54" s="42">
        <f>C52+$P$8</f>
        <v>10.7</v>
      </c>
      <c r="D54" s="43">
        <v>4.2000000000000003E-2</v>
      </c>
      <c r="E54" s="166"/>
      <c r="F54" s="44" t="s">
        <v>74</v>
      </c>
      <c r="G54" s="145" t="str">
        <f t="shared" ref="G54" si="69">IF(E52&lt;0.12,"NA",IF(E52&gt;=0.12,0.8*E52))</f>
        <v>NA</v>
      </c>
      <c r="H54" s="145"/>
      <c r="I54" s="275"/>
      <c r="J54" s="275"/>
      <c r="K54" s="145"/>
      <c r="L54" s="145"/>
      <c r="M54" s="148"/>
      <c r="N54" s="145"/>
      <c r="O54" s="145"/>
      <c r="P54" s="271"/>
    </row>
    <row r="55" spans="1:18" s="3" customFormat="1" ht="14.1" customHeight="1" x14ac:dyDescent="0.2">
      <c r="A55" s="11"/>
      <c r="B55" s="158">
        <v>14</v>
      </c>
      <c r="C55" s="161">
        <f>C54</f>
        <v>10.7</v>
      </c>
      <c r="D55" s="164">
        <f>+D54</f>
        <v>4.2000000000000003E-2</v>
      </c>
      <c r="E55" s="164">
        <v>3.6999999999999998E-2</v>
      </c>
      <c r="F55" s="40" t="s">
        <v>72</v>
      </c>
      <c r="G55" s="143" t="str">
        <f t="shared" ref="G55" si="70">IF(E55&lt;0.12,"NA",IF(E55&gt;=0.12,0.2*E55))</f>
        <v>NA</v>
      </c>
      <c r="H55" s="143"/>
      <c r="I55" s="273"/>
      <c r="J55" s="273"/>
      <c r="K55" s="143">
        <f t="shared" ref="K55" si="71">ROUND(+IF(E55&lt;0.12,(I56),(IF(E55&gt;=0.12,((I55+2*I56+I57)/4)))),3)</f>
        <v>7.4999999999999997E-2</v>
      </c>
      <c r="L55" s="143">
        <f t="shared" ref="L55" si="72">ROUND(+(D55+D57)/2*(C57-C55),3)</f>
        <v>2.4E-2</v>
      </c>
      <c r="M55" s="146">
        <f>ROUND(+K55*L55,4)</f>
        <v>1.8E-3</v>
      </c>
      <c r="N55" s="143">
        <f t="shared" ref="N55" si="73">ROUND(+M55/$M$68*100,1)</f>
        <v>3</v>
      </c>
      <c r="O55" s="143"/>
      <c r="P55" s="269"/>
    </row>
    <row r="56" spans="1:18" s="3" customFormat="1" ht="14.1" customHeight="1" x14ac:dyDescent="0.2">
      <c r="A56" s="11"/>
      <c r="B56" s="159"/>
      <c r="C56" s="162"/>
      <c r="D56" s="272"/>
      <c r="E56" s="165"/>
      <c r="F56" s="41" t="s">
        <v>73</v>
      </c>
      <c r="G56" s="144">
        <f t="shared" ref="G56" si="74">IF(E55&lt;0.12,0.6*E55,IF(E55&gt;=0.12,0.6*E55))</f>
        <v>2.2199999999999998E-2</v>
      </c>
      <c r="H56" s="144"/>
      <c r="I56" s="274">
        <v>7.4999999999999997E-2</v>
      </c>
      <c r="J56" s="274"/>
      <c r="K56" s="144"/>
      <c r="L56" s="144"/>
      <c r="M56" s="147"/>
      <c r="N56" s="144"/>
      <c r="O56" s="144"/>
      <c r="P56" s="270"/>
    </row>
    <row r="57" spans="1:18" s="3" customFormat="1" ht="13.5" customHeight="1" thickBot="1" x14ac:dyDescent="0.25">
      <c r="A57" s="11"/>
      <c r="B57" s="160"/>
      <c r="C57" s="42">
        <v>11.4</v>
      </c>
      <c r="D57" s="43">
        <v>2.7E-2</v>
      </c>
      <c r="E57" s="166"/>
      <c r="F57" s="44" t="s">
        <v>74</v>
      </c>
      <c r="G57" s="145" t="str">
        <f t="shared" ref="G57" si="75">IF(E55&lt;0.12,"NA",IF(E55&gt;=0.12,0.8*E55))</f>
        <v>NA</v>
      </c>
      <c r="H57" s="145"/>
      <c r="I57" s="275"/>
      <c r="J57" s="275"/>
      <c r="K57" s="145"/>
      <c r="L57" s="145"/>
      <c r="M57" s="148"/>
      <c r="N57" s="145"/>
      <c r="O57" s="145"/>
      <c r="P57" s="271"/>
    </row>
    <row r="58" spans="1:18" s="3" customFormat="1" ht="14.1" customHeight="1" x14ac:dyDescent="0.2">
      <c r="A58" s="11"/>
      <c r="B58" s="138"/>
      <c r="C58" s="257"/>
      <c r="D58" s="130"/>
      <c r="E58" s="130"/>
      <c r="F58" s="45" t="s">
        <v>31</v>
      </c>
      <c r="G58" s="268"/>
      <c r="H58" s="268"/>
      <c r="I58" s="268"/>
      <c r="J58" s="268"/>
      <c r="K58" s="130"/>
      <c r="L58" s="131"/>
      <c r="M58" s="132"/>
      <c r="N58" s="130"/>
      <c r="O58" s="130"/>
      <c r="P58" s="265"/>
      <c r="R58" s="53"/>
    </row>
    <row r="59" spans="1:18" s="3" customFormat="1" ht="14.1" customHeight="1" x14ac:dyDescent="0.2">
      <c r="A59" s="11"/>
      <c r="B59" s="139"/>
      <c r="C59" s="256"/>
      <c r="D59" s="128"/>
      <c r="E59" s="128"/>
      <c r="F59" s="46" t="s">
        <v>75</v>
      </c>
      <c r="G59" s="262">
        <f>+ROUND(0.1*$E$58,2)</f>
        <v>0</v>
      </c>
      <c r="H59" s="262"/>
      <c r="I59" s="262"/>
      <c r="J59" s="262"/>
      <c r="K59" s="126"/>
      <c r="L59" s="126"/>
      <c r="M59" s="133"/>
      <c r="N59" s="128"/>
      <c r="O59" s="128"/>
      <c r="P59" s="266"/>
      <c r="R59" s="53"/>
    </row>
    <row r="60" spans="1:18" s="3" customFormat="1" ht="14.1" customHeight="1" x14ac:dyDescent="0.2">
      <c r="A60" s="11"/>
      <c r="B60" s="139"/>
      <c r="C60" s="256"/>
      <c r="D60" s="128"/>
      <c r="E60" s="128"/>
      <c r="F60" s="46" t="s">
        <v>72</v>
      </c>
      <c r="G60" s="262">
        <f>+ROUND(0.2*$E$58,2)</f>
        <v>0</v>
      </c>
      <c r="H60" s="262"/>
      <c r="I60" s="262"/>
      <c r="J60" s="262"/>
      <c r="K60" s="126"/>
      <c r="L60" s="126"/>
      <c r="M60" s="133"/>
      <c r="N60" s="128"/>
      <c r="O60" s="128"/>
      <c r="P60" s="266"/>
    </row>
    <row r="61" spans="1:18" s="3" customFormat="1" ht="14.1" customHeight="1" x14ac:dyDescent="0.2">
      <c r="A61" s="11"/>
      <c r="B61" s="139"/>
      <c r="C61" s="256"/>
      <c r="D61" s="128"/>
      <c r="E61" s="128"/>
      <c r="F61" s="46" t="s">
        <v>76</v>
      </c>
      <c r="G61" s="262">
        <f>+ROUND(0.3*$E$58,2)</f>
        <v>0</v>
      </c>
      <c r="H61" s="262"/>
      <c r="I61" s="262"/>
      <c r="J61" s="262"/>
      <c r="K61" s="126"/>
      <c r="L61" s="126"/>
      <c r="M61" s="133"/>
      <c r="N61" s="128"/>
      <c r="O61" s="128"/>
      <c r="P61" s="266"/>
    </row>
    <row r="62" spans="1:18" s="3" customFormat="1" ht="14.1" customHeight="1" x14ac:dyDescent="0.2">
      <c r="A62" s="11"/>
      <c r="B62" s="139"/>
      <c r="C62" s="256"/>
      <c r="D62" s="128"/>
      <c r="E62" s="128"/>
      <c r="F62" s="46" t="s">
        <v>77</v>
      </c>
      <c r="G62" s="262">
        <f>+ROUND(0.4*$E$58,2)</f>
        <v>0</v>
      </c>
      <c r="H62" s="262"/>
      <c r="I62" s="262"/>
      <c r="J62" s="262"/>
      <c r="K62" s="126"/>
      <c r="L62" s="126"/>
      <c r="M62" s="133"/>
      <c r="N62" s="128"/>
      <c r="O62" s="128"/>
      <c r="P62" s="266"/>
    </row>
    <row r="63" spans="1:18" s="3" customFormat="1" ht="14.1" customHeight="1" x14ac:dyDescent="0.2">
      <c r="A63" s="11"/>
      <c r="B63" s="139"/>
      <c r="C63" s="256"/>
      <c r="D63" s="128"/>
      <c r="E63" s="128"/>
      <c r="F63" s="46" t="s">
        <v>30</v>
      </c>
      <c r="G63" s="262">
        <f>+ROUND(0.5*$E$58,2)</f>
        <v>0</v>
      </c>
      <c r="H63" s="262"/>
      <c r="I63" s="262"/>
      <c r="J63" s="262"/>
      <c r="K63" s="126"/>
      <c r="L63" s="126"/>
      <c r="M63" s="133"/>
      <c r="N63" s="128"/>
      <c r="O63" s="128"/>
      <c r="P63" s="266"/>
    </row>
    <row r="64" spans="1:18" s="3" customFormat="1" ht="14.1" customHeight="1" x14ac:dyDescent="0.2">
      <c r="A64" s="11"/>
      <c r="B64" s="139"/>
      <c r="C64" s="256"/>
      <c r="D64" s="128"/>
      <c r="E64" s="128"/>
      <c r="F64" s="46" t="s">
        <v>73</v>
      </c>
      <c r="G64" s="262">
        <f>+ROUND(0.6*$E$58,2)</f>
        <v>0</v>
      </c>
      <c r="H64" s="262"/>
      <c r="I64" s="262"/>
      <c r="J64" s="262"/>
      <c r="K64" s="126"/>
      <c r="L64" s="126"/>
      <c r="M64" s="133"/>
      <c r="N64" s="128"/>
      <c r="O64" s="128"/>
      <c r="P64" s="266"/>
    </row>
    <row r="65" spans="1:17" s="3" customFormat="1" ht="14.1" customHeight="1" x14ac:dyDescent="0.2">
      <c r="A65" s="11"/>
      <c r="B65" s="139"/>
      <c r="C65" s="256"/>
      <c r="D65" s="128"/>
      <c r="E65" s="128"/>
      <c r="F65" s="46" t="s">
        <v>78</v>
      </c>
      <c r="G65" s="262">
        <f>+ROUND(0.7*$E$58,2)</f>
        <v>0</v>
      </c>
      <c r="H65" s="262"/>
      <c r="I65" s="262"/>
      <c r="J65" s="262"/>
      <c r="K65" s="126"/>
      <c r="L65" s="126"/>
      <c r="M65" s="133"/>
      <c r="N65" s="128"/>
      <c r="O65" s="128"/>
      <c r="P65" s="266"/>
    </row>
    <row r="66" spans="1:17" s="3" customFormat="1" ht="14.1" customHeight="1" x14ac:dyDescent="0.2">
      <c r="A66" s="11"/>
      <c r="B66" s="139"/>
      <c r="C66" s="256"/>
      <c r="D66" s="128"/>
      <c r="E66" s="128"/>
      <c r="F66" s="46" t="s">
        <v>74</v>
      </c>
      <c r="G66" s="262">
        <f>+ROUND(0.8*$E$58,2)</f>
        <v>0</v>
      </c>
      <c r="H66" s="262"/>
      <c r="I66" s="262"/>
      <c r="J66" s="262"/>
      <c r="K66" s="126"/>
      <c r="L66" s="126"/>
      <c r="M66" s="133"/>
      <c r="N66" s="128"/>
      <c r="O66" s="128"/>
      <c r="P66" s="266"/>
    </row>
    <row r="67" spans="1:17" s="3" customFormat="1" ht="13.5" thickBot="1" x14ac:dyDescent="0.25">
      <c r="A67" s="11"/>
      <c r="B67" s="140"/>
      <c r="C67" s="264"/>
      <c r="D67" s="129"/>
      <c r="E67" s="129"/>
      <c r="F67" s="48" t="s">
        <v>79</v>
      </c>
      <c r="G67" s="263">
        <f>+ROUND(0.9*$E$58,2)</f>
        <v>0</v>
      </c>
      <c r="H67" s="263"/>
      <c r="I67" s="263"/>
      <c r="J67" s="263"/>
      <c r="K67" s="127"/>
      <c r="L67" s="127"/>
      <c r="M67" s="134"/>
      <c r="N67" s="129"/>
      <c r="O67" s="129"/>
      <c r="P67" s="267"/>
    </row>
    <row r="68" spans="1:17" s="3" customFormat="1" ht="12.75" customHeight="1" x14ac:dyDescent="0.2">
      <c r="A68" s="11"/>
      <c r="B68" s="109" t="s">
        <v>32</v>
      </c>
      <c r="C68" s="110"/>
      <c r="D68" s="110"/>
      <c r="E68" s="110"/>
      <c r="F68" s="110"/>
      <c r="G68" s="110"/>
      <c r="H68" s="110"/>
      <c r="I68" s="110"/>
      <c r="J68" s="110"/>
      <c r="K68" s="12">
        <f>ROUND(+M68/L68,3)</f>
        <v>0.17399999999999999</v>
      </c>
      <c r="L68" s="16">
        <f>SUM(L16:L67)</f>
        <v>0.34700000000000009</v>
      </c>
      <c r="M68" s="15">
        <f>SUM(M16:M67)</f>
        <v>6.0400000000000009E-2</v>
      </c>
      <c r="N68" s="13">
        <f>ROUND(SUM(N16:N67),0)</f>
        <v>100</v>
      </c>
      <c r="O68" s="113" t="s">
        <v>33</v>
      </c>
      <c r="P68" s="115"/>
    </row>
    <row r="69" spans="1:17" s="3" customFormat="1" ht="15" customHeight="1" thickBot="1" x14ac:dyDescent="0.25">
      <c r="A69" s="11"/>
      <c r="B69" s="111"/>
      <c r="C69" s="112"/>
      <c r="D69" s="112"/>
      <c r="E69" s="112"/>
      <c r="F69" s="112"/>
      <c r="G69" s="112"/>
      <c r="H69" s="112"/>
      <c r="I69" s="112"/>
      <c r="J69" s="112"/>
      <c r="K69" s="14" t="s">
        <v>34</v>
      </c>
      <c r="L69" s="14" t="s">
        <v>50</v>
      </c>
      <c r="M69" s="14" t="s">
        <v>51</v>
      </c>
      <c r="N69" s="14" t="s">
        <v>35</v>
      </c>
      <c r="O69" s="114"/>
      <c r="P69" s="116"/>
    </row>
    <row r="70" spans="1:17" ht="57" customHeight="1" thickBot="1" x14ac:dyDescent="0.3">
      <c r="A70" s="49"/>
      <c r="B70" s="117" t="s">
        <v>29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9"/>
    </row>
    <row r="71" spans="1:17" ht="15" customHeight="1" thickBot="1" x14ac:dyDescent="0.3">
      <c r="A71" s="5"/>
      <c r="B71" s="120" t="s">
        <v>80</v>
      </c>
      <c r="C71" s="121"/>
      <c r="D71" s="121"/>
      <c r="E71" s="121"/>
      <c r="F71" s="121"/>
      <c r="G71" s="121" t="s">
        <v>81</v>
      </c>
      <c r="H71" s="121"/>
      <c r="I71" s="121"/>
      <c r="J71" s="121"/>
      <c r="K71" s="121"/>
      <c r="L71" s="121"/>
      <c r="M71" s="121" t="s">
        <v>82</v>
      </c>
      <c r="N71" s="121"/>
      <c r="O71" s="121"/>
      <c r="P71" s="122"/>
    </row>
    <row r="72" spans="1:17" ht="15" customHeight="1" thickBot="1" x14ac:dyDescent="0.3">
      <c r="A72" s="5"/>
      <c r="B72" s="85"/>
      <c r="C72" s="86"/>
      <c r="D72" s="86"/>
      <c r="E72" s="86"/>
      <c r="F72" s="86"/>
      <c r="G72" s="86"/>
      <c r="H72" s="86"/>
      <c r="I72" s="87"/>
      <c r="J72" s="90" t="s">
        <v>53</v>
      </c>
      <c r="K72" s="91"/>
      <c r="L72" s="91"/>
      <c r="M72" s="91"/>
      <c r="N72" s="91"/>
      <c r="O72" s="91"/>
      <c r="P72" s="92"/>
    </row>
    <row r="73" spans="1:17" ht="18.600000000000001" customHeight="1" thickBot="1" x14ac:dyDescent="0.3">
      <c r="A73" s="6"/>
      <c r="B73" s="85"/>
      <c r="C73" s="86"/>
      <c r="D73" s="86"/>
      <c r="E73" s="86"/>
      <c r="F73" s="86"/>
      <c r="G73" s="86"/>
      <c r="H73" s="86"/>
      <c r="I73" s="87"/>
      <c r="J73" s="50" t="s">
        <v>83</v>
      </c>
      <c r="K73" s="93" t="s">
        <v>94</v>
      </c>
      <c r="L73" s="93"/>
      <c r="M73" s="93"/>
      <c r="N73" s="93"/>
      <c r="O73" s="93"/>
      <c r="P73" s="94"/>
    </row>
    <row r="74" spans="1:17" ht="88.15" customHeight="1" thickBot="1" x14ac:dyDescent="0.3">
      <c r="A74" s="10"/>
      <c r="B74" s="85"/>
      <c r="C74" s="86"/>
      <c r="D74" s="86"/>
      <c r="E74" s="86"/>
      <c r="F74" s="86"/>
      <c r="G74" s="86"/>
      <c r="H74" s="86"/>
      <c r="I74" s="87"/>
      <c r="J74" s="95" t="s">
        <v>98</v>
      </c>
      <c r="K74" s="96"/>
      <c r="L74" s="96"/>
      <c r="M74" s="96"/>
      <c r="N74" s="96"/>
      <c r="O74" s="96"/>
      <c r="P74" s="97"/>
    </row>
    <row r="75" spans="1:17" ht="15" customHeight="1" thickBot="1" x14ac:dyDescent="0.3">
      <c r="A75" s="5"/>
      <c r="B75" s="85"/>
      <c r="C75" s="86"/>
      <c r="D75" s="86"/>
      <c r="E75" s="86"/>
      <c r="F75" s="86"/>
      <c r="G75" s="86"/>
      <c r="H75" s="86"/>
      <c r="I75" s="87"/>
      <c r="J75" s="98" t="s">
        <v>36</v>
      </c>
      <c r="K75" s="99"/>
      <c r="L75" s="99"/>
      <c r="M75" s="99"/>
      <c r="N75" s="100"/>
      <c r="O75" s="101">
        <v>6.84</v>
      </c>
      <c r="P75" s="102"/>
    </row>
    <row r="76" spans="1:17" ht="15.75" thickBot="1" x14ac:dyDescent="0.3">
      <c r="A76" s="5"/>
      <c r="B76" s="85"/>
      <c r="C76" s="86"/>
      <c r="D76" s="86"/>
      <c r="E76" s="86"/>
      <c r="F76" s="86"/>
      <c r="G76" s="86"/>
      <c r="H76" s="86"/>
      <c r="I76" s="87"/>
      <c r="J76" s="103" t="s">
        <v>52</v>
      </c>
      <c r="K76" s="104"/>
      <c r="L76" s="104"/>
      <c r="M76" s="104"/>
      <c r="N76" s="105"/>
      <c r="O76" s="101">
        <v>0.08</v>
      </c>
      <c r="P76" s="102"/>
      <c r="Q76" s="51"/>
    </row>
    <row r="77" spans="1:17" ht="14.45" customHeight="1" thickBot="1" x14ac:dyDescent="0.3">
      <c r="A77" s="5"/>
      <c r="B77" s="88"/>
      <c r="C77" s="77"/>
      <c r="D77" s="77"/>
      <c r="E77" s="77"/>
      <c r="F77" s="77"/>
      <c r="G77" s="77"/>
      <c r="H77" s="77"/>
      <c r="I77" s="89"/>
      <c r="J77" s="106" t="s">
        <v>86</v>
      </c>
      <c r="K77" s="107"/>
      <c r="L77" s="107"/>
      <c r="M77" s="107"/>
      <c r="N77" s="107"/>
      <c r="O77" s="107"/>
      <c r="P77" s="108"/>
    </row>
    <row r="78" spans="1:17" ht="23.45" customHeight="1" thickBot="1" x14ac:dyDescent="0.3">
      <c r="A78" s="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</row>
    <row r="79" spans="1:17" ht="15.75" thickBot="1" x14ac:dyDescent="0.3">
      <c r="A79" s="78" t="s">
        <v>37</v>
      </c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80"/>
    </row>
    <row r="80" spans="1:17" ht="141.6" customHeight="1" thickBot="1" x14ac:dyDescent="0.3">
      <c r="A80" s="4"/>
      <c r="B80" s="81"/>
      <c r="C80" s="82"/>
      <c r="D80" s="82"/>
      <c r="E80" s="82"/>
      <c r="F80" s="83"/>
      <c r="G80" s="81"/>
      <c r="H80" s="82"/>
      <c r="I80" s="82"/>
      <c r="J80" s="82"/>
      <c r="K80" s="82"/>
      <c r="L80" s="83"/>
      <c r="M80" s="81"/>
      <c r="N80" s="82"/>
      <c r="O80" s="82"/>
      <c r="P80" s="83"/>
    </row>
    <row r="81" spans="1:16" s="9" customFormat="1" ht="13.9" customHeight="1" thickBot="1" x14ac:dyDescent="0.3">
      <c r="A81" s="8" t="s">
        <v>87</v>
      </c>
      <c r="B81" s="84" t="s">
        <v>90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3"/>
    </row>
    <row r="82" spans="1:16" ht="14.45" customHeight="1" x14ac:dyDescent="0.25">
      <c r="A82" s="7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 spans="1:16" ht="14.45" customHeight="1" thickBot="1" x14ac:dyDescent="0.3">
      <c r="A83" s="7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 spans="1:16" s="3" customFormat="1" ht="15.75" customHeight="1" thickBot="1" x14ac:dyDescent="0.25">
      <c r="A84" s="74" t="s">
        <v>38</v>
      </c>
      <c r="B84" s="75"/>
      <c r="C84" s="75"/>
      <c r="D84" s="75" t="s">
        <v>102</v>
      </c>
      <c r="E84" s="75"/>
      <c r="F84" s="75"/>
      <c r="G84" s="75"/>
      <c r="H84" s="75"/>
      <c r="I84" s="75"/>
      <c r="J84" s="75" t="s">
        <v>39</v>
      </c>
      <c r="K84" s="75"/>
      <c r="L84" s="75"/>
      <c r="M84" s="75"/>
      <c r="N84" s="75"/>
      <c r="O84" s="75"/>
      <c r="P84" s="76"/>
    </row>
  </sheetData>
  <mergeCells count="331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K52:K54"/>
    <mergeCell ref="L52:L54"/>
    <mergeCell ref="M52:M54"/>
    <mergeCell ref="N52:N54"/>
    <mergeCell ref="O52:O54"/>
    <mergeCell ref="P52:P54"/>
    <mergeCell ref="B52:B54"/>
    <mergeCell ref="C52:C53"/>
    <mergeCell ref="D52:D53"/>
    <mergeCell ref="E52:E54"/>
    <mergeCell ref="G52:H52"/>
    <mergeCell ref="I52:J52"/>
    <mergeCell ref="G53:H53"/>
    <mergeCell ref="I53:J53"/>
    <mergeCell ref="G54:H54"/>
    <mergeCell ref="I54:J54"/>
    <mergeCell ref="K55:K57"/>
    <mergeCell ref="L55:L57"/>
    <mergeCell ref="M55:M57"/>
    <mergeCell ref="N55:N57"/>
    <mergeCell ref="O55:O57"/>
    <mergeCell ref="P55:P57"/>
    <mergeCell ref="B55:B57"/>
    <mergeCell ref="C55:C56"/>
    <mergeCell ref="D55:D56"/>
    <mergeCell ref="E55:E57"/>
    <mergeCell ref="G55:H55"/>
    <mergeCell ref="I55:J55"/>
    <mergeCell ref="G56:H56"/>
    <mergeCell ref="I56:J56"/>
    <mergeCell ref="G57:H57"/>
    <mergeCell ref="I57:J57"/>
    <mergeCell ref="G61:H61"/>
    <mergeCell ref="I61:J61"/>
    <mergeCell ref="G62:H62"/>
    <mergeCell ref="I62:J62"/>
    <mergeCell ref="C63:C67"/>
    <mergeCell ref="D63:D67"/>
    <mergeCell ref="G63:H63"/>
    <mergeCell ref="I63:J63"/>
    <mergeCell ref="G64:H64"/>
    <mergeCell ref="I64:J64"/>
    <mergeCell ref="C58:C62"/>
    <mergeCell ref="D58:D62"/>
    <mergeCell ref="E58:E67"/>
    <mergeCell ref="G58:H58"/>
    <mergeCell ref="I58:J58"/>
    <mergeCell ref="G59:H59"/>
    <mergeCell ref="I59:J59"/>
    <mergeCell ref="G60:H60"/>
    <mergeCell ref="I60:J60"/>
    <mergeCell ref="B68:J69"/>
    <mergeCell ref="O68:O69"/>
    <mergeCell ref="P68:P69"/>
    <mergeCell ref="B70:P70"/>
    <mergeCell ref="B71:F71"/>
    <mergeCell ref="G71:L71"/>
    <mergeCell ref="M71:P71"/>
    <mergeCell ref="G65:H65"/>
    <mergeCell ref="I65:J65"/>
    <mergeCell ref="G66:H66"/>
    <mergeCell ref="I66:J66"/>
    <mergeCell ref="G67:H67"/>
    <mergeCell ref="I67:J67"/>
    <mergeCell ref="K58:K67"/>
    <mergeCell ref="L58:L67"/>
    <mergeCell ref="M58:M67"/>
    <mergeCell ref="N58:N67"/>
    <mergeCell ref="O58:O67"/>
    <mergeCell ref="P58:P67"/>
    <mergeCell ref="B58:B67"/>
    <mergeCell ref="B72:I77"/>
    <mergeCell ref="J72:P72"/>
    <mergeCell ref="K73:P73"/>
    <mergeCell ref="J74:P74"/>
    <mergeCell ref="J75:N75"/>
    <mergeCell ref="O75:P75"/>
    <mergeCell ref="J76:N76"/>
    <mergeCell ref="O76:P76"/>
    <mergeCell ref="J77:P77"/>
    <mergeCell ref="B82:P82"/>
    <mergeCell ref="B83:P83"/>
    <mergeCell ref="A84:C84"/>
    <mergeCell ref="D84:I84"/>
    <mergeCell ref="J84:K84"/>
    <mergeCell ref="L84:P84"/>
    <mergeCell ref="B78:P78"/>
    <mergeCell ref="A79:P79"/>
    <mergeCell ref="B80:F80"/>
    <mergeCell ref="G80:L80"/>
    <mergeCell ref="M80:P80"/>
    <mergeCell ref="B81:P81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view="pageBreakPreview" zoomScaleSheetLayoutView="10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7"/>
      <c r="B2" s="324"/>
      <c r="C2" s="325"/>
      <c r="D2" s="326"/>
      <c r="E2" s="248" t="s">
        <v>58</v>
      </c>
      <c r="F2" s="249"/>
      <c r="G2" s="249"/>
      <c r="H2" s="249"/>
      <c r="I2" s="249"/>
      <c r="J2" s="249"/>
      <c r="K2" s="249"/>
      <c r="L2" s="249"/>
      <c r="M2" s="249"/>
      <c r="N2" s="249"/>
      <c r="O2" s="327"/>
      <c r="P2" s="252"/>
    </row>
    <row r="3" spans="1:16" s="2" customFormat="1" ht="20.45" customHeight="1" thickBot="1" x14ac:dyDescent="0.3">
      <c r="A3" s="17"/>
      <c r="B3" s="328"/>
      <c r="C3" s="329"/>
      <c r="D3" s="330"/>
      <c r="E3" s="250"/>
      <c r="F3" s="251"/>
      <c r="G3" s="251"/>
      <c r="H3" s="251"/>
      <c r="I3" s="251"/>
      <c r="J3" s="251"/>
      <c r="K3" s="251"/>
      <c r="L3" s="251"/>
      <c r="M3" s="251"/>
      <c r="N3" s="251"/>
      <c r="O3" s="331"/>
      <c r="P3" s="253"/>
    </row>
    <row r="4" spans="1:16" s="2" customFormat="1" ht="4.9000000000000004" customHeight="1" thickBot="1" x14ac:dyDescent="0.3">
      <c r="A4" s="17"/>
      <c r="B4" s="308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</row>
    <row r="5" spans="1:16" s="337" customFormat="1" ht="26.25" customHeight="1" thickBot="1" x14ac:dyDescent="0.3">
      <c r="A5" s="335"/>
      <c r="B5" s="19" t="s">
        <v>0</v>
      </c>
      <c r="C5" s="261">
        <v>43082</v>
      </c>
      <c r="D5" s="238"/>
      <c r="E5" s="232" t="s">
        <v>1</v>
      </c>
      <c r="F5" s="233"/>
      <c r="G5" s="336">
        <v>5</v>
      </c>
      <c r="H5" s="237" t="s">
        <v>2</v>
      </c>
      <c r="I5" s="233"/>
      <c r="J5" s="332" t="s">
        <v>107</v>
      </c>
      <c r="K5" s="333"/>
      <c r="L5" s="333"/>
      <c r="M5" s="333"/>
      <c r="N5" s="333"/>
      <c r="O5" s="333"/>
      <c r="P5" s="334"/>
    </row>
    <row r="6" spans="1:16" s="20" customFormat="1" ht="11.25" customHeight="1" thickBot="1" x14ac:dyDescent="0.3">
      <c r="A6" s="18"/>
      <c r="B6" s="232" t="s">
        <v>3</v>
      </c>
      <c r="C6" s="233"/>
      <c r="D6" s="234" t="s">
        <v>59</v>
      </c>
      <c r="E6" s="234"/>
      <c r="F6" s="234"/>
      <c r="G6" s="234"/>
      <c r="H6" s="234"/>
      <c r="I6" s="234"/>
      <c r="J6" s="235"/>
      <c r="K6" s="236" t="s">
        <v>4</v>
      </c>
      <c r="L6" s="237"/>
      <c r="M6" s="238" t="s">
        <v>103</v>
      </c>
      <c r="N6" s="239"/>
      <c r="O6" s="238" t="s">
        <v>104</v>
      </c>
      <c r="P6" s="240"/>
    </row>
    <row r="7" spans="1:16" s="20" customFormat="1" ht="14.1" customHeight="1" x14ac:dyDescent="0.25">
      <c r="A7" s="18"/>
      <c r="B7" s="241" t="s">
        <v>62</v>
      </c>
      <c r="C7" s="221"/>
      <c r="D7" s="221"/>
      <c r="E7" s="242"/>
      <c r="F7" s="243" t="s">
        <v>11</v>
      </c>
      <c r="G7" s="244"/>
      <c r="H7" s="245"/>
      <c r="I7" s="21">
        <v>0.63750000000000007</v>
      </c>
      <c r="J7" s="246" t="s">
        <v>12</v>
      </c>
      <c r="K7" s="247"/>
      <c r="L7" s="22">
        <v>1.02</v>
      </c>
      <c r="M7" s="241" t="s">
        <v>14</v>
      </c>
      <c r="N7" s="221"/>
      <c r="O7" s="221"/>
      <c r="P7" s="23">
        <v>3.7</v>
      </c>
    </row>
    <row r="8" spans="1:16" s="20" customFormat="1" ht="14.1" customHeight="1" thickBot="1" x14ac:dyDescent="0.3">
      <c r="A8" s="18"/>
      <c r="B8" s="210" t="s">
        <v>6</v>
      </c>
      <c r="C8" s="211"/>
      <c r="D8" s="211"/>
      <c r="E8" s="212"/>
      <c r="F8" s="24" t="s">
        <v>15</v>
      </c>
      <c r="G8" s="25"/>
      <c r="H8" s="26"/>
      <c r="I8" s="27">
        <v>0.70486111111111116</v>
      </c>
      <c r="J8" s="213" t="s">
        <v>16</v>
      </c>
      <c r="K8" s="214"/>
      <c r="L8" s="22">
        <v>1.02</v>
      </c>
      <c r="M8" s="215" t="s">
        <v>18</v>
      </c>
      <c r="N8" s="195"/>
      <c r="O8" s="195"/>
      <c r="P8" s="28">
        <v>0.3</v>
      </c>
    </row>
    <row r="9" spans="1:16" s="20" customFormat="1" ht="14.1" customHeight="1" x14ac:dyDescent="0.25">
      <c r="A9" s="29"/>
      <c r="B9" s="216" t="s">
        <v>7</v>
      </c>
      <c r="C9" s="217"/>
      <c r="D9" s="219" t="s">
        <v>8</v>
      </c>
      <c r="E9" s="221" t="s">
        <v>9</v>
      </c>
      <c r="F9" s="221"/>
      <c r="G9" s="221"/>
      <c r="H9" s="30"/>
      <c r="I9" s="222" t="s">
        <v>63</v>
      </c>
      <c r="J9" s="223"/>
      <c r="K9" s="226">
        <v>1.45</v>
      </c>
      <c r="L9" s="228" t="s">
        <v>13</v>
      </c>
      <c r="M9" s="229"/>
      <c r="N9" s="229"/>
      <c r="O9" s="230">
        <v>15</v>
      </c>
      <c r="P9" s="231"/>
    </row>
    <row r="10" spans="1:16" s="20" customFormat="1" ht="14.1" customHeight="1" thickBot="1" x14ac:dyDescent="0.3">
      <c r="A10" s="29"/>
      <c r="B10" s="114"/>
      <c r="C10" s="218"/>
      <c r="D10" s="220"/>
      <c r="E10" s="195" t="s">
        <v>10</v>
      </c>
      <c r="F10" s="195"/>
      <c r="G10" s="195"/>
      <c r="H10" s="31" t="s">
        <v>105</v>
      </c>
      <c r="I10" s="224"/>
      <c r="J10" s="225"/>
      <c r="K10" s="227"/>
      <c r="L10" s="196" t="s">
        <v>17</v>
      </c>
      <c r="M10" s="197"/>
      <c r="N10" s="197"/>
      <c r="O10" s="198">
        <v>0.63750000000000007</v>
      </c>
      <c r="P10" s="199"/>
    </row>
    <row r="11" spans="1:16" s="33" customFormat="1" ht="23.25" customHeight="1" x14ac:dyDescent="0.2">
      <c r="A11" s="11"/>
      <c r="B11" s="200" t="s">
        <v>19</v>
      </c>
      <c r="C11" s="203" t="s">
        <v>64</v>
      </c>
      <c r="D11" s="203"/>
      <c r="E11" s="203"/>
      <c r="F11" s="32"/>
      <c r="G11" s="204" t="s">
        <v>65</v>
      </c>
      <c r="H11" s="204"/>
      <c r="I11" s="204"/>
      <c r="J11" s="204"/>
      <c r="K11" s="204"/>
      <c r="L11" s="205"/>
      <c r="M11" s="204" t="s">
        <v>66</v>
      </c>
      <c r="N11" s="204"/>
      <c r="O11" s="204"/>
      <c r="P11" s="208"/>
    </row>
    <row r="12" spans="1:16" s="33" customFormat="1" ht="23.25" customHeight="1" x14ac:dyDescent="0.2">
      <c r="A12" s="11"/>
      <c r="B12" s="201"/>
      <c r="C12" s="209" t="s">
        <v>67</v>
      </c>
      <c r="D12" s="209"/>
      <c r="E12" s="209"/>
      <c r="F12" s="34"/>
      <c r="G12" s="173" t="s">
        <v>70</v>
      </c>
      <c r="H12" s="173"/>
      <c r="I12" s="173"/>
      <c r="J12" s="173"/>
      <c r="K12" s="173"/>
      <c r="L12" s="206"/>
      <c r="M12" s="173" t="s">
        <v>69</v>
      </c>
      <c r="N12" s="173"/>
      <c r="O12" s="173"/>
      <c r="P12" s="174"/>
    </row>
    <row r="13" spans="1:16" s="33" customFormat="1" ht="23.25" customHeight="1" thickBot="1" x14ac:dyDescent="0.25">
      <c r="A13" s="11"/>
      <c r="B13" s="202"/>
      <c r="C13" s="175"/>
      <c r="D13" s="176"/>
      <c r="E13" s="176"/>
      <c r="F13" s="176"/>
      <c r="G13" s="177" t="s">
        <v>68</v>
      </c>
      <c r="H13" s="177"/>
      <c r="I13" s="177"/>
      <c r="J13" s="177"/>
      <c r="K13" s="177"/>
      <c r="L13" s="207"/>
      <c r="M13" s="177" t="s">
        <v>71</v>
      </c>
      <c r="N13" s="177"/>
      <c r="O13" s="177"/>
      <c r="P13" s="178"/>
    </row>
    <row r="14" spans="1:16" ht="16.5" customHeight="1" x14ac:dyDescent="0.25">
      <c r="A14" s="5"/>
      <c r="B14" s="179" t="s">
        <v>20</v>
      </c>
      <c r="C14" s="181" t="s">
        <v>21</v>
      </c>
      <c r="D14" s="181" t="s">
        <v>42</v>
      </c>
      <c r="E14" s="183" t="s">
        <v>22</v>
      </c>
      <c r="F14" s="185" t="s">
        <v>43</v>
      </c>
      <c r="G14" s="186"/>
      <c r="H14" s="187"/>
      <c r="I14" s="191" t="s">
        <v>44</v>
      </c>
      <c r="J14" s="192"/>
      <c r="K14" s="35"/>
      <c r="L14" s="36" t="s">
        <v>45</v>
      </c>
      <c r="M14" s="36" t="s">
        <v>46</v>
      </c>
      <c r="N14" s="36" t="s">
        <v>46</v>
      </c>
      <c r="O14" s="36" t="s">
        <v>47</v>
      </c>
      <c r="P14" s="37" t="s">
        <v>23</v>
      </c>
    </row>
    <row r="15" spans="1:16" ht="14.1" customHeight="1" thickBot="1" x14ac:dyDescent="0.3">
      <c r="A15" s="5"/>
      <c r="B15" s="180"/>
      <c r="C15" s="182"/>
      <c r="D15" s="182"/>
      <c r="E15" s="184"/>
      <c r="F15" s="188"/>
      <c r="G15" s="189"/>
      <c r="H15" s="190"/>
      <c r="I15" s="193" t="s">
        <v>24</v>
      </c>
      <c r="J15" s="194"/>
      <c r="K15" s="38" t="s">
        <v>25</v>
      </c>
      <c r="L15" s="38" t="s">
        <v>48</v>
      </c>
      <c r="M15" s="38" t="s">
        <v>49</v>
      </c>
      <c r="N15" s="38" t="s">
        <v>26</v>
      </c>
      <c r="O15" s="38" t="s">
        <v>27</v>
      </c>
      <c r="P15" s="39" t="s">
        <v>28</v>
      </c>
    </row>
    <row r="16" spans="1:16" s="3" customFormat="1" ht="14.1" customHeight="1" x14ac:dyDescent="0.2">
      <c r="A16" s="11"/>
      <c r="B16" s="158">
        <v>1</v>
      </c>
      <c r="C16" s="306">
        <f>+K9</f>
        <v>1.45</v>
      </c>
      <c r="D16" s="143">
        <v>0.26</v>
      </c>
      <c r="E16" s="143">
        <v>0.26100000000000001</v>
      </c>
      <c r="F16" s="40" t="s">
        <v>72</v>
      </c>
      <c r="G16" s="143">
        <f>IF(E16&lt;0.12,"NA",IF(E16&gt;=0.12,0.2*E16))</f>
        <v>5.2200000000000003E-2</v>
      </c>
      <c r="H16" s="143"/>
      <c r="I16" s="143">
        <v>0.111</v>
      </c>
      <c r="J16" s="143"/>
      <c r="K16" s="143">
        <f>ROUND(+IF(E16&lt;=0.12,(I17),(IF(E16&gt;0.12,((I16+2*I17+I18)/4)))),3)</f>
        <v>9.4E-2</v>
      </c>
      <c r="L16" s="143">
        <f>ROUND(+(D16+D18)/2*(C18-C16),3)</f>
        <v>7.5999999999999998E-2</v>
      </c>
      <c r="M16" s="146">
        <f>ROUND(+K16*L16,4)</f>
        <v>7.1000000000000004E-3</v>
      </c>
      <c r="N16" s="149">
        <f>ROUND(+M16/$M$62*100,1)</f>
        <v>2.2999999999999998</v>
      </c>
      <c r="O16" s="152"/>
      <c r="P16" s="155"/>
    </row>
    <row r="17" spans="1:16" s="3" customFormat="1" ht="14.1" customHeight="1" x14ac:dyDescent="0.2">
      <c r="A17" s="11"/>
      <c r="B17" s="159"/>
      <c r="C17" s="307"/>
      <c r="D17" s="144"/>
      <c r="E17" s="144"/>
      <c r="F17" s="41" t="s">
        <v>73</v>
      </c>
      <c r="G17" s="144">
        <f>IF(E16&lt;0.12,0.6*E16,IF(E16&gt;=0.12,0.6*E16))</f>
        <v>0.15659999999999999</v>
      </c>
      <c r="H17" s="144"/>
      <c r="I17" s="144">
        <v>0.09</v>
      </c>
      <c r="J17" s="144"/>
      <c r="K17" s="144"/>
      <c r="L17" s="144"/>
      <c r="M17" s="147"/>
      <c r="N17" s="150"/>
      <c r="O17" s="153"/>
      <c r="P17" s="156"/>
    </row>
    <row r="18" spans="1:16" s="3" customFormat="1" ht="13.9" customHeight="1" thickBot="1" x14ac:dyDescent="0.25">
      <c r="A18" s="11"/>
      <c r="B18" s="160"/>
      <c r="C18" s="42">
        <f>C16+$P$8</f>
        <v>1.75</v>
      </c>
      <c r="D18" s="43">
        <v>0.247</v>
      </c>
      <c r="E18" s="145"/>
      <c r="F18" s="44" t="s">
        <v>74</v>
      </c>
      <c r="G18" s="145">
        <f>IF(E16&lt;0.12,"NA",IF(E16&gt;=0.12,0.8*E16))</f>
        <v>0.20880000000000001</v>
      </c>
      <c r="H18" s="145"/>
      <c r="I18" s="145">
        <v>8.4000000000000005E-2</v>
      </c>
      <c r="J18" s="145"/>
      <c r="K18" s="145"/>
      <c r="L18" s="145"/>
      <c r="M18" s="148"/>
      <c r="N18" s="151"/>
      <c r="O18" s="154"/>
      <c r="P18" s="157"/>
    </row>
    <row r="19" spans="1:16" s="3" customFormat="1" ht="14.1" customHeight="1" x14ac:dyDescent="0.2">
      <c r="A19" s="11"/>
      <c r="B19" s="158">
        <v>2</v>
      </c>
      <c r="C19" s="306">
        <f>+C18</f>
        <v>1.75</v>
      </c>
      <c r="D19" s="143">
        <f>D18</f>
        <v>0.247</v>
      </c>
      <c r="E19" s="143">
        <v>0.28699999999999998</v>
      </c>
      <c r="F19" s="40" t="s">
        <v>72</v>
      </c>
      <c r="G19" s="143">
        <f t="shared" ref="G19" si="0">IF(E19&lt;0.12,"NA",IF(E19&gt;=0.12,0.2*E19))</f>
        <v>5.74E-2</v>
      </c>
      <c r="H19" s="143"/>
      <c r="I19" s="143">
        <v>0.27600000000000002</v>
      </c>
      <c r="J19" s="143"/>
      <c r="K19" s="143">
        <f t="shared" ref="K19" si="1">ROUND(+IF(E19&lt;=0.12,(I20),(IF(E19&gt;0.12,((I19+2*I20+I21)/4)))),3)</f>
        <v>0.19600000000000001</v>
      </c>
      <c r="L19" s="143">
        <f>ROUND(+(D19+D21)/2*(C21-C19),3)</f>
        <v>8.7999999999999995E-2</v>
      </c>
      <c r="M19" s="146">
        <f t="shared" ref="M19" si="2">ROUND(+K19*L19,4)</f>
        <v>1.72E-2</v>
      </c>
      <c r="N19" s="149">
        <f t="shared" ref="N19" si="3">ROUND(+M19/$M$62*100,1)</f>
        <v>5.6</v>
      </c>
      <c r="O19" s="152"/>
      <c r="P19" s="155"/>
    </row>
    <row r="20" spans="1:16" s="3" customFormat="1" ht="14.1" customHeight="1" x14ac:dyDescent="0.2">
      <c r="A20" s="11"/>
      <c r="B20" s="159"/>
      <c r="C20" s="307"/>
      <c r="D20" s="144"/>
      <c r="E20" s="144"/>
      <c r="F20" s="41" t="s">
        <v>73</v>
      </c>
      <c r="G20" s="144">
        <f t="shared" ref="G20" si="4">IF(E19&lt;0.12,0.6*E19,IF(E19&gt;=0.12,0.6*E19))</f>
        <v>0.17219999999999999</v>
      </c>
      <c r="H20" s="144"/>
      <c r="I20" s="144">
        <v>0.17899999999999999</v>
      </c>
      <c r="J20" s="144"/>
      <c r="K20" s="144"/>
      <c r="L20" s="144"/>
      <c r="M20" s="147"/>
      <c r="N20" s="150"/>
      <c r="O20" s="153"/>
      <c r="P20" s="156"/>
    </row>
    <row r="21" spans="1:16" s="3" customFormat="1" ht="13.9" customHeight="1" thickBot="1" x14ac:dyDescent="0.25">
      <c r="A21" s="11"/>
      <c r="B21" s="160"/>
      <c r="C21" s="42">
        <f>C19+$P$8</f>
        <v>2.0499999999999998</v>
      </c>
      <c r="D21" s="43">
        <v>0.33900000000000002</v>
      </c>
      <c r="E21" s="145"/>
      <c r="F21" s="44" t="s">
        <v>74</v>
      </c>
      <c r="G21" s="145">
        <f t="shared" ref="G21" si="5">IF(E19&lt;0.12,"NA",IF(E19&gt;=0.12,0.8*E19))</f>
        <v>0.2296</v>
      </c>
      <c r="H21" s="145"/>
      <c r="I21" s="145">
        <v>0.14799999999999999</v>
      </c>
      <c r="J21" s="145"/>
      <c r="K21" s="145"/>
      <c r="L21" s="145"/>
      <c r="M21" s="148"/>
      <c r="N21" s="151"/>
      <c r="O21" s="154"/>
      <c r="P21" s="157"/>
    </row>
    <row r="22" spans="1:16" s="3" customFormat="1" ht="14.1" customHeight="1" x14ac:dyDescent="0.2">
      <c r="A22" s="11"/>
      <c r="B22" s="158">
        <v>3</v>
      </c>
      <c r="C22" s="161">
        <f>+C21</f>
        <v>2.0499999999999998</v>
      </c>
      <c r="D22" s="143">
        <f>D21</f>
        <v>0.33900000000000002</v>
      </c>
      <c r="E22" s="143">
        <v>0.36599999999999999</v>
      </c>
      <c r="F22" s="40" t="s">
        <v>72</v>
      </c>
      <c r="G22" s="143">
        <f t="shared" ref="G22" si="6">IF(E22&lt;0.12,"NA",IF(E22&gt;=0.12,0.2*E22))</f>
        <v>7.3200000000000001E-2</v>
      </c>
      <c r="H22" s="143"/>
      <c r="I22" s="143"/>
      <c r="J22" s="143"/>
      <c r="K22" s="143"/>
      <c r="L22" s="143"/>
      <c r="M22" s="146"/>
      <c r="N22" s="149"/>
      <c r="O22" s="152"/>
      <c r="P22" s="155"/>
    </row>
    <row r="23" spans="1:16" s="3" customFormat="1" ht="14.1" customHeight="1" x14ac:dyDescent="0.2">
      <c r="A23" s="11"/>
      <c r="B23" s="159"/>
      <c r="C23" s="162"/>
      <c r="D23" s="144"/>
      <c r="E23" s="144"/>
      <c r="F23" s="41" t="s">
        <v>73</v>
      </c>
      <c r="G23" s="144">
        <f t="shared" ref="G23" si="7">IF(E22&lt;0.12,0.6*E22,IF(E22&gt;=0.12,0.6*E22))</f>
        <v>0.21959999999999999</v>
      </c>
      <c r="H23" s="144"/>
      <c r="I23" s="144"/>
      <c r="J23" s="144"/>
      <c r="K23" s="144"/>
      <c r="L23" s="144"/>
      <c r="M23" s="147"/>
      <c r="N23" s="150"/>
      <c r="O23" s="153"/>
      <c r="P23" s="156"/>
    </row>
    <row r="24" spans="1:16" s="3" customFormat="1" ht="13.9" customHeight="1" thickBot="1" x14ac:dyDescent="0.25">
      <c r="A24" s="11"/>
      <c r="B24" s="160"/>
      <c r="C24" s="42">
        <f>C22+$P$8</f>
        <v>2.3499999999999996</v>
      </c>
      <c r="D24" s="43">
        <v>0.26500000000000001</v>
      </c>
      <c r="E24" s="145"/>
      <c r="F24" s="44" t="s">
        <v>74</v>
      </c>
      <c r="G24" s="145">
        <f t="shared" ref="G24" si="8">IF(E22&lt;0.12,"NA",IF(E22&gt;=0.12,0.8*E22))</f>
        <v>0.2928</v>
      </c>
      <c r="H24" s="145"/>
      <c r="I24" s="145"/>
      <c r="J24" s="145"/>
      <c r="K24" s="145"/>
      <c r="L24" s="145"/>
      <c r="M24" s="148"/>
      <c r="N24" s="151"/>
      <c r="O24" s="154"/>
      <c r="P24" s="157"/>
    </row>
    <row r="25" spans="1:16" s="3" customFormat="1" ht="14.1" customHeight="1" x14ac:dyDescent="0.2">
      <c r="A25" s="11"/>
      <c r="B25" s="158">
        <v>4</v>
      </c>
      <c r="C25" s="161">
        <f>+C24</f>
        <v>2.3499999999999996</v>
      </c>
      <c r="D25" s="143">
        <f>D24</f>
        <v>0.26500000000000001</v>
      </c>
      <c r="E25" s="143">
        <v>0.28699999999999998</v>
      </c>
      <c r="F25" s="40" t="s">
        <v>72</v>
      </c>
      <c r="G25" s="143">
        <f t="shared" ref="G25" si="9">IF(E25&lt;0.12,"NA",IF(E25&gt;=0.12,0.2*E25))</f>
        <v>5.74E-2</v>
      </c>
      <c r="H25" s="143"/>
      <c r="I25" s="143">
        <v>0.77</v>
      </c>
      <c r="J25" s="143"/>
      <c r="K25" s="143">
        <f t="shared" ref="K25" si="10">ROUND(+IF(E25&lt;=0.12,(I26),(IF(E25&gt;0.12,((I25+2*I26+I27)/4)))),3)</f>
        <v>0.39700000000000002</v>
      </c>
      <c r="L25" s="143">
        <f>ROUND(+(D25+D27)/2*(C27-C25),3)</f>
        <v>7.4999999999999997E-2</v>
      </c>
      <c r="M25" s="146">
        <f t="shared" ref="M25" si="11">ROUND(+K25*L25,4)</f>
        <v>2.98E-2</v>
      </c>
      <c r="N25" s="149">
        <f t="shared" ref="N25" si="12">ROUND(+M25/$M$62*100,1)</f>
        <v>9.6999999999999993</v>
      </c>
      <c r="O25" s="152"/>
      <c r="P25" s="155"/>
    </row>
    <row r="26" spans="1:16" s="3" customFormat="1" ht="14.1" customHeight="1" x14ac:dyDescent="0.2">
      <c r="A26" s="11"/>
      <c r="B26" s="159"/>
      <c r="C26" s="162"/>
      <c r="D26" s="144"/>
      <c r="E26" s="144"/>
      <c r="F26" s="41" t="s">
        <v>73</v>
      </c>
      <c r="G26" s="144">
        <f t="shared" ref="G26" si="13">IF(E25&lt;0.12,0.6*E25,IF(E25&gt;=0.12,0.6*E25))</f>
        <v>0.17219999999999999</v>
      </c>
      <c r="H26" s="144"/>
      <c r="I26" s="144">
        <v>0.312</v>
      </c>
      <c r="J26" s="144"/>
      <c r="K26" s="144"/>
      <c r="L26" s="144"/>
      <c r="M26" s="147"/>
      <c r="N26" s="150"/>
      <c r="O26" s="153"/>
      <c r="P26" s="156"/>
    </row>
    <row r="27" spans="1:16" s="3" customFormat="1" ht="13.9" customHeight="1" thickBot="1" x14ac:dyDescent="0.25">
      <c r="A27" s="11"/>
      <c r="B27" s="160"/>
      <c r="C27" s="42">
        <f>C25+$P$8</f>
        <v>2.6499999999999995</v>
      </c>
      <c r="D27" s="43">
        <v>0.23799999999999999</v>
      </c>
      <c r="E27" s="145"/>
      <c r="F27" s="44" t="s">
        <v>74</v>
      </c>
      <c r="G27" s="145">
        <f t="shared" ref="G27" si="14">IF(E25&lt;0.12,"NA",IF(E25&gt;=0.12,0.8*E25))</f>
        <v>0.2296</v>
      </c>
      <c r="H27" s="145"/>
      <c r="I27" s="145">
        <v>0.19400000000000001</v>
      </c>
      <c r="J27" s="145"/>
      <c r="K27" s="145"/>
      <c r="L27" s="145"/>
      <c r="M27" s="148"/>
      <c r="N27" s="151"/>
      <c r="O27" s="154"/>
      <c r="P27" s="157"/>
    </row>
    <row r="28" spans="1:16" s="3" customFormat="1" ht="14.1" customHeight="1" x14ac:dyDescent="0.2">
      <c r="A28" s="11"/>
      <c r="B28" s="158">
        <v>5</v>
      </c>
      <c r="C28" s="161">
        <f>+C27</f>
        <v>2.6499999999999995</v>
      </c>
      <c r="D28" s="143">
        <f>D27</f>
        <v>0.23799999999999999</v>
      </c>
      <c r="E28" s="143">
        <v>0.21199999999999999</v>
      </c>
      <c r="F28" s="40" t="s">
        <v>72</v>
      </c>
      <c r="G28" s="143">
        <f t="shared" ref="G28" si="15">IF(E28&lt;0.12,"NA",IF(E28&gt;=0.12,0.2*E28))</f>
        <v>4.24E-2</v>
      </c>
      <c r="H28" s="143"/>
      <c r="I28" s="143">
        <v>0.63700000000000001</v>
      </c>
      <c r="J28" s="143"/>
      <c r="K28" s="143">
        <f t="shared" ref="K28" si="16">ROUND(+IF(E28&lt;=0.12,(I29),(IF(E28&gt;0.12,((I28+2*I29+I30)/4)))),3)</f>
        <v>0.39900000000000002</v>
      </c>
      <c r="L28" s="143">
        <f>ROUND(+(D28+D30)/2*(C30-C28),3)</f>
        <v>6.9000000000000006E-2</v>
      </c>
      <c r="M28" s="146">
        <f t="shared" ref="M28" si="17">ROUND(+K28*L28,4)</f>
        <v>2.75E-2</v>
      </c>
      <c r="N28" s="149">
        <f t="shared" ref="N28" si="18">ROUND(+M28/$M$62*100,1)</f>
        <v>9</v>
      </c>
      <c r="O28" s="152"/>
      <c r="P28" s="155"/>
    </row>
    <row r="29" spans="1:16" s="3" customFormat="1" ht="14.1" customHeight="1" x14ac:dyDescent="0.2">
      <c r="A29" s="11"/>
      <c r="B29" s="159"/>
      <c r="C29" s="162"/>
      <c r="D29" s="144"/>
      <c r="E29" s="144"/>
      <c r="F29" s="41" t="s">
        <v>73</v>
      </c>
      <c r="G29" s="144">
        <f t="shared" ref="G29" si="19">IF(E28&lt;0.12,0.6*E28,IF(E28&gt;=0.12,0.6*E28))</f>
        <v>0.12719999999999998</v>
      </c>
      <c r="H29" s="144"/>
      <c r="I29" s="144">
        <v>0.32400000000000001</v>
      </c>
      <c r="J29" s="144"/>
      <c r="K29" s="144"/>
      <c r="L29" s="144"/>
      <c r="M29" s="147"/>
      <c r="N29" s="150"/>
      <c r="O29" s="153"/>
      <c r="P29" s="156"/>
    </row>
    <row r="30" spans="1:16" s="3" customFormat="1" ht="13.9" customHeight="1" thickBot="1" x14ac:dyDescent="0.25">
      <c r="A30" s="11"/>
      <c r="B30" s="160"/>
      <c r="C30" s="42">
        <f>C28+$P$8</f>
        <v>2.9499999999999993</v>
      </c>
      <c r="D30" s="43">
        <v>0.219</v>
      </c>
      <c r="E30" s="145"/>
      <c r="F30" s="44" t="s">
        <v>74</v>
      </c>
      <c r="G30" s="145">
        <f t="shared" ref="G30" si="20">IF(E28&lt;0.12,"NA",IF(E28&gt;=0.12,0.8*E28))</f>
        <v>0.1696</v>
      </c>
      <c r="H30" s="145"/>
      <c r="I30" s="145">
        <v>0.311</v>
      </c>
      <c r="J30" s="145"/>
      <c r="K30" s="145"/>
      <c r="L30" s="145"/>
      <c r="M30" s="148"/>
      <c r="N30" s="151"/>
      <c r="O30" s="154"/>
      <c r="P30" s="157"/>
    </row>
    <row r="31" spans="1:16" s="3" customFormat="1" ht="14.1" customHeight="1" x14ac:dyDescent="0.2">
      <c r="A31" s="11"/>
      <c r="B31" s="158">
        <v>6</v>
      </c>
      <c r="C31" s="161">
        <f>C30</f>
        <v>2.9499999999999993</v>
      </c>
      <c r="D31" s="143">
        <f>D30</f>
        <v>0.219</v>
      </c>
      <c r="E31" s="143">
        <v>0.20699999999999999</v>
      </c>
      <c r="F31" s="40" t="s">
        <v>72</v>
      </c>
      <c r="G31" s="143">
        <f t="shared" ref="G31" si="21">IF(E31&lt;0.12,"NA",IF(E31&gt;=0.12,0.2*E31))</f>
        <v>4.1399999999999999E-2</v>
      </c>
      <c r="H31" s="143"/>
      <c r="I31" s="143">
        <v>0.77400000000000002</v>
      </c>
      <c r="J31" s="143"/>
      <c r="K31" s="143">
        <f t="shared" ref="K31" si="22">ROUND(+IF(E31&lt;=0.12,(I32),(IF(E31&gt;0.12,((I31+2*I32+I33)/4)))),3)</f>
        <v>0.66400000000000003</v>
      </c>
      <c r="L31" s="143">
        <f>ROUND(+(D31+D33)/2*(C33-C31),3)</f>
        <v>6.2E-2</v>
      </c>
      <c r="M31" s="146">
        <f t="shared" ref="M31" si="23">ROUND(+K31*L31,4)</f>
        <v>4.1200000000000001E-2</v>
      </c>
      <c r="N31" s="149">
        <f t="shared" ref="N31" si="24">ROUND(+M31/$M$62*100,1)</f>
        <v>13.5</v>
      </c>
      <c r="O31" s="152"/>
      <c r="P31" s="155"/>
    </row>
    <row r="32" spans="1:16" s="3" customFormat="1" ht="14.1" customHeight="1" x14ac:dyDescent="0.2">
      <c r="A32" s="11"/>
      <c r="B32" s="159"/>
      <c r="C32" s="162"/>
      <c r="D32" s="144"/>
      <c r="E32" s="144"/>
      <c r="F32" s="41" t="s">
        <v>73</v>
      </c>
      <c r="G32" s="144">
        <f t="shared" ref="G32" si="25">IF(E31&lt;0.12,0.6*E31,IF(E31&gt;=0.12,0.6*E31))</f>
        <v>0.12419999999999999</v>
      </c>
      <c r="H32" s="144"/>
      <c r="I32" s="144">
        <v>0.68300000000000005</v>
      </c>
      <c r="J32" s="144"/>
      <c r="K32" s="144"/>
      <c r="L32" s="144"/>
      <c r="M32" s="147"/>
      <c r="N32" s="150"/>
      <c r="O32" s="153"/>
      <c r="P32" s="156"/>
    </row>
    <row r="33" spans="1:18" s="3" customFormat="1" ht="13.9" customHeight="1" thickBot="1" x14ac:dyDescent="0.25">
      <c r="A33" s="11"/>
      <c r="B33" s="160"/>
      <c r="C33" s="42">
        <f>C31+$P$8</f>
        <v>3.2499999999999991</v>
      </c>
      <c r="D33" s="43">
        <v>0.19500000000000001</v>
      </c>
      <c r="E33" s="145"/>
      <c r="F33" s="44" t="s">
        <v>74</v>
      </c>
      <c r="G33" s="145">
        <f t="shared" ref="G33" si="26">IF(E31&lt;0.12,"NA",IF(E31&gt;=0.12,0.8*E31))</f>
        <v>0.1656</v>
      </c>
      <c r="H33" s="145"/>
      <c r="I33" s="145">
        <v>0.51700000000000002</v>
      </c>
      <c r="J33" s="145"/>
      <c r="K33" s="145"/>
      <c r="L33" s="145"/>
      <c r="M33" s="148"/>
      <c r="N33" s="151"/>
      <c r="O33" s="154"/>
      <c r="P33" s="157"/>
    </row>
    <row r="34" spans="1:18" s="3" customFormat="1" ht="14.1" customHeight="1" x14ac:dyDescent="0.2">
      <c r="A34" s="11"/>
      <c r="B34" s="158">
        <v>7</v>
      </c>
      <c r="C34" s="161">
        <f>C33</f>
        <v>3.2499999999999991</v>
      </c>
      <c r="D34" s="143">
        <f>D33</f>
        <v>0.19500000000000001</v>
      </c>
      <c r="E34" s="143">
        <v>0.25800000000000001</v>
      </c>
      <c r="F34" s="40" t="s">
        <v>72</v>
      </c>
      <c r="G34" s="143">
        <f t="shared" ref="G34" si="27">IF(E34&lt;0.12,"NA",IF(E34&gt;=0.12,0.2*E34))</f>
        <v>5.1600000000000007E-2</v>
      </c>
      <c r="H34" s="143"/>
      <c r="I34" s="143">
        <v>0.64900000000000002</v>
      </c>
      <c r="J34" s="143"/>
      <c r="K34" s="143">
        <f t="shared" ref="K34" si="28">ROUND(+IF(E34&lt;=0.12,(I35),(IF(E34&gt;0.12,((I34+2*I35+I36)/4)))),3)</f>
        <v>0.48</v>
      </c>
      <c r="L34" s="143">
        <f>ROUND(+(D34+D36)/2*(C36-C34),3)</f>
        <v>6.7000000000000004E-2</v>
      </c>
      <c r="M34" s="146">
        <f t="shared" ref="M34" si="29">ROUND(+K34*L34,4)</f>
        <v>3.2199999999999999E-2</v>
      </c>
      <c r="N34" s="149">
        <f t="shared" ref="N34" si="30">ROUND(+M34/$M$62*100,1)</f>
        <v>10.5</v>
      </c>
      <c r="O34" s="152"/>
      <c r="P34" s="155"/>
    </row>
    <row r="35" spans="1:18" s="3" customFormat="1" ht="14.1" customHeight="1" x14ac:dyDescent="0.2">
      <c r="A35" s="11"/>
      <c r="B35" s="159"/>
      <c r="C35" s="162"/>
      <c r="D35" s="144"/>
      <c r="E35" s="144"/>
      <c r="F35" s="41" t="s">
        <v>73</v>
      </c>
      <c r="G35" s="144">
        <f t="shared" ref="G35" si="31">IF(E34&lt;0.12,0.6*E34,IF(E34&gt;=0.12,0.6*E34))</f>
        <v>0.15479999999999999</v>
      </c>
      <c r="H35" s="144"/>
      <c r="I35" s="144">
        <v>0.45800000000000002</v>
      </c>
      <c r="J35" s="144"/>
      <c r="K35" s="144"/>
      <c r="L35" s="144"/>
      <c r="M35" s="147"/>
      <c r="N35" s="150"/>
      <c r="O35" s="153"/>
      <c r="P35" s="156"/>
    </row>
    <row r="36" spans="1:18" s="3" customFormat="1" ht="13.9" customHeight="1" thickBot="1" x14ac:dyDescent="0.25">
      <c r="A36" s="11"/>
      <c r="B36" s="160"/>
      <c r="C36" s="42">
        <f>C34+$P$8</f>
        <v>3.5499999999999989</v>
      </c>
      <c r="D36" s="43">
        <v>0.254</v>
      </c>
      <c r="E36" s="145"/>
      <c r="F36" s="44" t="s">
        <v>74</v>
      </c>
      <c r="G36" s="145">
        <f t="shared" ref="G36" si="32">IF(E34&lt;0.12,"NA",IF(E34&gt;=0.12,0.8*E34))</f>
        <v>0.20640000000000003</v>
      </c>
      <c r="H36" s="145"/>
      <c r="I36" s="145">
        <v>0.35399999999999998</v>
      </c>
      <c r="J36" s="145"/>
      <c r="K36" s="145"/>
      <c r="L36" s="145"/>
      <c r="M36" s="148"/>
      <c r="N36" s="151"/>
      <c r="O36" s="154"/>
      <c r="P36" s="157"/>
    </row>
    <row r="37" spans="1:18" s="3" customFormat="1" ht="14.1" customHeight="1" x14ac:dyDescent="0.2">
      <c r="A37" s="11"/>
      <c r="B37" s="303">
        <v>8</v>
      </c>
      <c r="C37" s="161">
        <f>C36</f>
        <v>3.5499999999999989</v>
      </c>
      <c r="D37" s="288">
        <f>D36</f>
        <v>0.254</v>
      </c>
      <c r="E37" s="288">
        <v>0.23499999999999999</v>
      </c>
      <c r="F37" s="54" t="s">
        <v>72</v>
      </c>
      <c r="G37" s="143">
        <f t="shared" ref="G37" si="33">IF(E37&lt;0.12,"NA",IF(E37&gt;=0.12,0.2*E37))</f>
        <v>4.7E-2</v>
      </c>
      <c r="H37" s="143"/>
      <c r="I37" s="143">
        <v>0.78100000000000003</v>
      </c>
      <c r="J37" s="143"/>
      <c r="K37" s="288">
        <f t="shared" ref="K37" si="34">ROUND(+IF(E37&lt;=0.12,(I38),(IF(E37&gt;0.12,((I37+2*I38+I39)/4)))),3)</f>
        <v>0.69699999999999995</v>
      </c>
      <c r="L37" s="288">
        <f>ROUND(+(D37+D39)/2*(C39-C37),3)</f>
        <v>7.5999999999999998E-2</v>
      </c>
      <c r="M37" s="291">
        <f t="shared" ref="M37" si="35">ROUND(+K37*L37,4)</f>
        <v>5.2999999999999999E-2</v>
      </c>
      <c r="N37" s="294">
        <f t="shared" ref="N37" si="36">ROUND(+M37/$M$62*100,1)</f>
        <v>17.3</v>
      </c>
      <c r="O37" s="297"/>
      <c r="P37" s="300"/>
    </row>
    <row r="38" spans="1:18" s="3" customFormat="1" ht="14.1" customHeight="1" x14ac:dyDescent="0.2">
      <c r="A38" s="11"/>
      <c r="B38" s="304"/>
      <c r="C38" s="162"/>
      <c r="D38" s="289"/>
      <c r="E38" s="289"/>
      <c r="F38" s="55" t="s">
        <v>73</v>
      </c>
      <c r="G38" s="144">
        <f t="shared" ref="G38" si="37">IF(E37&lt;0.12,0.6*E37,IF(E37&gt;=0.12,0.6*E37))</f>
        <v>0.14099999999999999</v>
      </c>
      <c r="H38" s="144"/>
      <c r="I38" s="144">
        <v>0.76700000000000002</v>
      </c>
      <c r="J38" s="144"/>
      <c r="K38" s="289"/>
      <c r="L38" s="289"/>
      <c r="M38" s="292"/>
      <c r="N38" s="295"/>
      <c r="O38" s="298"/>
      <c r="P38" s="301"/>
    </row>
    <row r="39" spans="1:18" s="3" customFormat="1" ht="13.9" customHeight="1" thickBot="1" x14ac:dyDescent="0.25">
      <c r="A39" s="11"/>
      <c r="B39" s="305"/>
      <c r="C39" s="42">
        <f>C37+$P$8</f>
        <v>3.8499999999999988</v>
      </c>
      <c r="D39" s="56">
        <v>0.251</v>
      </c>
      <c r="E39" s="290"/>
      <c r="F39" s="57" t="s">
        <v>74</v>
      </c>
      <c r="G39" s="145">
        <f t="shared" ref="G39" si="38">IF(E37&lt;0.12,"NA",IF(E37&gt;=0.12,0.8*E37))</f>
        <v>0.188</v>
      </c>
      <c r="H39" s="145"/>
      <c r="I39" s="145">
        <v>0.47399999999999998</v>
      </c>
      <c r="J39" s="145"/>
      <c r="K39" s="290"/>
      <c r="L39" s="290"/>
      <c r="M39" s="293"/>
      <c r="N39" s="296"/>
      <c r="O39" s="299"/>
      <c r="P39" s="302"/>
    </row>
    <row r="40" spans="1:18" s="3" customFormat="1" ht="14.1" customHeight="1" x14ac:dyDescent="0.2">
      <c r="A40" s="11"/>
      <c r="B40" s="303">
        <v>9</v>
      </c>
      <c r="C40" s="161">
        <f>C39</f>
        <v>3.8499999999999988</v>
      </c>
      <c r="D40" s="288">
        <f>D39</f>
        <v>0.251</v>
      </c>
      <c r="E40" s="288">
        <v>0.186</v>
      </c>
      <c r="F40" s="54" t="s">
        <v>72</v>
      </c>
      <c r="G40" s="143">
        <f t="shared" ref="G40" si="39">IF(E40&lt;0.12,"NA",IF(E40&gt;=0.12,0.2*E40))</f>
        <v>3.7200000000000004E-2</v>
      </c>
      <c r="H40" s="143"/>
      <c r="I40" s="143">
        <v>0.65900000000000003</v>
      </c>
      <c r="J40" s="143"/>
      <c r="K40" s="288">
        <f>ROUND(+IF(E40&lt;=0.12,(I41),(IF(E40&gt;0.12,((I40+2*I41+I42)/4)))),3)</f>
        <v>0.57699999999999996</v>
      </c>
      <c r="L40" s="288">
        <f>ROUND(+(D40+D42)/2*(C42-C40),3)</f>
        <v>5.7000000000000002E-2</v>
      </c>
      <c r="M40" s="291">
        <f t="shared" ref="M40" si="40">ROUND(+K40*L40,4)</f>
        <v>3.2899999999999999E-2</v>
      </c>
      <c r="N40" s="294">
        <f t="shared" ref="N40" si="41">ROUND(+M40/$M$62*100,1)</f>
        <v>10.8</v>
      </c>
      <c r="O40" s="297"/>
      <c r="P40" s="300"/>
    </row>
    <row r="41" spans="1:18" s="3" customFormat="1" ht="14.1" customHeight="1" x14ac:dyDescent="0.2">
      <c r="A41" s="11"/>
      <c r="B41" s="304"/>
      <c r="C41" s="162"/>
      <c r="D41" s="289"/>
      <c r="E41" s="289"/>
      <c r="F41" s="55" t="s">
        <v>73</v>
      </c>
      <c r="G41" s="144">
        <f t="shared" ref="G41" si="42">IF(E40&lt;0.12,0.6*E40,IF(E40&gt;=0.12,0.6*E40))</f>
        <v>0.11159999999999999</v>
      </c>
      <c r="H41" s="144"/>
      <c r="I41" s="144">
        <v>0.58699999999999997</v>
      </c>
      <c r="J41" s="144"/>
      <c r="K41" s="289"/>
      <c r="L41" s="289"/>
      <c r="M41" s="292"/>
      <c r="N41" s="295"/>
      <c r="O41" s="298"/>
      <c r="P41" s="301"/>
    </row>
    <row r="42" spans="1:18" s="3" customFormat="1" ht="13.9" customHeight="1" thickBot="1" x14ac:dyDescent="0.25">
      <c r="A42" s="11"/>
      <c r="B42" s="305"/>
      <c r="C42" s="42">
        <f>C40+$P$8</f>
        <v>4.1499999999999986</v>
      </c>
      <c r="D42" s="56">
        <v>0.13</v>
      </c>
      <c r="E42" s="290"/>
      <c r="F42" s="57" t="s">
        <v>74</v>
      </c>
      <c r="G42" s="145">
        <f t="shared" ref="G42" si="43">IF(E40&lt;0.12,"NA",IF(E40&gt;=0.12,0.8*E40))</f>
        <v>0.14880000000000002</v>
      </c>
      <c r="H42" s="145"/>
      <c r="I42" s="145">
        <v>0.47399999999999998</v>
      </c>
      <c r="J42" s="145"/>
      <c r="K42" s="290"/>
      <c r="L42" s="290"/>
      <c r="M42" s="293"/>
      <c r="N42" s="296"/>
      <c r="O42" s="299"/>
      <c r="P42" s="302"/>
    </row>
    <row r="43" spans="1:18" s="3" customFormat="1" ht="14.1" customHeight="1" x14ac:dyDescent="0.2">
      <c r="A43" s="11"/>
      <c r="B43" s="158">
        <v>10</v>
      </c>
      <c r="C43" s="161">
        <f>C42</f>
        <v>4.1499999999999986</v>
      </c>
      <c r="D43" s="288">
        <f>D42</f>
        <v>0.13</v>
      </c>
      <c r="E43" s="143">
        <v>9.9000000000000005E-2</v>
      </c>
      <c r="F43" s="40" t="s">
        <v>72</v>
      </c>
      <c r="G43" s="143" t="str">
        <f t="shared" ref="G43" si="44">IF(E43&lt;0.12,"NA",IF(E43&gt;=0.12,0.2*E43))</f>
        <v>NA</v>
      </c>
      <c r="H43" s="143"/>
      <c r="I43" s="143"/>
      <c r="J43" s="143"/>
      <c r="K43" s="288">
        <f t="shared" ref="K43" si="45">ROUND(+IF(E43&lt;=0.12,(I44),(IF(E43&gt;0.12,((I43+2*I44+I45)/4)))),3)</f>
        <v>0.46200000000000002</v>
      </c>
      <c r="L43" s="288">
        <f>ROUND(+(D43+D45)/2*(C45-C43),3)</f>
        <v>3.5000000000000003E-2</v>
      </c>
      <c r="M43" s="291">
        <f t="shared" ref="M43" si="46">ROUND(+K43*L43,4)</f>
        <v>1.6199999999999999E-2</v>
      </c>
      <c r="N43" s="294">
        <f t="shared" ref="N43" si="47">ROUND(+M43/$M$62*100,1)</f>
        <v>5.3</v>
      </c>
      <c r="O43" s="152"/>
      <c r="P43" s="155"/>
    </row>
    <row r="44" spans="1:18" s="3" customFormat="1" ht="14.1" customHeight="1" x14ac:dyDescent="0.2">
      <c r="A44" s="11"/>
      <c r="B44" s="159"/>
      <c r="C44" s="162"/>
      <c r="D44" s="289"/>
      <c r="E44" s="144"/>
      <c r="F44" s="41" t="s">
        <v>73</v>
      </c>
      <c r="G44" s="144">
        <f t="shared" ref="G44" si="48">IF(E43&lt;0.12,0.6*E43,IF(E43&gt;=0.12,0.6*E43))</f>
        <v>5.9400000000000001E-2</v>
      </c>
      <c r="H44" s="144"/>
      <c r="I44" s="144">
        <v>0.46200000000000002</v>
      </c>
      <c r="J44" s="144"/>
      <c r="K44" s="289"/>
      <c r="L44" s="289"/>
      <c r="M44" s="292"/>
      <c r="N44" s="295"/>
      <c r="O44" s="153"/>
      <c r="P44" s="156"/>
    </row>
    <row r="45" spans="1:18" s="3" customFormat="1" ht="13.9" customHeight="1" thickBot="1" x14ac:dyDescent="0.25">
      <c r="A45" s="11"/>
      <c r="B45" s="160"/>
      <c r="C45" s="42">
        <f>C43+$P$8</f>
        <v>4.4499999999999984</v>
      </c>
      <c r="D45" s="43">
        <v>0.10299999999999999</v>
      </c>
      <c r="E45" s="145"/>
      <c r="F45" s="44" t="s">
        <v>74</v>
      </c>
      <c r="G45" s="145" t="str">
        <f t="shared" ref="G45" si="49">IF(E43&lt;0.12,"NA",IF(E43&gt;=0.12,0.8*E43))</f>
        <v>NA</v>
      </c>
      <c r="H45" s="145"/>
      <c r="I45" s="145"/>
      <c r="J45" s="145"/>
      <c r="K45" s="290"/>
      <c r="L45" s="290"/>
      <c r="M45" s="293"/>
      <c r="N45" s="296"/>
      <c r="O45" s="154"/>
      <c r="P45" s="157"/>
    </row>
    <row r="46" spans="1:18" s="3" customFormat="1" ht="14.1" customHeight="1" x14ac:dyDescent="0.2">
      <c r="A46" s="11"/>
      <c r="B46" s="158">
        <v>11</v>
      </c>
      <c r="C46" s="161">
        <f>C45</f>
        <v>4.4499999999999984</v>
      </c>
      <c r="D46" s="288">
        <f>D45</f>
        <v>0.10299999999999999</v>
      </c>
      <c r="E46" s="143">
        <v>9.7000000000000003E-2</v>
      </c>
      <c r="F46" s="40" t="s">
        <v>72</v>
      </c>
      <c r="G46" s="143" t="str">
        <f t="shared" ref="G46" si="50">IF(E46&lt;0.12,"NA",IF(E46&gt;=0.12,0.2*E46))</f>
        <v>NA</v>
      </c>
      <c r="H46" s="143"/>
      <c r="I46" s="143"/>
      <c r="J46" s="143"/>
      <c r="K46" s="288">
        <f t="shared" ref="K46" si="51">ROUND(+IF(E46&lt;=0.12,(I47),(IF(E46&gt;0.12,((I46+2*I47+I48)/4)))),3)</f>
        <v>0.17799999999999999</v>
      </c>
      <c r="L46" s="288">
        <f>ROUND(+(D46+D48)/2*(C48-C46),3)</f>
        <v>2.8000000000000001E-2</v>
      </c>
      <c r="M46" s="291">
        <f t="shared" ref="M46" si="52">ROUND(+K46*L46,4)</f>
        <v>5.0000000000000001E-3</v>
      </c>
      <c r="N46" s="294">
        <f t="shared" ref="N46" si="53">ROUND(+M46/$M$62*100,1)</f>
        <v>1.6</v>
      </c>
      <c r="O46" s="152"/>
      <c r="P46" s="155"/>
    </row>
    <row r="47" spans="1:18" s="3" customFormat="1" ht="14.1" customHeight="1" x14ac:dyDescent="0.2">
      <c r="A47" s="11"/>
      <c r="B47" s="159"/>
      <c r="C47" s="162"/>
      <c r="D47" s="289"/>
      <c r="E47" s="144"/>
      <c r="F47" s="41" t="s">
        <v>73</v>
      </c>
      <c r="G47" s="144">
        <f t="shared" ref="G47" si="54">IF(E46&lt;0.12,0.6*E46,IF(E46&gt;=0.12,0.6*E46))</f>
        <v>5.8200000000000002E-2</v>
      </c>
      <c r="H47" s="144"/>
      <c r="I47" s="144">
        <v>0.17799999999999999</v>
      </c>
      <c r="J47" s="144"/>
      <c r="K47" s="289"/>
      <c r="L47" s="289"/>
      <c r="M47" s="292"/>
      <c r="N47" s="295"/>
      <c r="O47" s="153"/>
      <c r="P47" s="156"/>
      <c r="R47" s="53"/>
    </row>
    <row r="48" spans="1:18" s="3" customFormat="1" ht="14.45" customHeight="1" thickBot="1" x14ac:dyDescent="0.25">
      <c r="A48" s="11"/>
      <c r="B48" s="160"/>
      <c r="C48" s="42">
        <f>C46+$P$8</f>
        <v>4.7499999999999982</v>
      </c>
      <c r="D48" s="43">
        <v>8.5000000000000006E-2</v>
      </c>
      <c r="E48" s="145"/>
      <c r="F48" s="44" t="s">
        <v>74</v>
      </c>
      <c r="G48" s="145" t="str">
        <f t="shared" ref="G48" si="55">IF(E46&lt;0.12,"NA",IF(E46&gt;=0.12,0.8*E46))</f>
        <v>NA</v>
      </c>
      <c r="H48" s="145"/>
      <c r="I48" s="145"/>
      <c r="J48" s="145"/>
      <c r="K48" s="290"/>
      <c r="L48" s="290"/>
      <c r="M48" s="293"/>
      <c r="N48" s="296"/>
      <c r="O48" s="154"/>
      <c r="P48" s="157"/>
    </row>
    <row r="49" spans="1:18" s="3" customFormat="1" ht="14.1" customHeight="1" x14ac:dyDescent="0.2">
      <c r="A49" s="11"/>
      <c r="B49" s="158">
        <v>12</v>
      </c>
      <c r="C49" s="161">
        <f>C48</f>
        <v>4.7499999999999982</v>
      </c>
      <c r="D49" s="288">
        <f>D48</f>
        <v>8.5000000000000006E-2</v>
      </c>
      <c r="E49" s="143">
        <v>5.8000000000000003E-2</v>
      </c>
      <c r="F49" s="40" t="s">
        <v>72</v>
      </c>
      <c r="G49" s="143" t="str">
        <f t="shared" ref="G49" si="56">IF(E49&lt;0.12,"NA",IF(E49&gt;=0.12,0.2*E49))</f>
        <v>NA</v>
      </c>
      <c r="H49" s="143"/>
      <c r="I49" s="143"/>
      <c r="J49" s="143"/>
      <c r="K49" s="288">
        <f t="shared" ref="K49" si="57">ROUND(+IF(E49&lt;=0.12,(I50),(IF(E49&gt;0.12,((I49+2*I50+I51)/4)))),3)</f>
        <v>0.27100000000000002</v>
      </c>
      <c r="L49" s="288">
        <f>ROUND(+(D49+D51)/2*(C51-C49),3)</f>
        <v>1.7000000000000001E-2</v>
      </c>
      <c r="M49" s="291">
        <f t="shared" ref="M49" si="58">ROUND(+K49*L49,4)</f>
        <v>4.5999999999999999E-3</v>
      </c>
      <c r="N49" s="294">
        <f t="shared" ref="N49" si="59">ROUND(+M49/$M$62*100,1)</f>
        <v>1.5</v>
      </c>
      <c r="O49" s="152"/>
      <c r="P49" s="155"/>
    </row>
    <row r="50" spans="1:18" s="3" customFormat="1" ht="14.1" customHeight="1" x14ac:dyDescent="0.2">
      <c r="A50" s="11"/>
      <c r="B50" s="159"/>
      <c r="C50" s="162"/>
      <c r="D50" s="289"/>
      <c r="E50" s="144"/>
      <c r="F50" s="41" t="s">
        <v>73</v>
      </c>
      <c r="G50" s="144">
        <f t="shared" ref="G50" si="60">IF(E49&lt;0.12,0.6*E49,IF(E49&gt;=0.12,0.6*E49))</f>
        <v>3.4799999999999998E-2</v>
      </c>
      <c r="H50" s="144"/>
      <c r="I50" s="144">
        <v>0.27100000000000002</v>
      </c>
      <c r="J50" s="144"/>
      <c r="K50" s="289"/>
      <c r="L50" s="289"/>
      <c r="M50" s="292"/>
      <c r="N50" s="295"/>
      <c r="O50" s="153"/>
      <c r="P50" s="156"/>
      <c r="R50" s="53"/>
    </row>
    <row r="51" spans="1:18" s="3" customFormat="1" ht="14.45" customHeight="1" thickBot="1" x14ac:dyDescent="0.25">
      <c r="A51" s="11"/>
      <c r="B51" s="160"/>
      <c r="C51" s="42">
        <f>C49+0.4</f>
        <v>5.1499999999999986</v>
      </c>
      <c r="D51" s="43">
        <v>0</v>
      </c>
      <c r="E51" s="145"/>
      <c r="F51" s="44" t="s">
        <v>74</v>
      </c>
      <c r="G51" s="145" t="str">
        <f t="shared" ref="G51" si="61">IF(E49&lt;0.12,"NA",IF(E49&gt;=0.12,0.8*E49))</f>
        <v>NA</v>
      </c>
      <c r="H51" s="145"/>
      <c r="I51" s="145"/>
      <c r="J51" s="145"/>
      <c r="K51" s="290"/>
      <c r="L51" s="290"/>
      <c r="M51" s="293"/>
      <c r="N51" s="296"/>
      <c r="O51" s="154"/>
      <c r="P51" s="157"/>
    </row>
    <row r="52" spans="1:18" s="3" customFormat="1" ht="14.1" customHeight="1" x14ac:dyDescent="0.2">
      <c r="A52" s="11"/>
      <c r="B52" s="283">
        <f>+B22</f>
        <v>3</v>
      </c>
      <c r="C52" s="286">
        <f>+C22</f>
        <v>2.0499999999999998</v>
      </c>
      <c r="D52" s="287">
        <f>+D22</f>
        <v>0.33900000000000002</v>
      </c>
      <c r="E52" s="287">
        <f>+E22</f>
        <v>0.36599999999999999</v>
      </c>
      <c r="F52" s="45" t="s">
        <v>31</v>
      </c>
      <c r="G52" s="268"/>
      <c r="H52" s="268"/>
      <c r="I52" s="130">
        <v>0.59</v>
      </c>
      <c r="J52" s="130"/>
      <c r="K52" s="130">
        <f>ROUND(+AVERAGE(I52:J61),3)</f>
        <v>0.42899999999999999</v>
      </c>
      <c r="L52" s="131">
        <f>ROUND(+(D52+D57)/2*(C57-C52),3)</f>
        <v>9.0999999999999998E-2</v>
      </c>
      <c r="M52" s="132">
        <f>ROUND(+K52*L52,4)</f>
        <v>3.9E-2</v>
      </c>
      <c r="N52" s="131">
        <f>ROUND(+M52/$M$62*100,1)</f>
        <v>12.8</v>
      </c>
      <c r="O52" s="131"/>
      <c r="P52" s="135"/>
    </row>
    <row r="53" spans="1:18" s="3" customFormat="1" ht="14.1" customHeight="1" x14ac:dyDescent="0.2">
      <c r="A53" s="11"/>
      <c r="B53" s="284"/>
      <c r="C53" s="279"/>
      <c r="D53" s="281"/>
      <c r="E53" s="281"/>
      <c r="F53" s="46" t="s">
        <v>75</v>
      </c>
      <c r="G53" s="262">
        <f>+ROUND(0.1*$E$52,2)</f>
        <v>0.04</v>
      </c>
      <c r="H53" s="262"/>
      <c r="I53" s="128">
        <v>0.57099999999999995</v>
      </c>
      <c r="J53" s="128"/>
      <c r="K53" s="126"/>
      <c r="L53" s="126"/>
      <c r="M53" s="133"/>
      <c r="N53" s="126"/>
      <c r="O53" s="126"/>
      <c r="P53" s="136"/>
    </row>
    <row r="54" spans="1:18" s="3" customFormat="1" ht="14.1" customHeight="1" x14ac:dyDescent="0.2">
      <c r="A54" s="11"/>
      <c r="B54" s="284"/>
      <c r="C54" s="279"/>
      <c r="D54" s="281"/>
      <c r="E54" s="281"/>
      <c r="F54" s="46" t="s">
        <v>72</v>
      </c>
      <c r="G54" s="262">
        <f>+ROUND(0.2*$E$52,2)</f>
        <v>7.0000000000000007E-2</v>
      </c>
      <c r="H54" s="262"/>
      <c r="I54" s="128">
        <v>0.47199999999999998</v>
      </c>
      <c r="J54" s="128"/>
      <c r="K54" s="126"/>
      <c r="L54" s="126"/>
      <c r="M54" s="133"/>
      <c r="N54" s="126"/>
      <c r="O54" s="126"/>
      <c r="P54" s="136"/>
    </row>
    <row r="55" spans="1:18" s="3" customFormat="1" ht="14.1" customHeight="1" x14ac:dyDescent="0.2">
      <c r="A55" s="11"/>
      <c r="B55" s="284"/>
      <c r="C55" s="279"/>
      <c r="D55" s="281"/>
      <c r="E55" s="281"/>
      <c r="F55" s="46" t="s">
        <v>76</v>
      </c>
      <c r="G55" s="262">
        <f>+ROUND(0.3*$E$52,2)</f>
        <v>0.11</v>
      </c>
      <c r="H55" s="262"/>
      <c r="I55" s="128">
        <v>0.499</v>
      </c>
      <c r="J55" s="128"/>
      <c r="K55" s="126"/>
      <c r="L55" s="126"/>
      <c r="M55" s="133"/>
      <c r="N55" s="126"/>
      <c r="O55" s="126"/>
      <c r="P55" s="136"/>
    </row>
    <row r="56" spans="1:18" s="3" customFormat="1" ht="14.1" customHeight="1" x14ac:dyDescent="0.2">
      <c r="A56" s="11"/>
      <c r="B56" s="284"/>
      <c r="C56" s="279"/>
      <c r="D56" s="281"/>
      <c r="E56" s="281"/>
      <c r="F56" s="46" t="s">
        <v>77</v>
      </c>
      <c r="G56" s="262">
        <f>+ROUND(0.4*$E$52,2)</f>
        <v>0.15</v>
      </c>
      <c r="H56" s="262"/>
      <c r="I56" s="128">
        <v>0.45600000000000002</v>
      </c>
      <c r="J56" s="128"/>
      <c r="K56" s="126"/>
      <c r="L56" s="126"/>
      <c r="M56" s="133"/>
      <c r="N56" s="126"/>
      <c r="O56" s="126"/>
      <c r="P56" s="136"/>
    </row>
    <row r="57" spans="1:18" s="3" customFormat="1" ht="14.1" customHeight="1" x14ac:dyDescent="0.2">
      <c r="A57" s="11"/>
      <c r="B57" s="284"/>
      <c r="C57" s="279">
        <f>+C24</f>
        <v>2.3499999999999996</v>
      </c>
      <c r="D57" s="281">
        <f>+D24</f>
        <v>0.26500000000000001</v>
      </c>
      <c r="E57" s="281"/>
      <c r="F57" s="46" t="s">
        <v>30</v>
      </c>
      <c r="G57" s="262">
        <f>+ROUND(0.5*$E$52,2)</f>
        <v>0.18</v>
      </c>
      <c r="H57" s="262"/>
      <c r="I57" s="128">
        <v>0.41</v>
      </c>
      <c r="J57" s="128"/>
      <c r="K57" s="126"/>
      <c r="L57" s="126"/>
      <c r="M57" s="133"/>
      <c r="N57" s="126"/>
      <c r="O57" s="126"/>
      <c r="P57" s="136"/>
    </row>
    <row r="58" spans="1:18" s="3" customFormat="1" ht="14.1" customHeight="1" x14ac:dyDescent="0.2">
      <c r="A58" s="11"/>
      <c r="B58" s="284"/>
      <c r="C58" s="279"/>
      <c r="D58" s="281"/>
      <c r="E58" s="281"/>
      <c r="F58" s="46" t="s">
        <v>73</v>
      </c>
      <c r="G58" s="262">
        <f>+ROUND(0.6*$E$52,2)</f>
        <v>0.22</v>
      </c>
      <c r="H58" s="262"/>
      <c r="I58" s="128">
        <v>0.42899999999999999</v>
      </c>
      <c r="J58" s="128"/>
      <c r="K58" s="126"/>
      <c r="L58" s="126"/>
      <c r="M58" s="133"/>
      <c r="N58" s="126"/>
      <c r="O58" s="126"/>
      <c r="P58" s="136"/>
    </row>
    <row r="59" spans="1:18" s="3" customFormat="1" ht="14.1" customHeight="1" x14ac:dyDescent="0.2">
      <c r="A59" s="11"/>
      <c r="B59" s="284"/>
      <c r="C59" s="279"/>
      <c r="D59" s="281"/>
      <c r="E59" s="281"/>
      <c r="F59" s="46" t="s">
        <v>78</v>
      </c>
      <c r="G59" s="262">
        <f>+ROUND(0.7*$E$52,2)</f>
        <v>0.26</v>
      </c>
      <c r="H59" s="262"/>
      <c r="I59" s="128">
        <v>0.33</v>
      </c>
      <c r="J59" s="128"/>
      <c r="K59" s="126"/>
      <c r="L59" s="126"/>
      <c r="M59" s="133"/>
      <c r="N59" s="126"/>
      <c r="O59" s="126"/>
      <c r="P59" s="136"/>
    </row>
    <row r="60" spans="1:18" s="3" customFormat="1" ht="14.1" customHeight="1" x14ac:dyDescent="0.2">
      <c r="A60" s="11"/>
      <c r="B60" s="284"/>
      <c r="C60" s="279"/>
      <c r="D60" s="281"/>
      <c r="E60" s="281"/>
      <c r="F60" s="46" t="s">
        <v>74</v>
      </c>
      <c r="G60" s="262">
        <f>+ROUND(0.8*$E$52,2)</f>
        <v>0.28999999999999998</v>
      </c>
      <c r="H60" s="262"/>
      <c r="I60" s="128">
        <v>0.309</v>
      </c>
      <c r="J60" s="128"/>
      <c r="K60" s="126"/>
      <c r="L60" s="126"/>
      <c r="M60" s="133"/>
      <c r="N60" s="126"/>
      <c r="O60" s="126"/>
      <c r="P60" s="136"/>
    </row>
    <row r="61" spans="1:18" s="3" customFormat="1" ht="13.5" thickBot="1" x14ac:dyDescent="0.25">
      <c r="A61" s="11"/>
      <c r="B61" s="285"/>
      <c r="C61" s="280"/>
      <c r="D61" s="282"/>
      <c r="E61" s="282"/>
      <c r="F61" s="48" t="s">
        <v>79</v>
      </c>
      <c r="G61" s="263">
        <f>+ROUND(0.9*$E$52,2)</f>
        <v>0.33</v>
      </c>
      <c r="H61" s="263"/>
      <c r="I61" s="129">
        <v>0.22</v>
      </c>
      <c r="J61" s="129"/>
      <c r="K61" s="127"/>
      <c r="L61" s="127"/>
      <c r="M61" s="134"/>
      <c r="N61" s="127"/>
      <c r="O61" s="127"/>
      <c r="P61" s="137"/>
    </row>
    <row r="62" spans="1:18" s="3" customFormat="1" ht="12.75" customHeight="1" x14ac:dyDescent="0.2">
      <c r="A62" s="11"/>
      <c r="B62" s="109" t="s">
        <v>32</v>
      </c>
      <c r="C62" s="110"/>
      <c r="D62" s="110"/>
      <c r="E62" s="110"/>
      <c r="F62" s="110"/>
      <c r="G62" s="110"/>
      <c r="H62" s="110"/>
      <c r="I62" s="110"/>
      <c r="J62" s="110"/>
      <c r="K62" s="12">
        <f>ROUND(+M62/L62,3)</f>
        <v>0.41299999999999998</v>
      </c>
      <c r="L62" s="16">
        <f>SUM(L16:L61)</f>
        <v>0.7410000000000001</v>
      </c>
      <c r="M62" s="15">
        <f>SUM(M16:M61)</f>
        <v>0.30569999999999997</v>
      </c>
      <c r="N62" s="13">
        <f>ROUND(SUM(N16:N61),0)</f>
        <v>100</v>
      </c>
      <c r="O62" s="113" t="s">
        <v>33</v>
      </c>
      <c r="P62" s="115"/>
    </row>
    <row r="63" spans="1:18" s="3" customFormat="1" ht="15" customHeight="1" thickBot="1" x14ac:dyDescent="0.25">
      <c r="A63" s="11"/>
      <c r="B63" s="111"/>
      <c r="C63" s="112"/>
      <c r="D63" s="112"/>
      <c r="E63" s="112"/>
      <c r="F63" s="112"/>
      <c r="G63" s="112"/>
      <c r="H63" s="112"/>
      <c r="I63" s="112"/>
      <c r="J63" s="112"/>
      <c r="K63" s="14" t="s">
        <v>34</v>
      </c>
      <c r="L63" s="14" t="s">
        <v>50</v>
      </c>
      <c r="M63" s="14" t="s">
        <v>51</v>
      </c>
      <c r="N63" s="14" t="s">
        <v>35</v>
      </c>
      <c r="O63" s="114"/>
      <c r="P63" s="116"/>
    </row>
    <row r="64" spans="1:18" ht="57" customHeight="1" thickBot="1" x14ac:dyDescent="0.3">
      <c r="A64" s="49"/>
      <c r="B64" s="117" t="s">
        <v>29</v>
      </c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9"/>
    </row>
    <row r="65" spans="1:17" ht="15" customHeight="1" thickBot="1" x14ac:dyDescent="0.3">
      <c r="A65" s="5"/>
      <c r="B65" s="120" t="s">
        <v>80</v>
      </c>
      <c r="C65" s="121"/>
      <c r="D65" s="121"/>
      <c r="E65" s="121"/>
      <c r="F65" s="121"/>
      <c r="G65" s="121" t="s">
        <v>81</v>
      </c>
      <c r="H65" s="121"/>
      <c r="I65" s="121"/>
      <c r="J65" s="121"/>
      <c r="K65" s="121"/>
      <c r="L65" s="121"/>
      <c r="M65" s="121" t="s">
        <v>82</v>
      </c>
      <c r="N65" s="121"/>
      <c r="O65" s="121"/>
      <c r="P65" s="122"/>
    </row>
    <row r="66" spans="1:17" ht="15" customHeight="1" thickBot="1" x14ac:dyDescent="0.3">
      <c r="A66" s="5"/>
      <c r="B66" s="85"/>
      <c r="C66" s="86"/>
      <c r="D66" s="86"/>
      <c r="E66" s="86"/>
      <c r="F66" s="86"/>
      <c r="G66" s="86"/>
      <c r="H66" s="86"/>
      <c r="I66" s="87"/>
      <c r="J66" s="90" t="s">
        <v>53</v>
      </c>
      <c r="K66" s="91"/>
      <c r="L66" s="91"/>
      <c r="M66" s="91"/>
      <c r="N66" s="91"/>
      <c r="O66" s="91"/>
      <c r="P66" s="92"/>
    </row>
    <row r="67" spans="1:17" ht="18.600000000000001" customHeight="1" thickBot="1" x14ac:dyDescent="0.3">
      <c r="A67" s="6"/>
      <c r="B67" s="85"/>
      <c r="C67" s="86"/>
      <c r="D67" s="86"/>
      <c r="E67" s="86"/>
      <c r="F67" s="86"/>
      <c r="G67" s="86"/>
      <c r="H67" s="86"/>
      <c r="I67" s="87"/>
      <c r="J67" s="50" t="s">
        <v>83</v>
      </c>
      <c r="K67" s="93" t="s">
        <v>55</v>
      </c>
      <c r="L67" s="93"/>
      <c r="M67" s="93"/>
      <c r="N67" s="93"/>
      <c r="O67" s="93"/>
      <c r="P67" s="94"/>
    </row>
    <row r="68" spans="1:17" ht="88.15" customHeight="1" thickBot="1" x14ac:dyDescent="0.3">
      <c r="A68" s="10"/>
      <c r="B68" s="85"/>
      <c r="C68" s="86"/>
      <c r="D68" s="86"/>
      <c r="E68" s="86"/>
      <c r="F68" s="86"/>
      <c r="G68" s="86"/>
      <c r="H68" s="86"/>
      <c r="I68" s="87"/>
      <c r="J68" s="95" t="s">
        <v>106</v>
      </c>
      <c r="K68" s="96"/>
      <c r="L68" s="96"/>
      <c r="M68" s="96"/>
      <c r="N68" s="96"/>
      <c r="O68" s="96"/>
      <c r="P68" s="97"/>
    </row>
    <row r="69" spans="1:17" ht="15" customHeight="1" thickBot="1" x14ac:dyDescent="0.3">
      <c r="A69" s="5"/>
      <c r="B69" s="85"/>
      <c r="C69" s="86"/>
      <c r="D69" s="86"/>
      <c r="E69" s="86"/>
      <c r="F69" s="86"/>
      <c r="G69" s="86"/>
      <c r="H69" s="86"/>
      <c r="I69" s="87"/>
      <c r="J69" s="98" t="s">
        <v>36</v>
      </c>
      <c r="K69" s="99"/>
      <c r="L69" s="99"/>
      <c r="M69" s="99"/>
      <c r="N69" s="100"/>
      <c r="O69" s="101"/>
      <c r="P69" s="102"/>
    </row>
    <row r="70" spans="1:17" ht="15.75" thickBot="1" x14ac:dyDescent="0.3">
      <c r="A70" s="5"/>
      <c r="B70" s="85"/>
      <c r="C70" s="86"/>
      <c r="D70" s="86"/>
      <c r="E70" s="86"/>
      <c r="F70" s="86"/>
      <c r="G70" s="86"/>
      <c r="H70" s="86"/>
      <c r="I70" s="87"/>
      <c r="J70" s="103" t="s">
        <v>52</v>
      </c>
      <c r="K70" s="104"/>
      <c r="L70" s="104"/>
      <c r="M70" s="104"/>
      <c r="N70" s="105"/>
      <c r="O70" s="101">
        <v>0.113</v>
      </c>
      <c r="P70" s="102"/>
      <c r="Q70" s="51"/>
    </row>
    <row r="71" spans="1:17" ht="14.45" customHeight="1" thickBot="1" x14ac:dyDescent="0.3">
      <c r="A71" s="5"/>
      <c r="B71" s="88"/>
      <c r="C71" s="77"/>
      <c r="D71" s="77"/>
      <c r="E71" s="77"/>
      <c r="F71" s="77"/>
      <c r="G71" s="77"/>
      <c r="H71" s="77"/>
      <c r="I71" s="89"/>
      <c r="J71" s="106" t="s">
        <v>86</v>
      </c>
      <c r="K71" s="107"/>
      <c r="L71" s="107"/>
      <c r="M71" s="107"/>
      <c r="N71" s="107"/>
      <c r="O71" s="107"/>
      <c r="P71" s="108"/>
    </row>
    <row r="72" spans="1:17" ht="23.45" customHeight="1" thickBot="1" x14ac:dyDescent="0.3">
      <c r="A72" s="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</row>
    <row r="73" spans="1:17" ht="15.75" thickBot="1" x14ac:dyDescent="0.3">
      <c r="A73" s="78" t="s">
        <v>37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80"/>
    </row>
    <row r="74" spans="1:17" ht="141.6" customHeight="1" thickBot="1" x14ac:dyDescent="0.3">
      <c r="A74" s="4"/>
      <c r="B74" s="81"/>
      <c r="C74" s="82"/>
      <c r="D74" s="82"/>
      <c r="E74" s="82"/>
      <c r="F74" s="83"/>
      <c r="G74" s="81"/>
      <c r="H74" s="82"/>
      <c r="I74" s="82"/>
      <c r="J74" s="82"/>
      <c r="K74" s="82"/>
      <c r="L74" s="83"/>
      <c r="M74" s="82"/>
      <c r="N74" s="82"/>
      <c r="O74" s="82"/>
      <c r="P74" s="83"/>
    </row>
    <row r="75" spans="1:17" s="9" customFormat="1" ht="13.9" customHeight="1" thickBot="1" x14ac:dyDescent="0.3">
      <c r="A75" s="8" t="s">
        <v>87</v>
      </c>
      <c r="B75" s="84" t="s">
        <v>56</v>
      </c>
      <c r="C75" s="72"/>
      <c r="D75" s="72"/>
      <c r="E75" s="72"/>
      <c r="F75" s="73"/>
      <c r="G75" s="84" t="s">
        <v>57</v>
      </c>
      <c r="H75" s="72"/>
      <c r="I75" s="72"/>
      <c r="J75" s="72"/>
      <c r="K75" s="72"/>
      <c r="L75" s="73"/>
      <c r="M75" s="72" t="s">
        <v>54</v>
      </c>
      <c r="N75" s="72"/>
      <c r="O75" s="72"/>
      <c r="P75" s="73"/>
    </row>
    <row r="76" spans="1:17" ht="14.45" customHeight="1" thickBot="1" x14ac:dyDescent="0.3">
      <c r="A76" s="7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 spans="1:17" s="3" customFormat="1" ht="15.75" customHeight="1" thickBot="1" x14ac:dyDescent="0.25">
      <c r="A77" s="74" t="s">
        <v>38</v>
      </c>
      <c r="B77" s="75"/>
      <c r="C77" s="75"/>
      <c r="D77" s="75"/>
      <c r="E77" s="75"/>
      <c r="F77" s="75"/>
      <c r="G77" s="75"/>
      <c r="H77" s="75"/>
      <c r="I77" s="75"/>
      <c r="J77" s="75" t="s">
        <v>39</v>
      </c>
      <c r="K77" s="75"/>
      <c r="L77" s="75"/>
      <c r="M77" s="75"/>
      <c r="N77" s="75"/>
      <c r="O77" s="75"/>
      <c r="P77" s="76"/>
    </row>
  </sheetData>
  <mergeCells count="300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G55:H55"/>
    <mergeCell ref="I55:J55"/>
    <mergeCell ref="G56:H56"/>
    <mergeCell ref="I56:J56"/>
    <mergeCell ref="C57:C61"/>
    <mergeCell ref="D57:D61"/>
    <mergeCell ref="G57:H57"/>
    <mergeCell ref="I57:J57"/>
    <mergeCell ref="G58:H58"/>
    <mergeCell ref="I58:J58"/>
    <mergeCell ref="C52:C56"/>
    <mergeCell ref="D52:D56"/>
    <mergeCell ref="E52:E61"/>
    <mergeCell ref="G52:H52"/>
    <mergeCell ref="I52:J52"/>
    <mergeCell ref="G53:H53"/>
    <mergeCell ref="I53:J53"/>
    <mergeCell ref="G54:H54"/>
    <mergeCell ref="I54:J54"/>
    <mergeCell ref="B62:J63"/>
    <mergeCell ref="O62:O63"/>
    <mergeCell ref="P62:P63"/>
    <mergeCell ref="B64:P64"/>
    <mergeCell ref="B65:F65"/>
    <mergeCell ref="G65:L65"/>
    <mergeCell ref="M65:P65"/>
    <mergeCell ref="G59:H59"/>
    <mergeCell ref="I59:J59"/>
    <mergeCell ref="G60:H60"/>
    <mergeCell ref="I60:J60"/>
    <mergeCell ref="G61:H61"/>
    <mergeCell ref="I61:J61"/>
    <mergeCell ref="K52:K61"/>
    <mergeCell ref="L52:L61"/>
    <mergeCell ref="M52:M61"/>
    <mergeCell ref="N52:N61"/>
    <mergeCell ref="O52:O61"/>
    <mergeCell ref="P52:P61"/>
    <mergeCell ref="B52:B61"/>
    <mergeCell ref="B66:I71"/>
    <mergeCell ref="J66:P66"/>
    <mergeCell ref="K67:P67"/>
    <mergeCell ref="J68:P68"/>
    <mergeCell ref="J69:N69"/>
    <mergeCell ref="O69:P69"/>
    <mergeCell ref="J70:N70"/>
    <mergeCell ref="O70:P70"/>
    <mergeCell ref="J71:P71"/>
    <mergeCell ref="B76:P76"/>
    <mergeCell ref="A77:C77"/>
    <mergeCell ref="D77:I77"/>
    <mergeCell ref="J77:K77"/>
    <mergeCell ref="L77:P77"/>
    <mergeCell ref="B72:P72"/>
    <mergeCell ref="A73:P73"/>
    <mergeCell ref="B74:F74"/>
    <mergeCell ref="G74:L74"/>
    <mergeCell ref="M74:P74"/>
    <mergeCell ref="B75:F75"/>
    <mergeCell ref="G75:L75"/>
    <mergeCell ref="M75:P75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view="pageBreakPreview" zoomScaleSheetLayoutView="10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7"/>
      <c r="B2" s="324"/>
      <c r="C2" s="325"/>
      <c r="D2" s="326"/>
      <c r="E2" s="248" t="s">
        <v>58</v>
      </c>
      <c r="F2" s="249"/>
      <c r="G2" s="249"/>
      <c r="H2" s="249"/>
      <c r="I2" s="249"/>
      <c r="J2" s="249"/>
      <c r="K2" s="249"/>
      <c r="L2" s="249"/>
      <c r="M2" s="249"/>
      <c r="N2" s="249"/>
      <c r="O2" s="327"/>
      <c r="P2" s="252"/>
    </row>
    <row r="3" spans="1:16" s="2" customFormat="1" ht="20.45" customHeight="1" thickBot="1" x14ac:dyDescent="0.3">
      <c r="A3" s="17"/>
      <c r="B3" s="328"/>
      <c r="C3" s="329"/>
      <c r="D3" s="330"/>
      <c r="E3" s="250"/>
      <c r="F3" s="251"/>
      <c r="G3" s="251"/>
      <c r="H3" s="251"/>
      <c r="I3" s="251"/>
      <c r="J3" s="251"/>
      <c r="K3" s="251"/>
      <c r="L3" s="251"/>
      <c r="M3" s="251"/>
      <c r="N3" s="251"/>
      <c r="O3" s="331"/>
      <c r="P3" s="253"/>
    </row>
    <row r="4" spans="1:16" s="2" customFormat="1" ht="4.9000000000000004" customHeight="1" thickBot="1" x14ac:dyDescent="0.3">
      <c r="A4" s="17"/>
      <c r="B4" s="308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</row>
    <row r="5" spans="1:16" s="337" customFormat="1" ht="26.25" customHeight="1" thickBot="1" x14ac:dyDescent="0.3">
      <c r="A5" s="335"/>
      <c r="B5" s="19" t="s">
        <v>0</v>
      </c>
      <c r="C5" s="261">
        <v>43086</v>
      </c>
      <c r="D5" s="238"/>
      <c r="E5" s="232" t="s">
        <v>1</v>
      </c>
      <c r="F5" s="233"/>
      <c r="G5" s="336">
        <v>6</v>
      </c>
      <c r="H5" s="237" t="s">
        <v>2</v>
      </c>
      <c r="I5" s="233"/>
      <c r="J5" s="332" t="s">
        <v>107</v>
      </c>
      <c r="K5" s="333"/>
      <c r="L5" s="333"/>
      <c r="M5" s="333"/>
      <c r="N5" s="333"/>
      <c r="O5" s="333"/>
      <c r="P5" s="334"/>
    </row>
    <row r="6" spans="1:16" s="20" customFormat="1" ht="11.25" customHeight="1" thickBot="1" x14ac:dyDescent="0.3">
      <c r="A6" s="18"/>
      <c r="B6" s="232" t="s">
        <v>3</v>
      </c>
      <c r="C6" s="233"/>
      <c r="D6" s="234" t="s">
        <v>59</v>
      </c>
      <c r="E6" s="234"/>
      <c r="F6" s="234"/>
      <c r="G6" s="234"/>
      <c r="H6" s="234"/>
      <c r="I6" s="234"/>
      <c r="J6" s="235"/>
      <c r="K6" s="236" t="s">
        <v>4</v>
      </c>
      <c r="L6" s="237"/>
      <c r="M6" s="238" t="s">
        <v>103</v>
      </c>
      <c r="N6" s="239"/>
      <c r="O6" s="238" t="s">
        <v>104</v>
      </c>
      <c r="P6" s="240"/>
    </row>
    <row r="7" spans="1:16" s="20" customFormat="1" ht="14.1" customHeight="1" x14ac:dyDescent="0.25">
      <c r="A7" s="18"/>
      <c r="B7" s="241" t="s">
        <v>62</v>
      </c>
      <c r="C7" s="221"/>
      <c r="D7" s="221"/>
      <c r="E7" s="242"/>
      <c r="F7" s="243" t="s">
        <v>11</v>
      </c>
      <c r="G7" s="244"/>
      <c r="H7" s="245"/>
      <c r="I7" s="21">
        <v>0.35972222222222222</v>
      </c>
      <c r="J7" s="246" t="s">
        <v>92</v>
      </c>
      <c r="K7" s="247"/>
      <c r="L7" s="22">
        <v>0.97</v>
      </c>
      <c r="M7" s="241" t="s">
        <v>14</v>
      </c>
      <c r="N7" s="221"/>
      <c r="O7" s="221"/>
      <c r="P7" s="23">
        <v>3.9</v>
      </c>
    </row>
    <row r="8" spans="1:16" s="20" customFormat="1" ht="14.1" customHeight="1" thickBot="1" x14ac:dyDescent="0.3">
      <c r="A8" s="18"/>
      <c r="B8" s="210" t="s">
        <v>6</v>
      </c>
      <c r="C8" s="211"/>
      <c r="D8" s="211"/>
      <c r="E8" s="212"/>
      <c r="F8" s="24" t="s">
        <v>15</v>
      </c>
      <c r="G8" s="25"/>
      <c r="H8" s="26"/>
      <c r="I8" s="27">
        <v>0.44305555555555554</v>
      </c>
      <c r="J8" s="213" t="s">
        <v>93</v>
      </c>
      <c r="K8" s="214"/>
      <c r="L8" s="22">
        <v>1</v>
      </c>
      <c r="M8" s="215" t="s">
        <v>18</v>
      </c>
      <c r="N8" s="195"/>
      <c r="O8" s="195"/>
      <c r="P8" s="28">
        <v>0.32</v>
      </c>
    </row>
    <row r="9" spans="1:16" s="20" customFormat="1" ht="14.1" customHeight="1" x14ac:dyDescent="0.25">
      <c r="A9" s="29"/>
      <c r="B9" s="320" t="s">
        <v>7</v>
      </c>
      <c r="C9" s="321"/>
      <c r="D9" s="219" t="s">
        <v>8</v>
      </c>
      <c r="E9" s="221" t="s">
        <v>9</v>
      </c>
      <c r="F9" s="221"/>
      <c r="G9" s="221"/>
      <c r="H9" s="30"/>
      <c r="I9" s="222" t="s">
        <v>63</v>
      </c>
      <c r="J9" s="223"/>
      <c r="K9" s="226">
        <v>1.42</v>
      </c>
      <c r="L9" s="228" t="s">
        <v>13</v>
      </c>
      <c r="M9" s="229"/>
      <c r="N9" s="229"/>
      <c r="O9" s="230">
        <v>15</v>
      </c>
      <c r="P9" s="231"/>
    </row>
    <row r="10" spans="1:16" s="20" customFormat="1" ht="14.1" customHeight="1" thickBot="1" x14ac:dyDescent="0.3">
      <c r="A10" s="29"/>
      <c r="B10" s="322"/>
      <c r="C10" s="323"/>
      <c r="D10" s="220"/>
      <c r="E10" s="195" t="s">
        <v>10</v>
      </c>
      <c r="F10" s="195"/>
      <c r="G10" s="195"/>
      <c r="H10" s="31" t="s">
        <v>105</v>
      </c>
      <c r="I10" s="224"/>
      <c r="J10" s="225"/>
      <c r="K10" s="227"/>
      <c r="L10" s="196" t="s">
        <v>17</v>
      </c>
      <c r="M10" s="197"/>
      <c r="N10" s="197"/>
      <c r="O10" s="198">
        <v>0.3611111111111111</v>
      </c>
      <c r="P10" s="199"/>
    </row>
    <row r="11" spans="1:16" s="33" customFormat="1" ht="25.15" customHeight="1" x14ac:dyDescent="0.2">
      <c r="A11" s="11"/>
      <c r="B11" s="200" t="s">
        <v>19</v>
      </c>
      <c r="C11" s="203" t="s">
        <v>64</v>
      </c>
      <c r="D11" s="203"/>
      <c r="E11" s="203"/>
      <c r="F11" s="32"/>
      <c r="G11" s="204" t="s">
        <v>65</v>
      </c>
      <c r="H11" s="204"/>
      <c r="I11" s="204"/>
      <c r="J11" s="204"/>
      <c r="K11" s="204"/>
      <c r="L11" s="205"/>
      <c r="M11" s="204" t="s">
        <v>66</v>
      </c>
      <c r="N11" s="204"/>
      <c r="O11" s="204"/>
      <c r="P11" s="208"/>
    </row>
    <row r="12" spans="1:16" s="33" customFormat="1" ht="17.45" customHeight="1" x14ac:dyDescent="0.2">
      <c r="A12" s="11"/>
      <c r="B12" s="201"/>
      <c r="C12" s="209" t="s">
        <v>67</v>
      </c>
      <c r="D12" s="209"/>
      <c r="E12" s="209"/>
      <c r="F12" s="34"/>
      <c r="G12" s="173" t="s">
        <v>70</v>
      </c>
      <c r="H12" s="173"/>
      <c r="I12" s="173"/>
      <c r="J12" s="173"/>
      <c r="K12" s="173"/>
      <c r="L12" s="206"/>
      <c r="M12" s="173" t="s">
        <v>69</v>
      </c>
      <c r="N12" s="173"/>
      <c r="O12" s="173"/>
      <c r="P12" s="174"/>
    </row>
    <row r="13" spans="1:16" s="33" customFormat="1" ht="25.15" customHeight="1" thickBot="1" x14ac:dyDescent="0.25">
      <c r="A13" s="11"/>
      <c r="B13" s="202"/>
      <c r="C13" s="175"/>
      <c r="D13" s="176"/>
      <c r="E13" s="176"/>
      <c r="F13" s="176"/>
      <c r="G13" s="177" t="s">
        <v>68</v>
      </c>
      <c r="H13" s="177"/>
      <c r="I13" s="177"/>
      <c r="J13" s="177"/>
      <c r="K13" s="177"/>
      <c r="L13" s="207"/>
      <c r="M13" s="177" t="s">
        <v>71</v>
      </c>
      <c r="N13" s="177"/>
      <c r="O13" s="177"/>
      <c r="P13" s="178"/>
    </row>
    <row r="14" spans="1:16" ht="16.5" customHeight="1" x14ac:dyDescent="0.25">
      <c r="A14" s="5"/>
      <c r="B14" s="179" t="s">
        <v>20</v>
      </c>
      <c r="C14" s="181" t="s">
        <v>21</v>
      </c>
      <c r="D14" s="181" t="s">
        <v>42</v>
      </c>
      <c r="E14" s="318" t="s">
        <v>22</v>
      </c>
      <c r="F14" s="185" t="s">
        <v>43</v>
      </c>
      <c r="G14" s="186"/>
      <c r="H14" s="187"/>
      <c r="I14" s="191" t="s">
        <v>44</v>
      </c>
      <c r="J14" s="192"/>
      <c r="K14" s="35"/>
      <c r="L14" s="36" t="s">
        <v>45</v>
      </c>
      <c r="M14" s="36" t="s">
        <v>46</v>
      </c>
      <c r="N14" s="36" t="s">
        <v>46</v>
      </c>
      <c r="O14" s="36" t="s">
        <v>47</v>
      </c>
      <c r="P14" s="37" t="s">
        <v>23</v>
      </c>
    </row>
    <row r="15" spans="1:16" ht="14.1" customHeight="1" thickBot="1" x14ac:dyDescent="0.3">
      <c r="A15" s="5"/>
      <c r="B15" s="180"/>
      <c r="C15" s="182"/>
      <c r="D15" s="182"/>
      <c r="E15" s="319"/>
      <c r="F15" s="188"/>
      <c r="G15" s="189"/>
      <c r="H15" s="190"/>
      <c r="I15" s="193" t="s">
        <v>24</v>
      </c>
      <c r="J15" s="194"/>
      <c r="K15" s="38" t="s">
        <v>25</v>
      </c>
      <c r="L15" s="38" t="s">
        <v>48</v>
      </c>
      <c r="M15" s="38" t="s">
        <v>49</v>
      </c>
      <c r="N15" s="38" t="s">
        <v>26</v>
      </c>
      <c r="O15" s="38" t="s">
        <v>27</v>
      </c>
      <c r="P15" s="39" t="s">
        <v>28</v>
      </c>
    </row>
    <row r="16" spans="1:16" s="3" customFormat="1" ht="14.1" customHeight="1" x14ac:dyDescent="0.2">
      <c r="A16" s="11"/>
      <c r="B16" s="158">
        <v>1</v>
      </c>
      <c r="C16" s="306">
        <f>+K9</f>
        <v>1.42</v>
      </c>
      <c r="D16" s="143">
        <v>0.28899999999999998</v>
      </c>
      <c r="E16" s="143">
        <v>0.30399999999999999</v>
      </c>
      <c r="F16" s="40" t="s">
        <v>72</v>
      </c>
      <c r="G16" s="143">
        <f>IF(E16&lt;0.12,"NA",IF(E16&gt;=0.12,0.2*E16))</f>
        <v>6.08E-2</v>
      </c>
      <c r="H16" s="143"/>
      <c r="I16" s="143">
        <v>0.22700000000000001</v>
      </c>
      <c r="J16" s="143"/>
      <c r="K16" s="143">
        <f>ROUND(+IF(E16&lt;=0.12,(I17),(IF(E16&gt;0.12,((I16+2*I17+I18)/4)))),3)</f>
        <v>0.223</v>
      </c>
      <c r="L16" s="143">
        <f>ROUND(+(D16+D18)/2*(C18-C16),3)</f>
        <v>9.4E-2</v>
      </c>
      <c r="M16" s="146">
        <f>ROUND(+K16*L16,4)</f>
        <v>2.1000000000000001E-2</v>
      </c>
      <c r="N16" s="149">
        <f>ROUND(+M16/$M$62*100,1)</f>
        <v>4.9000000000000004</v>
      </c>
      <c r="O16" s="152"/>
      <c r="P16" s="155"/>
    </row>
    <row r="17" spans="1:16" s="3" customFormat="1" ht="14.1" customHeight="1" x14ac:dyDescent="0.2">
      <c r="A17" s="11"/>
      <c r="B17" s="159"/>
      <c r="C17" s="307"/>
      <c r="D17" s="144"/>
      <c r="E17" s="144"/>
      <c r="F17" s="41" t="s">
        <v>73</v>
      </c>
      <c r="G17" s="144">
        <f>IF(E16&lt;0.12,0.6*E16,IF(E16&gt;=0.12,0.6*E16))</f>
        <v>0.18239999999999998</v>
      </c>
      <c r="H17" s="144"/>
      <c r="I17" s="144">
        <v>0.23599999999999999</v>
      </c>
      <c r="J17" s="144"/>
      <c r="K17" s="144"/>
      <c r="L17" s="144"/>
      <c r="M17" s="147"/>
      <c r="N17" s="150"/>
      <c r="O17" s="153"/>
      <c r="P17" s="156"/>
    </row>
    <row r="18" spans="1:16" s="3" customFormat="1" ht="13.9" customHeight="1" thickBot="1" x14ac:dyDescent="0.25">
      <c r="A18" s="11"/>
      <c r="B18" s="160"/>
      <c r="C18" s="42">
        <f>C16+P8</f>
        <v>1.74</v>
      </c>
      <c r="D18" s="43">
        <v>0.29899999999999999</v>
      </c>
      <c r="E18" s="145"/>
      <c r="F18" s="44" t="s">
        <v>74</v>
      </c>
      <c r="G18" s="145">
        <f>IF(E16&lt;0.12,"NA",IF(E16&gt;=0.12,0.8*E16))</f>
        <v>0.2432</v>
      </c>
      <c r="H18" s="145"/>
      <c r="I18" s="145">
        <v>0.19400000000000001</v>
      </c>
      <c r="J18" s="145"/>
      <c r="K18" s="145"/>
      <c r="L18" s="145"/>
      <c r="M18" s="148"/>
      <c r="N18" s="151"/>
      <c r="O18" s="154"/>
      <c r="P18" s="157"/>
    </row>
    <row r="19" spans="1:16" s="3" customFormat="1" ht="14.1" customHeight="1" x14ac:dyDescent="0.2">
      <c r="A19" s="11"/>
      <c r="B19" s="158">
        <v>2</v>
      </c>
      <c r="C19" s="306">
        <f>+C18</f>
        <v>1.74</v>
      </c>
      <c r="D19" s="143">
        <f>D18</f>
        <v>0.29899999999999999</v>
      </c>
      <c r="E19" s="143">
        <v>0.33200000000000002</v>
      </c>
      <c r="F19" s="40" t="s">
        <v>72</v>
      </c>
      <c r="G19" s="143">
        <f t="shared" ref="G19" si="0">IF(E19&lt;0.12,"NA",IF(E19&gt;=0.12,0.2*E19))</f>
        <v>6.6400000000000001E-2</v>
      </c>
      <c r="H19" s="143"/>
      <c r="I19" s="143">
        <v>0.28299999999999997</v>
      </c>
      <c r="J19" s="143"/>
      <c r="K19" s="143">
        <f t="shared" ref="K19" si="1">ROUND(+IF(E19&lt;=0.12,(I20),(IF(E19&gt;0.12,((I19+2*I20+I21)/4)))),3)</f>
        <v>0.26300000000000001</v>
      </c>
      <c r="L19" s="143">
        <f t="shared" ref="L19" si="2">ROUND(+(D19+D21)/2*(C21-C19),3)</f>
        <v>0.109</v>
      </c>
      <c r="M19" s="146">
        <f t="shared" ref="M19" si="3">ROUND(+K19*L19,4)</f>
        <v>2.87E-2</v>
      </c>
      <c r="N19" s="149">
        <f t="shared" ref="N19" si="4">ROUND(+M19/$M$62*100,1)</f>
        <v>6.7</v>
      </c>
      <c r="O19" s="152"/>
      <c r="P19" s="155"/>
    </row>
    <row r="20" spans="1:16" s="3" customFormat="1" ht="14.1" customHeight="1" x14ac:dyDescent="0.2">
      <c r="A20" s="11"/>
      <c r="B20" s="159"/>
      <c r="C20" s="307"/>
      <c r="D20" s="144"/>
      <c r="E20" s="144"/>
      <c r="F20" s="41" t="s">
        <v>73</v>
      </c>
      <c r="G20" s="144">
        <f t="shared" ref="G20" si="5">IF(E19&lt;0.12,0.6*E19,IF(E19&gt;=0.12,0.6*E19))</f>
        <v>0.19920000000000002</v>
      </c>
      <c r="H20" s="144"/>
      <c r="I20" s="144">
        <v>0.27200000000000002</v>
      </c>
      <c r="J20" s="144"/>
      <c r="K20" s="144"/>
      <c r="L20" s="144"/>
      <c r="M20" s="147"/>
      <c r="N20" s="150"/>
      <c r="O20" s="153"/>
      <c r="P20" s="156"/>
    </row>
    <row r="21" spans="1:16" s="3" customFormat="1" ht="13.9" customHeight="1" thickBot="1" x14ac:dyDescent="0.25">
      <c r="A21" s="11"/>
      <c r="B21" s="160"/>
      <c r="C21" s="42">
        <f>C19+P8</f>
        <v>2.06</v>
      </c>
      <c r="D21" s="43">
        <v>0.38</v>
      </c>
      <c r="E21" s="145"/>
      <c r="F21" s="44" t="s">
        <v>74</v>
      </c>
      <c r="G21" s="145">
        <f t="shared" ref="G21" si="6">IF(E19&lt;0.12,"NA",IF(E19&gt;=0.12,0.8*E19))</f>
        <v>0.2656</v>
      </c>
      <c r="H21" s="145"/>
      <c r="I21" s="145">
        <v>0.223</v>
      </c>
      <c r="J21" s="145"/>
      <c r="K21" s="145"/>
      <c r="L21" s="145"/>
      <c r="M21" s="148"/>
      <c r="N21" s="151"/>
      <c r="O21" s="154"/>
      <c r="P21" s="157"/>
    </row>
    <row r="22" spans="1:16" s="3" customFormat="1" ht="14.1" customHeight="1" x14ac:dyDescent="0.2">
      <c r="A22" s="11"/>
      <c r="B22" s="158">
        <v>3</v>
      </c>
      <c r="C22" s="161">
        <f>+C21</f>
        <v>2.06</v>
      </c>
      <c r="D22" s="143">
        <f>D21</f>
        <v>0.38</v>
      </c>
      <c r="E22" s="143">
        <v>0.41199999999999998</v>
      </c>
      <c r="F22" s="40" t="s">
        <v>72</v>
      </c>
      <c r="G22" s="143">
        <f t="shared" ref="G22" si="7">IF(E22&lt;0.12,"NA",IF(E22&gt;=0.12,0.2*E22))</f>
        <v>8.2400000000000001E-2</v>
      </c>
      <c r="H22" s="143"/>
      <c r="I22" s="143"/>
      <c r="J22" s="143"/>
      <c r="K22" s="143"/>
      <c r="L22" s="143"/>
      <c r="M22" s="146"/>
      <c r="N22" s="149"/>
      <c r="O22" s="152"/>
      <c r="P22" s="155"/>
    </row>
    <row r="23" spans="1:16" s="3" customFormat="1" ht="14.1" customHeight="1" x14ac:dyDescent="0.2">
      <c r="A23" s="11"/>
      <c r="B23" s="159"/>
      <c r="C23" s="162"/>
      <c r="D23" s="144"/>
      <c r="E23" s="144"/>
      <c r="F23" s="41" t="s">
        <v>73</v>
      </c>
      <c r="G23" s="144">
        <f t="shared" ref="G23" si="8">IF(E22&lt;0.12,0.6*E22,IF(E22&gt;=0.12,0.6*E22))</f>
        <v>0.24719999999999998</v>
      </c>
      <c r="H23" s="144"/>
      <c r="I23" s="144"/>
      <c r="J23" s="144"/>
      <c r="K23" s="144"/>
      <c r="L23" s="144"/>
      <c r="M23" s="147"/>
      <c r="N23" s="150"/>
      <c r="O23" s="153"/>
      <c r="P23" s="156"/>
    </row>
    <row r="24" spans="1:16" s="3" customFormat="1" ht="13.9" customHeight="1" thickBot="1" x14ac:dyDescent="0.25">
      <c r="A24" s="11"/>
      <c r="B24" s="160"/>
      <c r="C24" s="42">
        <f>+C22+P8</f>
        <v>2.38</v>
      </c>
      <c r="D24" s="43">
        <v>0.34300000000000003</v>
      </c>
      <c r="E24" s="145"/>
      <c r="F24" s="44" t="s">
        <v>74</v>
      </c>
      <c r="G24" s="145">
        <f t="shared" ref="G24" si="9">IF(E22&lt;0.12,"NA",IF(E22&gt;=0.12,0.8*E22))</f>
        <v>0.3296</v>
      </c>
      <c r="H24" s="145"/>
      <c r="I24" s="145"/>
      <c r="J24" s="145"/>
      <c r="K24" s="145"/>
      <c r="L24" s="145"/>
      <c r="M24" s="148"/>
      <c r="N24" s="151"/>
      <c r="O24" s="154"/>
      <c r="P24" s="157"/>
    </row>
    <row r="25" spans="1:16" s="3" customFormat="1" ht="14.1" customHeight="1" x14ac:dyDescent="0.2">
      <c r="A25" s="11"/>
      <c r="B25" s="158">
        <v>4</v>
      </c>
      <c r="C25" s="161">
        <f>+C24</f>
        <v>2.38</v>
      </c>
      <c r="D25" s="143">
        <f>D24</f>
        <v>0.34300000000000003</v>
      </c>
      <c r="E25" s="143">
        <v>0.33200000000000002</v>
      </c>
      <c r="F25" s="40" t="s">
        <v>72</v>
      </c>
      <c r="G25" s="143">
        <f t="shared" ref="G25" si="10">IF(E25&lt;0.12,"NA",IF(E25&gt;=0.12,0.2*E25))</f>
        <v>6.6400000000000001E-2</v>
      </c>
      <c r="H25" s="143"/>
      <c r="I25" s="143">
        <v>0.70299999999999996</v>
      </c>
      <c r="J25" s="143"/>
      <c r="K25" s="143">
        <f t="shared" ref="K25" si="11">ROUND(+IF(E25&lt;=0.12,(I26),(IF(E25&gt;0.12,((I25+2*I26+I27)/4)))),3)</f>
        <v>0.47499999999999998</v>
      </c>
      <c r="L25" s="143">
        <f t="shared" ref="L25" si="12">ROUND(+(D25+D27)/2*(C27-C25),3)</f>
        <v>9.8000000000000004E-2</v>
      </c>
      <c r="M25" s="146">
        <f t="shared" ref="M25" si="13">ROUND(+K25*L25,4)</f>
        <v>4.6600000000000003E-2</v>
      </c>
      <c r="N25" s="149">
        <f t="shared" ref="N25" si="14">ROUND(+M25/$M$62*100,1)</f>
        <v>10.8</v>
      </c>
      <c r="O25" s="152"/>
      <c r="P25" s="155"/>
    </row>
    <row r="26" spans="1:16" s="3" customFormat="1" ht="14.1" customHeight="1" x14ac:dyDescent="0.2">
      <c r="A26" s="11"/>
      <c r="B26" s="159"/>
      <c r="C26" s="162"/>
      <c r="D26" s="144"/>
      <c r="E26" s="144"/>
      <c r="F26" s="41" t="s">
        <v>73</v>
      </c>
      <c r="G26" s="144">
        <f t="shared" ref="G26" si="15">IF(E25&lt;0.12,0.6*E25,IF(E25&gt;=0.12,0.6*E25))</f>
        <v>0.19920000000000002</v>
      </c>
      <c r="H26" s="144"/>
      <c r="I26" s="144">
        <v>0.46700000000000003</v>
      </c>
      <c r="J26" s="144"/>
      <c r="K26" s="144"/>
      <c r="L26" s="144"/>
      <c r="M26" s="147"/>
      <c r="N26" s="150"/>
      <c r="O26" s="153"/>
      <c r="P26" s="156"/>
    </row>
    <row r="27" spans="1:16" s="3" customFormat="1" ht="13.9" customHeight="1" thickBot="1" x14ac:dyDescent="0.25">
      <c r="A27" s="11"/>
      <c r="B27" s="160"/>
      <c r="C27" s="42">
        <f>+C25+P8</f>
        <v>2.6999999999999997</v>
      </c>
      <c r="D27" s="43">
        <v>0.26900000000000002</v>
      </c>
      <c r="E27" s="145"/>
      <c r="F27" s="44" t="s">
        <v>74</v>
      </c>
      <c r="G27" s="145">
        <f t="shared" ref="G27" si="16">IF(E25&lt;0.12,"NA",IF(E25&gt;=0.12,0.8*E25))</f>
        <v>0.2656</v>
      </c>
      <c r="H27" s="145"/>
      <c r="I27" s="145">
        <v>0.26300000000000001</v>
      </c>
      <c r="J27" s="145"/>
      <c r="K27" s="145"/>
      <c r="L27" s="145"/>
      <c r="M27" s="148"/>
      <c r="N27" s="151"/>
      <c r="O27" s="154"/>
      <c r="P27" s="157"/>
    </row>
    <row r="28" spans="1:16" s="3" customFormat="1" ht="14.1" customHeight="1" x14ac:dyDescent="0.2">
      <c r="A28" s="11"/>
      <c r="B28" s="158">
        <v>5</v>
      </c>
      <c r="C28" s="161">
        <f>+C27</f>
        <v>2.6999999999999997</v>
      </c>
      <c r="D28" s="143">
        <f>D27</f>
        <v>0.26900000000000002</v>
      </c>
      <c r="E28" s="143">
        <v>0.25700000000000001</v>
      </c>
      <c r="F28" s="40" t="s">
        <v>72</v>
      </c>
      <c r="G28" s="143">
        <f t="shared" ref="G28" si="17">IF(E28&lt;0.12,"NA",IF(E28&gt;=0.12,0.2*E28))</f>
        <v>5.1400000000000001E-2</v>
      </c>
      <c r="H28" s="143"/>
      <c r="I28" s="143">
        <v>0.878</v>
      </c>
      <c r="J28" s="143"/>
      <c r="K28" s="143">
        <f t="shared" ref="K28" si="18">ROUND(+IF(E28&lt;=0.12,(I29),(IF(E28&gt;0.12,((I28+2*I29+I30)/4)))),3)</f>
        <v>0.63500000000000001</v>
      </c>
      <c r="L28" s="143">
        <f t="shared" ref="L28" si="19">ROUND(+(D28+D30)/2*(C30-C28),3)</f>
        <v>8.4000000000000005E-2</v>
      </c>
      <c r="M28" s="146">
        <f t="shared" ref="M28" si="20">ROUND(+K28*L28,4)</f>
        <v>5.33E-2</v>
      </c>
      <c r="N28" s="149">
        <f t="shared" ref="N28" si="21">ROUND(+M28/$M$62*100,1)</f>
        <v>12.4</v>
      </c>
      <c r="O28" s="152"/>
      <c r="P28" s="155"/>
    </row>
    <row r="29" spans="1:16" s="3" customFormat="1" ht="14.1" customHeight="1" x14ac:dyDescent="0.2">
      <c r="A29" s="11"/>
      <c r="B29" s="159"/>
      <c r="C29" s="162"/>
      <c r="D29" s="144"/>
      <c r="E29" s="144"/>
      <c r="F29" s="41" t="s">
        <v>73</v>
      </c>
      <c r="G29" s="144">
        <f t="shared" ref="G29" si="22">IF(E28&lt;0.12,0.6*E28,IF(E28&gt;=0.12,0.6*E28))</f>
        <v>0.1542</v>
      </c>
      <c r="H29" s="144"/>
      <c r="I29" s="144">
        <v>0.57699999999999996</v>
      </c>
      <c r="J29" s="144"/>
      <c r="K29" s="144"/>
      <c r="L29" s="144"/>
      <c r="M29" s="147"/>
      <c r="N29" s="150"/>
      <c r="O29" s="153"/>
      <c r="P29" s="156"/>
    </row>
    <row r="30" spans="1:16" s="3" customFormat="1" ht="13.9" customHeight="1" thickBot="1" x14ac:dyDescent="0.25">
      <c r="A30" s="11"/>
      <c r="B30" s="160"/>
      <c r="C30" s="42">
        <f>+C28+P8</f>
        <v>3.0199999999999996</v>
      </c>
      <c r="D30" s="43">
        <v>0.25800000000000001</v>
      </c>
      <c r="E30" s="145"/>
      <c r="F30" s="44" t="s">
        <v>74</v>
      </c>
      <c r="G30" s="145">
        <f t="shared" ref="G30" si="23">IF(E28&lt;0.12,"NA",IF(E28&gt;=0.12,0.8*E28))</f>
        <v>0.2056</v>
      </c>
      <c r="H30" s="145"/>
      <c r="I30" s="145">
        <v>0.50700000000000001</v>
      </c>
      <c r="J30" s="145"/>
      <c r="K30" s="145"/>
      <c r="L30" s="145"/>
      <c r="M30" s="148"/>
      <c r="N30" s="151"/>
      <c r="O30" s="154"/>
      <c r="P30" s="157"/>
    </row>
    <row r="31" spans="1:16" s="3" customFormat="1" ht="14.1" customHeight="1" x14ac:dyDescent="0.2">
      <c r="A31" s="11"/>
      <c r="B31" s="158">
        <v>6</v>
      </c>
      <c r="C31" s="161">
        <f>C30</f>
        <v>3.0199999999999996</v>
      </c>
      <c r="D31" s="143">
        <f>D30</f>
        <v>0.25800000000000001</v>
      </c>
      <c r="E31" s="143">
        <v>0.252</v>
      </c>
      <c r="F31" s="40" t="s">
        <v>72</v>
      </c>
      <c r="G31" s="143">
        <f t="shared" ref="G31" si="24">IF(E31&lt;0.12,"NA",IF(E31&gt;=0.12,0.2*E31))</f>
        <v>5.04E-2</v>
      </c>
      <c r="H31" s="143"/>
      <c r="I31" s="143">
        <v>0.42299999999999999</v>
      </c>
      <c r="J31" s="143"/>
      <c r="K31" s="143">
        <f t="shared" ref="K31" si="25">ROUND(+IF(E31&lt;=0.12,(I32),(IF(E31&gt;0.12,((I31+2*I32+I33)/4)))),3)</f>
        <v>0.32800000000000001</v>
      </c>
      <c r="L31" s="143">
        <f t="shared" ref="L31" si="26">ROUND(+(D31+D33)/2*(C33-C31),3)</f>
        <v>8.5999999999999993E-2</v>
      </c>
      <c r="M31" s="146">
        <f t="shared" ref="M31" si="27">ROUND(+K31*L31,4)</f>
        <v>2.8199999999999999E-2</v>
      </c>
      <c r="N31" s="149">
        <f t="shared" ref="N31" si="28">ROUND(+M31/$M$62*100,1)</f>
        <v>6.6</v>
      </c>
      <c r="O31" s="152"/>
      <c r="P31" s="155"/>
    </row>
    <row r="32" spans="1:16" s="3" customFormat="1" ht="14.1" customHeight="1" x14ac:dyDescent="0.2">
      <c r="A32" s="11"/>
      <c r="B32" s="159"/>
      <c r="C32" s="162"/>
      <c r="D32" s="144"/>
      <c r="E32" s="144"/>
      <c r="F32" s="41" t="s">
        <v>73</v>
      </c>
      <c r="G32" s="144">
        <f t="shared" ref="G32" si="29">IF(E31&lt;0.12,0.6*E31,IF(E31&gt;=0.12,0.6*E31))</f>
        <v>0.1512</v>
      </c>
      <c r="H32" s="144"/>
      <c r="I32" s="144">
        <v>0.30499999999999999</v>
      </c>
      <c r="J32" s="144"/>
      <c r="K32" s="144"/>
      <c r="L32" s="144"/>
      <c r="M32" s="147"/>
      <c r="N32" s="150"/>
      <c r="O32" s="153"/>
      <c r="P32" s="156"/>
    </row>
    <row r="33" spans="1:16" s="3" customFormat="1" ht="13.9" customHeight="1" thickBot="1" x14ac:dyDescent="0.25">
      <c r="A33" s="11"/>
      <c r="B33" s="160"/>
      <c r="C33" s="42">
        <f>C31+$P$8</f>
        <v>3.3399999999999994</v>
      </c>
      <c r="D33" s="43">
        <v>0.28100000000000003</v>
      </c>
      <c r="E33" s="145"/>
      <c r="F33" s="44" t="s">
        <v>74</v>
      </c>
      <c r="G33" s="145">
        <f t="shared" ref="G33" si="30">IF(E31&lt;0.12,"NA",IF(E31&gt;=0.12,0.8*E31))</f>
        <v>0.2016</v>
      </c>
      <c r="H33" s="145"/>
      <c r="I33" s="145">
        <v>0.27900000000000003</v>
      </c>
      <c r="J33" s="145"/>
      <c r="K33" s="145"/>
      <c r="L33" s="145"/>
      <c r="M33" s="148"/>
      <c r="N33" s="151"/>
      <c r="O33" s="154"/>
      <c r="P33" s="157"/>
    </row>
    <row r="34" spans="1:16" s="3" customFormat="1" ht="14.1" customHeight="1" x14ac:dyDescent="0.2">
      <c r="A34" s="11"/>
      <c r="B34" s="158">
        <v>7</v>
      </c>
      <c r="C34" s="161">
        <f>C33</f>
        <v>3.3399999999999994</v>
      </c>
      <c r="D34" s="143">
        <f>D33</f>
        <v>0.28100000000000003</v>
      </c>
      <c r="E34" s="143">
        <v>0.30299999999999999</v>
      </c>
      <c r="F34" s="40" t="s">
        <v>72</v>
      </c>
      <c r="G34" s="143">
        <f t="shared" ref="G34" si="31">IF(E34&lt;0.12,"NA",IF(E34&gt;=0.12,0.2*E34))</f>
        <v>6.0600000000000001E-2</v>
      </c>
      <c r="H34" s="143"/>
      <c r="I34" s="143">
        <v>0.51400000000000001</v>
      </c>
      <c r="J34" s="143"/>
      <c r="K34" s="143">
        <f t="shared" ref="K34" si="32">ROUND(+IF(E34&lt;=0.12,(I35),(IF(E34&gt;0.12,((I34+2*I35+I36)/4)))),3)</f>
        <v>0.41699999999999998</v>
      </c>
      <c r="L34" s="143">
        <f t="shared" ref="L34" si="33">ROUND(+(D34+D36)/2*(C36-C34),3)</f>
        <v>9.1999999999999998E-2</v>
      </c>
      <c r="M34" s="146">
        <f t="shared" ref="M34" si="34">ROUND(+K34*L34,4)</f>
        <v>3.8399999999999997E-2</v>
      </c>
      <c r="N34" s="149">
        <f t="shared" ref="N34" si="35">ROUND(+M34/$M$62*100,1)</f>
        <v>8.9</v>
      </c>
      <c r="O34" s="152"/>
      <c r="P34" s="155"/>
    </row>
    <row r="35" spans="1:16" s="3" customFormat="1" ht="14.1" customHeight="1" x14ac:dyDescent="0.2">
      <c r="A35" s="11"/>
      <c r="B35" s="159"/>
      <c r="C35" s="162"/>
      <c r="D35" s="144"/>
      <c r="E35" s="144"/>
      <c r="F35" s="41" t="s">
        <v>73</v>
      </c>
      <c r="G35" s="144">
        <f t="shared" ref="G35" si="36">IF(E34&lt;0.12,0.6*E34,IF(E34&gt;=0.12,0.6*E34))</f>
        <v>0.18179999999999999</v>
      </c>
      <c r="H35" s="144"/>
      <c r="I35" s="144">
        <v>0.40400000000000003</v>
      </c>
      <c r="J35" s="144"/>
      <c r="K35" s="144"/>
      <c r="L35" s="144"/>
      <c r="M35" s="147"/>
      <c r="N35" s="150"/>
      <c r="O35" s="153"/>
      <c r="P35" s="156"/>
    </row>
    <row r="36" spans="1:16" s="3" customFormat="1" ht="13.9" customHeight="1" thickBot="1" x14ac:dyDescent="0.25">
      <c r="A36" s="11"/>
      <c r="B36" s="160"/>
      <c r="C36" s="42">
        <f>C34+$P$8</f>
        <v>3.6599999999999993</v>
      </c>
      <c r="D36" s="43">
        <v>0.29499999999999998</v>
      </c>
      <c r="E36" s="145"/>
      <c r="F36" s="44" t="s">
        <v>74</v>
      </c>
      <c r="G36" s="145">
        <f t="shared" ref="G36" si="37">IF(E34&lt;0.12,"NA",IF(E34&gt;=0.12,0.8*E34))</f>
        <v>0.2424</v>
      </c>
      <c r="H36" s="145"/>
      <c r="I36" s="145">
        <v>0.34499999999999997</v>
      </c>
      <c r="J36" s="145"/>
      <c r="K36" s="145"/>
      <c r="L36" s="145"/>
      <c r="M36" s="148"/>
      <c r="N36" s="151"/>
      <c r="O36" s="154"/>
      <c r="P36" s="157"/>
    </row>
    <row r="37" spans="1:16" s="3" customFormat="1" ht="14.1" customHeight="1" x14ac:dyDescent="0.2">
      <c r="A37" s="11"/>
      <c r="B37" s="303">
        <v>8</v>
      </c>
      <c r="C37" s="161">
        <f>C36</f>
        <v>3.6599999999999993</v>
      </c>
      <c r="D37" s="288">
        <f>D36</f>
        <v>0.29499999999999998</v>
      </c>
      <c r="E37" s="288">
        <v>0.28100000000000003</v>
      </c>
      <c r="F37" s="54" t="s">
        <v>72</v>
      </c>
      <c r="G37" s="143">
        <f t="shared" ref="G37" si="38">IF(E37&lt;0.12,"NA",IF(E37&gt;=0.12,0.2*E37))</f>
        <v>5.6200000000000007E-2</v>
      </c>
      <c r="H37" s="143"/>
      <c r="I37" s="143">
        <v>0.83699999999999997</v>
      </c>
      <c r="J37" s="143"/>
      <c r="K37" s="288">
        <f t="shared" ref="K37" si="39">ROUND(+IF(E37&lt;=0.12,(I38),(IF(E37&gt;0.12,((I37+2*I38+I39)/4)))),3)</f>
        <v>0.69499999999999995</v>
      </c>
      <c r="L37" s="288">
        <f t="shared" ref="L37" si="40">ROUND(+(D37+D39)/2*(C39-C37),3)</f>
        <v>9.2999999999999999E-2</v>
      </c>
      <c r="M37" s="291">
        <f t="shared" ref="M37" si="41">ROUND(+K37*L37,4)</f>
        <v>6.4600000000000005E-2</v>
      </c>
      <c r="N37" s="294">
        <f t="shared" ref="N37" si="42">ROUND(+M37/$M$62*100,1)</f>
        <v>15</v>
      </c>
      <c r="O37" s="297"/>
      <c r="P37" s="300"/>
    </row>
    <row r="38" spans="1:16" s="3" customFormat="1" ht="14.1" customHeight="1" x14ac:dyDescent="0.2">
      <c r="A38" s="11"/>
      <c r="B38" s="304"/>
      <c r="C38" s="162"/>
      <c r="D38" s="289"/>
      <c r="E38" s="289"/>
      <c r="F38" s="55" t="s">
        <v>73</v>
      </c>
      <c r="G38" s="144">
        <f t="shared" ref="G38" si="43">IF(E37&lt;0.12,0.6*E37,IF(E37&gt;=0.12,0.6*E37))</f>
        <v>0.1686</v>
      </c>
      <c r="H38" s="144"/>
      <c r="I38" s="144">
        <v>0.72499999999999998</v>
      </c>
      <c r="J38" s="144"/>
      <c r="K38" s="289"/>
      <c r="L38" s="289"/>
      <c r="M38" s="292"/>
      <c r="N38" s="295"/>
      <c r="O38" s="298"/>
      <c r="P38" s="301"/>
    </row>
    <row r="39" spans="1:16" s="3" customFormat="1" ht="13.9" customHeight="1" thickBot="1" x14ac:dyDescent="0.25">
      <c r="A39" s="11"/>
      <c r="B39" s="305"/>
      <c r="C39" s="42">
        <f>C37+$P$8</f>
        <v>3.9799999999999991</v>
      </c>
      <c r="D39" s="56">
        <v>0.28399999999999997</v>
      </c>
      <c r="E39" s="290"/>
      <c r="F39" s="57" t="s">
        <v>74</v>
      </c>
      <c r="G39" s="145">
        <f t="shared" ref="G39" si="44">IF(E37&lt;0.12,"NA",IF(E37&gt;=0.12,0.8*E37))</f>
        <v>0.22480000000000003</v>
      </c>
      <c r="H39" s="145"/>
      <c r="I39" s="145">
        <v>0.49199999999999999</v>
      </c>
      <c r="J39" s="145"/>
      <c r="K39" s="290"/>
      <c r="L39" s="290"/>
      <c r="M39" s="293"/>
      <c r="N39" s="296"/>
      <c r="O39" s="299"/>
      <c r="P39" s="302"/>
    </row>
    <row r="40" spans="1:16" s="3" customFormat="1" ht="14.1" customHeight="1" x14ac:dyDescent="0.2">
      <c r="A40" s="11"/>
      <c r="B40" s="303">
        <v>9</v>
      </c>
      <c r="C40" s="161">
        <f>C39</f>
        <v>3.9799999999999991</v>
      </c>
      <c r="D40" s="288">
        <f>D39</f>
        <v>0.28399999999999997</v>
      </c>
      <c r="E40" s="288">
        <v>0.23100000000000001</v>
      </c>
      <c r="F40" s="54" t="s">
        <v>72</v>
      </c>
      <c r="G40" s="143">
        <f t="shared" ref="G40" si="45">IF(E40&lt;0.12,"NA",IF(E40&gt;=0.12,0.2*E40))</f>
        <v>4.6200000000000005E-2</v>
      </c>
      <c r="H40" s="143"/>
      <c r="I40" s="143">
        <v>0.76400000000000001</v>
      </c>
      <c r="J40" s="143"/>
      <c r="K40" s="288">
        <f>ROUND(+IF(E40&lt;=0.12,(I41),(IF(E40&gt;0.12,((I40+2*I41+I42)/4)))),3)</f>
        <v>0.67700000000000005</v>
      </c>
      <c r="L40" s="288">
        <f t="shared" ref="L40" si="46">ROUND(+(D40+D42)/2*(C42-C40),3)</f>
        <v>7.3999999999999996E-2</v>
      </c>
      <c r="M40" s="291">
        <f t="shared" ref="M40" si="47">ROUND(+K40*L40,4)</f>
        <v>5.0099999999999999E-2</v>
      </c>
      <c r="N40" s="294">
        <f t="shared" ref="N40" si="48">ROUND(+M40/$M$62*100,1)</f>
        <v>11.7</v>
      </c>
      <c r="O40" s="297"/>
      <c r="P40" s="300"/>
    </row>
    <row r="41" spans="1:16" s="3" customFormat="1" ht="14.1" customHeight="1" x14ac:dyDescent="0.2">
      <c r="A41" s="11"/>
      <c r="B41" s="304"/>
      <c r="C41" s="162"/>
      <c r="D41" s="289"/>
      <c r="E41" s="289"/>
      <c r="F41" s="55" t="s">
        <v>73</v>
      </c>
      <c r="G41" s="144">
        <f t="shared" ref="G41" si="49">IF(E40&lt;0.12,0.6*E40,IF(E40&gt;=0.12,0.6*E40))</f>
        <v>0.1386</v>
      </c>
      <c r="H41" s="144"/>
      <c r="I41" s="144">
        <v>0.69699999999999995</v>
      </c>
      <c r="J41" s="144"/>
      <c r="K41" s="289"/>
      <c r="L41" s="289"/>
      <c r="M41" s="292"/>
      <c r="N41" s="295"/>
      <c r="O41" s="298"/>
      <c r="P41" s="301"/>
    </row>
    <row r="42" spans="1:16" s="3" customFormat="1" ht="13.9" customHeight="1" thickBot="1" x14ac:dyDescent="0.25">
      <c r="A42" s="11"/>
      <c r="B42" s="305"/>
      <c r="C42" s="42">
        <f>C40+$P$8</f>
        <v>4.2999999999999989</v>
      </c>
      <c r="D42" s="56">
        <v>0.17599999999999999</v>
      </c>
      <c r="E42" s="290"/>
      <c r="F42" s="57" t="s">
        <v>74</v>
      </c>
      <c r="G42" s="145">
        <f t="shared" ref="G42" si="50">IF(E40&lt;0.12,"NA",IF(E40&gt;=0.12,0.8*E40))</f>
        <v>0.18480000000000002</v>
      </c>
      <c r="H42" s="145"/>
      <c r="I42" s="145">
        <v>0.55100000000000005</v>
      </c>
      <c r="J42" s="145"/>
      <c r="K42" s="290"/>
      <c r="L42" s="290"/>
      <c r="M42" s="293"/>
      <c r="N42" s="296"/>
      <c r="O42" s="299"/>
      <c r="P42" s="302"/>
    </row>
    <row r="43" spans="1:16" s="3" customFormat="1" ht="14.1" customHeight="1" x14ac:dyDescent="0.2">
      <c r="A43" s="11"/>
      <c r="B43" s="158">
        <v>10</v>
      </c>
      <c r="C43" s="161">
        <f>C42</f>
        <v>4.2999999999999989</v>
      </c>
      <c r="D43" s="288">
        <f>D42</f>
        <v>0.17599999999999999</v>
      </c>
      <c r="E43" s="143">
        <v>0.14499999999999999</v>
      </c>
      <c r="F43" s="40" t="s">
        <v>72</v>
      </c>
      <c r="G43" s="143">
        <f t="shared" ref="G43" si="51">IF(E43&lt;0.12,"NA",IF(E43&gt;=0.12,0.2*E43))</f>
        <v>2.8999999999999998E-2</v>
      </c>
      <c r="H43" s="143"/>
      <c r="I43" s="143">
        <v>0.53600000000000003</v>
      </c>
      <c r="J43" s="143"/>
      <c r="K43" s="288">
        <f t="shared" ref="K43" si="52">ROUND(+IF(E43&lt;=0.12,(I44),(IF(E43&gt;0.12,((I43+2*I44+I45)/4)))),3)</f>
        <v>0.48199999999999998</v>
      </c>
      <c r="L43" s="288">
        <f t="shared" ref="L43" si="53">ROUND(+(D43+D45)/2*(C45-C43),3)</f>
        <v>5.3999999999999999E-2</v>
      </c>
      <c r="M43" s="291">
        <f t="shared" ref="M43" si="54">ROUND(+K43*L43,4)</f>
        <v>2.5999999999999999E-2</v>
      </c>
      <c r="N43" s="294">
        <f t="shared" ref="N43" si="55">ROUND(+M43/$M$62*100,1)</f>
        <v>6.1</v>
      </c>
      <c r="O43" s="152"/>
      <c r="P43" s="155"/>
    </row>
    <row r="44" spans="1:16" s="3" customFormat="1" ht="14.1" customHeight="1" x14ac:dyDescent="0.2">
      <c r="A44" s="11"/>
      <c r="B44" s="159"/>
      <c r="C44" s="162"/>
      <c r="D44" s="289"/>
      <c r="E44" s="144"/>
      <c r="F44" s="41" t="s">
        <v>73</v>
      </c>
      <c r="G44" s="144">
        <f t="shared" ref="G44" si="56">IF(E43&lt;0.12,0.6*E43,IF(E43&gt;=0.12,0.6*E43))</f>
        <v>8.6999999999999994E-2</v>
      </c>
      <c r="H44" s="144"/>
      <c r="I44" s="144">
        <v>0.495</v>
      </c>
      <c r="J44" s="144"/>
      <c r="K44" s="289"/>
      <c r="L44" s="289"/>
      <c r="M44" s="292"/>
      <c r="N44" s="295"/>
      <c r="O44" s="153"/>
      <c r="P44" s="156"/>
    </row>
    <row r="45" spans="1:16" s="3" customFormat="1" ht="13.9" customHeight="1" thickBot="1" x14ac:dyDescent="0.25">
      <c r="A45" s="11"/>
      <c r="B45" s="160"/>
      <c r="C45" s="42">
        <f>C43+$P$8</f>
        <v>4.6199999999999992</v>
      </c>
      <c r="D45" s="43">
        <v>0.161</v>
      </c>
      <c r="E45" s="145"/>
      <c r="F45" s="44" t="s">
        <v>74</v>
      </c>
      <c r="G45" s="145">
        <f t="shared" ref="G45" si="57">IF(E43&lt;0.12,"NA",IF(E43&gt;=0.12,0.8*E43))</f>
        <v>0.11599999999999999</v>
      </c>
      <c r="H45" s="145"/>
      <c r="I45" s="145">
        <v>0.40300000000000002</v>
      </c>
      <c r="J45" s="145"/>
      <c r="K45" s="290"/>
      <c r="L45" s="290"/>
      <c r="M45" s="293"/>
      <c r="N45" s="296"/>
      <c r="O45" s="154"/>
      <c r="P45" s="157"/>
    </row>
    <row r="46" spans="1:16" s="3" customFormat="1" ht="14.1" customHeight="1" x14ac:dyDescent="0.2">
      <c r="A46" s="11"/>
      <c r="B46" s="158">
        <v>11</v>
      </c>
      <c r="C46" s="161">
        <f>C45</f>
        <v>4.6199999999999992</v>
      </c>
      <c r="D46" s="288">
        <f>D45</f>
        <v>0.161</v>
      </c>
      <c r="E46" s="143">
        <v>0.14199999999999999</v>
      </c>
      <c r="F46" s="40" t="s">
        <v>72</v>
      </c>
      <c r="G46" s="143">
        <f t="shared" ref="G46" si="58">IF(E46&lt;0.12,"NA",IF(E46&gt;=0.12,0.2*E46))</f>
        <v>2.8399999999999998E-2</v>
      </c>
      <c r="H46" s="143"/>
      <c r="I46" s="143">
        <v>0.36599999999999999</v>
      </c>
      <c r="J46" s="143"/>
      <c r="K46" s="288">
        <f t="shared" ref="K46" si="59">ROUND(+IF(E46&lt;=0.12,(I47),(IF(E46&gt;0.12,((I46+2*I47+I48)/4)))),3)</f>
        <v>0.36899999999999999</v>
      </c>
      <c r="L46" s="288">
        <f t="shared" ref="L46" si="60">ROUND(+(D46+D48)/2*(C48-C46),3)</f>
        <v>4.2000000000000003E-2</v>
      </c>
      <c r="M46" s="291">
        <f t="shared" ref="M46" si="61">ROUND(+K46*L46,4)</f>
        <v>1.55E-2</v>
      </c>
      <c r="N46" s="294">
        <f t="shared" ref="N46" si="62">ROUND(+M46/$M$62*100,1)</f>
        <v>3.6</v>
      </c>
      <c r="O46" s="152"/>
      <c r="P46" s="155"/>
    </row>
    <row r="47" spans="1:16" s="3" customFormat="1" ht="14.1" customHeight="1" x14ac:dyDescent="0.2">
      <c r="A47" s="11"/>
      <c r="B47" s="159"/>
      <c r="C47" s="162"/>
      <c r="D47" s="289"/>
      <c r="E47" s="144"/>
      <c r="F47" s="41" t="s">
        <v>73</v>
      </c>
      <c r="G47" s="144">
        <f t="shared" ref="G47" si="63">IF(E46&lt;0.12,0.6*E46,IF(E46&gt;=0.12,0.6*E46))</f>
        <v>8.5199999999999984E-2</v>
      </c>
      <c r="H47" s="144"/>
      <c r="I47" s="144">
        <v>0.39500000000000002</v>
      </c>
      <c r="J47" s="144"/>
      <c r="K47" s="289"/>
      <c r="L47" s="289"/>
      <c r="M47" s="292"/>
      <c r="N47" s="295"/>
      <c r="O47" s="153"/>
      <c r="P47" s="156"/>
    </row>
    <row r="48" spans="1:16" s="3" customFormat="1" ht="14.45" customHeight="1" thickBot="1" x14ac:dyDescent="0.25">
      <c r="A48" s="11"/>
      <c r="B48" s="160"/>
      <c r="C48" s="42">
        <f>+C46+0.3</f>
        <v>4.919999999999999</v>
      </c>
      <c r="D48" s="43">
        <v>0.11799999999999999</v>
      </c>
      <c r="E48" s="145"/>
      <c r="F48" s="44" t="s">
        <v>74</v>
      </c>
      <c r="G48" s="145">
        <f t="shared" ref="G48" si="64">IF(E46&lt;0.12,"NA",IF(E46&gt;=0.12,0.8*E46))</f>
        <v>0.11359999999999999</v>
      </c>
      <c r="H48" s="145"/>
      <c r="I48" s="145">
        <v>0.318</v>
      </c>
      <c r="J48" s="145"/>
      <c r="K48" s="290"/>
      <c r="L48" s="290"/>
      <c r="M48" s="293"/>
      <c r="N48" s="296"/>
      <c r="O48" s="154"/>
      <c r="P48" s="157"/>
    </row>
    <row r="49" spans="1:18" s="3" customFormat="1" ht="14.1" customHeight="1" x14ac:dyDescent="0.2">
      <c r="A49" s="11"/>
      <c r="B49" s="158">
        <v>12</v>
      </c>
      <c r="C49" s="161">
        <f>C48</f>
        <v>4.919999999999999</v>
      </c>
      <c r="D49" s="288">
        <f>D48</f>
        <v>0.11799999999999999</v>
      </c>
      <c r="E49" s="143">
        <v>0.10299999999999999</v>
      </c>
      <c r="F49" s="40" t="s">
        <v>72</v>
      </c>
      <c r="G49" s="143" t="str">
        <f t="shared" ref="G49" si="65">IF(E49&lt;0.12,"NA",IF(E49&gt;=0.12,0.2*E49))</f>
        <v>NA</v>
      </c>
      <c r="H49" s="143"/>
      <c r="I49" s="143"/>
      <c r="J49" s="143"/>
      <c r="K49" s="288">
        <f t="shared" ref="K49" si="66">ROUND(+IF(E49&lt;=0.12,(I50),(IF(E49&gt;0.12,((I49+2*I50+I51)/4)))),3)</f>
        <v>0.252</v>
      </c>
      <c r="L49" s="288">
        <f>ROUND(+(D49+D51)/2*(C51-C49),3)</f>
        <v>2.4E-2</v>
      </c>
      <c r="M49" s="291">
        <f t="shared" ref="M49" si="67">ROUND(+K49*L49,4)</f>
        <v>6.0000000000000001E-3</v>
      </c>
      <c r="N49" s="294">
        <f t="shared" ref="N49" si="68">ROUND(+M49/$M$62*100,1)</f>
        <v>1.4</v>
      </c>
      <c r="O49" s="152"/>
      <c r="P49" s="155"/>
    </row>
    <row r="50" spans="1:18" s="3" customFormat="1" ht="14.1" customHeight="1" x14ac:dyDescent="0.2">
      <c r="A50" s="11"/>
      <c r="B50" s="159"/>
      <c r="C50" s="162"/>
      <c r="D50" s="289"/>
      <c r="E50" s="144"/>
      <c r="F50" s="41" t="s">
        <v>73</v>
      </c>
      <c r="G50" s="144">
        <f t="shared" ref="G50" si="69">IF(E49&lt;0.12,0.6*E49,IF(E49&gt;=0.12,0.6*E49))</f>
        <v>6.1799999999999994E-2</v>
      </c>
      <c r="H50" s="144"/>
      <c r="I50" s="144">
        <v>0.252</v>
      </c>
      <c r="J50" s="144"/>
      <c r="K50" s="289"/>
      <c r="L50" s="289"/>
      <c r="M50" s="292"/>
      <c r="N50" s="295"/>
      <c r="O50" s="153"/>
      <c r="P50" s="156"/>
    </row>
    <row r="51" spans="1:18" s="3" customFormat="1" ht="14.45" customHeight="1" thickBot="1" x14ac:dyDescent="0.25">
      <c r="A51" s="11"/>
      <c r="B51" s="260"/>
      <c r="C51" s="58">
        <f>+C49+0.4</f>
        <v>5.3199999999999994</v>
      </c>
      <c r="D51" s="59">
        <v>0</v>
      </c>
      <c r="E51" s="317"/>
      <c r="F51" s="60" t="s">
        <v>74</v>
      </c>
      <c r="G51" s="317" t="str">
        <f t="shared" ref="G51" si="70">IF(E49&lt;0.12,"NA",IF(E49&gt;=0.12,0.8*E49))</f>
        <v>NA</v>
      </c>
      <c r="H51" s="317"/>
      <c r="I51" s="317"/>
      <c r="J51" s="317"/>
      <c r="K51" s="314"/>
      <c r="L51" s="314"/>
      <c r="M51" s="315"/>
      <c r="N51" s="316"/>
      <c r="O51" s="258"/>
      <c r="P51" s="259"/>
    </row>
    <row r="52" spans="1:18" s="3" customFormat="1" ht="14.1" customHeight="1" x14ac:dyDescent="0.25">
      <c r="A52" s="11"/>
      <c r="B52" s="138">
        <f>+B22</f>
        <v>3</v>
      </c>
      <c r="C52" s="257">
        <f>+C22</f>
        <v>2.06</v>
      </c>
      <c r="D52" s="132">
        <f>+D22</f>
        <v>0.38</v>
      </c>
      <c r="E52" s="130">
        <f>+E22</f>
        <v>0.41199999999999998</v>
      </c>
      <c r="F52" s="45" t="s">
        <v>31</v>
      </c>
      <c r="G52" s="141"/>
      <c r="H52" s="141"/>
      <c r="I52" s="313">
        <v>0.51200000000000001</v>
      </c>
      <c r="J52" s="313"/>
      <c r="K52" s="130">
        <f>ROUND(+AVERAGE(I52:J61),3)</f>
        <v>0.441</v>
      </c>
      <c r="L52" s="131">
        <f>ROUND(+(D52+D57)/2*(C57-C52),3)</f>
        <v>0.11600000000000001</v>
      </c>
      <c r="M52" s="132">
        <f>ROUND(+K52*L52,4)</f>
        <v>5.1200000000000002E-2</v>
      </c>
      <c r="N52" s="131">
        <f>ROUND(+M52/$M$62*100,1)</f>
        <v>11.9</v>
      </c>
      <c r="O52" s="131"/>
      <c r="P52" s="135"/>
    </row>
    <row r="53" spans="1:18" s="3" customFormat="1" ht="14.1" customHeight="1" x14ac:dyDescent="0.25">
      <c r="A53" s="11"/>
      <c r="B53" s="139"/>
      <c r="C53" s="126"/>
      <c r="D53" s="126"/>
      <c r="E53" s="128"/>
      <c r="F53" s="46" t="s">
        <v>75</v>
      </c>
      <c r="G53" s="123">
        <f>+ROUND(0.1*$E$52,2)</f>
        <v>0.04</v>
      </c>
      <c r="H53" s="123"/>
      <c r="I53" s="311">
        <v>0.52600000000000002</v>
      </c>
      <c r="J53" s="311"/>
      <c r="K53" s="126"/>
      <c r="L53" s="126"/>
      <c r="M53" s="133"/>
      <c r="N53" s="126"/>
      <c r="O53" s="126"/>
      <c r="P53" s="136"/>
      <c r="R53" s="47"/>
    </row>
    <row r="54" spans="1:18" s="3" customFormat="1" ht="14.1" customHeight="1" x14ac:dyDescent="0.25">
      <c r="A54" s="11"/>
      <c r="B54" s="139"/>
      <c r="C54" s="126"/>
      <c r="D54" s="126"/>
      <c r="E54" s="128"/>
      <c r="F54" s="46" t="s">
        <v>72</v>
      </c>
      <c r="G54" s="123">
        <f>+ROUND(0.2*$E$52,2)</f>
        <v>0.08</v>
      </c>
      <c r="H54" s="123"/>
      <c r="I54" s="311">
        <v>0.52800000000000002</v>
      </c>
      <c r="J54" s="311"/>
      <c r="K54" s="126"/>
      <c r="L54" s="126"/>
      <c r="M54" s="133"/>
      <c r="N54" s="126"/>
      <c r="O54" s="126"/>
      <c r="P54" s="136"/>
      <c r="R54" s="47"/>
    </row>
    <row r="55" spans="1:18" s="3" customFormat="1" ht="14.1" customHeight="1" x14ac:dyDescent="0.25">
      <c r="A55" s="11"/>
      <c r="B55" s="139"/>
      <c r="C55" s="126"/>
      <c r="D55" s="126"/>
      <c r="E55" s="128"/>
      <c r="F55" s="46" t="s">
        <v>76</v>
      </c>
      <c r="G55" s="123">
        <f>+ROUND(0.3*$E$52,2)</f>
        <v>0.12</v>
      </c>
      <c r="H55" s="123"/>
      <c r="I55" s="311">
        <v>0.47</v>
      </c>
      <c r="J55" s="311"/>
      <c r="K55" s="126"/>
      <c r="L55" s="126"/>
      <c r="M55" s="133"/>
      <c r="N55" s="126"/>
      <c r="O55" s="126"/>
      <c r="P55" s="136"/>
      <c r="R55" s="47"/>
    </row>
    <row r="56" spans="1:18" s="3" customFormat="1" ht="14.1" customHeight="1" x14ac:dyDescent="0.25">
      <c r="A56" s="11"/>
      <c r="B56" s="139"/>
      <c r="C56" s="126"/>
      <c r="D56" s="126"/>
      <c r="E56" s="128"/>
      <c r="F56" s="46" t="s">
        <v>77</v>
      </c>
      <c r="G56" s="123">
        <f>+ROUND(0.4*$E$52,2)</f>
        <v>0.16</v>
      </c>
      <c r="H56" s="123"/>
      <c r="I56" s="311">
        <v>0.46400000000000002</v>
      </c>
      <c r="J56" s="311"/>
      <c r="K56" s="126"/>
      <c r="L56" s="126"/>
      <c r="M56" s="133"/>
      <c r="N56" s="126"/>
      <c r="O56" s="126"/>
      <c r="P56" s="136"/>
      <c r="R56" s="47"/>
    </row>
    <row r="57" spans="1:18" s="3" customFormat="1" ht="14.1" customHeight="1" x14ac:dyDescent="0.25">
      <c r="A57" s="11"/>
      <c r="B57" s="139"/>
      <c r="C57" s="256">
        <f>+C24</f>
        <v>2.38</v>
      </c>
      <c r="D57" s="133">
        <f>+D24</f>
        <v>0.34300000000000003</v>
      </c>
      <c r="E57" s="128"/>
      <c r="F57" s="46" t="s">
        <v>30</v>
      </c>
      <c r="G57" s="123">
        <f>+ROUND(0.5*$E$52,2)</f>
        <v>0.21</v>
      </c>
      <c r="H57" s="123"/>
      <c r="I57" s="311">
        <v>0.45300000000000001</v>
      </c>
      <c r="J57" s="311"/>
      <c r="K57" s="126"/>
      <c r="L57" s="126"/>
      <c r="M57" s="133"/>
      <c r="N57" s="126"/>
      <c r="O57" s="126"/>
      <c r="P57" s="136"/>
      <c r="R57" s="47"/>
    </row>
    <row r="58" spans="1:18" s="3" customFormat="1" ht="14.1" customHeight="1" x14ac:dyDescent="0.25">
      <c r="A58" s="11"/>
      <c r="B58" s="139"/>
      <c r="C58" s="126"/>
      <c r="D58" s="126"/>
      <c r="E58" s="128"/>
      <c r="F58" s="46" t="s">
        <v>73</v>
      </c>
      <c r="G58" s="123">
        <f>+ROUND(0.6*$E$52,2)</f>
        <v>0.25</v>
      </c>
      <c r="H58" s="123"/>
      <c r="I58" s="311">
        <v>0.42899999999999999</v>
      </c>
      <c r="J58" s="311"/>
      <c r="K58" s="126"/>
      <c r="L58" s="126"/>
      <c r="M58" s="133"/>
      <c r="N58" s="126"/>
      <c r="O58" s="126"/>
      <c r="P58" s="136"/>
      <c r="R58" s="47"/>
    </row>
    <row r="59" spans="1:18" s="3" customFormat="1" ht="14.1" customHeight="1" x14ac:dyDescent="0.25">
      <c r="A59" s="11"/>
      <c r="B59" s="139"/>
      <c r="C59" s="126"/>
      <c r="D59" s="126"/>
      <c r="E59" s="128"/>
      <c r="F59" s="46" t="s">
        <v>78</v>
      </c>
      <c r="G59" s="123">
        <f>+ROUND(0.7*$E$52,2)</f>
        <v>0.28999999999999998</v>
      </c>
      <c r="H59" s="123"/>
      <c r="I59" s="311">
        <v>0.42299999999999999</v>
      </c>
      <c r="J59" s="311"/>
      <c r="K59" s="126"/>
      <c r="L59" s="126"/>
      <c r="M59" s="133"/>
      <c r="N59" s="126"/>
      <c r="O59" s="126"/>
      <c r="P59" s="136"/>
      <c r="R59" s="47"/>
    </row>
    <row r="60" spans="1:18" s="3" customFormat="1" ht="14.1" customHeight="1" x14ac:dyDescent="0.25">
      <c r="A60" s="11"/>
      <c r="B60" s="139"/>
      <c r="C60" s="126"/>
      <c r="D60" s="126"/>
      <c r="E60" s="128"/>
      <c r="F60" s="46" t="s">
        <v>74</v>
      </c>
      <c r="G60" s="123">
        <f>+ROUND(0.8*$E$52,2)</f>
        <v>0.33</v>
      </c>
      <c r="H60" s="123"/>
      <c r="I60" s="311">
        <v>0.33</v>
      </c>
      <c r="J60" s="311"/>
      <c r="K60" s="126"/>
      <c r="L60" s="126"/>
      <c r="M60" s="133"/>
      <c r="N60" s="126"/>
      <c r="O60" s="126"/>
      <c r="P60" s="136"/>
      <c r="R60" s="47"/>
    </row>
    <row r="61" spans="1:18" s="3" customFormat="1" ht="15.75" thickBot="1" x14ac:dyDescent="0.3">
      <c r="A61" s="11"/>
      <c r="B61" s="140"/>
      <c r="C61" s="127"/>
      <c r="D61" s="127"/>
      <c r="E61" s="129"/>
      <c r="F61" s="48" t="s">
        <v>79</v>
      </c>
      <c r="G61" s="125">
        <f>+ROUND(0.9*$E$52,2)</f>
        <v>0.37</v>
      </c>
      <c r="H61" s="125"/>
      <c r="I61" s="312">
        <v>0.27700000000000002</v>
      </c>
      <c r="J61" s="312"/>
      <c r="K61" s="127"/>
      <c r="L61" s="127"/>
      <c r="M61" s="134"/>
      <c r="N61" s="127"/>
      <c r="O61" s="127"/>
      <c r="P61" s="137"/>
      <c r="R61" s="47"/>
    </row>
    <row r="62" spans="1:18" s="3" customFormat="1" ht="12.75" x14ac:dyDescent="0.2">
      <c r="A62" s="11"/>
      <c r="B62" s="109" t="s">
        <v>32</v>
      </c>
      <c r="C62" s="110"/>
      <c r="D62" s="110"/>
      <c r="E62" s="110"/>
      <c r="F62" s="110"/>
      <c r="G62" s="110"/>
      <c r="H62" s="110"/>
      <c r="I62" s="110"/>
      <c r="J62" s="110"/>
      <c r="K62" s="61">
        <f>ROUND(+M62/L62,3)</f>
        <v>0.44500000000000001</v>
      </c>
      <c r="L62" s="16">
        <f>SUM(L16:L61)</f>
        <v>0.96600000000000008</v>
      </c>
      <c r="M62" s="15">
        <f>SUM(M16:M61)</f>
        <v>0.42960000000000004</v>
      </c>
      <c r="N62" s="13">
        <f>ROUND(SUM(N16:N61),0)</f>
        <v>100</v>
      </c>
      <c r="O62" s="113" t="s">
        <v>33</v>
      </c>
      <c r="P62" s="115"/>
    </row>
    <row r="63" spans="1:18" s="3" customFormat="1" ht="15" customHeight="1" thickBot="1" x14ac:dyDescent="0.25">
      <c r="A63" s="11"/>
      <c r="B63" s="111"/>
      <c r="C63" s="112"/>
      <c r="D63" s="112"/>
      <c r="E63" s="112"/>
      <c r="F63" s="112"/>
      <c r="G63" s="112"/>
      <c r="H63" s="112"/>
      <c r="I63" s="112"/>
      <c r="J63" s="112"/>
      <c r="K63" s="14" t="s">
        <v>34</v>
      </c>
      <c r="L63" s="14" t="s">
        <v>50</v>
      </c>
      <c r="M63" s="14" t="s">
        <v>51</v>
      </c>
      <c r="N63" s="14" t="s">
        <v>35</v>
      </c>
      <c r="O63" s="114"/>
      <c r="P63" s="116"/>
    </row>
    <row r="64" spans="1:18" ht="69.599999999999994" customHeight="1" thickBot="1" x14ac:dyDescent="0.3">
      <c r="A64" s="49"/>
      <c r="B64" s="117" t="s">
        <v>29</v>
      </c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9"/>
    </row>
    <row r="65" spans="1:16" ht="15" customHeight="1" thickBot="1" x14ac:dyDescent="0.3">
      <c r="A65" s="5"/>
      <c r="B65" s="120" t="s">
        <v>80</v>
      </c>
      <c r="C65" s="121"/>
      <c r="D65" s="121"/>
      <c r="E65" s="121"/>
      <c r="F65" s="121"/>
      <c r="G65" s="121" t="s">
        <v>81</v>
      </c>
      <c r="H65" s="121"/>
      <c r="I65" s="121"/>
      <c r="J65" s="121"/>
      <c r="K65" s="121"/>
      <c r="L65" s="121"/>
      <c r="M65" s="121" t="s">
        <v>82</v>
      </c>
      <c r="N65" s="121"/>
      <c r="O65" s="121"/>
      <c r="P65" s="122"/>
    </row>
    <row r="66" spans="1:16" ht="15" customHeight="1" thickBot="1" x14ac:dyDescent="0.3">
      <c r="A66" s="5"/>
      <c r="B66" s="85"/>
      <c r="C66" s="86"/>
      <c r="D66" s="86"/>
      <c r="E66" s="86"/>
      <c r="F66" s="86"/>
      <c r="G66" s="86"/>
      <c r="H66" s="86"/>
      <c r="I66" s="87"/>
      <c r="J66" s="90" t="s">
        <v>53</v>
      </c>
      <c r="K66" s="91"/>
      <c r="L66" s="91"/>
      <c r="M66" s="91"/>
      <c r="N66" s="91"/>
      <c r="O66" s="91"/>
      <c r="P66" s="92"/>
    </row>
    <row r="67" spans="1:16" ht="18.600000000000001" customHeight="1" thickBot="1" x14ac:dyDescent="0.3">
      <c r="A67" s="6"/>
      <c r="B67" s="85"/>
      <c r="C67" s="86"/>
      <c r="D67" s="86"/>
      <c r="E67" s="86"/>
      <c r="F67" s="86"/>
      <c r="G67" s="86"/>
      <c r="H67" s="86"/>
      <c r="I67" s="87"/>
      <c r="J67" s="50" t="s">
        <v>83</v>
      </c>
      <c r="K67" s="93" t="s">
        <v>55</v>
      </c>
      <c r="L67" s="93"/>
      <c r="M67" s="93"/>
      <c r="N67" s="93"/>
      <c r="O67" s="93"/>
      <c r="P67" s="94"/>
    </row>
    <row r="68" spans="1:16" ht="97.15" customHeight="1" thickBot="1" x14ac:dyDescent="0.3">
      <c r="A68" s="10"/>
      <c r="B68" s="85"/>
      <c r="C68" s="86"/>
      <c r="D68" s="86"/>
      <c r="E68" s="86"/>
      <c r="F68" s="86"/>
      <c r="G68" s="86"/>
      <c r="H68" s="86"/>
      <c r="I68" s="87"/>
      <c r="J68" s="95" t="s">
        <v>106</v>
      </c>
      <c r="K68" s="96"/>
      <c r="L68" s="96"/>
      <c r="M68" s="96"/>
      <c r="N68" s="96"/>
      <c r="O68" s="96"/>
      <c r="P68" s="97"/>
    </row>
    <row r="69" spans="1:16" ht="15" customHeight="1" thickBot="1" x14ac:dyDescent="0.3">
      <c r="A69" s="5"/>
      <c r="B69" s="85"/>
      <c r="C69" s="86"/>
      <c r="D69" s="86"/>
      <c r="E69" s="86"/>
      <c r="F69" s="86"/>
      <c r="G69" s="86"/>
      <c r="H69" s="86"/>
      <c r="I69" s="87"/>
      <c r="J69" s="98" t="s">
        <v>36</v>
      </c>
      <c r="K69" s="99"/>
      <c r="L69" s="99"/>
      <c r="M69" s="99"/>
      <c r="N69" s="100"/>
      <c r="O69" s="101"/>
      <c r="P69" s="102"/>
    </row>
    <row r="70" spans="1:16" ht="15.75" thickBot="1" x14ac:dyDescent="0.3">
      <c r="A70" s="5"/>
      <c r="B70" s="85"/>
      <c r="C70" s="86"/>
      <c r="D70" s="86"/>
      <c r="E70" s="86"/>
      <c r="F70" s="86"/>
      <c r="G70" s="86"/>
      <c r="H70" s="86"/>
      <c r="I70" s="87"/>
      <c r="J70" s="103" t="s">
        <v>52</v>
      </c>
      <c r="K70" s="104"/>
      <c r="L70" s="104"/>
      <c r="M70" s="104"/>
      <c r="N70" s="105"/>
      <c r="O70" s="101">
        <v>0.15640000000000001</v>
      </c>
      <c r="P70" s="102"/>
    </row>
    <row r="71" spans="1:16" ht="14.45" customHeight="1" thickBot="1" x14ac:dyDescent="0.3">
      <c r="A71" s="5"/>
      <c r="B71" s="88"/>
      <c r="C71" s="77"/>
      <c r="D71" s="77"/>
      <c r="E71" s="77"/>
      <c r="F71" s="77"/>
      <c r="G71" s="77"/>
      <c r="H71" s="77"/>
      <c r="I71" s="89"/>
      <c r="J71" s="106" t="s">
        <v>86</v>
      </c>
      <c r="K71" s="107"/>
      <c r="L71" s="107"/>
      <c r="M71" s="107"/>
      <c r="N71" s="107"/>
      <c r="O71" s="107"/>
      <c r="P71" s="108"/>
    </row>
    <row r="72" spans="1:16" ht="14.45" customHeight="1" thickBot="1" x14ac:dyDescent="0.3">
      <c r="A72" s="7"/>
      <c r="B72" s="309"/>
      <c r="C72" s="309"/>
      <c r="D72" s="309"/>
      <c r="E72" s="309"/>
      <c r="F72" s="309"/>
      <c r="G72" s="309"/>
      <c r="H72" s="309"/>
      <c r="I72" s="309"/>
      <c r="J72" s="309"/>
      <c r="K72" s="309"/>
      <c r="L72" s="309"/>
      <c r="M72" s="309"/>
      <c r="N72" s="309"/>
      <c r="O72" s="309"/>
      <c r="P72" s="310"/>
    </row>
    <row r="73" spans="1:16" ht="15.75" thickBot="1" x14ac:dyDescent="0.3">
      <c r="A73" s="78" t="s">
        <v>37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80"/>
    </row>
    <row r="74" spans="1:16" ht="149.44999999999999" customHeight="1" thickBot="1" x14ac:dyDescent="0.3">
      <c r="A74" s="4"/>
      <c r="B74" s="81"/>
      <c r="C74" s="82"/>
      <c r="D74" s="82"/>
      <c r="E74" s="82"/>
      <c r="F74" s="83"/>
      <c r="G74" s="81"/>
      <c r="H74" s="82"/>
      <c r="I74" s="82"/>
      <c r="J74" s="82"/>
      <c r="K74" s="82"/>
      <c r="L74" s="83"/>
      <c r="M74" s="82"/>
      <c r="N74" s="82"/>
      <c r="O74" s="82"/>
      <c r="P74" s="83"/>
    </row>
    <row r="75" spans="1:16" s="9" customFormat="1" ht="13.9" customHeight="1" thickBot="1" x14ac:dyDescent="0.3">
      <c r="A75" s="8" t="s">
        <v>87</v>
      </c>
      <c r="B75" s="84" t="s">
        <v>56</v>
      </c>
      <c r="C75" s="72"/>
      <c r="D75" s="72"/>
      <c r="E75" s="72"/>
      <c r="F75" s="73"/>
      <c r="G75" s="84" t="s">
        <v>54</v>
      </c>
      <c r="H75" s="72"/>
      <c r="I75" s="72"/>
      <c r="J75" s="72"/>
      <c r="K75" s="72"/>
      <c r="L75" s="72"/>
      <c r="M75" s="72"/>
      <c r="N75" s="72"/>
      <c r="O75" s="72"/>
      <c r="P75" s="73"/>
    </row>
    <row r="76" spans="1:16" ht="14.45" customHeight="1" thickBot="1" x14ac:dyDescent="0.3">
      <c r="A76" s="7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 spans="1:16" s="3" customFormat="1" ht="15.75" customHeight="1" thickBot="1" x14ac:dyDescent="0.25">
      <c r="A77" s="74" t="s">
        <v>38</v>
      </c>
      <c r="B77" s="75"/>
      <c r="C77" s="75"/>
      <c r="D77" s="75"/>
      <c r="E77" s="75"/>
      <c r="F77" s="75"/>
      <c r="G77" s="75"/>
      <c r="H77" s="75"/>
      <c r="I77" s="75"/>
      <c r="J77" s="75" t="s">
        <v>39</v>
      </c>
      <c r="K77" s="75"/>
      <c r="L77" s="75"/>
      <c r="M77" s="75"/>
      <c r="N77" s="75"/>
      <c r="O77" s="75"/>
      <c r="P77" s="76"/>
    </row>
  </sheetData>
  <mergeCells count="299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G55:H55"/>
    <mergeCell ref="I55:J55"/>
    <mergeCell ref="G56:H56"/>
    <mergeCell ref="I56:J56"/>
    <mergeCell ref="C57:C61"/>
    <mergeCell ref="D57:D61"/>
    <mergeCell ref="G57:H57"/>
    <mergeCell ref="I57:J57"/>
    <mergeCell ref="G58:H58"/>
    <mergeCell ref="I58:J58"/>
    <mergeCell ref="C52:C56"/>
    <mergeCell ref="D52:D56"/>
    <mergeCell ref="E52:E61"/>
    <mergeCell ref="G52:H52"/>
    <mergeCell ref="I52:J52"/>
    <mergeCell ref="G53:H53"/>
    <mergeCell ref="I53:J53"/>
    <mergeCell ref="G54:H54"/>
    <mergeCell ref="I54:J54"/>
    <mergeCell ref="B62:J63"/>
    <mergeCell ref="O62:O63"/>
    <mergeCell ref="P62:P63"/>
    <mergeCell ref="B64:P64"/>
    <mergeCell ref="B65:F65"/>
    <mergeCell ref="G65:L65"/>
    <mergeCell ref="M65:P65"/>
    <mergeCell ref="G59:H59"/>
    <mergeCell ref="I59:J59"/>
    <mergeCell ref="G60:H60"/>
    <mergeCell ref="I60:J60"/>
    <mergeCell ref="G61:H61"/>
    <mergeCell ref="I61:J61"/>
    <mergeCell ref="K52:K61"/>
    <mergeCell ref="L52:L61"/>
    <mergeCell ref="M52:M61"/>
    <mergeCell ref="N52:N61"/>
    <mergeCell ref="O52:O61"/>
    <mergeCell ref="P52:P61"/>
    <mergeCell ref="B52:B61"/>
    <mergeCell ref="B66:I71"/>
    <mergeCell ref="J66:P66"/>
    <mergeCell ref="K67:P67"/>
    <mergeCell ref="J68:P68"/>
    <mergeCell ref="J69:N69"/>
    <mergeCell ref="O69:P69"/>
    <mergeCell ref="J70:N70"/>
    <mergeCell ref="O70:P70"/>
    <mergeCell ref="J71:P71"/>
    <mergeCell ref="B76:P76"/>
    <mergeCell ref="A77:C77"/>
    <mergeCell ref="D77:I77"/>
    <mergeCell ref="J77:K77"/>
    <mergeCell ref="L77:P77"/>
    <mergeCell ref="B72:P72"/>
    <mergeCell ref="A73:P73"/>
    <mergeCell ref="B74:F74"/>
    <mergeCell ref="G74:L74"/>
    <mergeCell ref="M74:P74"/>
    <mergeCell ref="B75:F75"/>
    <mergeCell ref="G75:P75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8</vt:i4>
      </vt:variant>
    </vt:vector>
  </HeadingPairs>
  <TitlesOfParts>
    <vt:vector size="15" baseType="lpstr">
      <vt:lpstr>Planta y sección típica</vt:lpstr>
      <vt:lpstr>Aforo 1</vt:lpstr>
      <vt:lpstr>Aforo 2</vt:lpstr>
      <vt:lpstr>Aforo 3</vt:lpstr>
      <vt:lpstr>Aforo 4</vt:lpstr>
      <vt:lpstr>Aforo 5</vt:lpstr>
      <vt:lpstr>Aforo 6</vt:lpstr>
      <vt:lpstr>'Aforo 1'!Área_de_impresión</vt:lpstr>
      <vt:lpstr>'Aforo 2'!Área_de_impresión</vt:lpstr>
      <vt:lpstr>'Aforo 3'!Área_de_impresión</vt:lpstr>
      <vt:lpstr>'Aforo 4'!Área_de_impresión</vt:lpstr>
      <vt:lpstr>'Aforo 5'!Área_de_impresión</vt:lpstr>
      <vt:lpstr>'Aforo 6'!Área_de_impresión</vt:lpstr>
      <vt:lpstr>'Aforo 1'!Títulos_a_imprimir</vt:lpstr>
      <vt:lpstr>'Aforo 2'!Títulos_a_imprimir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2019-05-16T20:30:28Z</dcterms:modified>
</cp:coreProperties>
</file>