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ocumentos\INFORME AFOROS\INFORMACIÓN PAGINA WEB1\"/>
    </mc:Choice>
  </mc:AlternateContent>
  <bookViews>
    <workbookView xWindow="0" yWindow="0" windowWidth="11970" windowHeight="4710" firstSheet="1" activeTab="1"/>
  </bookViews>
  <sheets>
    <sheet name="Planta y sección típica" sheetId="1" r:id="rId1"/>
    <sheet name="Aforo 1" sheetId="82" r:id="rId2"/>
    <sheet name="Aforo 2" sheetId="83" r:id="rId3"/>
    <sheet name="Aforo 3" sheetId="84" r:id="rId4"/>
    <sheet name="Aforo 4" sheetId="85" r:id="rId5"/>
  </sheets>
  <definedNames>
    <definedName name="_xlnm.Print_Area" localSheetId="1">'Aforo 1'!$B$1:$P$143</definedName>
    <definedName name="_xlnm.Print_Area" localSheetId="2">'Aforo 2'!$B$1:$P$133</definedName>
    <definedName name="_xlnm.Print_Area" localSheetId="3">'Aforo 3'!$B$1:$P$123</definedName>
    <definedName name="_xlnm.Print_Area" localSheetId="4">'Aforo 4'!$B$1:$P$113</definedName>
    <definedName name="_xlnm.Print_Titles" localSheetId="1">'Aforo 1'!$16:$17</definedName>
    <definedName name="_xlnm.Print_Titles" localSheetId="2">'Aforo 2'!$16:$17</definedName>
    <definedName name="_xlnm.Print_Titles" localSheetId="3">'Aforo 3'!$16:$17</definedName>
    <definedName name="_xlnm.Print_Titles" localSheetId="4">'Aforo 4'!$16:$17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02" i="85" l="1"/>
  <c r="O101" i="85"/>
  <c r="G96" i="85"/>
  <c r="G95" i="85"/>
  <c r="G94" i="85"/>
  <c r="G92" i="85"/>
  <c r="D92" i="85"/>
  <c r="G90" i="85"/>
  <c r="G89" i="85"/>
  <c r="G88" i="85"/>
  <c r="K87" i="85"/>
  <c r="E87" i="85"/>
  <c r="G97" i="85" s="1"/>
  <c r="D87" i="85"/>
  <c r="B87" i="85"/>
  <c r="G78" i="85"/>
  <c r="G77" i="85"/>
  <c r="G76" i="85"/>
  <c r="G75" i="85"/>
  <c r="K74" i="85"/>
  <c r="G73" i="85"/>
  <c r="G72" i="85"/>
  <c r="G71" i="85"/>
  <c r="G70" i="85"/>
  <c r="K69" i="85"/>
  <c r="G68" i="85"/>
  <c r="G67" i="85"/>
  <c r="G66" i="85"/>
  <c r="G65" i="85"/>
  <c r="G63" i="85"/>
  <c r="G62" i="85"/>
  <c r="G61" i="85"/>
  <c r="G60" i="85"/>
  <c r="K59" i="85"/>
  <c r="G58" i="85"/>
  <c r="G57" i="85"/>
  <c r="G56" i="85"/>
  <c r="G55" i="85"/>
  <c r="K54" i="85"/>
  <c r="G53" i="85"/>
  <c r="G52" i="85"/>
  <c r="G51" i="85"/>
  <c r="G50" i="85"/>
  <c r="K49" i="85"/>
  <c r="G48" i="85"/>
  <c r="G47" i="85"/>
  <c r="G46" i="85"/>
  <c r="G45" i="85"/>
  <c r="K44" i="85"/>
  <c r="G43" i="85"/>
  <c r="G42" i="85"/>
  <c r="G41" i="85"/>
  <c r="G40" i="85"/>
  <c r="K39" i="85"/>
  <c r="G38" i="85"/>
  <c r="G37" i="85"/>
  <c r="G36" i="85"/>
  <c r="G35" i="85"/>
  <c r="K34" i="85"/>
  <c r="G33" i="85"/>
  <c r="G32" i="85"/>
  <c r="G31" i="85"/>
  <c r="G30" i="85"/>
  <c r="K29" i="85"/>
  <c r="G28" i="85"/>
  <c r="G27" i="85"/>
  <c r="G26" i="85"/>
  <c r="G25" i="85"/>
  <c r="K24" i="85"/>
  <c r="G23" i="85"/>
  <c r="G22" i="85"/>
  <c r="G21" i="85"/>
  <c r="G20" i="85"/>
  <c r="L19" i="85"/>
  <c r="K19" i="85"/>
  <c r="M19" i="85" s="1"/>
  <c r="C19" i="85"/>
  <c r="C24" i="85" s="1"/>
  <c r="C18" i="85"/>
  <c r="L24" i="85" l="1"/>
  <c r="M24" i="85" s="1"/>
  <c r="C29" i="85"/>
  <c r="G91" i="85"/>
  <c r="G93" i="85"/>
  <c r="L29" i="85" l="1"/>
  <c r="M29" i="85" s="1"/>
  <c r="C34" i="85"/>
  <c r="L34" i="85" l="1"/>
  <c r="M34" i="85" s="1"/>
  <c r="C39" i="85"/>
  <c r="C44" i="85" l="1"/>
  <c r="L39" i="85"/>
  <c r="M39" i="85" s="1"/>
  <c r="C49" i="85" l="1"/>
  <c r="L44" i="85"/>
  <c r="M44" i="85" s="1"/>
  <c r="L49" i="85" l="1"/>
  <c r="M49" i="85" s="1"/>
  <c r="C54" i="85"/>
  <c r="L54" i="85" l="1"/>
  <c r="M54" i="85" s="1"/>
  <c r="C59" i="85"/>
  <c r="C87" i="85" l="1"/>
  <c r="C64" i="85"/>
  <c r="L59" i="85"/>
  <c r="M59" i="85" s="1"/>
  <c r="C69" i="85" l="1"/>
  <c r="C92" i="85"/>
  <c r="L87" i="85" s="1"/>
  <c r="M87" i="85" l="1"/>
  <c r="L69" i="85"/>
  <c r="M69" i="85" s="1"/>
  <c r="C74" i="85"/>
  <c r="L74" i="85" s="1"/>
  <c r="M74" i="85" s="1"/>
  <c r="L98" i="85" l="1"/>
  <c r="N69" i="85"/>
  <c r="N87" i="85"/>
  <c r="M98" i="85"/>
  <c r="K98" i="85" l="1"/>
  <c r="N19" i="85"/>
  <c r="N24" i="85"/>
  <c r="N29" i="85"/>
  <c r="N34" i="85"/>
  <c r="N39" i="85"/>
  <c r="N44" i="85"/>
  <c r="N49" i="85"/>
  <c r="N54" i="85"/>
  <c r="N59" i="85"/>
  <c r="N74" i="85"/>
  <c r="N98" i="85" l="1"/>
  <c r="O112" i="84" l="1"/>
  <c r="O111" i="84"/>
  <c r="G106" i="84"/>
  <c r="G104" i="84"/>
  <c r="G102" i="84"/>
  <c r="D102" i="84"/>
  <c r="G100" i="84"/>
  <c r="G99" i="84"/>
  <c r="G98" i="84"/>
  <c r="K97" i="84"/>
  <c r="E97" i="84"/>
  <c r="G105" i="84" s="1"/>
  <c r="D97" i="84"/>
  <c r="B97" i="84"/>
  <c r="G88" i="84"/>
  <c r="G87" i="84"/>
  <c r="G86" i="84"/>
  <c r="G85" i="84"/>
  <c r="K84" i="84"/>
  <c r="G83" i="84"/>
  <c r="G82" i="84"/>
  <c r="G81" i="84"/>
  <c r="G80" i="84"/>
  <c r="K79" i="84"/>
  <c r="G78" i="84"/>
  <c r="G77" i="84"/>
  <c r="G76" i="84"/>
  <c r="G75" i="84"/>
  <c r="G73" i="84"/>
  <c r="G72" i="84"/>
  <c r="G71" i="84"/>
  <c r="G70" i="84"/>
  <c r="K69" i="84"/>
  <c r="G68" i="84"/>
  <c r="G67" i="84"/>
  <c r="G66" i="84"/>
  <c r="G65" i="84"/>
  <c r="K64" i="84"/>
  <c r="G63" i="84"/>
  <c r="G62" i="84"/>
  <c r="G61" i="84"/>
  <c r="G60" i="84"/>
  <c r="K59" i="84"/>
  <c r="G58" i="84"/>
  <c r="G57" i="84"/>
  <c r="G56" i="84"/>
  <c r="G55" i="84"/>
  <c r="K54" i="84"/>
  <c r="G53" i="84"/>
  <c r="G52" i="84"/>
  <c r="G51" i="84"/>
  <c r="G50" i="84"/>
  <c r="K49" i="84"/>
  <c r="G48" i="84"/>
  <c r="G47" i="84"/>
  <c r="G46" i="84"/>
  <c r="G45" i="84"/>
  <c r="K44" i="84"/>
  <c r="G43" i="84"/>
  <c r="G42" i="84"/>
  <c r="G41" i="84"/>
  <c r="G40" i="84"/>
  <c r="K39" i="84"/>
  <c r="G38" i="84"/>
  <c r="G37" i="84"/>
  <c r="G36" i="84"/>
  <c r="G35" i="84"/>
  <c r="K34" i="84"/>
  <c r="G33" i="84"/>
  <c r="G32" i="84"/>
  <c r="G31" i="84"/>
  <c r="G30" i="84"/>
  <c r="K29" i="84"/>
  <c r="G28" i="84"/>
  <c r="G27" i="84"/>
  <c r="G26" i="84"/>
  <c r="G25" i="84"/>
  <c r="K24" i="84"/>
  <c r="G23" i="84"/>
  <c r="G22" i="84"/>
  <c r="G21" i="84"/>
  <c r="G20" i="84"/>
  <c r="K19" i="84"/>
  <c r="C19" i="84"/>
  <c r="L19" i="84" s="1"/>
  <c r="C18" i="84"/>
  <c r="M19" i="84" l="1"/>
  <c r="C24" i="84"/>
  <c r="G101" i="84"/>
  <c r="G103" i="84"/>
  <c r="G107" i="84"/>
  <c r="L24" i="84" l="1"/>
  <c r="C29" i="84"/>
  <c r="C34" i="84" l="1"/>
  <c r="L29" i="84"/>
  <c r="M29" i="84" s="1"/>
  <c r="M24" i="84"/>
  <c r="C39" i="84" l="1"/>
  <c r="L34" i="84"/>
  <c r="L39" i="84" l="1"/>
  <c r="M39" i="84" s="1"/>
  <c r="C44" i="84"/>
  <c r="M34" i="84"/>
  <c r="L44" i="84" l="1"/>
  <c r="C49" i="84"/>
  <c r="M44" i="84" l="1"/>
  <c r="C54" i="84"/>
  <c r="L49" i="84"/>
  <c r="M49" i="84" s="1"/>
  <c r="C59" i="84" l="1"/>
  <c r="L54" i="84"/>
  <c r="M54" i="84" s="1"/>
  <c r="L59" i="84" l="1"/>
  <c r="M59" i="84" s="1"/>
  <c r="C64" i="84"/>
  <c r="L64" i="84" l="1"/>
  <c r="M64" i="84" s="1"/>
  <c r="C69" i="84"/>
  <c r="C97" i="84" l="1"/>
  <c r="C74" i="84"/>
  <c r="L69" i="84"/>
  <c r="M69" i="84" s="1"/>
  <c r="C102" i="84" l="1"/>
  <c r="L97" i="84" s="1"/>
  <c r="C79" i="84"/>
  <c r="L79" i="84" l="1"/>
  <c r="M79" i="84" s="1"/>
  <c r="C84" i="84"/>
  <c r="L84" i="84" s="1"/>
  <c r="M84" i="84" s="1"/>
  <c r="M97" i="84"/>
  <c r="L108" i="84"/>
  <c r="M108" i="84" l="1"/>
  <c r="N84" i="84" s="1"/>
  <c r="N79" i="84"/>
  <c r="K108" i="84" l="1"/>
  <c r="N19" i="84"/>
  <c r="N24" i="84"/>
  <c r="N29" i="84"/>
  <c r="N34" i="84"/>
  <c r="N39" i="84"/>
  <c r="N49" i="84"/>
  <c r="N44" i="84"/>
  <c r="N54" i="84"/>
  <c r="N59" i="84"/>
  <c r="N64" i="84"/>
  <c r="N69" i="84"/>
  <c r="N97" i="84"/>
  <c r="N108" i="84" l="1"/>
  <c r="O122" i="83" l="1"/>
  <c r="O121" i="83"/>
  <c r="G116" i="83"/>
  <c r="G115" i="83"/>
  <c r="G114" i="83"/>
  <c r="G112" i="83"/>
  <c r="D112" i="83"/>
  <c r="G110" i="83"/>
  <c r="G109" i="83"/>
  <c r="G108" i="83"/>
  <c r="K107" i="83"/>
  <c r="E107" i="83"/>
  <c r="G117" i="83" s="1"/>
  <c r="D107" i="83"/>
  <c r="B107" i="83"/>
  <c r="G98" i="83"/>
  <c r="G97" i="83"/>
  <c r="G96" i="83"/>
  <c r="G95" i="83"/>
  <c r="K94" i="83"/>
  <c r="G93" i="83"/>
  <c r="G92" i="83"/>
  <c r="G91" i="83"/>
  <c r="G90" i="83"/>
  <c r="K89" i="83"/>
  <c r="G88" i="83"/>
  <c r="G87" i="83"/>
  <c r="G86" i="83"/>
  <c r="G85" i="83"/>
  <c r="K84" i="83"/>
  <c r="G83" i="83"/>
  <c r="G82" i="83"/>
  <c r="G81" i="83"/>
  <c r="G80" i="83"/>
  <c r="K79" i="83"/>
  <c r="G78" i="83"/>
  <c r="G77" i="83"/>
  <c r="G76" i="83"/>
  <c r="G75" i="83"/>
  <c r="K74" i="83"/>
  <c r="G73" i="83"/>
  <c r="G72" i="83"/>
  <c r="G71" i="83"/>
  <c r="G70" i="83"/>
  <c r="K69" i="83"/>
  <c r="G68" i="83"/>
  <c r="G67" i="83"/>
  <c r="G66" i="83"/>
  <c r="G65" i="83"/>
  <c r="K64" i="83"/>
  <c r="G63" i="83"/>
  <c r="G62" i="83"/>
  <c r="G61" i="83"/>
  <c r="G60" i="83"/>
  <c r="K59" i="83"/>
  <c r="G58" i="83"/>
  <c r="G57" i="83"/>
  <c r="G56" i="83"/>
  <c r="G55" i="83"/>
  <c r="K54" i="83"/>
  <c r="G53" i="83"/>
  <c r="G52" i="83"/>
  <c r="G51" i="83"/>
  <c r="G50" i="83"/>
  <c r="K49" i="83"/>
  <c r="G48" i="83"/>
  <c r="G47" i="83"/>
  <c r="G46" i="83"/>
  <c r="G45" i="83"/>
  <c r="K44" i="83"/>
  <c r="G43" i="83"/>
  <c r="G42" i="83"/>
  <c r="G41" i="83"/>
  <c r="G40" i="83"/>
  <c r="G38" i="83"/>
  <c r="G37" i="83"/>
  <c r="G36" i="83"/>
  <c r="G35" i="83"/>
  <c r="K34" i="83"/>
  <c r="G33" i="83"/>
  <c r="G32" i="83"/>
  <c r="G31" i="83"/>
  <c r="G30" i="83"/>
  <c r="K29" i="83"/>
  <c r="G28" i="83"/>
  <c r="G27" i="83"/>
  <c r="G26" i="83"/>
  <c r="G25" i="83"/>
  <c r="K24" i="83"/>
  <c r="G23" i="83"/>
  <c r="G22" i="83"/>
  <c r="G21" i="83"/>
  <c r="G20" i="83"/>
  <c r="K19" i="83"/>
  <c r="C18" i="83"/>
  <c r="C19" i="83" s="1"/>
  <c r="C24" i="83" l="1"/>
  <c r="L19" i="83"/>
  <c r="G111" i="83"/>
  <c r="G113" i="83"/>
  <c r="L24" i="83" l="1"/>
  <c r="M24" i="83" s="1"/>
  <c r="C29" i="83"/>
  <c r="M19" i="83"/>
  <c r="L29" i="83" l="1"/>
  <c r="C34" i="83"/>
  <c r="C107" i="83" l="1"/>
  <c r="L34" i="83"/>
  <c r="M34" i="83" s="1"/>
  <c r="C39" i="83"/>
  <c r="M29" i="83"/>
  <c r="C44" i="83" l="1"/>
  <c r="C112" i="83"/>
  <c r="L107" i="83" s="1"/>
  <c r="M107" i="83" s="1"/>
  <c r="L44" i="83" l="1"/>
  <c r="C49" i="83"/>
  <c r="L49" i="83" l="1"/>
  <c r="M49" i="83" s="1"/>
  <c r="C54" i="83"/>
  <c r="M44" i="83"/>
  <c r="L54" i="83" l="1"/>
  <c r="C59" i="83"/>
  <c r="C64" i="83" l="1"/>
  <c r="L59" i="83"/>
  <c r="M59" i="83" s="1"/>
  <c r="M54" i="83"/>
  <c r="C69" i="83" l="1"/>
  <c r="L64" i="83"/>
  <c r="M64" i="83" s="1"/>
  <c r="L69" i="83" l="1"/>
  <c r="M69" i="83" s="1"/>
  <c r="C74" i="83"/>
  <c r="L74" i="83" l="1"/>
  <c r="M74" i="83" s="1"/>
  <c r="C79" i="83"/>
  <c r="C84" i="83" l="1"/>
  <c r="L79" i="83"/>
  <c r="M79" i="83" s="1"/>
  <c r="C89" i="83" l="1"/>
  <c r="L84" i="83"/>
  <c r="M84" i="83" s="1"/>
  <c r="L89" i="83" l="1"/>
  <c r="M89" i="83" s="1"/>
  <c r="C94" i="83"/>
  <c r="L94" i="83" s="1"/>
  <c r="M94" i="83" l="1"/>
  <c r="L118" i="83"/>
  <c r="M118" i="83" l="1"/>
  <c r="K118" i="83" l="1"/>
  <c r="N19" i="83"/>
  <c r="N24" i="83"/>
  <c r="N29" i="83"/>
  <c r="N34" i="83"/>
  <c r="N107" i="83"/>
  <c r="N44" i="83"/>
  <c r="N49" i="83"/>
  <c r="N54" i="83"/>
  <c r="N59" i="83"/>
  <c r="N64" i="83"/>
  <c r="N69" i="83"/>
  <c r="N74" i="83"/>
  <c r="N79" i="83"/>
  <c r="N84" i="83"/>
  <c r="N89" i="83"/>
  <c r="N94" i="83"/>
  <c r="N118" i="83" l="1"/>
  <c r="O132" i="82" l="1"/>
  <c r="O131" i="82"/>
  <c r="G127" i="82"/>
  <c r="G126" i="82"/>
  <c r="G125" i="82"/>
  <c r="G124" i="82"/>
  <c r="G123" i="82"/>
  <c r="G122" i="82"/>
  <c r="G121" i="82"/>
  <c r="G120" i="82"/>
  <c r="G119" i="82"/>
  <c r="G118" i="82"/>
  <c r="G108" i="82"/>
  <c r="G107" i="82"/>
  <c r="G106" i="82"/>
  <c r="G105" i="82"/>
  <c r="K104" i="82"/>
  <c r="G103" i="82"/>
  <c r="G102" i="82"/>
  <c r="G101" i="82"/>
  <c r="G100" i="82"/>
  <c r="K99" i="82"/>
  <c r="G98" i="82"/>
  <c r="G97" i="82"/>
  <c r="G96" i="82"/>
  <c r="G95" i="82"/>
  <c r="K94" i="82"/>
  <c r="G93" i="82"/>
  <c r="G92" i="82"/>
  <c r="G91" i="82"/>
  <c r="G90" i="82"/>
  <c r="K89" i="82"/>
  <c r="G88" i="82"/>
  <c r="G87" i="82"/>
  <c r="G86" i="82"/>
  <c r="G85" i="82"/>
  <c r="K84" i="82"/>
  <c r="G83" i="82"/>
  <c r="G82" i="82"/>
  <c r="G81" i="82"/>
  <c r="G80" i="82"/>
  <c r="K79" i="82"/>
  <c r="G78" i="82"/>
  <c r="G77" i="82"/>
  <c r="G76" i="82"/>
  <c r="G75" i="82"/>
  <c r="K74" i="82"/>
  <c r="G73" i="82"/>
  <c r="G72" i="82"/>
  <c r="G71" i="82"/>
  <c r="G70" i="82"/>
  <c r="K69" i="82"/>
  <c r="G68" i="82"/>
  <c r="G67" i="82"/>
  <c r="G66" i="82"/>
  <c r="G65" i="82"/>
  <c r="K64" i="82"/>
  <c r="G63" i="82"/>
  <c r="G62" i="82"/>
  <c r="G61" i="82"/>
  <c r="G60" i="82"/>
  <c r="K59" i="82"/>
  <c r="G58" i="82"/>
  <c r="G57" i="82"/>
  <c r="G56" i="82"/>
  <c r="G55" i="82"/>
  <c r="K54" i="82"/>
  <c r="G53" i="82"/>
  <c r="G52" i="82"/>
  <c r="G51" i="82"/>
  <c r="G50" i="82"/>
  <c r="K49" i="82"/>
  <c r="G48" i="82"/>
  <c r="G47" i="82"/>
  <c r="G46" i="82"/>
  <c r="G45" i="82"/>
  <c r="K44" i="82"/>
  <c r="G43" i="82"/>
  <c r="G42" i="82"/>
  <c r="G41" i="82"/>
  <c r="G40" i="82"/>
  <c r="K39" i="82"/>
  <c r="G38" i="82"/>
  <c r="G37" i="82"/>
  <c r="G36" i="82"/>
  <c r="G35" i="82"/>
  <c r="K34" i="82"/>
  <c r="G33" i="82"/>
  <c r="G32" i="82"/>
  <c r="G31" i="82"/>
  <c r="G30" i="82"/>
  <c r="K29" i="82"/>
  <c r="G28" i="82"/>
  <c r="G27" i="82"/>
  <c r="G26" i="82"/>
  <c r="G25" i="82"/>
  <c r="K24" i="82"/>
  <c r="G23" i="82"/>
  <c r="G22" i="82"/>
  <c r="G21" i="82"/>
  <c r="G20" i="82"/>
  <c r="K19" i="82"/>
  <c r="C18" i="82"/>
  <c r="C19" i="82" s="1"/>
  <c r="C24" i="82" l="1"/>
  <c r="L19" i="82"/>
  <c r="L24" i="82" l="1"/>
  <c r="M24" i="82" s="1"/>
  <c r="C29" i="82"/>
  <c r="M19" i="82"/>
  <c r="L29" i="82" l="1"/>
  <c r="C34" i="82"/>
  <c r="L34" i="82" l="1"/>
  <c r="M34" i="82" s="1"/>
  <c r="C39" i="82"/>
  <c r="M29" i="82"/>
  <c r="C44" i="82" l="1"/>
  <c r="L39" i="82"/>
  <c r="C49" i="82" l="1"/>
  <c r="L44" i="82"/>
  <c r="M44" i="82" s="1"/>
  <c r="M39" i="82"/>
  <c r="L49" i="82" l="1"/>
  <c r="C54" i="82"/>
  <c r="M49" i="82" l="1"/>
  <c r="L54" i="82"/>
  <c r="M54" i="82" s="1"/>
  <c r="C59" i="82"/>
  <c r="C64" i="82" l="1"/>
  <c r="L59" i="82"/>
  <c r="M59" i="82" s="1"/>
  <c r="C69" i="82" l="1"/>
  <c r="L64" i="82"/>
  <c r="M64" i="82" s="1"/>
  <c r="L69" i="82" l="1"/>
  <c r="M69" i="82" s="1"/>
  <c r="C74" i="82"/>
  <c r="L74" i="82" l="1"/>
  <c r="M74" i="82" s="1"/>
  <c r="C79" i="82"/>
  <c r="C84" i="82" l="1"/>
  <c r="L79" i="82"/>
  <c r="M79" i="82" s="1"/>
  <c r="L84" i="82" l="1"/>
  <c r="M84" i="82" s="1"/>
  <c r="C89" i="82"/>
  <c r="L89" i="82" l="1"/>
  <c r="M89" i="82" s="1"/>
  <c r="C94" i="82"/>
  <c r="L94" i="82" l="1"/>
  <c r="M94" i="82" s="1"/>
  <c r="C99" i="82"/>
  <c r="C104" i="82" l="1"/>
  <c r="L104" i="82" s="1"/>
  <c r="L99" i="82"/>
  <c r="M99" i="82" s="1"/>
  <c r="M104" i="82" l="1"/>
  <c r="L128" i="82"/>
  <c r="M128" i="82" l="1"/>
  <c r="K128" i="82" l="1"/>
  <c r="N24" i="82"/>
  <c r="N19" i="82"/>
  <c r="N29" i="82"/>
  <c r="N34" i="82"/>
  <c r="N39" i="82"/>
  <c r="N44" i="82"/>
  <c r="N49" i="82"/>
  <c r="N54" i="82"/>
  <c r="N59" i="82"/>
  <c r="N64" i="82"/>
  <c r="N69" i="82"/>
  <c r="N74" i="82"/>
  <c r="N79" i="82"/>
  <c r="N84" i="82"/>
  <c r="N89" i="82"/>
  <c r="N94" i="82"/>
  <c r="N99" i="82"/>
  <c r="N104" i="82"/>
  <c r="N128" i="82" l="1"/>
</calcChain>
</file>

<file path=xl/sharedStrings.xml><?xml version="1.0" encoding="utf-8"?>
<sst xmlns="http://schemas.openxmlformats.org/spreadsheetml/2006/main" count="743" uniqueCount="122">
  <si>
    <t>Fecha</t>
  </si>
  <si>
    <t>Proyecto</t>
  </si>
  <si>
    <t>Lugar medición</t>
  </si>
  <si>
    <t>Coordenadas:</t>
  </si>
  <si>
    <t>X</t>
  </si>
  <si>
    <t>OTT / MF Pro</t>
  </si>
  <si>
    <t>Datos de inicio del aforo</t>
  </si>
  <si>
    <t>Inicio desde:</t>
  </si>
  <si>
    <t>Margen Izquierda</t>
  </si>
  <si>
    <t>Margen Derecha</t>
  </si>
  <si>
    <t>Hora de inicio</t>
  </si>
  <si>
    <t>Nivel inicial [m]</t>
  </si>
  <si>
    <t>Temperatura del agua ( °C )</t>
  </si>
  <si>
    <t>Ancho sección (w) [m]</t>
  </si>
  <si>
    <t>Hora de finalización</t>
  </si>
  <si>
    <t>Nivel final [m]</t>
  </si>
  <si>
    <t>Hora de medida</t>
  </si>
  <si>
    <t xml:space="preserve">Ancho dovela (b) [m] </t>
  </si>
  <si>
    <t>Nomenclatura</t>
  </si>
  <si>
    <t>Dovela #</t>
  </si>
  <si>
    <t>Abscisa [m]</t>
  </si>
  <si>
    <t>y [m]</t>
  </si>
  <si>
    <t>Bq</t>
  </si>
  <si>
    <t>[m/seg]</t>
  </si>
  <si>
    <t>[m/s]</t>
  </si>
  <si>
    <t>[%]</t>
  </si>
  <si>
    <t>[s]</t>
  </si>
  <si>
    <t>pulg</t>
  </si>
  <si>
    <t>Formulas</t>
  </si>
  <si>
    <t>0.5y</t>
  </si>
  <si>
    <t>Superficial</t>
  </si>
  <si>
    <t xml:space="preserve">Se tomaron muestras de sedimentos en las dovelas #  _____ , _____ , ______ , ______ , _______ </t>
  </si>
  <si>
    <t>Folio</t>
  </si>
  <si>
    <t>Vmedia</t>
  </si>
  <si>
    <t>%</t>
  </si>
  <si>
    <t>Distancia del sensor al nivel del agua (m)</t>
  </si>
  <si>
    <t>REGISTRO FOTOGRÁFICO</t>
  </si>
  <si>
    <t>Realizado por</t>
  </si>
  <si>
    <t>Revisado por</t>
  </si>
  <si>
    <t>VISTA EN PLANTA</t>
  </si>
  <si>
    <t>SECCIÓN TRANSVERSAL</t>
  </si>
  <si>
    <r>
      <t>h</t>
    </r>
    <r>
      <rPr>
        <b/>
        <vertAlign val="subscript"/>
        <sz val="11"/>
        <color theme="1"/>
        <rFont val="Calibri"/>
        <family val="2"/>
        <scheme val="minor"/>
      </rPr>
      <t xml:space="preserve">i      </t>
    </r>
    <r>
      <rPr>
        <b/>
        <sz val="11"/>
        <color theme="1"/>
        <rFont val="Calibri"/>
        <family val="2"/>
        <scheme val="minor"/>
      </rPr>
      <t xml:space="preserve">  [m]</t>
    </r>
  </si>
  <si>
    <r>
      <t>y</t>
    </r>
    <r>
      <rPr>
        <b/>
        <vertAlign val="subscript"/>
        <sz val="11"/>
        <color theme="1"/>
        <rFont val="Calibri"/>
        <family val="2"/>
        <scheme val="minor"/>
      </rPr>
      <t xml:space="preserve">i   </t>
    </r>
    <r>
      <rPr>
        <b/>
        <sz val="11"/>
        <color theme="1"/>
        <rFont val="Calibri"/>
        <family val="2"/>
        <scheme val="minor"/>
      </rPr>
      <t>[m]</t>
    </r>
  </si>
  <si>
    <r>
      <t>V</t>
    </r>
    <r>
      <rPr>
        <b/>
        <vertAlign val="subscript"/>
        <sz val="11"/>
        <color theme="1"/>
        <rFont val="Calibri"/>
        <family val="2"/>
        <scheme val="minor"/>
      </rPr>
      <t>i</t>
    </r>
  </si>
  <si>
    <r>
      <t>A</t>
    </r>
    <r>
      <rPr>
        <b/>
        <vertAlign val="subscript"/>
        <sz val="11"/>
        <color theme="1"/>
        <rFont val="Calibri"/>
        <family val="2"/>
        <scheme val="minor"/>
      </rPr>
      <t>i</t>
    </r>
  </si>
  <si>
    <r>
      <t>Q</t>
    </r>
    <r>
      <rPr>
        <b/>
        <vertAlign val="subscript"/>
        <sz val="11"/>
        <color theme="1"/>
        <rFont val="Calibri"/>
        <family val="2"/>
        <scheme val="minor"/>
      </rPr>
      <t>i</t>
    </r>
  </si>
  <si>
    <r>
      <t>T</t>
    </r>
    <r>
      <rPr>
        <b/>
        <vertAlign val="subscript"/>
        <sz val="11"/>
        <color theme="1"/>
        <rFont val="Calibri"/>
        <family val="2"/>
        <scheme val="minor"/>
      </rPr>
      <t>ll</t>
    </r>
  </si>
  <si>
    <r>
      <t>[m</t>
    </r>
    <r>
      <rPr>
        <b/>
        <vertAlign val="superscript"/>
        <sz val="11"/>
        <color theme="1"/>
        <rFont val="Calibri"/>
        <family val="2"/>
        <scheme val="minor"/>
      </rPr>
      <t>2</t>
    </r>
    <r>
      <rPr>
        <b/>
        <sz val="11"/>
        <color theme="1"/>
        <rFont val="Calibri"/>
        <family val="2"/>
        <scheme val="minor"/>
      </rPr>
      <t>]</t>
    </r>
  </si>
  <si>
    <r>
      <t>[m</t>
    </r>
    <r>
      <rPr>
        <b/>
        <vertAlign val="superscript"/>
        <sz val="11"/>
        <color theme="1"/>
        <rFont val="Calibri"/>
        <family val="2"/>
        <scheme val="minor"/>
      </rPr>
      <t>3</t>
    </r>
    <r>
      <rPr>
        <b/>
        <sz val="11"/>
        <color theme="1"/>
        <rFont val="Calibri"/>
        <family val="2"/>
        <scheme val="minor"/>
      </rPr>
      <t>/s]</t>
    </r>
  </si>
  <si>
    <r>
      <t xml:space="preserve">At = </t>
    </r>
    <r>
      <rPr>
        <sz val="10"/>
        <color theme="1"/>
        <rFont val="Calibri"/>
        <family val="2"/>
      </rPr>
      <t>ΣAi</t>
    </r>
  </si>
  <si>
    <r>
      <t xml:space="preserve">Nivel del agua en el sensor (m) </t>
    </r>
    <r>
      <rPr>
        <vertAlign val="subscript"/>
        <sz val="9"/>
        <color theme="1"/>
        <rFont val="Calibri"/>
        <family val="2"/>
        <scheme val="minor"/>
      </rPr>
      <t>(Dato suministrado por el administrador de la red)</t>
    </r>
  </si>
  <si>
    <t xml:space="preserve">OBSERVACIONES: </t>
  </si>
  <si>
    <t>Medida de la temperatura</t>
  </si>
  <si>
    <t xml:space="preserve">Aforo No. </t>
  </si>
  <si>
    <t>m.s.n.m.</t>
  </si>
  <si>
    <t>Equipo</t>
  </si>
  <si>
    <t>Molinete (**)</t>
  </si>
  <si>
    <t xml:space="preserve">Marca/Referencia </t>
  </si>
  <si>
    <t>Ecuación del molinete</t>
  </si>
  <si>
    <r>
      <t xml:space="preserve">Tiempo contador </t>
    </r>
    <r>
      <rPr>
        <b/>
        <sz val="10"/>
        <color theme="1"/>
        <rFont val="Calibri"/>
        <family val="2"/>
        <scheme val="minor"/>
      </rPr>
      <t xml:space="preserve">(tc) </t>
    </r>
    <r>
      <rPr>
        <sz val="10"/>
        <color theme="1"/>
        <rFont val="Calibri"/>
        <family val="2"/>
        <scheme val="minor"/>
      </rPr>
      <t>[s]</t>
    </r>
  </si>
  <si>
    <t>Hélice #</t>
  </si>
  <si>
    <t>Electromagnético</t>
  </si>
  <si>
    <t>Referencia de medida:</t>
  </si>
  <si>
    <t>Lecho del río</t>
  </si>
  <si>
    <t>Clima</t>
  </si>
  <si>
    <t>Superficie del agua</t>
  </si>
  <si>
    <t>Abscisa: Inicio Dovela # 1 (m)</t>
  </si>
  <si>
    <r>
      <rPr>
        <b/>
        <i/>
        <sz val="10"/>
        <rFont val="Calibri"/>
        <family val="2"/>
        <scheme val="minor"/>
      </rPr>
      <t>Vi</t>
    </r>
    <r>
      <rPr>
        <sz val="10"/>
        <rFont val="Calibri"/>
        <family val="2"/>
        <scheme val="minor"/>
      </rPr>
      <t>= Velocidad a cada yi</t>
    </r>
  </si>
  <si>
    <r>
      <rPr>
        <b/>
        <i/>
        <sz val="10"/>
        <rFont val="Calibri"/>
        <family val="2"/>
        <scheme val="minor"/>
      </rPr>
      <t>hi</t>
    </r>
    <r>
      <rPr>
        <sz val="10"/>
        <rFont val="Calibri"/>
        <family val="2"/>
        <scheme val="minor"/>
      </rPr>
      <t>= Profundidad correspondiente a cada abscisa</t>
    </r>
  </si>
  <si>
    <r>
      <rPr>
        <b/>
        <i/>
        <sz val="10"/>
        <rFont val="Calibri"/>
        <family val="2"/>
        <scheme val="minor"/>
      </rPr>
      <t>y</t>
    </r>
    <r>
      <rPr>
        <b/>
        <sz val="10"/>
        <rFont val="Calibri"/>
        <family val="2"/>
        <scheme val="minor"/>
      </rPr>
      <t>=</t>
    </r>
    <r>
      <rPr>
        <sz val="10"/>
        <rFont val="Calibri"/>
        <family val="2"/>
        <scheme val="minor"/>
      </rPr>
      <t xml:space="preserve"> Profundidad en la mitad dovela</t>
    </r>
  </si>
  <si>
    <r>
      <rPr>
        <b/>
        <i/>
        <sz val="10"/>
        <rFont val="Calibri"/>
        <family val="2"/>
        <scheme val="minor"/>
      </rPr>
      <t>Rev</t>
    </r>
    <r>
      <rPr>
        <sz val="10"/>
        <rFont val="Calibri"/>
        <family val="2"/>
        <scheme val="minor"/>
      </rPr>
      <t xml:space="preserve">= # vueltas en </t>
    </r>
    <r>
      <rPr>
        <b/>
        <sz val="10"/>
        <rFont val="Calibri"/>
        <family val="2"/>
        <scheme val="minor"/>
      </rPr>
      <t>tc</t>
    </r>
  </si>
  <si>
    <r>
      <rPr>
        <b/>
        <i/>
        <sz val="10"/>
        <rFont val="Calibri"/>
        <family val="2"/>
        <scheme val="minor"/>
      </rPr>
      <t>Qi</t>
    </r>
    <r>
      <rPr>
        <sz val="10"/>
        <rFont val="Calibri"/>
        <family val="2"/>
        <scheme val="minor"/>
      </rPr>
      <t>= Caudal por dovela</t>
    </r>
  </si>
  <si>
    <r>
      <rPr>
        <b/>
        <i/>
        <sz val="10"/>
        <rFont val="Calibri"/>
        <family val="2"/>
        <scheme val="minor"/>
      </rPr>
      <t>T</t>
    </r>
    <r>
      <rPr>
        <b/>
        <i/>
        <vertAlign val="subscript"/>
        <sz val="10"/>
        <rFont val="Calibri"/>
        <family val="2"/>
        <scheme val="minor"/>
      </rPr>
      <t>ll</t>
    </r>
    <r>
      <rPr>
        <sz val="10"/>
        <rFont val="Calibri"/>
        <family val="2"/>
        <scheme val="minor"/>
      </rPr>
      <t>= Tiempo de llenado-solidos suspendidos</t>
    </r>
  </si>
  <si>
    <r>
      <rPr>
        <b/>
        <i/>
        <sz val="10"/>
        <rFont val="Calibri"/>
        <family val="2"/>
        <scheme val="minor"/>
      </rPr>
      <t>Rpm</t>
    </r>
    <r>
      <rPr>
        <sz val="10"/>
        <rFont val="Calibri"/>
        <family val="2"/>
        <scheme val="minor"/>
      </rPr>
      <t>= Revoluciones por minuto</t>
    </r>
  </si>
  <si>
    <r>
      <rPr>
        <b/>
        <i/>
        <sz val="10"/>
        <rFont val="Calibri"/>
        <family val="2"/>
        <scheme val="minor"/>
      </rPr>
      <t>Ai</t>
    </r>
    <r>
      <rPr>
        <sz val="10"/>
        <rFont val="Calibri"/>
        <family val="2"/>
        <scheme val="minor"/>
      </rPr>
      <t>= Área por dovela</t>
    </r>
  </si>
  <si>
    <r>
      <rPr>
        <b/>
        <i/>
        <sz val="10"/>
        <rFont val="Calibri"/>
        <family val="2"/>
        <scheme val="minor"/>
      </rPr>
      <t>Bq</t>
    </r>
    <r>
      <rPr>
        <sz val="10"/>
        <rFont val="Calibri"/>
        <family val="2"/>
        <scheme val="minor"/>
      </rPr>
      <t xml:space="preserve"> = Boquilla muestreador solidos suspendidos</t>
    </r>
  </si>
  <si>
    <t xml:space="preserve">        = Velocidad promedio por dovela</t>
  </si>
  <si>
    <t>Rev (**)</t>
  </si>
  <si>
    <t>[Rpm] (**)</t>
  </si>
  <si>
    <t>Fondo</t>
  </si>
  <si>
    <t>0,2y (* 0.8y)</t>
  </si>
  <si>
    <t>0,4y (* 0.6y)</t>
  </si>
  <si>
    <t>0,8y (* 0.2y)</t>
  </si>
  <si>
    <t>Sup</t>
  </si>
  <si>
    <t>Nota 1</t>
  </si>
  <si>
    <r>
      <rPr>
        <b/>
        <sz val="10"/>
        <rFont val="Calibri"/>
        <family val="2"/>
        <scheme val="minor"/>
      </rPr>
      <t>Tll</t>
    </r>
    <r>
      <rPr>
        <sz val="10"/>
        <rFont val="Calibri"/>
        <family val="2"/>
        <scheme val="minor"/>
      </rPr>
      <t xml:space="preserve"> es a partir de la curva "Sampling Volume 690 CC" ingresando         en [ft/s]  </t>
    </r>
  </si>
  <si>
    <t>Nota 3</t>
  </si>
  <si>
    <t xml:space="preserve"> Tomar la velocidad superficial del formato L2 (**)   </t>
  </si>
  <si>
    <t>Nota 2</t>
  </si>
  <si>
    <t xml:space="preserve">Qi&lt;= 0.2Qt. Si no se cumple repetir las medidas </t>
  </si>
  <si>
    <t>Nota 4</t>
  </si>
  <si>
    <t>Para y&lt;0.2 m (**), y&lt;0.125 m (*) medir solo a 0.6y</t>
  </si>
  <si>
    <t>0.1y (* 0,9y)</t>
  </si>
  <si>
    <t>0.2y (* 0,8y)</t>
  </si>
  <si>
    <t>0.3y (* 0,7y)</t>
  </si>
  <si>
    <t>0.4y (* 0,6y)</t>
  </si>
  <si>
    <t>0.6y (* 0,4y)</t>
  </si>
  <si>
    <t>0.7y (* 0,3y)</t>
  </si>
  <si>
    <t>0.8y (* 0,2y)</t>
  </si>
  <si>
    <t>0.9y (* 0,1y)</t>
  </si>
  <si>
    <t>Referencia desde lecho del Río</t>
  </si>
  <si>
    <t>Referencia desde la superficie del agua</t>
  </si>
  <si>
    <t>h Media (m)</t>
  </si>
  <si>
    <t>h Máxima (m)</t>
  </si>
  <si>
    <t>Organizando sección de aforo</t>
  </si>
  <si>
    <t>Detalle del aforo</t>
  </si>
  <si>
    <r>
      <t xml:space="preserve">Qt = </t>
    </r>
    <r>
      <rPr>
        <sz val="10"/>
        <color theme="1"/>
        <rFont val="Calibri"/>
        <family val="2"/>
      </rPr>
      <t>ΣQi</t>
    </r>
  </si>
  <si>
    <t>Cálido</t>
  </si>
  <si>
    <t>Durante la jornada de aforo se determinó el perfil de la sección de aforo, se midió la altura del nivel del agua al sensor.</t>
  </si>
  <si>
    <t>QUEBRADA MANIZALES - TESORITO</t>
  </si>
  <si>
    <t>N  5° 2'3.76"</t>
  </si>
  <si>
    <t>W 75°25'53.77"</t>
  </si>
  <si>
    <t>Durante la jornada de aforo se determinó el perfil de la sección de aforo, se midió la altura del nivel del agua al sensor. Teniendo en cuenta las observaciones de los asesores del GTA de Ingeniería Hidráulica y Ambiental los aforos se realizaron así: Si y &lt; 0.12m se toma la velocidad a 0.6 de h. Si y&gt;=0.12m se toman velocidades a 0,2 - 0,6 y 0,8 de y</t>
  </si>
  <si>
    <t>Durante la jornada de aforo se determinó el perfil de la sección de aforo, se midió la altura del nivel del agua al sensor. Debio a rocas de gran tamaño que se ubicaron en la seccion del aforo 1, fue necesario cambiar la seccion de aforo.</t>
  </si>
  <si>
    <t>Medida altura del sensor</t>
  </si>
  <si>
    <t>QUEBRADA TESORITO - MANIZALES</t>
  </si>
  <si>
    <t>FRIO CON LLOVIZNAS</t>
  </si>
  <si>
    <t>TOMA DE TEMPERATURA</t>
  </si>
  <si>
    <t>DETALLE GENERAL AFORO</t>
  </si>
  <si>
    <t>MEDIDA SENSOR</t>
  </si>
  <si>
    <t>Formato L1.2: Medición de caudal por el método área-velocidad: medidas desde la superficie del agua con medidor electromagnético</t>
  </si>
  <si>
    <t>Convenio 221/2016 OPERACIÓN Y MENTENIMIENTO REDES HIDROMETEROLÓGICAS, SÍSMICAS Y DE CALIDAD DEL AIRE DEL DEPARTAMENTO DE CALDAS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</si>
</sst>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
    <numFmt numFmtId="166" formatCode="0.0000"/>
    <numFmt numFmtId="167" formatCode="_(&quot;$&quot;\ * #,##0.00_);_(&quot;$&quot;\ * \(#,##0.00\);_(&quot;$&quot;\ * &quot;-&quot;??_);_(@_)"/>
  </numFmts>
  <fonts count="27" x14ac:knownFonts="1">
    <font>
      <sz val="11"/>
      <color theme="1"/>
      <name val="Calibri"/>
      <family val="2"/>
      <scheme val="minor"/>
    </font>
    <font>
      <b/>
      <sz val="11"/>
      <color theme="1"/>
      <name val="Calibri"/>
      <family val="2"/>
      <scheme val="minor"/>
    </font>
    <font>
      <sz val="11"/>
      <color rgb="FF000000"/>
      <name val="Calibri"/>
      <family val="2"/>
    </font>
    <font>
      <sz val="10"/>
      <color theme="1"/>
      <name val="Calibri"/>
      <family val="2"/>
      <scheme val="minor"/>
    </font>
    <font>
      <b/>
      <sz val="10"/>
      <name val="Calibri"/>
      <family val="2"/>
      <scheme val="minor"/>
    </font>
    <font>
      <sz val="10"/>
      <name val="Calibri"/>
      <family val="2"/>
      <scheme val="minor"/>
    </font>
    <font>
      <b/>
      <sz val="10"/>
      <color theme="1"/>
      <name val="Calibri"/>
      <family val="2"/>
      <scheme val="minor"/>
    </font>
    <font>
      <b/>
      <vertAlign val="subscript"/>
      <sz val="11"/>
      <color theme="1"/>
      <name val="Calibri"/>
      <family val="2"/>
      <scheme val="minor"/>
    </font>
    <font>
      <b/>
      <vertAlign val="superscript"/>
      <sz val="11"/>
      <color theme="1"/>
      <name val="Calibri"/>
      <family val="2"/>
      <scheme val="minor"/>
    </font>
    <font>
      <sz val="10"/>
      <color theme="1"/>
      <name val="Calibri"/>
      <family val="2"/>
    </font>
    <font>
      <vertAlign val="subscript"/>
      <sz val="9"/>
      <color theme="1"/>
      <name val="Calibri"/>
      <family val="2"/>
      <scheme val="minor"/>
    </font>
    <font>
      <sz val="11"/>
      <color theme="1"/>
      <name val="Calibri"/>
      <family val="2"/>
      <scheme val="minor"/>
    </font>
    <font>
      <sz val="10"/>
      <name val="Calibri"/>
      <family val="2"/>
    </font>
    <font>
      <b/>
      <i/>
      <sz val="12"/>
      <color rgb="FF000000"/>
      <name val="Calibri"/>
      <family val="2"/>
    </font>
    <font>
      <sz val="11"/>
      <name val="Calibri"/>
      <family val="2"/>
    </font>
    <font>
      <b/>
      <sz val="12"/>
      <color rgb="FF000000"/>
      <name val="Calibri"/>
      <family val="2"/>
    </font>
    <font>
      <sz val="12"/>
      <name val="Calibri"/>
      <family val="2"/>
    </font>
    <font>
      <b/>
      <sz val="12"/>
      <name val="Calibri"/>
      <family val="2"/>
    </font>
    <font>
      <b/>
      <sz val="11"/>
      <color rgb="FF000000"/>
      <name val="Calibri"/>
      <family val="2"/>
    </font>
    <font>
      <sz val="12"/>
      <color rgb="FF000000"/>
      <name val="Calibri"/>
      <family val="2"/>
    </font>
    <font>
      <i/>
      <u/>
      <sz val="11"/>
      <color rgb="FF000000"/>
      <name val="Calibri"/>
      <family val="2"/>
    </font>
    <font>
      <b/>
      <i/>
      <sz val="10"/>
      <name val="Calibri"/>
      <family val="2"/>
      <scheme val="minor"/>
    </font>
    <font>
      <sz val="11"/>
      <color rgb="FFFF0000"/>
      <name val="Calibri"/>
      <family val="2"/>
    </font>
    <font>
      <b/>
      <i/>
      <vertAlign val="subscript"/>
      <sz val="10"/>
      <name val="Calibri"/>
      <family val="2"/>
      <scheme val="minor"/>
    </font>
    <font>
      <sz val="10"/>
      <color rgb="FF000000"/>
      <name val="Calibri"/>
      <family val="2"/>
    </font>
    <font>
      <b/>
      <i/>
      <sz val="12"/>
      <color theme="1"/>
      <name val="Calibri"/>
      <family val="2"/>
      <scheme val="minor"/>
    </font>
    <font>
      <b/>
      <i/>
      <sz val="8"/>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2D050"/>
        <bgColor rgb="FFEEECE1"/>
      </patternFill>
    </fill>
    <fill>
      <patternFill patternType="solid">
        <fgColor rgb="FFBFBFBF"/>
        <bgColor rgb="FFBFBFBF"/>
      </patternFill>
    </fill>
    <fill>
      <patternFill patternType="solid">
        <fgColor rgb="FFFFFFFF"/>
        <bgColor rgb="FFFFFFFF"/>
      </patternFill>
    </fill>
    <fill>
      <patternFill patternType="solid">
        <fgColor theme="0" tint="-0.34998626667073579"/>
        <bgColor indexed="64"/>
      </patternFill>
    </fill>
    <fill>
      <patternFill patternType="solid">
        <fgColor theme="0" tint="-0.14999847407452621"/>
        <bgColor rgb="FFEEECE1"/>
      </patternFill>
    </fill>
    <fill>
      <patternFill patternType="solid">
        <fgColor theme="0" tint="-0.14999847407452621"/>
        <bgColor rgb="FFBFBFBF"/>
      </patternFill>
    </fill>
    <fill>
      <patternFill patternType="solid">
        <fgColor theme="0" tint="-0.14999847407452621"/>
        <bgColor rgb="FFE5B8B7"/>
      </patternFill>
    </fill>
    <fill>
      <patternFill patternType="solid">
        <fgColor theme="0" tint="-0.249977111117893"/>
        <bgColor rgb="FFD8D8D8"/>
      </patternFill>
    </fill>
    <fill>
      <patternFill patternType="solid">
        <fgColor theme="6" tint="0.59999389629810485"/>
        <bgColor indexed="64"/>
      </patternFill>
    </fill>
  </fills>
  <borders count="128">
    <border>
      <left/>
      <right/>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style="medium">
        <color indexed="64"/>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thin">
        <color rgb="FF000000"/>
      </left>
      <right/>
      <top/>
      <bottom style="medium">
        <color rgb="FF000000"/>
      </bottom>
      <diagonal/>
    </border>
    <border>
      <left style="medium">
        <color rgb="FF000000"/>
      </left>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thin">
        <color rgb="FF000000"/>
      </left>
      <right style="thin">
        <color rgb="FF000000"/>
      </right>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rgb="FF000000"/>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s>
  <cellStyleXfs count="3">
    <xf numFmtId="0" fontId="0" fillId="0" borderId="0"/>
    <xf numFmtId="0" fontId="2" fillId="0" borderId="0"/>
    <xf numFmtId="167" fontId="11" fillId="0" borderId="0" applyFont="0" applyFill="0" applyBorder="0" applyAlignment="0" applyProtection="0"/>
  </cellStyleXfs>
  <cellXfs count="328">
    <xf numFmtId="0" fontId="0" fillId="0" borderId="0" xfId="0"/>
    <xf numFmtId="0" fontId="0" fillId="0" borderId="0" xfId="0" applyAlignment="1"/>
    <xf numFmtId="0" fontId="0" fillId="0" borderId="0" xfId="0" applyFont="1"/>
    <xf numFmtId="0" fontId="3" fillId="0" borderId="0" xfId="0" applyFont="1"/>
    <xf numFmtId="0" fontId="1" fillId="0" borderId="25" xfId="0" applyFont="1" applyFill="1" applyBorder="1" applyAlignment="1"/>
    <xf numFmtId="0" fontId="0" fillId="0" borderId="32" xfId="0" applyBorder="1"/>
    <xf numFmtId="0" fontId="0" fillId="0" borderId="32" xfId="0" applyBorder="1" applyAlignment="1">
      <alignment horizontal="center"/>
    </xf>
    <xf numFmtId="0" fontId="0" fillId="0" borderId="0" xfId="0" applyBorder="1"/>
    <xf numFmtId="0" fontId="0" fillId="0" borderId="9" xfId="0" applyBorder="1" applyAlignment="1">
      <alignment vertical="center"/>
    </xf>
    <xf numFmtId="0" fontId="0" fillId="0" borderId="0" xfId="0" applyAlignment="1">
      <alignment vertical="center"/>
    </xf>
    <xf numFmtId="0" fontId="0" fillId="0" borderId="32" xfId="0" applyBorder="1" applyAlignment="1"/>
    <xf numFmtId="0" fontId="3" fillId="0" borderId="32" xfId="0" applyFont="1" applyBorder="1"/>
    <xf numFmtId="2" fontId="3" fillId="0" borderId="0" xfId="0" applyNumberFormat="1" applyFont="1" applyBorder="1" applyAlignment="1">
      <alignment horizontal="center"/>
    </xf>
    <xf numFmtId="0" fontId="3" fillId="0" borderId="16" xfId="0" applyFont="1" applyBorder="1" applyAlignment="1">
      <alignment horizontal="center" vertical="top"/>
    </xf>
    <xf numFmtId="166" fontId="5" fillId="0" borderId="36" xfId="0" applyNumberFormat="1" applyFont="1" applyBorder="1" applyAlignment="1">
      <alignment horizontal="center" vertical="center"/>
    </xf>
    <xf numFmtId="164" fontId="5" fillId="0" borderId="36" xfId="0" applyNumberFormat="1" applyFont="1" applyBorder="1" applyAlignment="1">
      <alignment horizontal="center" vertical="center"/>
    </xf>
    <xf numFmtId="164" fontId="5" fillId="0" borderId="36" xfId="0" applyNumberFormat="1" applyFont="1" applyBorder="1" applyAlignment="1">
      <alignment horizontal="center"/>
    </xf>
    <xf numFmtId="0" fontId="0" fillId="0" borderId="0" xfId="0" applyAlignment="1">
      <alignment horizontal="center"/>
    </xf>
    <xf numFmtId="0" fontId="0" fillId="0" borderId="39" xfId="0" applyFont="1" applyBorder="1"/>
    <xf numFmtId="0" fontId="0" fillId="0" borderId="0" xfId="0" applyFont="1" applyAlignment="1"/>
    <xf numFmtId="0" fontId="2" fillId="0" borderId="39" xfId="0" applyFont="1" applyBorder="1"/>
    <xf numFmtId="0" fontId="2" fillId="0" borderId="46" xfId="0" applyFont="1" applyBorder="1" applyAlignment="1">
      <alignment horizontal="center" vertical="center"/>
    </xf>
    <xf numFmtId="0" fontId="2" fillId="0" borderId="46" xfId="0" applyFont="1" applyBorder="1" applyAlignment="1">
      <alignment vertical="center"/>
    </xf>
    <xf numFmtId="0" fontId="15" fillId="5" borderId="49" xfId="0" applyFont="1" applyFill="1" applyBorder="1" applyAlignment="1">
      <alignment horizontal="center" vertical="center"/>
    </xf>
    <xf numFmtId="0" fontId="2" fillId="0" borderId="48" xfId="0" applyFont="1" applyBorder="1" applyAlignment="1">
      <alignment vertical="center"/>
    </xf>
    <xf numFmtId="0" fontId="2" fillId="0" borderId="0" xfId="0" applyFont="1"/>
    <xf numFmtId="0" fontId="2" fillId="0" borderId="0" xfId="0" applyFont="1" applyAlignment="1"/>
    <xf numFmtId="0" fontId="2" fillId="0" borderId="39" xfId="0" applyFont="1" applyFill="1" applyBorder="1" applyAlignment="1">
      <alignment vertical="center"/>
    </xf>
    <xf numFmtId="0" fontId="2" fillId="0" borderId="40" xfId="0" applyFont="1" applyFill="1" applyBorder="1" applyAlignment="1">
      <alignment horizontal="center" vertical="center"/>
    </xf>
    <xf numFmtId="0" fontId="2" fillId="0" borderId="46" xfId="0" applyFont="1" applyFill="1" applyBorder="1" applyAlignment="1">
      <alignment vertical="center"/>
    </xf>
    <xf numFmtId="0" fontId="15" fillId="0" borderId="49" xfId="0" applyFont="1" applyFill="1" applyBorder="1" applyAlignment="1">
      <alignment horizontal="center" vertical="center"/>
    </xf>
    <xf numFmtId="0" fontId="2" fillId="0" borderId="0" xfId="0" applyFont="1" applyFill="1" applyAlignment="1">
      <alignment vertical="center"/>
    </xf>
    <xf numFmtId="0" fontId="19" fillId="0" borderId="56" xfId="0" applyFont="1" applyFill="1" applyBorder="1" applyAlignment="1">
      <alignment horizontal="center" vertical="center"/>
    </xf>
    <xf numFmtId="0" fontId="2" fillId="0" borderId="62" xfId="0" applyFont="1" applyFill="1" applyBorder="1" applyAlignment="1">
      <alignment horizontal="center" vertical="center"/>
    </xf>
    <xf numFmtId="0" fontId="19" fillId="0" borderId="72" xfId="0" applyFont="1" applyFill="1" applyBorder="1" applyAlignment="1">
      <alignment vertical="top" wrapText="1"/>
    </xf>
    <xf numFmtId="0" fontId="19" fillId="0" borderId="56" xfId="0" applyFont="1" applyFill="1" applyBorder="1" applyAlignment="1">
      <alignment horizontal="center" vertical="top" wrapText="1"/>
    </xf>
    <xf numFmtId="0" fontId="19" fillId="0" borderId="75" xfId="0" applyFont="1" applyFill="1" applyBorder="1" applyAlignment="1">
      <alignment horizontal="center"/>
    </xf>
    <xf numFmtId="0" fontId="22" fillId="7" borderId="0" xfId="0" applyFont="1" applyFill="1" applyBorder="1" applyAlignment="1">
      <alignment horizontal="left" vertical="center" wrapText="1"/>
    </xf>
    <xf numFmtId="0" fontId="18" fillId="6" borderId="78" xfId="0" applyFont="1" applyFill="1" applyBorder="1" applyAlignment="1">
      <alignment horizontal="center" vertical="center"/>
    </xf>
    <xf numFmtId="0" fontId="18" fillId="6" borderId="95" xfId="0" applyFont="1" applyFill="1" applyBorder="1" applyAlignment="1">
      <alignment vertical="center"/>
    </xf>
    <xf numFmtId="0" fontId="18" fillId="6" borderId="95" xfId="0" applyFont="1" applyFill="1" applyBorder="1" applyAlignment="1">
      <alignment horizontal="center" vertical="center"/>
    </xf>
    <xf numFmtId="0" fontId="18" fillId="6" borderId="56" xfId="0" applyFont="1" applyFill="1" applyBorder="1" applyAlignment="1">
      <alignment horizontal="center" vertical="center"/>
    </xf>
    <xf numFmtId="0" fontId="2" fillId="0" borderId="89" xfId="0" applyFont="1" applyBorder="1"/>
    <xf numFmtId="0" fontId="18" fillId="6" borderId="89" xfId="0" applyFont="1" applyFill="1" applyBorder="1" applyAlignment="1">
      <alignment vertical="center"/>
    </xf>
    <xf numFmtId="0" fontId="18" fillId="6" borderId="98" xfId="0" applyFont="1" applyFill="1" applyBorder="1" applyAlignment="1">
      <alignment horizontal="center" vertical="center"/>
    </xf>
    <xf numFmtId="0" fontId="18" fillId="6" borderId="85" xfId="0" applyFont="1" applyFill="1" applyBorder="1" applyAlignment="1">
      <alignment horizontal="center" vertical="center"/>
    </xf>
    <xf numFmtId="0" fontId="24" fillId="0" borderId="0" xfId="0" applyFont="1" applyFill="1"/>
    <xf numFmtId="0" fontId="18" fillId="0" borderId="77" xfId="0" applyFont="1" applyFill="1" applyBorder="1" applyAlignment="1">
      <alignment horizontal="center" vertical="center" wrapText="1"/>
    </xf>
    <xf numFmtId="0" fontId="2" fillId="0" borderId="93" xfId="0" applyFont="1" applyFill="1" applyBorder="1" applyAlignment="1">
      <alignment horizontal="center" vertical="center" wrapText="1"/>
    </xf>
    <xf numFmtId="0" fontId="18" fillId="0" borderId="93" xfId="0" applyFont="1" applyFill="1" applyBorder="1" applyAlignment="1">
      <alignment horizontal="center" vertical="center"/>
    </xf>
    <xf numFmtId="0" fontId="12" fillId="0" borderId="93" xfId="0" applyFont="1" applyFill="1" applyBorder="1" applyAlignment="1">
      <alignment horizontal="center"/>
    </xf>
    <xf numFmtId="2" fontId="14" fillId="0" borderId="93" xfId="0" applyNumberFormat="1" applyFont="1" applyFill="1" applyBorder="1" applyAlignment="1">
      <alignment vertical="center"/>
    </xf>
    <xf numFmtId="164" fontId="14" fillId="0" borderId="93" xfId="0" applyNumberFormat="1" applyFont="1" applyFill="1" applyBorder="1" applyAlignment="1">
      <alignment vertical="center"/>
    </xf>
    <xf numFmtId="0" fontId="18" fillId="0" borderId="99" xfId="0" applyFont="1" applyFill="1" applyBorder="1" applyAlignment="1">
      <alignment horizontal="center" vertical="center"/>
    </xf>
    <xf numFmtId="0" fontId="0" fillId="0" borderId="0" xfId="0" applyFont="1" applyFill="1" applyAlignment="1"/>
    <xf numFmtId="0" fontId="12" fillId="0" borderId="95" xfId="0" applyFont="1" applyFill="1" applyBorder="1" applyAlignment="1">
      <alignment horizontal="center"/>
    </xf>
    <xf numFmtId="2" fontId="14" fillId="0" borderId="95" xfId="0" applyNumberFormat="1" applyFont="1" applyFill="1" applyBorder="1" applyAlignment="1">
      <alignment horizontal="center" vertical="center"/>
    </xf>
    <xf numFmtId="2" fontId="14" fillId="0" borderId="95" xfId="0" applyNumberFormat="1" applyFont="1" applyFill="1" applyBorder="1" applyAlignment="1">
      <alignment vertical="center"/>
    </xf>
    <xf numFmtId="0" fontId="2" fillId="0" borderId="95" xfId="0" applyFont="1" applyFill="1" applyBorder="1"/>
    <xf numFmtId="164" fontId="14" fillId="0" borderId="95" xfId="0" applyNumberFormat="1" applyFont="1" applyFill="1" applyBorder="1" applyAlignment="1">
      <alignment horizontal="center" vertical="center"/>
    </xf>
    <xf numFmtId="0" fontId="12" fillId="0" borderId="100" xfId="0" applyFont="1" applyFill="1" applyBorder="1" applyAlignment="1">
      <alignment horizontal="center"/>
    </xf>
    <xf numFmtId="2" fontId="14" fillId="0" borderId="100" xfId="0" applyNumberFormat="1" applyFont="1" applyFill="1" applyBorder="1" applyAlignment="1">
      <alignment horizontal="center" vertical="center"/>
    </xf>
    <xf numFmtId="2" fontId="14" fillId="0" borderId="100" xfId="0" applyNumberFormat="1" applyFont="1" applyFill="1" applyBorder="1" applyAlignment="1">
      <alignment vertical="center"/>
    </xf>
    <xf numFmtId="0" fontId="2" fillId="0" borderId="100" xfId="0" applyFont="1" applyFill="1" applyBorder="1"/>
    <xf numFmtId="164" fontId="14" fillId="0" borderId="100" xfId="0" applyNumberFormat="1" applyFont="1" applyFill="1" applyBorder="1" applyAlignment="1">
      <alignment horizontal="center" vertical="center"/>
    </xf>
    <xf numFmtId="0" fontId="12" fillId="0" borderId="103" xfId="0" applyFont="1" applyFill="1" applyBorder="1" applyAlignment="1">
      <alignment horizontal="center"/>
    </xf>
    <xf numFmtId="2" fontId="14" fillId="0" borderId="103" xfId="0" applyNumberFormat="1" applyFont="1" applyFill="1" applyBorder="1" applyAlignment="1">
      <alignment horizontal="center" vertical="center"/>
    </xf>
    <xf numFmtId="2" fontId="14" fillId="0" borderId="103" xfId="0" applyNumberFormat="1" applyFont="1" applyFill="1" applyBorder="1" applyAlignment="1">
      <alignment vertical="center"/>
    </xf>
    <xf numFmtId="0" fontId="2" fillId="0" borderId="103" xfId="0" applyFont="1" applyFill="1" applyBorder="1"/>
    <xf numFmtId="164" fontId="14" fillId="0" borderId="103" xfId="0" applyNumberFormat="1" applyFont="1" applyFill="1" applyBorder="1" applyAlignment="1">
      <alignment horizontal="center" vertical="center"/>
    </xf>
    <xf numFmtId="0" fontId="3" fillId="0" borderId="9" xfId="0" applyFont="1" applyBorder="1"/>
    <xf numFmtId="0" fontId="4" fillId="8" borderId="27" xfId="0" applyFont="1" applyFill="1" applyBorder="1" applyAlignment="1">
      <alignment vertical="center" wrapText="1"/>
    </xf>
    <xf numFmtId="0" fontId="4" fillId="8" borderId="106" xfId="0" applyFont="1" applyFill="1" applyBorder="1" applyAlignment="1">
      <alignment vertical="center" wrapText="1"/>
    </xf>
    <xf numFmtId="0" fontId="24" fillId="0" borderId="39" xfId="0" applyFont="1" applyBorder="1"/>
    <xf numFmtId="2" fontId="14" fillId="10" borderId="110" xfId="0" applyNumberFormat="1" applyFont="1" applyFill="1" applyBorder="1" applyAlignment="1">
      <alignment horizontal="center" vertical="center"/>
    </xf>
    <xf numFmtId="2" fontId="14" fillId="10" borderId="110" xfId="0" applyNumberFormat="1" applyFont="1" applyFill="1" applyBorder="1" applyAlignment="1">
      <alignment horizontal="center"/>
    </xf>
    <xf numFmtId="164" fontId="2" fillId="10" borderId="110" xfId="0" applyNumberFormat="1" applyFont="1" applyFill="1" applyBorder="1" applyAlignment="1">
      <alignment horizontal="center"/>
    </xf>
    <xf numFmtId="164" fontId="2" fillId="9" borderId="110" xfId="0" applyNumberFormat="1" applyFont="1" applyFill="1" applyBorder="1" applyAlignment="1">
      <alignment horizontal="center"/>
    </xf>
    <xf numFmtId="0" fontId="24" fillId="0" borderId="0" xfId="0" applyFont="1"/>
    <xf numFmtId="0" fontId="14" fillId="10" borderId="100" xfId="0" applyFont="1" applyFill="1" applyBorder="1" applyAlignment="1">
      <alignment horizontal="center"/>
    </xf>
    <xf numFmtId="2" fontId="14" fillId="10" borderId="100" xfId="0" applyNumberFormat="1" applyFont="1" applyFill="1" applyBorder="1" applyAlignment="1">
      <alignment horizontal="center" vertical="center"/>
    </xf>
    <xf numFmtId="2" fontId="14" fillId="10" borderId="100" xfId="0" applyNumberFormat="1" applyFont="1" applyFill="1" applyBorder="1" applyAlignment="1">
      <alignment horizontal="center"/>
    </xf>
    <xf numFmtId="164" fontId="2" fillId="10" borderId="100" xfId="0" applyNumberFormat="1" applyFont="1" applyFill="1" applyBorder="1" applyAlignment="1">
      <alignment horizontal="center"/>
    </xf>
    <xf numFmtId="164" fontId="2" fillId="9" borderId="100" xfId="0" applyNumberFormat="1" applyFont="1" applyFill="1" applyBorder="1" applyAlignment="1">
      <alignment horizontal="center"/>
    </xf>
    <xf numFmtId="2" fontId="14" fillId="10" borderId="117" xfId="0" applyNumberFormat="1" applyFont="1" applyFill="1" applyBorder="1" applyAlignment="1">
      <alignment horizontal="center" vertical="center"/>
    </xf>
    <xf numFmtId="2" fontId="14" fillId="10" borderId="117" xfId="0" applyNumberFormat="1" applyFont="1" applyFill="1" applyBorder="1" applyAlignment="1">
      <alignment horizontal="center"/>
    </xf>
    <xf numFmtId="164" fontId="2" fillId="10" borderId="117" xfId="0" applyNumberFormat="1" applyFont="1" applyFill="1" applyBorder="1" applyAlignment="1">
      <alignment horizontal="center"/>
    </xf>
    <xf numFmtId="164" fontId="2" fillId="11" borderId="117" xfId="0" applyNumberFormat="1" applyFont="1" applyFill="1" applyBorder="1" applyAlignment="1">
      <alignment horizontal="center"/>
    </xf>
    <xf numFmtId="0" fontId="15" fillId="0" borderId="65" xfId="0" applyFont="1" applyFill="1" applyBorder="1" applyAlignment="1">
      <alignment horizontal="center" vertical="center"/>
    </xf>
    <xf numFmtId="0" fontId="15" fillId="0" borderId="65" xfId="0" applyFont="1" applyFill="1" applyBorder="1" applyAlignment="1">
      <alignment horizontal="center" vertical="top" wrapText="1"/>
    </xf>
    <xf numFmtId="0" fontId="15" fillId="0" borderId="82" xfId="0" applyFont="1" applyFill="1" applyBorder="1" applyAlignment="1">
      <alignment horizontal="center" vertical="center" wrapText="1"/>
    </xf>
    <xf numFmtId="20" fontId="15" fillId="0" borderId="85" xfId="0" applyNumberFormat="1" applyFont="1" applyFill="1" applyBorder="1" applyAlignment="1">
      <alignment horizontal="center" vertical="top"/>
    </xf>
    <xf numFmtId="0" fontId="15" fillId="0" borderId="86" xfId="0" applyFont="1" applyFill="1" applyBorder="1" applyAlignment="1">
      <alignment horizontal="center" vertical="top"/>
    </xf>
    <xf numFmtId="0" fontId="15" fillId="0" borderId="75" xfId="0" applyFont="1" applyFill="1" applyBorder="1" applyAlignment="1">
      <alignment horizontal="center" vertical="center"/>
    </xf>
    <xf numFmtId="0" fontId="15" fillId="0" borderId="89" xfId="0" applyFont="1" applyFill="1" applyBorder="1" applyAlignment="1">
      <alignment horizontal="center" vertical="center"/>
    </xf>
    <xf numFmtId="164" fontId="18" fillId="5" borderId="121" xfId="0" applyNumberFormat="1" applyFont="1" applyFill="1" applyBorder="1" applyAlignment="1">
      <alignment horizontal="center" vertical="center"/>
    </xf>
    <xf numFmtId="164" fontId="14" fillId="0" borderId="93" xfId="0" applyNumberFormat="1" applyFont="1" applyFill="1" applyBorder="1" applyAlignment="1">
      <alignment horizontal="center" vertical="center"/>
    </xf>
    <xf numFmtId="2" fontId="14" fillId="0" borderId="93" xfId="0" applyNumberFormat="1" applyFont="1" applyFill="1" applyBorder="1" applyAlignment="1">
      <alignment horizontal="center" vertical="center"/>
    </xf>
    <xf numFmtId="0" fontId="1" fillId="0" borderId="17" xfId="0" applyFont="1" applyBorder="1" applyAlignment="1">
      <alignment horizontal="center"/>
    </xf>
    <xf numFmtId="0" fontId="0" fillId="2" borderId="0" xfId="0" applyFill="1" applyBorder="1" applyAlignment="1">
      <alignment horizontal="center"/>
    </xf>
    <xf numFmtId="0" fontId="0" fillId="2" borderId="21" xfId="0" applyFill="1" applyBorder="1" applyAlignment="1">
      <alignment horizontal="center"/>
    </xf>
    <xf numFmtId="0" fontId="0" fillId="2" borderId="18" xfId="0" applyFill="1" applyBorder="1" applyAlignment="1">
      <alignment horizontal="center"/>
    </xf>
    <xf numFmtId="0" fontId="0" fillId="2" borderId="20" xfId="0" applyFill="1" applyBorder="1" applyAlignment="1">
      <alignment horizontal="center"/>
    </xf>
    <xf numFmtId="0" fontId="0" fillId="2" borderId="4" xfId="0" applyFill="1" applyBorder="1" applyAlignment="1">
      <alignment horizontal="center"/>
    </xf>
    <xf numFmtId="0" fontId="0" fillId="2" borderId="22" xfId="0" applyFill="1" applyBorder="1" applyAlignment="1">
      <alignment horizontal="center"/>
    </xf>
    <xf numFmtId="0" fontId="0" fillId="2" borderId="19" xfId="0" applyFill="1" applyBorder="1" applyAlignment="1">
      <alignment horizontal="center"/>
    </xf>
    <xf numFmtId="0" fontId="0" fillId="2" borderId="24" xfId="0" applyFill="1" applyBorder="1" applyAlignment="1">
      <alignment horizontal="center"/>
    </xf>
    <xf numFmtId="0" fontId="0" fillId="2" borderId="23" xfId="0" applyFill="1" applyBorder="1" applyAlignment="1">
      <alignment horizont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3" fillId="0" borderId="27" xfId="0" applyFont="1" applyBorder="1" applyAlignment="1">
      <alignment horizontal="center"/>
    </xf>
    <xf numFmtId="0" fontId="3" fillId="0" borderId="28" xfId="0" applyFont="1" applyBorder="1" applyAlignment="1">
      <alignment horizontal="center"/>
    </xf>
    <xf numFmtId="0" fontId="3" fillId="0" borderId="29" xfId="0" applyFont="1" applyBorder="1" applyAlignment="1">
      <alignment horizontal="center"/>
    </xf>
    <xf numFmtId="0" fontId="0" fillId="0" borderId="7" xfId="0" applyBorder="1" applyAlignment="1">
      <alignment horizontal="center"/>
    </xf>
    <xf numFmtId="0" fontId="1" fillId="4" borderId="9"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0" borderId="123" xfId="0" applyFont="1" applyFill="1" applyBorder="1" applyAlignment="1">
      <alignment horizontal="center"/>
    </xf>
    <xf numFmtId="0" fontId="1" fillId="0" borderId="124" xfId="0" applyFont="1" applyFill="1" applyBorder="1" applyAlignment="1">
      <alignment horizontal="center"/>
    </xf>
    <xf numFmtId="0" fontId="1" fillId="0" borderId="125" xfId="0" applyFont="1" applyFill="1" applyBorder="1" applyAlignment="1">
      <alignment horizontal="center"/>
    </xf>
    <xf numFmtId="0" fontId="1" fillId="0" borderId="1" xfId="0" applyFont="1" applyFill="1" applyBorder="1" applyAlignment="1">
      <alignment horizontal="center"/>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38" xfId="0" applyFont="1" applyFill="1" applyBorder="1" applyAlignment="1">
      <alignment horizontal="center"/>
    </xf>
    <xf numFmtId="0" fontId="1" fillId="0" borderId="122" xfId="0" applyFont="1" applyFill="1" applyBorder="1" applyAlignment="1">
      <alignment horizontal="center"/>
    </xf>
    <xf numFmtId="0" fontId="1" fillId="0" borderId="126" xfId="0" applyFont="1" applyFill="1" applyBorder="1" applyAlignment="1">
      <alignment horizontal="center"/>
    </xf>
    <xf numFmtId="0" fontId="1" fillId="0" borderId="4" xfId="0" applyFont="1" applyFill="1" applyBorder="1" applyAlignment="1">
      <alignment horizontal="center"/>
    </xf>
    <xf numFmtId="0" fontId="1" fillId="0" borderId="0" xfId="0" applyFont="1" applyFill="1" applyBorder="1" applyAlignment="1">
      <alignment horizontal="center"/>
    </xf>
    <xf numFmtId="0" fontId="1" fillId="0" borderId="5" xfId="0" applyFont="1" applyFill="1" applyBorder="1" applyAlignment="1">
      <alignment horizontal="center"/>
    </xf>
    <xf numFmtId="0" fontId="1" fillId="0" borderId="119" xfId="0" applyFont="1" applyBorder="1" applyAlignment="1">
      <alignment horizontal="center"/>
    </xf>
    <xf numFmtId="0" fontId="1" fillId="0" borderId="18" xfId="0" applyFont="1" applyBorder="1" applyAlignment="1">
      <alignment horizontal="center"/>
    </xf>
    <xf numFmtId="0" fontId="1" fillId="0" borderId="120" xfId="0" applyFont="1" applyBorder="1" applyAlignment="1">
      <alignment horizontal="center"/>
    </xf>
    <xf numFmtId="0" fontId="1" fillId="0" borderId="26" xfId="0" applyFont="1" applyBorder="1" applyAlignment="1">
      <alignment horizontal="center"/>
    </xf>
    <xf numFmtId="0" fontId="1" fillId="0" borderId="0" xfId="0" applyFont="1" applyBorder="1" applyAlignment="1">
      <alignment horizontal="center"/>
    </xf>
    <xf numFmtId="0" fontId="1" fillId="0" borderId="5" xfId="0" applyFont="1" applyBorder="1" applyAlignment="1">
      <alignment horizontal="center"/>
    </xf>
    <xf numFmtId="0" fontId="1" fillId="0" borderId="25"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4" fillId="4" borderId="11" xfId="0" applyFont="1" applyFill="1" applyBorder="1" applyAlignment="1">
      <alignment horizontal="center" wrapText="1"/>
    </xf>
    <xf numFmtId="0" fontId="14" fillId="4" borderId="15" xfId="0" applyFont="1" applyFill="1" applyBorder="1" applyAlignment="1">
      <alignment horizontal="center" wrapText="1"/>
    </xf>
    <xf numFmtId="164" fontId="14" fillId="13" borderId="15" xfId="0" applyNumberFormat="1" applyFont="1" applyFill="1" applyBorder="1" applyAlignment="1">
      <alignment horizontal="center"/>
    </xf>
    <xf numFmtId="164" fontId="14" fillId="13" borderId="12" xfId="0" applyNumberFormat="1" applyFont="1" applyFill="1" applyBorder="1" applyAlignment="1">
      <alignment horizontal="center"/>
    </xf>
    <xf numFmtId="0" fontId="14" fillId="4" borderId="13" xfId="0" applyFont="1" applyFill="1" applyBorder="1" applyAlignment="1">
      <alignment horizontal="center" wrapText="1"/>
    </xf>
    <xf numFmtId="0" fontId="14" fillId="4" borderId="16" xfId="0" applyFont="1" applyFill="1" applyBorder="1" applyAlignment="1">
      <alignment horizontal="center" wrapText="1"/>
    </xf>
    <xf numFmtId="0" fontId="14" fillId="13" borderId="16" xfId="0" applyFont="1" applyFill="1" applyBorder="1" applyAlignment="1">
      <alignment horizontal="center"/>
    </xf>
    <xf numFmtId="0" fontId="14" fillId="13" borderId="14" xfId="0" applyFont="1" applyFill="1" applyBorder="1" applyAlignment="1">
      <alignment horizontal="center"/>
    </xf>
    <xf numFmtId="0" fontId="0" fillId="0" borderId="119" xfId="0" applyBorder="1" applyAlignment="1">
      <alignment horizontal="center" vertical="center" wrapText="1"/>
    </xf>
    <xf numFmtId="0" fontId="0" fillId="0" borderId="18" xfId="0" applyFont="1" applyBorder="1" applyAlignment="1">
      <alignment horizontal="center" vertical="center" wrapText="1"/>
    </xf>
    <xf numFmtId="0" fontId="0" fillId="0" borderId="120" xfId="0" applyFont="1" applyBorder="1" applyAlignment="1">
      <alignment horizontal="center" vertical="center" wrapText="1"/>
    </xf>
    <xf numFmtId="0" fontId="0" fillId="0" borderId="26" xfId="0" applyFont="1" applyBorder="1" applyAlignment="1">
      <alignment horizontal="center" vertical="center" wrapText="1"/>
    </xf>
    <xf numFmtId="0" fontId="0" fillId="0" borderId="0" xfId="0" applyFont="1" applyBorder="1" applyAlignment="1">
      <alignment horizontal="center" vertical="center" wrapText="1"/>
    </xf>
    <xf numFmtId="0" fontId="0" fillId="0" borderId="5" xfId="0" applyFont="1" applyBorder="1" applyAlignment="1">
      <alignment horizontal="center" vertical="center" wrapText="1"/>
    </xf>
    <xf numFmtId="0" fontId="0" fillId="0" borderId="25" xfId="0" applyFont="1" applyBorder="1" applyAlignment="1">
      <alignment horizontal="center" vertical="center" wrapText="1"/>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0" fillId="0" borderId="105" xfId="0" applyFont="1" applyBorder="1" applyAlignment="1">
      <alignment horizontal="left" wrapText="1"/>
    </xf>
    <xf numFmtId="0" fontId="0" fillId="0" borderId="37" xfId="0" applyFont="1" applyBorder="1" applyAlignment="1">
      <alignment horizontal="left" wrapText="1"/>
    </xf>
    <xf numFmtId="0" fontId="0" fillId="0" borderId="27" xfId="0" applyFont="1" applyFill="1" applyBorder="1" applyAlignment="1">
      <alignment horizontal="left" vertical="center" wrapText="1"/>
    </xf>
    <xf numFmtId="0" fontId="0" fillId="0" borderId="28" xfId="0" applyFont="1" applyFill="1" applyBorder="1" applyAlignment="1">
      <alignment horizontal="left" vertical="center" wrapText="1"/>
    </xf>
    <xf numFmtId="0" fontId="18" fillId="12" borderId="0" xfId="0" applyFont="1" applyFill="1" applyBorder="1" applyAlignment="1">
      <alignment horizontal="center" vertical="top" wrapText="1"/>
    </xf>
    <xf numFmtId="0" fontId="18" fillId="12" borderId="44" xfId="0" applyFont="1" applyFill="1" applyBorder="1" applyAlignment="1">
      <alignment horizontal="center" vertical="top" wrapText="1"/>
    </xf>
    <xf numFmtId="0" fontId="6" fillId="3" borderId="35"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31" xfId="0" applyFont="1" applyFill="1" applyBorder="1" applyAlignment="1">
      <alignment horizontal="center" vertical="top" wrapText="1"/>
    </xf>
    <xf numFmtId="0" fontId="6" fillId="3" borderId="10" xfId="0" applyFont="1" applyFill="1" applyBorder="1" applyAlignment="1">
      <alignment horizontal="center" vertical="top" wrapText="1"/>
    </xf>
    <xf numFmtId="0" fontId="1" fillId="0" borderId="11" xfId="0" applyFont="1" applyBorder="1" applyAlignment="1">
      <alignment horizontal="center"/>
    </xf>
    <xf numFmtId="0" fontId="1" fillId="0" borderId="15" xfId="0" applyFont="1" applyBorder="1" applyAlignment="1">
      <alignment horizontal="center"/>
    </xf>
    <xf numFmtId="0" fontId="1" fillId="0" borderId="33" xfId="0" applyFont="1" applyBorder="1" applyAlignment="1">
      <alignment horizontal="center"/>
    </xf>
    <xf numFmtId="0" fontId="1" fillId="3" borderId="11" xfId="0" applyFont="1" applyFill="1" applyBorder="1" applyAlignment="1">
      <alignment horizontal="center" vertical="top"/>
    </xf>
    <xf numFmtId="0" fontId="1" fillId="3" borderId="15" xfId="0" applyFont="1" applyFill="1" applyBorder="1" applyAlignment="1">
      <alignment horizontal="center" vertical="top"/>
    </xf>
    <xf numFmtId="0" fontId="1" fillId="3" borderId="12" xfId="0" applyFont="1" applyFill="1" applyBorder="1" applyAlignment="1">
      <alignment horizontal="center" vertical="top"/>
    </xf>
    <xf numFmtId="0" fontId="14" fillId="10" borderId="109" xfId="0" applyFont="1" applyFill="1" applyBorder="1" applyAlignment="1">
      <alignment horizontal="center" vertical="center"/>
    </xf>
    <xf numFmtId="0" fontId="14" fillId="3" borderId="96" xfId="0" applyFont="1" applyFill="1" applyBorder="1"/>
    <xf numFmtId="0" fontId="14" fillId="3" borderId="116" xfId="0" applyFont="1" applyFill="1" applyBorder="1"/>
    <xf numFmtId="166" fontId="14" fillId="10" borderId="109" xfId="0" applyNumberFormat="1" applyFont="1" applyFill="1" applyBorder="1" applyAlignment="1">
      <alignment horizontal="center" vertical="center"/>
    </xf>
    <xf numFmtId="0" fontId="14" fillId="10" borderId="111" xfId="0" applyFont="1" applyFill="1" applyBorder="1" applyAlignment="1">
      <alignment horizontal="center" vertical="center"/>
    </xf>
    <xf numFmtId="0" fontId="14" fillId="3" borderId="113" xfId="0" applyFont="1" applyFill="1" applyBorder="1"/>
    <xf numFmtId="0" fontId="14" fillId="3" borderId="118" xfId="0" applyFont="1" applyFill="1" applyBorder="1"/>
    <xf numFmtId="2" fontId="14" fillId="9" borderId="98" xfId="0" applyNumberFormat="1" applyFont="1" applyFill="1" applyBorder="1" applyAlignment="1">
      <alignment horizontal="center" vertical="center"/>
    </xf>
    <xf numFmtId="164" fontId="14" fillId="9" borderId="98" xfId="0" applyNumberFormat="1" applyFont="1" applyFill="1" applyBorder="1" applyAlignment="1">
      <alignment horizontal="center" vertical="center"/>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5" fillId="0" borderId="18" xfId="0" applyFont="1" applyBorder="1" applyAlignment="1">
      <alignment horizontal="center" vertical="top" wrapText="1"/>
    </xf>
    <xf numFmtId="0" fontId="5" fillId="0" borderId="0" xfId="0" applyFont="1" applyBorder="1" applyAlignment="1">
      <alignment horizontal="center" vertical="top" wrapText="1"/>
    </xf>
    <xf numFmtId="0" fontId="5" fillId="0" borderId="30" xfId="0" applyFont="1" applyBorder="1" applyAlignment="1">
      <alignment horizontal="left" vertical="center" wrapText="1"/>
    </xf>
    <xf numFmtId="0" fontId="5" fillId="0" borderId="31" xfId="0" applyFont="1" applyBorder="1" applyAlignment="1">
      <alignment horizontal="left" vertical="center" wrapText="1"/>
    </xf>
    <xf numFmtId="0" fontId="14" fillId="9" borderId="108" xfId="0" applyFont="1" applyFill="1" applyBorder="1" applyAlignment="1">
      <alignment horizontal="center" vertical="center"/>
    </xf>
    <xf numFmtId="0" fontId="14" fillId="3" borderId="112" xfId="0" applyFont="1" applyFill="1" applyBorder="1"/>
    <xf numFmtId="0" fontId="14" fillId="3" borderId="115" xfId="0" applyFont="1" applyFill="1" applyBorder="1"/>
    <xf numFmtId="2" fontId="14" fillId="9" borderId="109" xfId="0" applyNumberFormat="1" applyFont="1" applyFill="1" applyBorder="1" applyAlignment="1">
      <alignment horizontal="center" vertical="center"/>
    </xf>
    <xf numFmtId="0" fontId="14" fillId="3" borderId="114" xfId="0" applyFont="1" applyFill="1" applyBorder="1"/>
    <xf numFmtId="164" fontId="14" fillId="9" borderId="109" xfId="0" applyNumberFormat="1" applyFont="1" applyFill="1" applyBorder="1" applyAlignment="1">
      <alignment horizontal="center" vertical="center"/>
    </xf>
    <xf numFmtId="164" fontId="14" fillId="10" borderId="109" xfId="0" applyNumberFormat="1" applyFont="1" applyFill="1" applyBorder="1" applyAlignment="1">
      <alignment horizontal="center" vertical="center"/>
    </xf>
    <xf numFmtId="164" fontId="14" fillId="0" borderId="93" xfId="0" applyNumberFormat="1" applyFont="1" applyFill="1" applyBorder="1" applyAlignment="1">
      <alignment horizontal="center" vertical="center"/>
    </xf>
    <xf numFmtId="0" fontId="14" fillId="0" borderId="96" xfId="0" applyFont="1" applyFill="1" applyBorder="1"/>
    <xf numFmtId="0" fontId="14" fillId="0" borderId="102" xfId="0" applyFont="1" applyFill="1" applyBorder="1"/>
    <xf numFmtId="165" fontId="14" fillId="0" borderId="93" xfId="0" applyNumberFormat="1" applyFont="1" applyFill="1" applyBorder="1" applyAlignment="1">
      <alignment horizontal="center" vertical="center"/>
    </xf>
    <xf numFmtId="0" fontId="14" fillId="0" borderId="93" xfId="0" applyFont="1" applyFill="1" applyBorder="1" applyAlignment="1">
      <alignment horizontal="center" vertical="center"/>
    </xf>
    <xf numFmtId="0" fontId="14" fillId="0" borderId="99" xfId="0" applyFont="1" applyFill="1" applyBorder="1" applyAlignment="1">
      <alignment horizontal="center" vertical="center"/>
    </xf>
    <xf numFmtId="0" fontId="14" fillId="0" borderId="101" xfId="0" applyFont="1" applyFill="1" applyBorder="1"/>
    <xf numFmtId="0" fontId="14" fillId="0" borderId="104" xfId="0" applyFont="1" applyFill="1" applyBorder="1"/>
    <xf numFmtId="0" fontId="4" fillId="8" borderId="105" xfId="0" applyFont="1" applyFill="1" applyBorder="1" applyAlignment="1">
      <alignment horizontal="center" vertical="center" textRotation="90"/>
    </xf>
    <xf numFmtId="0" fontId="4" fillId="8" borderId="106" xfId="0" applyFont="1" applyFill="1" applyBorder="1" applyAlignment="1">
      <alignment horizontal="center" vertical="center" textRotation="90"/>
    </xf>
    <xf numFmtId="0" fontId="4" fillId="8" borderId="107" xfId="0" applyFont="1" applyFill="1" applyBorder="1" applyAlignment="1">
      <alignment horizontal="center" vertical="center" textRotation="90"/>
    </xf>
    <xf numFmtId="0" fontId="4" fillId="2" borderId="1" xfId="0" applyFont="1" applyFill="1" applyBorder="1" applyAlignment="1">
      <alignment horizontal="center" vertical="top"/>
    </xf>
    <xf numFmtId="0" fontId="4" fillId="2" borderId="2" xfId="0" applyFont="1" applyFill="1" applyBorder="1" applyAlignment="1">
      <alignment horizontal="center" vertical="top"/>
    </xf>
    <xf numFmtId="0" fontId="4" fillId="2" borderId="3" xfId="0" applyFont="1" applyFill="1" applyBorder="1" applyAlignment="1">
      <alignment horizontal="center" vertical="top"/>
    </xf>
    <xf numFmtId="0" fontId="4" fillId="2" borderId="4" xfId="0" applyFont="1" applyFill="1" applyBorder="1" applyAlignment="1">
      <alignment horizontal="center" vertical="top"/>
    </xf>
    <xf numFmtId="0" fontId="4" fillId="2" borderId="0" xfId="0" applyFont="1" applyFill="1" applyBorder="1" applyAlignment="1">
      <alignment horizontal="center" vertical="top"/>
    </xf>
    <xf numFmtId="0" fontId="4" fillId="2" borderId="5" xfId="0" applyFont="1" applyFill="1" applyBorder="1" applyAlignment="1">
      <alignment horizontal="center" vertical="top"/>
    </xf>
    <xf numFmtId="0" fontId="4" fillId="2" borderId="6" xfId="0" applyFont="1" applyFill="1" applyBorder="1" applyAlignment="1">
      <alignment horizontal="center" vertical="top"/>
    </xf>
    <xf numFmtId="0" fontId="4" fillId="2" borderId="7" xfId="0" applyFont="1" applyFill="1" applyBorder="1" applyAlignment="1">
      <alignment horizontal="center" vertical="top"/>
    </xf>
    <xf numFmtId="0" fontId="4" fillId="2" borderId="8" xfId="0" applyFont="1" applyFill="1" applyBorder="1" applyAlignment="1">
      <alignment horizontal="center" vertical="top"/>
    </xf>
    <xf numFmtId="0" fontId="2" fillId="0" borderId="77" xfId="0" applyFont="1" applyFill="1" applyBorder="1" applyAlignment="1">
      <alignment horizontal="center" vertical="center"/>
    </xf>
    <xf numFmtId="0" fontId="14" fillId="0" borderId="74" xfId="0" applyFont="1" applyFill="1" applyBorder="1"/>
    <xf numFmtId="0" fontId="14" fillId="0" borderId="81" xfId="0" applyFont="1" applyFill="1" applyBorder="1"/>
    <xf numFmtId="2" fontId="14" fillId="0" borderId="93" xfId="0" applyNumberFormat="1" applyFont="1" applyFill="1" applyBorder="1" applyAlignment="1">
      <alignment horizontal="center" vertical="center"/>
    </xf>
    <xf numFmtId="0" fontId="14" fillId="7" borderId="44" xfId="0" applyFont="1" applyFill="1" applyBorder="1" applyAlignment="1">
      <alignment horizontal="center" vertical="center" wrapText="1"/>
    </xf>
    <xf numFmtId="0" fontId="14" fillId="0" borderId="44" xfId="0" applyFont="1" applyBorder="1" applyAlignment="1">
      <alignment horizontal="center"/>
    </xf>
    <xf numFmtId="0" fontId="14" fillId="7" borderId="44" xfId="0" applyFont="1" applyFill="1" applyBorder="1" applyAlignment="1">
      <alignment horizontal="center"/>
    </xf>
    <xf numFmtId="0" fontId="14" fillId="0" borderId="44" xfId="0" applyFont="1" applyBorder="1"/>
    <xf numFmtId="0" fontId="14" fillId="0" borderId="45" xfId="0" applyFont="1" applyBorder="1"/>
    <xf numFmtId="0" fontId="18" fillId="6" borderId="77" xfId="0" applyFont="1" applyFill="1" applyBorder="1" applyAlignment="1">
      <alignment horizontal="center" vertical="center" wrapText="1"/>
    </xf>
    <xf numFmtId="0" fontId="14" fillId="0" borderId="74" xfId="0" applyFont="1" applyBorder="1"/>
    <xf numFmtId="0" fontId="18" fillId="6" borderId="93" xfId="0" applyFont="1" applyFill="1" applyBorder="1" applyAlignment="1">
      <alignment horizontal="center" vertical="center" wrapText="1"/>
    </xf>
    <xf numFmtId="0" fontId="14" fillId="0" borderId="96" xfId="0" applyFont="1" applyBorder="1"/>
    <xf numFmtId="0" fontId="18" fillId="6" borderId="93" xfId="0" applyFont="1" applyFill="1" applyBorder="1" applyAlignment="1">
      <alignment horizontal="center" vertical="center"/>
    </xf>
    <xf numFmtId="0" fontId="18" fillId="6" borderId="53" xfId="0" applyFont="1" applyFill="1" applyBorder="1" applyAlignment="1">
      <alignment horizontal="center" vertical="center"/>
    </xf>
    <xf numFmtId="0" fontId="14" fillId="0" borderId="41" xfId="0" applyFont="1" applyBorder="1"/>
    <xf numFmtId="0" fontId="14" fillId="0" borderId="79" xfId="0" applyFont="1" applyBorder="1"/>
    <xf numFmtId="0" fontId="14" fillId="0" borderId="0" xfId="0" applyFont="1" applyBorder="1"/>
    <xf numFmtId="0" fontId="18" fillId="6" borderId="94" xfId="0" applyFont="1" applyFill="1" applyBorder="1" applyAlignment="1">
      <alignment horizontal="center" vertical="center" wrapText="1"/>
    </xf>
    <xf numFmtId="0" fontId="14" fillId="0" borderId="97" xfId="0" applyFont="1" applyBorder="1"/>
    <xf numFmtId="0" fontId="18" fillId="6" borderId="40" xfId="0" applyFont="1" applyFill="1" applyBorder="1" applyAlignment="1">
      <alignment horizontal="center" vertical="center" textRotation="90" wrapText="1"/>
    </xf>
    <xf numFmtId="0" fontId="14" fillId="0" borderId="91" xfId="0" applyFont="1" applyBorder="1"/>
    <xf numFmtId="0" fontId="14" fillId="0" borderId="43" xfId="0" applyFont="1" applyBorder="1"/>
    <xf numFmtId="0" fontId="14" fillId="0" borderId="40" xfId="0" applyFont="1" applyFill="1" applyBorder="1" applyAlignment="1">
      <alignment horizontal="center" vertical="center"/>
    </xf>
    <xf numFmtId="0" fontId="14" fillId="0" borderId="41" xfId="0" applyFont="1" applyFill="1" applyBorder="1" applyAlignment="1">
      <alignment horizontal="center"/>
    </xf>
    <xf numFmtId="0" fontId="14" fillId="0" borderId="41" xfId="0" applyFont="1" applyFill="1" applyBorder="1" applyAlignment="1">
      <alignment horizontal="center" vertical="center" wrapText="1"/>
    </xf>
    <xf numFmtId="0" fontId="14" fillId="0" borderId="41" xfId="0" applyFont="1" applyFill="1" applyBorder="1" applyAlignment="1">
      <alignment horizontal="center" vertical="center"/>
    </xf>
    <xf numFmtId="0" fontId="14" fillId="0" borderId="42" xfId="0" applyFont="1" applyFill="1" applyBorder="1" applyAlignment="1">
      <alignment horizontal="center"/>
    </xf>
    <xf numFmtId="0" fontId="14" fillId="7" borderId="91" xfId="0" applyFont="1" applyFill="1" applyBorder="1" applyAlignment="1">
      <alignment horizontal="center" vertical="center"/>
    </xf>
    <xf numFmtId="0" fontId="14" fillId="0" borderId="0" xfId="0" applyFont="1" applyBorder="1" applyAlignment="1">
      <alignment horizontal="center"/>
    </xf>
    <xf numFmtId="0" fontId="14" fillId="7" borderId="0" xfId="0" applyFont="1" applyFill="1" applyBorder="1" applyAlignment="1">
      <alignment horizontal="center" vertical="center" wrapText="1"/>
    </xf>
    <xf numFmtId="0" fontId="14" fillId="7" borderId="0" xfId="0" applyFont="1" applyFill="1" applyBorder="1" applyAlignment="1">
      <alignment horizontal="center" vertical="center"/>
    </xf>
    <xf numFmtId="0" fontId="14" fillId="7" borderId="0" xfId="0" applyFont="1" applyFill="1" applyBorder="1" applyAlignment="1">
      <alignment horizontal="center"/>
    </xf>
    <xf numFmtId="0" fontId="14" fillId="0" borderId="92" xfId="0" applyFont="1" applyBorder="1"/>
    <xf numFmtId="0" fontId="14" fillId="7" borderId="43" xfId="0" applyFont="1" applyFill="1" applyBorder="1" applyAlignment="1">
      <alignment horizontal="center" vertical="center" wrapText="1"/>
    </xf>
    <xf numFmtId="0" fontId="2" fillId="0" borderId="84" xfId="0" applyFont="1" applyFill="1" applyBorder="1" applyAlignment="1">
      <alignment horizontal="center" vertical="center" wrapText="1"/>
    </xf>
    <xf numFmtId="0" fontId="14" fillId="0" borderId="87" xfId="0" applyFont="1" applyFill="1" applyBorder="1"/>
    <xf numFmtId="0" fontId="2" fillId="0" borderId="63" xfId="0" applyFont="1" applyFill="1" applyBorder="1" applyAlignment="1">
      <alignment horizontal="center" vertical="center"/>
    </xf>
    <xf numFmtId="0" fontId="14" fillId="0" borderId="64" xfId="0" applyFont="1" applyFill="1" applyBorder="1"/>
    <xf numFmtId="0" fontId="2" fillId="0" borderId="63" xfId="0" applyFont="1" applyFill="1" applyBorder="1" applyAlignment="1">
      <alignment horizontal="center"/>
    </xf>
    <xf numFmtId="0" fontId="2" fillId="0" borderId="63" xfId="0" applyFont="1" applyFill="1" applyBorder="1" applyAlignment="1">
      <alignment horizontal="center" vertical="top"/>
    </xf>
    <xf numFmtId="0" fontId="15" fillId="0" borderId="63" xfId="0" applyFont="1" applyFill="1" applyBorder="1" applyAlignment="1">
      <alignment horizontal="center" vertical="center" wrapText="1"/>
    </xf>
    <xf numFmtId="0" fontId="16" fillId="0" borderId="90" xfId="0" applyFont="1" applyFill="1" applyBorder="1"/>
    <xf numFmtId="0" fontId="2" fillId="0" borderId="82" xfId="0" applyFont="1" applyFill="1" applyBorder="1" applyAlignment="1">
      <alignment horizontal="center" vertical="center"/>
    </xf>
    <xf numFmtId="0" fontId="2" fillId="0" borderId="84" xfId="0" applyFont="1" applyFill="1" applyBorder="1" applyAlignment="1">
      <alignment horizontal="center" vertical="center"/>
    </xf>
    <xf numFmtId="0" fontId="14" fillId="0" borderId="76" xfId="0" applyFont="1" applyFill="1" applyBorder="1"/>
    <xf numFmtId="0" fontId="2" fillId="0" borderId="84" xfId="0" applyFont="1" applyFill="1" applyBorder="1" applyAlignment="1">
      <alignment horizontal="center"/>
    </xf>
    <xf numFmtId="0" fontId="2" fillId="0" borderId="54" xfId="0" applyFont="1" applyFill="1" applyBorder="1" applyAlignment="1">
      <alignment horizontal="center" vertical="top"/>
    </xf>
    <xf numFmtId="0" fontId="14" fillId="0" borderId="55" xfId="0" applyFont="1" applyFill="1" applyBorder="1"/>
    <xf numFmtId="0" fontId="15" fillId="0" borderId="66" xfId="0" applyFont="1" applyFill="1" applyBorder="1" applyAlignment="1">
      <alignment horizontal="center"/>
    </xf>
    <xf numFmtId="0" fontId="16" fillId="0" borderId="66" xfId="0" applyFont="1" applyFill="1" applyBorder="1"/>
    <xf numFmtId="0" fontId="19" fillId="0" borderId="67" xfId="0" applyFont="1" applyFill="1" applyBorder="1" applyAlignment="1">
      <alignment horizontal="center"/>
    </xf>
    <xf numFmtId="0" fontId="16" fillId="0" borderId="68" xfId="0" applyFont="1" applyFill="1" applyBorder="1"/>
    <xf numFmtId="0" fontId="16" fillId="0" borderId="69" xfId="0" applyFont="1" applyFill="1" applyBorder="1"/>
    <xf numFmtId="0" fontId="19" fillId="0" borderId="70" xfId="0" applyFont="1" applyFill="1" applyBorder="1" applyAlignment="1">
      <alignment horizontal="center"/>
    </xf>
    <xf numFmtId="0" fontId="16" fillId="0" borderId="71" xfId="0" applyFont="1" applyFill="1" applyBorder="1"/>
    <xf numFmtId="0" fontId="18" fillId="6" borderId="73" xfId="0" applyFont="1" applyFill="1" applyBorder="1" applyAlignment="1">
      <alignment horizontal="center" vertical="center" wrapText="1"/>
    </xf>
    <xf numFmtId="0" fontId="14" fillId="0" borderId="80" xfId="0" applyFont="1" applyBorder="1"/>
    <xf numFmtId="0" fontId="14" fillId="0" borderId="88" xfId="0" applyFont="1" applyBorder="1"/>
    <xf numFmtId="0" fontId="20" fillId="0" borderId="74" xfId="0" applyFont="1" applyFill="1" applyBorder="1" applyAlignment="1">
      <alignment horizontal="center" vertical="center" wrapText="1"/>
    </xf>
    <xf numFmtId="0" fontId="2" fillId="0" borderId="75" xfId="0" applyFont="1" applyFill="1" applyBorder="1" applyAlignment="1">
      <alignment horizontal="center" vertical="center"/>
    </xf>
    <xf numFmtId="0" fontId="20" fillId="0" borderId="77" xfId="0" applyFont="1" applyFill="1" applyBorder="1" applyAlignment="1">
      <alignment horizontal="center" vertical="center" wrapText="1"/>
    </xf>
    <xf numFmtId="0" fontId="2" fillId="0" borderId="78" xfId="0" applyFont="1" applyFill="1" applyBorder="1" applyAlignment="1">
      <alignment horizontal="center" vertical="center"/>
    </xf>
    <xf numFmtId="0" fontId="15" fillId="0" borderId="79" xfId="0" applyFont="1" applyFill="1" applyBorder="1" applyAlignment="1">
      <alignment horizontal="center" vertical="center"/>
    </xf>
    <xf numFmtId="0" fontId="16" fillId="0" borderId="0" xfId="0" applyFont="1" applyFill="1" applyBorder="1"/>
    <xf numFmtId="0" fontId="16" fillId="0" borderId="41" xfId="0" applyFont="1" applyFill="1" applyBorder="1"/>
    <xf numFmtId="0" fontId="16" fillId="0" borderId="42" xfId="0" applyFont="1" applyFill="1" applyBorder="1"/>
    <xf numFmtId="0" fontId="16" fillId="0" borderId="83" xfId="0" applyFont="1" applyFill="1" applyBorder="1"/>
    <xf numFmtId="0" fontId="16" fillId="0" borderId="44" xfId="0" applyFont="1" applyFill="1" applyBorder="1"/>
    <xf numFmtId="0" fontId="16" fillId="0" borderId="45" xfId="0" applyFont="1" applyFill="1" applyBorder="1"/>
    <xf numFmtId="0" fontId="2" fillId="0" borderId="51" xfId="0" applyFont="1" applyFill="1" applyBorder="1" applyAlignment="1">
      <alignment horizontal="center" vertical="center"/>
    </xf>
    <xf numFmtId="0" fontId="14" fillId="0" borderId="52" xfId="0" applyFont="1" applyFill="1" applyBorder="1" applyAlignment="1">
      <alignment vertical="center"/>
    </xf>
    <xf numFmtId="0" fontId="15" fillId="0" borderId="53" xfId="0" applyFont="1" applyFill="1" applyBorder="1" applyAlignment="1">
      <alignment horizontal="center" vertical="center"/>
    </xf>
    <xf numFmtId="0" fontId="16" fillId="0" borderId="41" xfId="0" applyFont="1" applyFill="1" applyBorder="1" applyAlignment="1">
      <alignment vertical="center"/>
    </xf>
    <xf numFmtId="0" fontId="16" fillId="0" borderId="42" xfId="0" applyFont="1" applyFill="1" applyBorder="1" applyAlignment="1">
      <alignment vertical="center"/>
    </xf>
    <xf numFmtId="0" fontId="17" fillId="0" borderId="53" xfId="0" applyFont="1" applyFill="1" applyBorder="1" applyAlignment="1">
      <alignment horizontal="center" vertical="center"/>
    </xf>
    <xf numFmtId="0" fontId="16" fillId="0" borderId="52" xfId="0" applyFont="1" applyFill="1" applyBorder="1" applyAlignment="1">
      <alignment vertical="center"/>
    </xf>
    <xf numFmtId="0" fontId="18" fillId="6" borderId="40" xfId="0" applyFont="1" applyFill="1" applyBorder="1" applyAlignment="1">
      <alignment horizontal="center" vertical="center" wrapText="1"/>
    </xf>
    <xf numFmtId="0" fontId="2" fillId="0" borderId="54" xfId="0" applyFont="1" applyFill="1" applyBorder="1" applyAlignment="1">
      <alignment horizontal="center"/>
    </xf>
    <xf numFmtId="0" fontId="2" fillId="0" borderId="57" xfId="0" applyFont="1" applyFill="1" applyBorder="1" applyAlignment="1">
      <alignment horizontal="center" vertical="center"/>
    </xf>
    <xf numFmtId="0" fontId="14" fillId="0" borderId="57" xfId="0" applyFont="1" applyFill="1" applyBorder="1"/>
    <xf numFmtId="0" fontId="2" fillId="0" borderId="58" xfId="0" applyFont="1" applyFill="1" applyBorder="1" applyAlignment="1">
      <alignment horizontal="center" vertical="center" wrapText="1"/>
    </xf>
    <xf numFmtId="0" fontId="14" fillId="0" borderId="59" xfId="0" applyFont="1" applyFill="1" applyBorder="1"/>
    <xf numFmtId="0" fontId="14" fillId="0" borderId="60" xfId="0" applyFont="1" applyFill="1" applyBorder="1"/>
    <xf numFmtId="0" fontId="2" fillId="0" borderId="57" xfId="0" applyFont="1" applyFill="1" applyBorder="1" applyAlignment="1">
      <alignment horizontal="center" vertical="center" wrapText="1"/>
    </xf>
    <xf numFmtId="0" fontId="14" fillId="0" borderId="61" xfId="0" applyFont="1" applyFill="1" applyBorder="1"/>
    <xf numFmtId="0" fontId="13" fillId="0" borderId="41" xfId="0" applyFont="1" applyBorder="1" applyAlignment="1">
      <alignment horizontal="center" wrapText="1"/>
    </xf>
    <xf numFmtId="14" fontId="15" fillId="0" borderId="47" xfId="0" applyNumberFormat="1" applyFont="1" applyFill="1" applyBorder="1" applyAlignment="1">
      <alignment horizontal="center" vertical="center"/>
    </xf>
    <xf numFmtId="0" fontId="16" fillId="0" borderId="48" xfId="0" applyFont="1" applyFill="1" applyBorder="1"/>
    <xf numFmtId="0" fontId="15" fillId="0" borderId="47" xfId="0" applyFont="1" applyBorder="1" applyAlignment="1">
      <alignment horizontal="center" vertical="center" wrapText="1"/>
    </xf>
    <xf numFmtId="0" fontId="16" fillId="0" borderId="48" xfId="0" applyFont="1" applyBorder="1"/>
    <xf numFmtId="0" fontId="16" fillId="0" borderId="50" xfId="0" applyFont="1" applyBorder="1"/>
    <xf numFmtId="0" fontId="1" fillId="0" borderId="11" xfId="0" applyFont="1" applyFill="1" applyBorder="1" applyAlignment="1">
      <alignment horizontal="center"/>
    </xf>
    <xf numFmtId="0" fontId="1" fillId="0" borderId="15" xfId="0" applyFont="1" applyFill="1" applyBorder="1" applyAlignment="1">
      <alignment horizontal="center"/>
    </xf>
    <xf numFmtId="0" fontId="1" fillId="0" borderId="33" xfId="0" applyFont="1" applyFill="1" applyBorder="1" applyAlignment="1">
      <alignment horizontal="center"/>
    </xf>
    <xf numFmtId="0" fontId="1" fillId="0" borderId="12" xfId="0" applyFont="1" applyFill="1" applyBorder="1" applyAlignment="1">
      <alignment horizontal="center"/>
    </xf>
    <xf numFmtId="0" fontId="1" fillId="0" borderId="13" xfId="0" applyFont="1" applyFill="1" applyBorder="1" applyAlignment="1">
      <alignment horizontal="center"/>
    </xf>
    <xf numFmtId="0" fontId="1" fillId="0" borderId="16" xfId="0" applyFont="1" applyFill="1" applyBorder="1" applyAlignment="1">
      <alignment horizontal="center"/>
    </xf>
    <xf numFmtId="0" fontId="1" fillId="0" borderId="34" xfId="0" applyFont="1" applyFill="1" applyBorder="1" applyAlignment="1">
      <alignment horizontal="center"/>
    </xf>
    <xf numFmtId="0" fontId="1" fillId="0" borderId="14" xfId="0" applyFont="1" applyFill="1" applyBorder="1" applyAlignment="1">
      <alignment horizontal="center"/>
    </xf>
    <xf numFmtId="0" fontId="0" fillId="0" borderId="32" xfId="0" applyFont="1" applyBorder="1"/>
    <xf numFmtId="0" fontId="0" fillId="0" borderId="127" xfId="0" applyFont="1" applyBorder="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25" fillId="0" borderId="127" xfId="0" applyFont="1" applyBorder="1" applyAlignment="1">
      <alignment horizontal="center" vertical="center" wrapText="1"/>
    </xf>
    <xf numFmtId="0" fontId="25" fillId="0" borderId="2" xfId="0" applyFont="1" applyBorder="1" applyAlignment="1">
      <alignment horizontal="center" vertical="center" wrapText="1"/>
    </xf>
    <xf numFmtId="0" fontId="26" fillId="0" borderId="127" xfId="0" applyFont="1" applyBorder="1" applyAlignment="1">
      <alignment horizontal="center" wrapText="1"/>
    </xf>
    <xf numFmtId="0" fontId="26" fillId="0" borderId="3" xfId="0" applyFont="1" applyBorder="1" applyAlignment="1">
      <alignment horizontal="center" wrapText="1"/>
    </xf>
    <xf numFmtId="0" fontId="0" fillId="0" borderId="25"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25" fillId="0" borderId="25" xfId="0" applyFont="1" applyBorder="1" applyAlignment="1">
      <alignment horizontal="center" vertical="center" wrapText="1"/>
    </xf>
    <xf numFmtId="0" fontId="25" fillId="0" borderId="7" xfId="0" applyFont="1" applyBorder="1" applyAlignment="1">
      <alignment horizontal="center" vertical="center" wrapText="1"/>
    </xf>
    <xf numFmtId="0" fontId="26" fillId="0" borderId="25" xfId="0" applyFont="1" applyBorder="1" applyAlignment="1">
      <alignment horizontal="center" wrapText="1"/>
    </xf>
    <xf numFmtId="0" fontId="26" fillId="0" borderId="8" xfId="0" applyFont="1" applyBorder="1" applyAlignment="1">
      <alignment horizontal="center" wrapText="1"/>
    </xf>
  </cellXfs>
  <cellStyles count="3">
    <cellStyle name="Moneda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1.jpeg"/><Relationship Id="rId7" Type="http://schemas.openxmlformats.org/officeDocument/2006/relationships/image" Target="../media/image9.png"/><Relationship Id="rId2" Type="http://schemas.openxmlformats.org/officeDocument/2006/relationships/image" Target="../media/image5.jpeg"/><Relationship Id="rId1" Type="http://schemas.openxmlformats.org/officeDocument/2006/relationships/image" Target="../media/image10.jpeg"/><Relationship Id="rId6" Type="http://schemas.openxmlformats.org/officeDocument/2006/relationships/image" Target="../media/image8.png"/><Relationship Id="rId5" Type="http://schemas.openxmlformats.org/officeDocument/2006/relationships/image" Target="../media/image13.jpeg"/><Relationship Id="rId4" Type="http://schemas.openxmlformats.org/officeDocument/2006/relationships/image" Target="../media/image1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7" Type="http://schemas.openxmlformats.org/officeDocument/2006/relationships/image" Target="../media/image9.png"/><Relationship Id="rId2" Type="http://schemas.openxmlformats.org/officeDocument/2006/relationships/image" Target="../media/image15.jpeg"/><Relationship Id="rId1" Type="http://schemas.openxmlformats.org/officeDocument/2006/relationships/image" Target="../media/image14.jpeg"/><Relationship Id="rId6" Type="http://schemas.openxmlformats.org/officeDocument/2006/relationships/image" Target="../media/image8.png"/><Relationship Id="rId5" Type="http://schemas.openxmlformats.org/officeDocument/2006/relationships/image" Target="../media/image18.jpeg"/><Relationship Id="rId4" Type="http://schemas.openxmlformats.org/officeDocument/2006/relationships/image" Target="../media/image17.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9.jpeg"/><Relationship Id="rId7" Type="http://schemas.openxmlformats.org/officeDocument/2006/relationships/image" Target="../media/image9.png"/><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8.png"/><Relationship Id="rId5" Type="http://schemas.openxmlformats.org/officeDocument/2006/relationships/image" Target="../media/image21.jpeg"/><Relationship Id="rId4" Type="http://schemas.openxmlformats.org/officeDocument/2006/relationships/image" Target="../media/image20.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9</xdr:col>
      <xdr:colOff>0</xdr:colOff>
      <xdr:row>22</xdr:row>
      <xdr:rowOff>0</xdr:rowOff>
    </xdr:to>
    <xdr:pic>
      <xdr:nvPicPr>
        <xdr:cNvPr id="4" name="Imagen 3"/>
        <xdr:cNvPicPr/>
      </xdr:nvPicPr>
      <xdr:blipFill>
        <a:blip xmlns:r="http://schemas.openxmlformats.org/officeDocument/2006/relationships" r:embed="rId1"/>
        <a:stretch>
          <a:fillRect/>
        </a:stretch>
      </xdr:blipFill>
      <xdr:spPr>
        <a:xfrm>
          <a:off x="851647" y="470647"/>
          <a:ext cx="5334000" cy="3619500"/>
        </a:xfrm>
        <a:prstGeom prst="rect">
          <a:avLst/>
        </a:prstGeom>
      </xdr:spPr>
    </xdr:pic>
    <xdr:clientData/>
  </xdr:twoCellAnchor>
  <xdr:twoCellAnchor editAs="oneCell">
    <xdr:from>
      <xdr:col>2</xdr:col>
      <xdr:colOff>0</xdr:colOff>
      <xdr:row>26</xdr:row>
      <xdr:rowOff>0</xdr:rowOff>
    </xdr:from>
    <xdr:to>
      <xdr:col>9</xdr:col>
      <xdr:colOff>0</xdr:colOff>
      <xdr:row>40</xdr:row>
      <xdr:rowOff>0</xdr:rowOff>
    </xdr:to>
    <xdr:pic>
      <xdr:nvPicPr>
        <xdr:cNvPr id="6" name="Imagen 5"/>
        <xdr:cNvPicPr/>
      </xdr:nvPicPr>
      <xdr:blipFill>
        <a:blip xmlns:r="http://schemas.openxmlformats.org/officeDocument/2006/relationships" r:embed="rId2"/>
        <a:stretch>
          <a:fillRect/>
        </a:stretch>
      </xdr:blipFill>
      <xdr:spPr>
        <a:xfrm>
          <a:off x="851647" y="4650441"/>
          <a:ext cx="5334000" cy="2667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6</xdr:col>
      <xdr:colOff>690562</xdr:colOff>
      <xdr:row>114</xdr:row>
      <xdr:rowOff>58209</xdr:rowOff>
    </xdr:from>
    <xdr:ext cx="199570" cy="156518"/>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195762" y="21413259"/>
          <a:ext cx="199570"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279136</xdr:colOff>
      <xdr:row>130</xdr:row>
      <xdr:rowOff>111125</xdr:rowOff>
    </xdr:from>
    <xdr:to>
      <xdr:col>5</xdr:col>
      <xdr:colOff>539032</xdr:colOff>
      <xdr:row>136</xdr:row>
      <xdr:rowOff>294522</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288661" y="24647525"/>
          <a:ext cx="3041196" cy="1802647"/>
        </a:xfrm>
        <a:prstGeom prst="rect">
          <a:avLst/>
        </a:prstGeom>
        <a:ln w="19050">
          <a:solidFill>
            <a:schemeClr val="tx1"/>
          </a:solidFill>
        </a:ln>
      </xdr:spPr>
    </xdr:pic>
    <xdr:clientData/>
  </xdr:twoCellAnchor>
  <xdr:twoCellAnchor editAs="oneCell">
    <xdr:from>
      <xdr:col>6</xdr:col>
      <xdr:colOff>320145</xdr:colOff>
      <xdr:row>130</xdr:row>
      <xdr:rowOff>134938</xdr:rowOff>
    </xdr:from>
    <xdr:to>
      <xdr:col>10</xdr:col>
      <xdr:colOff>469730</xdr:colOff>
      <xdr:row>136</xdr:row>
      <xdr:rowOff>318335</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825345" y="24671338"/>
          <a:ext cx="3007085" cy="1802647"/>
        </a:xfrm>
        <a:prstGeom prst="rect">
          <a:avLst/>
        </a:prstGeom>
        <a:ln w="19050">
          <a:solidFill>
            <a:schemeClr val="tx1"/>
          </a:solidFill>
        </a:ln>
      </xdr:spPr>
    </xdr:pic>
    <xdr:clientData/>
  </xdr:twoCellAnchor>
  <xdr:twoCellAnchor editAs="oneCell">
    <xdr:from>
      <xdr:col>2</xdr:col>
      <xdr:colOff>152400</xdr:colOff>
      <xdr:row>139</xdr:row>
      <xdr:rowOff>130283</xdr:rowOff>
    </xdr:from>
    <xdr:to>
      <xdr:col>6</xdr:col>
      <xdr:colOff>688401</xdr:colOff>
      <xdr:row>139</xdr:row>
      <xdr:rowOff>1890503</xdr:rowOff>
    </xdr:to>
    <xdr:pic>
      <xdr:nvPicPr>
        <xdr:cNvPr id="8" name="Imagen 7"/>
        <xdr:cNvPicPr>
          <a:picLocks noChangeAspect="1"/>
        </xdr:cNvPicPr>
      </xdr:nvPicPr>
      <xdr:blipFill>
        <a:blip xmlns:r="http://schemas.openxmlformats.org/officeDocument/2006/relationships" r:embed="rId3" cstate="print"/>
        <a:stretch>
          <a:fillRect/>
        </a:stretch>
      </xdr:blipFill>
      <xdr:spPr>
        <a:xfrm>
          <a:off x="800100" y="27190808"/>
          <a:ext cx="3393501" cy="1760220"/>
        </a:xfrm>
        <a:prstGeom prst="rect">
          <a:avLst/>
        </a:prstGeom>
      </xdr:spPr>
    </xdr:pic>
    <xdr:clientData/>
  </xdr:twoCellAnchor>
  <xdr:twoCellAnchor editAs="oneCell">
    <xdr:from>
      <xdr:col>10</xdr:col>
      <xdr:colOff>169097</xdr:colOff>
      <xdr:row>139</xdr:row>
      <xdr:rowOff>139700</xdr:rowOff>
    </xdr:from>
    <xdr:to>
      <xdr:col>14</xdr:col>
      <xdr:colOff>322580</xdr:colOff>
      <xdr:row>139</xdr:row>
      <xdr:rowOff>1883383</xdr:rowOff>
    </xdr:to>
    <xdr:pic>
      <xdr:nvPicPr>
        <xdr:cNvPr id="9" name="Imagen 1"/>
        <xdr:cNvPicPr>
          <a:picLocks noChangeAspect="1"/>
        </xdr:cNvPicPr>
      </xdr:nvPicPr>
      <xdr:blipFill>
        <a:blip xmlns:r="http://schemas.openxmlformats.org/officeDocument/2006/relationships" r:embed="rId4" cstate="print"/>
        <a:stretch>
          <a:fillRect/>
        </a:stretch>
      </xdr:blipFill>
      <xdr:spPr>
        <a:xfrm>
          <a:off x="6531797" y="27200225"/>
          <a:ext cx="3010983" cy="1743683"/>
        </a:xfrm>
        <a:prstGeom prst="rect">
          <a:avLst/>
        </a:prstGeom>
      </xdr:spPr>
    </xdr:pic>
    <xdr:clientData/>
  </xdr:twoCellAnchor>
  <xdr:oneCellAnchor>
    <xdr:from>
      <xdr:col>4</xdr:col>
      <xdr:colOff>707523</xdr:colOff>
      <xdr:row>108</xdr:row>
      <xdr:rowOff>87920</xdr:rowOff>
    </xdr:from>
    <xdr:ext cx="1519198" cy="302519"/>
    <mc:AlternateContent xmlns:mc="http://schemas.openxmlformats.org/markup-compatibility/2006" xmlns:a14="http://schemas.microsoft.com/office/drawing/2010/main">
      <mc:Choice Requires="a14">
        <xdr:sp macro="" textlink="">
          <xdr:nvSpPr>
            <xdr:cNvPr id="10" name="CuadroTexto 15">
              <a:extLst>
                <a:ext uri="{FF2B5EF4-FFF2-40B4-BE49-F238E27FC236}">
                  <a16:creationId xmlns:a16="http://schemas.microsoft.com/office/drawing/2014/main" id="{14D38863-A958-44A1-BF80-1962F5ABE349}"/>
                </a:ext>
              </a:extLst>
            </xdr:cNvPr>
            <xdr:cNvSpPr txBox="1"/>
          </xdr:nvSpPr>
          <xdr:spPr>
            <a:xfrm>
              <a:off x="2783973" y="20414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0" name="CuadroTexto 15">
              <a:extLst>
                <a:ext uri="{FF2B5EF4-FFF2-40B4-BE49-F238E27FC236}">
                  <a16:creationId xmlns:a16="http://schemas.microsoft.com/office/drawing/2014/main" id="{14D38863-A958-44A1-BF80-1962F5ABE349}"/>
                </a:ext>
              </a:extLst>
            </xdr:cNvPr>
            <xdr:cNvSpPr txBox="1"/>
          </xdr:nvSpPr>
          <xdr:spPr>
            <a:xfrm>
              <a:off x="2783973" y="20414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111</xdr:row>
      <xdr:rowOff>110032</xdr:rowOff>
    </xdr:from>
    <xdr:ext cx="4086888" cy="308674"/>
    <mc:AlternateContent xmlns:mc="http://schemas.openxmlformats.org/markup-compatibility/2006" xmlns:a14="http://schemas.microsoft.com/office/drawing/2010/main">
      <mc:Choice Requires="a14">
        <xdr:sp macro="" textlink="">
          <xdr:nvSpPr>
            <xdr:cNvPr id="11" name="29 CuadroTexto">
              <a:extLst>
                <a:ext uri="{FF2B5EF4-FFF2-40B4-BE49-F238E27FC236}">
                  <a16:creationId xmlns:a16="http://schemas.microsoft.com/office/drawing/2014/main" id="{47CA8606-176C-4751-B053-DDBCF697BD59}"/>
                </a:ext>
              </a:extLst>
            </xdr:cNvPr>
            <xdr:cNvSpPr txBox="1"/>
          </xdr:nvSpPr>
          <xdr:spPr>
            <a:xfrm>
              <a:off x="2531526" y="20950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1" name="29 CuadroTexto">
              <a:extLst>
                <a:ext uri="{FF2B5EF4-FFF2-40B4-BE49-F238E27FC236}">
                  <a16:creationId xmlns:a16="http://schemas.microsoft.com/office/drawing/2014/main" id="{47CA8606-176C-4751-B053-DDBCF697BD59}"/>
                </a:ext>
              </a:extLst>
            </xdr:cNvPr>
            <xdr:cNvSpPr txBox="1"/>
          </xdr:nvSpPr>
          <xdr:spPr>
            <a:xfrm>
              <a:off x="2531526" y="20950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111</xdr:row>
      <xdr:rowOff>62344</xdr:rowOff>
    </xdr:from>
    <xdr:ext cx="1313516" cy="355023"/>
    <mc:AlternateContent xmlns:mc="http://schemas.openxmlformats.org/markup-compatibility/2006" xmlns:a14="http://schemas.microsoft.com/office/drawing/2010/main">
      <mc:Choice Requires="a14">
        <xdr:sp macro="" textlink="">
          <xdr:nvSpPr>
            <xdr:cNvPr id="12" name="20 CuadroTexto">
              <a:extLst>
                <a:ext uri="{FF2B5EF4-FFF2-40B4-BE49-F238E27FC236}">
                  <a16:creationId xmlns:a16="http://schemas.microsoft.com/office/drawing/2014/main" id="{B890F03E-4165-4DE0-9AFB-4A22B6951804}"/>
                </a:ext>
              </a:extLst>
            </xdr:cNvPr>
            <xdr:cNvSpPr txBox="1"/>
          </xdr:nvSpPr>
          <xdr:spPr>
            <a:xfrm>
              <a:off x="6704810" y="20903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2" name="20 CuadroTexto">
              <a:extLst>
                <a:ext uri="{FF2B5EF4-FFF2-40B4-BE49-F238E27FC236}">
                  <a16:creationId xmlns:a16="http://schemas.microsoft.com/office/drawing/2014/main" id="{B890F03E-4165-4DE0-9AFB-4A22B6951804}"/>
                </a:ext>
              </a:extLst>
            </xdr:cNvPr>
            <xdr:cNvSpPr txBox="1"/>
          </xdr:nvSpPr>
          <xdr:spPr>
            <a:xfrm>
              <a:off x="6704810" y="20903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111</xdr:row>
      <xdr:rowOff>133481</xdr:rowOff>
    </xdr:from>
    <xdr:ext cx="1059883" cy="279820"/>
    <mc:AlternateContent xmlns:mc="http://schemas.openxmlformats.org/markup-compatibility/2006" xmlns:a14="http://schemas.microsoft.com/office/drawing/2010/main">
      <mc:Choice Requires="a14">
        <xdr:sp macro="" textlink="">
          <xdr:nvSpPr>
            <xdr:cNvPr id="13" name="19 CuadroTexto">
              <a:extLst>
                <a:ext uri="{FF2B5EF4-FFF2-40B4-BE49-F238E27FC236}">
                  <a16:creationId xmlns:a16="http://schemas.microsoft.com/office/drawing/2014/main" id="{4B78248E-C7BB-4DE6-B215-EE8384164C2D}"/>
                </a:ext>
              </a:extLst>
            </xdr:cNvPr>
            <xdr:cNvSpPr txBox="1"/>
          </xdr:nvSpPr>
          <xdr:spPr>
            <a:xfrm>
              <a:off x="9483425" y="20974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3" name="19 CuadroTexto">
              <a:extLst>
                <a:ext uri="{FF2B5EF4-FFF2-40B4-BE49-F238E27FC236}">
                  <a16:creationId xmlns:a16="http://schemas.microsoft.com/office/drawing/2014/main" id="{4B78248E-C7BB-4DE6-B215-EE8384164C2D}"/>
                </a:ext>
              </a:extLst>
            </xdr:cNvPr>
            <xdr:cNvSpPr txBox="1"/>
          </xdr:nvSpPr>
          <xdr:spPr>
            <a:xfrm>
              <a:off x="9483425" y="20974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111</xdr:row>
      <xdr:rowOff>102839</xdr:rowOff>
    </xdr:from>
    <xdr:ext cx="1058367" cy="328360"/>
    <mc:AlternateContent xmlns:mc="http://schemas.openxmlformats.org/markup-compatibility/2006" xmlns:a14="http://schemas.microsoft.com/office/drawing/2010/main">
      <mc:Choice Requires="a14">
        <xdr:sp macro="" textlink="">
          <xdr:nvSpPr>
            <xdr:cNvPr id="14" name="CuadroTexto 19">
              <a:extLst>
                <a:ext uri="{FF2B5EF4-FFF2-40B4-BE49-F238E27FC236}">
                  <a16:creationId xmlns:a16="http://schemas.microsoft.com/office/drawing/2014/main" id="{756197F7-E6FE-49DD-AEE2-CFBBF99A9C66}"/>
                </a:ext>
              </a:extLst>
            </xdr:cNvPr>
            <xdr:cNvSpPr txBox="1"/>
          </xdr:nvSpPr>
          <xdr:spPr>
            <a:xfrm>
              <a:off x="959420" y="20943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4" name="CuadroTexto 19">
              <a:extLst>
                <a:ext uri="{FF2B5EF4-FFF2-40B4-BE49-F238E27FC236}">
                  <a16:creationId xmlns:a16="http://schemas.microsoft.com/office/drawing/2014/main" id="{756197F7-E6FE-49DD-AEE2-CFBBF99A9C66}"/>
                </a:ext>
              </a:extLst>
            </xdr:cNvPr>
            <xdr:cNvSpPr txBox="1"/>
          </xdr:nvSpPr>
          <xdr:spPr>
            <a:xfrm>
              <a:off x="959420" y="20943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111</xdr:row>
      <xdr:rowOff>129757</xdr:rowOff>
    </xdr:from>
    <xdr:ext cx="907300" cy="317972"/>
    <mc:AlternateContent xmlns:mc="http://schemas.openxmlformats.org/markup-compatibility/2006" xmlns:a14="http://schemas.microsoft.com/office/drawing/2010/main">
      <mc:Choice Requires="a14">
        <xdr:sp macro="" textlink="">
          <xdr:nvSpPr>
            <xdr:cNvPr id="15" name="CuadroTexto 20">
              <a:extLst>
                <a:ext uri="{FF2B5EF4-FFF2-40B4-BE49-F238E27FC236}">
                  <a16:creationId xmlns:a16="http://schemas.microsoft.com/office/drawing/2014/main" id="{E35B2A1D-33C4-4A4B-A9DE-2E22C5485924}"/>
                </a:ext>
              </a:extLst>
            </xdr:cNvPr>
            <xdr:cNvSpPr txBox="1"/>
          </xdr:nvSpPr>
          <xdr:spPr>
            <a:xfrm>
              <a:off x="8227741" y="20970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5" name="CuadroTexto 20">
              <a:extLst>
                <a:ext uri="{FF2B5EF4-FFF2-40B4-BE49-F238E27FC236}">
                  <a16:creationId xmlns:a16="http://schemas.microsoft.com/office/drawing/2014/main" id="{E35B2A1D-33C4-4A4B-A9DE-2E22C5485924}"/>
                </a:ext>
              </a:extLst>
            </xdr:cNvPr>
            <xdr:cNvSpPr txBox="1"/>
          </xdr:nvSpPr>
          <xdr:spPr>
            <a:xfrm>
              <a:off x="8227741" y="20970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108</xdr:row>
      <xdr:rowOff>56351</xdr:rowOff>
    </xdr:from>
    <xdr:ext cx="1322606" cy="342466"/>
    <mc:AlternateContent xmlns:mc="http://schemas.openxmlformats.org/markup-compatibility/2006" xmlns:a14="http://schemas.microsoft.com/office/drawing/2010/main">
      <mc:Choice Requires="a14">
        <xdr:sp macro="" textlink="">
          <xdr:nvSpPr>
            <xdr:cNvPr id="16" name="CuadroTexto 21">
              <a:extLst>
                <a:ext uri="{FF2B5EF4-FFF2-40B4-BE49-F238E27FC236}">
                  <a16:creationId xmlns:a16="http://schemas.microsoft.com/office/drawing/2014/main" id="{0E94871D-9018-4FB9-936B-0E0BFD977424}"/>
                </a:ext>
              </a:extLst>
            </xdr:cNvPr>
            <xdr:cNvSpPr txBox="1"/>
          </xdr:nvSpPr>
          <xdr:spPr>
            <a:xfrm>
              <a:off x="4990037" y="20382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6" name="CuadroTexto 21">
              <a:extLst>
                <a:ext uri="{FF2B5EF4-FFF2-40B4-BE49-F238E27FC236}">
                  <a16:creationId xmlns:a16="http://schemas.microsoft.com/office/drawing/2014/main" id="{0E94871D-9018-4FB9-936B-0E0BFD977424}"/>
                </a:ext>
              </a:extLst>
            </xdr:cNvPr>
            <xdr:cNvSpPr txBox="1"/>
          </xdr:nvSpPr>
          <xdr:spPr>
            <a:xfrm>
              <a:off x="4990037" y="20382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108</xdr:row>
      <xdr:rowOff>41166</xdr:rowOff>
    </xdr:from>
    <xdr:ext cx="1500411" cy="342914"/>
    <mc:AlternateContent xmlns:mc="http://schemas.openxmlformats.org/markup-compatibility/2006" xmlns:a14="http://schemas.microsoft.com/office/drawing/2010/main">
      <mc:Choice Requires="a14">
        <xdr:sp macro="" textlink="">
          <xdr:nvSpPr>
            <xdr:cNvPr id="17" name="CuadroTexto 23">
              <a:extLst>
                <a:ext uri="{FF2B5EF4-FFF2-40B4-BE49-F238E27FC236}">
                  <a16:creationId xmlns:a16="http://schemas.microsoft.com/office/drawing/2014/main" id="{DF4E5537-3FC9-4C1C-AAD2-18E7D998A2C4}"/>
                </a:ext>
              </a:extLst>
            </xdr:cNvPr>
            <xdr:cNvSpPr txBox="1"/>
          </xdr:nvSpPr>
          <xdr:spPr>
            <a:xfrm>
              <a:off x="743882" y="20367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7" name="CuadroTexto 23">
              <a:extLst>
                <a:ext uri="{FF2B5EF4-FFF2-40B4-BE49-F238E27FC236}">
                  <a16:creationId xmlns:a16="http://schemas.microsoft.com/office/drawing/2014/main" id="{DF4E5537-3FC9-4C1C-AAD2-18E7D998A2C4}"/>
                </a:ext>
              </a:extLst>
            </xdr:cNvPr>
            <xdr:cNvSpPr txBox="1"/>
          </xdr:nvSpPr>
          <xdr:spPr>
            <a:xfrm>
              <a:off x="743882" y="20367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108</xdr:row>
      <xdr:rowOff>135078</xdr:rowOff>
    </xdr:from>
    <xdr:ext cx="3601499" cy="346377"/>
    <mc:AlternateContent xmlns:mc="http://schemas.openxmlformats.org/markup-compatibility/2006" xmlns:a14="http://schemas.microsoft.com/office/drawing/2010/main">
      <mc:Choice Requires="a14">
        <xdr:sp macro="" textlink="">
          <xdr:nvSpPr>
            <xdr:cNvPr id="18" name="21 CuadroTexto">
              <a:extLst>
                <a:ext uri="{FF2B5EF4-FFF2-40B4-BE49-F238E27FC236}">
                  <a16:creationId xmlns:a16="http://schemas.microsoft.com/office/drawing/2014/main" id="{47CA8606-176C-4751-B053-DDBCF697BD59}"/>
                </a:ext>
              </a:extLst>
            </xdr:cNvPr>
            <xdr:cNvSpPr txBox="1"/>
          </xdr:nvSpPr>
          <xdr:spPr>
            <a:xfrm>
              <a:off x="6916212" y="20461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8" name="21 CuadroTexto">
              <a:extLst>
                <a:ext uri="{FF2B5EF4-FFF2-40B4-BE49-F238E27FC236}">
                  <a16:creationId xmlns:a16="http://schemas.microsoft.com/office/drawing/2014/main" id="{47CA8606-176C-4751-B053-DDBCF697BD59}"/>
                </a:ext>
              </a:extLst>
            </xdr:cNvPr>
            <xdr:cNvSpPr txBox="1"/>
          </xdr:nvSpPr>
          <xdr:spPr>
            <a:xfrm>
              <a:off x="6916212" y="20461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257175</xdr:colOff>
      <xdr:row>1</xdr:row>
      <xdr:rowOff>15062</xdr:rowOff>
    </xdr:from>
    <xdr:to>
      <xdr:col>3</xdr:col>
      <xdr:colOff>400050</xdr:colOff>
      <xdr:row>2</xdr:row>
      <xdr:rowOff>366370</xdr:rowOff>
    </xdr:to>
    <xdr:pic>
      <xdr:nvPicPr>
        <xdr:cNvPr id="20" name="Picture 2"/>
        <xdr:cNvPicPr>
          <a:picLocks noChangeAspect="1" noChangeArrowheads="1"/>
        </xdr:cNvPicPr>
      </xdr:nvPicPr>
      <xdr:blipFill>
        <a:blip xmlns:r="http://schemas.openxmlformats.org/officeDocument/2006/relationships" r:embed="rId5" cstate="print"/>
        <a:srcRect/>
        <a:stretch>
          <a:fillRect/>
        </a:stretch>
      </xdr:blipFill>
      <xdr:spPr bwMode="auto">
        <a:xfrm>
          <a:off x="266700" y="72212"/>
          <a:ext cx="1495425" cy="732308"/>
        </a:xfrm>
        <a:prstGeom prst="rect">
          <a:avLst/>
        </a:prstGeom>
        <a:noFill/>
        <a:ln w="9525">
          <a:noFill/>
          <a:miter lim="800000"/>
          <a:headEnd/>
          <a:tailEnd/>
        </a:ln>
        <a:effectLst/>
      </xdr:spPr>
    </xdr:pic>
    <xdr:clientData/>
  </xdr:twoCellAnchor>
  <xdr:twoCellAnchor editAs="oneCell">
    <xdr:from>
      <xdr:col>14</xdr:col>
      <xdr:colOff>394641</xdr:colOff>
      <xdr:row>1</xdr:row>
      <xdr:rowOff>47625</xdr:rowOff>
    </xdr:from>
    <xdr:to>
      <xdr:col>15</xdr:col>
      <xdr:colOff>350543</xdr:colOff>
      <xdr:row>2</xdr:row>
      <xdr:rowOff>342900</xdr:rowOff>
    </xdr:to>
    <xdr:pic>
      <xdr:nvPicPr>
        <xdr:cNvPr id="21" name="Picture 9"/>
        <xdr:cNvPicPr>
          <a:picLocks noChangeAspect="1" noChangeArrowheads="1"/>
        </xdr:cNvPicPr>
      </xdr:nvPicPr>
      <xdr:blipFill>
        <a:blip xmlns:r="http://schemas.openxmlformats.org/officeDocument/2006/relationships" r:embed="rId6" cstate="print"/>
        <a:srcRect/>
        <a:stretch>
          <a:fillRect/>
        </a:stretch>
      </xdr:blipFill>
      <xdr:spPr bwMode="auto">
        <a:xfrm>
          <a:off x="9614841" y="104775"/>
          <a:ext cx="670277" cy="647700"/>
        </a:xfrm>
        <a:prstGeom prst="rect">
          <a:avLst/>
        </a:prstGeom>
        <a:noFill/>
        <a:ln w="9525">
          <a:noFill/>
          <a:miter lim="800000"/>
          <a:headEnd/>
          <a:tailEnd/>
        </a:ln>
        <a:effec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104</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1965113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231511</xdr:colOff>
      <xdr:row>120</xdr:row>
      <xdr:rowOff>99218</xdr:rowOff>
    </xdr:from>
    <xdr:to>
      <xdr:col>5</xdr:col>
      <xdr:colOff>491407</xdr:colOff>
      <xdr:row>126</xdr:row>
      <xdr:rowOff>282614</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241036" y="22921118"/>
          <a:ext cx="3041196" cy="1802646"/>
        </a:xfrm>
        <a:prstGeom prst="rect">
          <a:avLst/>
        </a:prstGeom>
        <a:ln w="19050">
          <a:solidFill>
            <a:schemeClr val="tx1"/>
          </a:solidFill>
        </a:ln>
      </xdr:spPr>
    </xdr:pic>
    <xdr:clientData/>
  </xdr:twoCellAnchor>
  <xdr:twoCellAnchor editAs="oneCell">
    <xdr:from>
      <xdr:col>6</xdr:col>
      <xdr:colOff>201083</xdr:colOff>
      <xdr:row>120</xdr:row>
      <xdr:rowOff>87313</xdr:rowOff>
    </xdr:from>
    <xdr:to>
      <xdr:col>10</xdr:col>
      <xdr:colOff>350668</xdr:colOff>
      <xdr:row>126</xdr:row>
      <xdr:rowOff>270709</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706283" y="22909213"/>
          <a:ext cx="3007085" cy="1802646"/>
        </a:xfrm>
        <a:prstGeom prst="rect">
          <a:avLst/>
        </a:prstGeom>
        <a:ln w="19050">
          <a:solidFill>
            <a:schemeClr val="tx1"/>
          </a:solidFill>
        </a:ln>
      </xdr:spPr>
    </xdr:pic>
    <xdr:clientData/>
  </xdr:twoCellAnchor>
  <xdr:twoCellAnchor editAs="oneCell">
    <xdr:from>
      <xdr:col>2</xdr:col>
      <xdr:colOff>271742</xdr:colOff>
      <xdr:row>129</xdr:row>
      <xdr:rowOff>50801</xdr:rowOff>
    </xdr:from>
    <xdr:to>
      <xdr:col>5</xdr:col>
      <xdr:colOff>3391</xdr:colOff>
      <xdr:row>129</xdr:row>
      <xdr:rowOff>1958801</xdr:rowOff>
    </xdr:to>
    <xdr:pic>
      <xdr:nvPicPr>
        <xdr:cNvPr id="8" name="Imagen 7"/>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6578" r="8005"/>
        <a:stretch/>
      </xdr:blipFill>
      <xdr:spPr>
        <a:xfrm rot="5400000">
          <a:off x="902829" y="25413439"/>
          <a:ext cx="1908000" cy="1874774"/>
        </a:xfrm>
        <a:prstGeom prst="rect">
          <a:avLst/>
        </a:prstGeom>
      </xdr:spPr>
    </xdr:pic>
    <xdr:clientData/>
  </xdr:twoCellAnchor>
  <xdr:twoCellAnchor editAs="oneCell">
    <xdr:from>
      <xdr:col>11</xdr:col>
      <xdr:colOff>419100</xdr:colOff>
      <xdr:row>129</xdr:row>
      <xdr:rowOff>50802</xdr:rowOff>
    </xdr:from>
    <xdr:to>
      <xdr:col>15</xdr:col>
      <xdr:colOff>280700</xdr:colOff>
      <xdr:row>129</xdr:row>
      <xdr:rowOff>1968706</xdr:rowOff>
    </xdr:to>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496175" y="25396827"/>
          <a:ext cx="2719100" cy="1917904"/>
        </a:xfrm>
        <a:prstGeom prst="rect">
          <a:avLst/>
        </a:prstGeom>
      </xdr:spPr>
    </xdr:pic>
    <xdr:clientData/>
  </xdr:twoCellAnchor>
  <xdr:twoCellAnchor editAs="oneCell">
    <xdr:from>
      <xdr:col>7</xdr:col>
      <xdr:colOff>318870</xdr:colOff>
      <xdr:row>129</xdr:row>
      <xdr:rowOff>38100</xdr:rowOff>
    </xdr:from>
    <xdr:to>
      <xdr:col>9</xdr:col>
      <xdr:colOff>668864</xdr:colOff>
      <xdr:row>129</xdr:row>
      <xdr:rowOff>1946100</xdr:rowOff>
    </xdr:to>
    <xdr:pic>
      <xdr:nvPicPr>
        <xdr:cNvPr id="10" name="Imagen 9"/>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8468" r="11694"/>
        <a:stretch/>
      </xdr:blipFill>
      <xdr:spPr>
        <a:xfrm rot="5400000">
          <a:off x="4473817" y="25448753"/>
          <a:ext cx="1908000" cy="1778744"/>
        </a:xfrm>
        <a:prstGeom prst="rect">
          <a:avLst/>
        </a:prstGeom>
      </xdr:spPr>
    </xdr:pic>
    <xdr:clientData/>
  </xdr:twoCellAnchor>
  <xdr:oneCellAnchor>
    <xdr:from>
      <xdr:col>4</xdr:col>
      <xdr:colOff>707523</xdr:colOff>
      <xdr:row>98</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86997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86997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101</xdr:row>
      <xdr:rowOff>110032</xdr:rowOff>
    </xdr:from>
    <xdr:ext cx="4086888" cy="308674"/>
    <mc:AlternateContent xmlns:mc="http://schemas.openxmlformats.org/markup-compatibility/2006" xmlns:a14="http://schemas.microsoft.com/office/drawing/2010/main">
      <mc:Choice Requires="a14">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92362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92362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101</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91885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91885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101</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92596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92596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101</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92290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92290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101</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92559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92559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98</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86682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86682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98</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86530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86530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98</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87469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87469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257175</xdr:colOff>
      <xdr:row>1</xdr:row>
      <xdr:rowOff>34112</xdr:rowOff>
    </xdr:from>
    <xdr:to>
      <xdr:col>3</xdr:col>
      <xdr:colOff>400050</xdr:colOff>
      <xdr:row>2</xdr:row>
      <xdr:rowOff>385420</xdr:rowOff>
    </xdr:to>
    <xdr:pic>
      <xdr:nvPicPr>
        <xdr:cNvPr id="21"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66700" y="91262"/>
          <a:ext cx="1495425" cy="675158"/>
        </a:xfrm>
        <a:prstGeom prst="rect">
          <a:avLst/>
        </a:prstGeom>
        <a:noFill/>
        <a:ln w="9525">
          <a:noFill/>
          <a:miter lim="800000"/>
          <a:headEnd/>
          <a:tailEnd/>
        </a:ln>
        <a:effectLst/>
      </xdr:spPr>
    </xdr:pic>
    <xdr:clientData/>
  </xdr:twoCellAnchor>
  <xdr:twoCellAnchor editAs="oneCell">
    <xdr:from>
      <xdr:col>14</xdr:col>
      <xdr:colOff>347439</xdr:colOff>
      <xdr:row>1</xdr:row>
      <xdr:rowOff>47625</xdr:rowOff>
    </xdr:from>
    <xdr:to>
      <xdr:col>15</xdr:col>
      <xdr:colOff>350544</xdr:colOff>
      <xdr:row>2</xdr:row>
      <xdr:rowOff>390525</xdr:rowOff>
    </xdr:to>
    <xdr:pic>
      <xdr:nvPicPr>
        <xdr:cNvPr id="22"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567639" y="104775"/>
          <a:ext cx="717480" cy="723900"/>
        </a:xfrm>
        <a:prstGeom prst="rect">
          <a:avLst/>
        </a:prstGeom>
        <a:noFill/>
        <a:ln w="9525">
          <a:noFill/>
          <a:miter lim="800000"/>
          <a:headEnd/>
          <a:tailEnd/>
        </a:ln>
        <a:effec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94</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1793663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229810</xdr:colOff>
      <xdr:row>110</xdr:row>
      <xdr:rowOff>63500</xdr:rowOff>
    </xdr:from>
    <xdr:to>
      <xdr:col>5</xdr:col>
      <xdr:colOff>489706</xdr:colOff>
      <xdr:row>116</xdr:row>
      <xdr:rowOff>250298</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239335" y="21170900"/>
          <a:ext cx="3041196" cy="1806048"/>
        </a:xfrm>
        <a:prstGeom prst="rect">
          <a:avLst/>
        </a:prstGeom>
        <a:ln w="19050">
          <a:solidFill>
            <a:schemeClr val="tx1"/>
          </a:solidFill>
        </a:ln>
      </xdr:spPr>
    </xdr:pic>
    <xdr:clientData/>
  </xdr:twoCellAnchor>
  <xdr:twoCellAnchor editAs="oneCell">
    <xdr:from>
      <xdr:col>6</xdr:col>
      <xdr:colOff>173868</xdr:colOff>
      <xdr:row>110</xdr:row>
      <xdr:rowOff>63500</xdr:rowOff>
    </xdr:from>
    <xdr:to>
      <xdr:col>10</xdr:col>
      <xdr:colOff>323453</xdr:colOff>
      <xdr:row>116</xdr:row>
      <xdr:rowOff>250298</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679068" y="21170900"/>
          <a:ext cx="3007085" cy="1806048"/>
        </a:xfrm>
        <a:prstGeom prst="rect">
          <a:avLst/>
        </a:prstGeom>
        <a:ln w="19050">
          <a:solidFill>
            <a:schemeClr val="tx1"/>
          </a:solidFill>
        </a:ln>
      </xdr:spPr>
    </xdr:pic>
    <xdr:clientData/>
  </xdr:twoCellAnchor>
  <xdr:twoCellAnchor editAs="oneCell">
    <xdr:from>
      <xdr:col>2</xdr:col>
      <xdr:colOff>42334</xdr:colOff>
      <xdr:row>119</xdr:row>
      <xdr:rowOff>148167</xdr:rowOff>
    </xdr:from>
    <xdr:to>
      <xdr:col>5</xdr:col>
      <xdr:colOff>283334</xdr:colOff>
      <xdr:row>119</xdr:row>
      <xdr:rowOff>1948167</xdr:rowOff>
    </xdr:to>
    <xdr:pic>
      <xdr:nvPicPr>
        <xdr:cNvPr id="8" name="Imagen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0034" y="23779692"/>
          <a:ext cx="2384125" cy="1800000"/>
        </a:xfrm>
        <a:prstGeom prst="rect">
          <a:avLst/>
        </a:prstGeom>
      </xdr:spPr>
    </xdr:pic>
    <xdr:clientData/>
  </xdr:twoCellAnchor>
  <xdr:twoCellAnchor editAs="oneCell">
    <xdr:from>
      <xdr:col>11</xdr:col>
      <xdr:colOff>668584</xdr:colOff>
      <xdr:row>119</xdr:row>
      <xdr:rowOff>97083</xdr:rowOff>
    </xdr:from>
    <xdr:to>
      <xdr:col>15</xdr:col>
      <xdr:colOff>189917</xdr:colOff>
      <xdr:row>119</xdr:row>
      <xdr:rowOff>1897083</xdr:rowOff>
    </xdr:to>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45659" y="23728608"/>
          <a:ext cx="2378833" cy="1800000"/>
        </a:xfrm>
        <a:prstGeom prst="rect">
          <a:avLst/>
        </a:prstGeom>
      </xdr:spPr>
    </xdr:pic>
    <xdr:clientData/>
  </xdr:twoCellAnchor>
  <xdr:twoCellAnchor editAs="oneCell">
    <xdr:from>
      <xdr:col>7</xdr:col>
      <xdr:colOff>162417</xdr:colOff>
      <xdr:row>119</xdr:row>
      <xdr:rowOff>130667</xdr:rowOff>
    </xdr:from>
    <xdr:to>
      <xdr:col>10</xdr:col>
      <xdr:colOff>403417</xdr:colOff>
      <xdr:row>119</xdr:row>
      <xdr:rowOff>1930667</xdr:rowOff>
    </xdr:to>
    <xdr:pic>
      <xdr:nvPicPr>
        <xdr:cNvPr id="10" name="Imagen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81992" y="23762192"/>
          <a:ext cx="2384125" cy="1800000"/>
        </a:xfrm>
        <a:prstGeom prst="rect">
          <a:avLst/>
        </a:prstGeom>
      </xdr:spPr>
    </xdr:pic>
    <xdr:clientData/>
  </xdr:twoCellAnchor>
  <xdr:oneCellAnchor>
    <xdr:from>
      <xdr:col>4</xdr:col>
      <xdr:colOff>707523</xdr:colOff>
      <xdr:row>88</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6985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6985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91</xdr:row>
      <xdr:rowOff>110032</xdr:rowOff>
    </xdr:from>
    <xdr:ext cx="4086888" cy="308674"/>
    <mc:AlternateContent xmlns:mc="http://schemas.openxmlformats.org/markup-compatibility/2006" xmlns:a14="http://schemas.microsoft.com/office/drawing/2010/main">
      <mc:Choice Requires="a14">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7521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7521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91</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7474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7474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91</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7545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7545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91</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7514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7514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91</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7541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7541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88</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6953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6953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88</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6938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6938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88</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7032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7032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257175</xdr:colOff>
      <xdr:row>1</xdr:row>
      <xdr:rowOff>34112</xdr:rowOff>
    </xdr:from>
    <xdr:to>
      <xdr:col>3</xdr:col>
      <xdr:colOff>400050</xdr:colOff>
      <xdr:row>2</xdr:row>
      <xdr:rowOff>328270</xdr:rowOff>
    </xdr:to>
    <xdr:pic>
      <xdr:nvPicPr>
        <xdr:cNvPr id="20"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66700" y="91262"/>
          <a:ext cx="1495425" cy="656108"/>
        </a:xfrm>
        <a:prstGeom prst="rect">
          <a:avLst/>
        </a:prstGeom>
        <a:noFill/>
        <a:ln w="9525">
          <a:noFill/>
          <a:miter lim="800000"/>
          <a:headEnd/>
          <a:tailEnd/>
        </a:ln>
        <a:effectLst/>
      </xdr:spPr>
    </xdr:pic>
    <xdr:clientData/>
  </xdr:twoCellAnchor>
  <xdr:twoCellAnchor editAs="oneCell">
    <xdr:from>
      <xdr:col>14</xdr:col>
      <xdr:colOff>394641</xdr:colOff>
      <xdr:row>1</xdr:row>
      <xdr:rowOff>47625</xdr:rowOff>
    </xdr:from>
    <xdr:to>
      <xdr:col>15</xdr:col>
      <xdr:colOff>350543</xdr:colOff>
      <xdr:row>2</xdr:row>
      <xdr:rowOff>314325</xdr:rowOff>
    </xdr:to>
    <xdr:pic>
      <xdr:nvPicPr>
        <xdr:cNvPr id="21"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614841" y="104775"/>
          <a:ext cx="670277" cy="619125"/>
        </a:xfrm>
        <a:prstGeom prst="rect">
          <a:avLst/>
        </a:prstGeom>
        <a:noFill/>
        <a:ln w="9525">
          <a:noFill/>
          <a:miter lim="800000"/>
          <a:headEnd/>
          <a:tailEnd/>
        </a:ln>
        <a:effec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84</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1622213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267229</xdr:colOff>
      <xdr:row>100</xdr:row>
      <xdr:rowOff>111125</xdr:rowOff>
    </xdr:from>
    <xdr:to>
      <xdr:col>5</xdr:col>
      <xdr:colOff>527125</xdr:colOff>
      <xdr:row>106</xdr:row>
      <xdr:rowOff>294521</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276754" y="19504025"/>
          <a:ext cx="3041196" cy="1802646"/>
        </a:xfrm>
        <a:prstGeom prst="rect">
          <a:avLst/>
        </a:prstGeom>
        <a:ln w="19050">
          <a:solidFill>
            <a:schemeClr val="tx1"/>
          </a:solidFill>
        </a:ln>
      </xdr:spPr>
    </xdr:pic>
    <xdr:clientData/>
  </xdr:twoCellAnchor>
  <xdr:twoCellAnchor editAs="oneCell">
    <xdr:from>
      <xdr:col>6</xdr:col>
      <xdr:colOff>391583</xdr:colOff>
      <xdr:row>100</xdr:row>
      <xdr:rowOff>146843</xdr:rowOff>
    </xdr:from>
    <xdr:to>
      <xdr:col>10</xdr:col>
      <xdr:colOff>541168</xdr:colOff>
      <xdr:row>106</xdr:row>
      <xdr:rowOff>330239</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896783" y="19539743"/>
          <a:ext cx="3007085" cy="1802646"/>
        </a:xfrm>
        <a:prstGeom prst="rect">
          <a:avLst/>
        </a:prstGeom>
        <a:ln w="19050">
          <a:solidFill>
            <a:schemeClr val="tx1"/>
          </a:solidFill>
        </a:ln>
      </xdr:spPr>
    </xdr:pic>
    <xdr:clientData/>
  </xdr:twoCellAnchor>
  <xdr:twoCellAnchor editAs="oneCell">
    <xdr:from>
      <xdr:col>12</xdr:col>
      <xdr:colOff>365076</xdr:colOff>
      <xdr:row>109</xdr:row>
      <xdr:rowOff>52855</xdr:rowOff>
    </xdr:from>
    <xdr:to>
      <xdr:col>14</xdr:col>
      <xdr:colOff>394227</xdr:colOff>
      <xdr:row>109</xdr:row>
      <xdr:rowOff>2010834</xdr:rowOff>
    </xdr:to>
    <xdr:pic>
      <xdr:nvPicPr>
        <xdr:cNvPr id="8" name="Imagen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7906487" y="22219919"/>
          <a:ext cx="1957979" cy="1457901"/>
        </a:xfrm>
        <a:prstGeom prst="rect">
          <a:avLst/>
        </a:prstGeom>
      </xdr:spPr>
    </xdr:pic>
    <xdr:clientData/>
  </xdr:twoCellAnchor>
  <xdr:twoCellAnchor editAs="oneCell">
    <xdr:from>
      <xdr:col>6</xdr:col>
      <xdr:colOff>456849</xdr:colOff>
      <xdr:row>109</xdr:row>
      <xdr:rowOff>59993</xdr:rowOff>
    </xdr:from>
    <xdr:to>
      <xdr:col>10</xdr:col>
      <xdr:colOff>164814</xdr:colOff>
      <xdr:row>109</xdr:row>
      <xdr:rowOff>1999967</xdr:rowOff>
    </xdr:to>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62049" y="21977018"/>
          <a:ext cx="2565465" cy="1939974"/>
        </a:xfrm>
        <a:prstGeom prst="rect">
          <a:avLst/>
        </a:prstGeom>
      </xdr:spPr>
    </xdr:pic>
    <xdr:clientData/>
  </xdr:twoCellAnchor>
  <xdr:twoCellAnchor editAs="oneCell">
    <xdr:from>
      <xdr:col>1</xdr:col>
      <xdr:colOff>359833</xdr:colOff>
      <xdr:row>109</xdr:row>
      <xdr:rowOff>51243</xdr:rowOff>
    </xdr:from>
    <xdr:to>
      <xdr:col>5</xdr:col>
      <xdr:colOff>156064</xdr:colOff>
      <xdr:row>109</xdr:row>
      <xdr:rowOff>1991216</xdr:rowOff>
    </xdr:to>
    <xdr:pic>
      <xdr:nvPicPr>
        <xdr:cNvPr id="10" name="Imagen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69358" y="21968268"/>
          <a:ext cx="2577531" cy="1939973"/>
        </a:xfrm>
        <a:prstGeom prst="rect">
          <a:avLst/>
        </a:prstGeom>
      </xdr:spPr>
    </xdr:pic>
    <xdr:clientData/>
  </xdr:twoCellAnchor>
  <xdr:oneCellAnchor>
    <xdr:from>
      <xdr:col>4</xdr:col>
      <xdr:colOff>707523</xdr:colOff>
      <xdr:row>78</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52707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52707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81</xdr:row>
      <xdr:rowOff>110032</xdr:rowOff>
    </xdr:from>
    <xdr:ext cx="4086888" cy="308674"/>
    <mc:AlternateContent xmlns:mc="http://schemas.openxmlformats.org/markup-compatibility/2006" xmlns:a14="http://schemas.microsoft.com/office/drawing/2010/main">
      <mc:Choice Requires="a14">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58072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58072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81</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57595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57595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81</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58306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58306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81</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58000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58000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81</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58269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58269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78</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52392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52392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78</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52240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52240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78</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53179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53179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257175</xdr:colOff>
      <xdr:row>1</xdr:row>
      <xdr:rowOff>34112</xdr:rowOff>
    </xdr:from>
    <xdr:to>
      <xdr:col>3</xdr:col>
      <xdr:colOff>400050</xdr:colOff>
      <xdr:row>2</xdr:row>
      <xdr:rowOff>309220</xdr:rowOff>
    </xdr:to>
    <xdr:pic>
      <xdr:nvPicPr>
        <xdr:cNvPr id="20"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66700" y="91262"/>
          <a:ext cx="1495425" cy="627533"/>
        </a:xfrm>
        <a:prstGeom prst="rect">
          <a:avLst/>
        </a:prstGeom>
        <a:noFill/>
        <a:ln w="9525">
          <a:noFill/>
          <a:miter lim="800000"/>
          <a:headEnd/>
          <a:tailEnd/>
        </a:ln>
        <a:effectLst/>
      </xdr:spPr>
    </xdr:pic>
    <xdr:clientData/>
  </xdr:twoCellAnchor>
  <xdr:twoCellAnchor editAs="oneCell">
    <xdr:from>
      <xdr:col>14</xdr:col>
      <xdr:colOff>394641</xdr:colOff>
      <xdr:row>1</xdr:row>
      <xdr:rowOff>47625</xdr:rowOff>
    </xdr:from>
    <xdr:to>
      <xdr:col>15</xdr:col>
      <xdr:colOff>350543</xdr:colOff>
      <xdr:row>2</xdr:row>
      <xdr:rowOff>285750</xdr:rowOff>
    </xdr:to>
    <xdr:pic>
      <xdr:nvPicPr>
        <xdr:cNvPr id="21"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614841" y="104775"/>
          <a:ext cx="670277" cy="590550"/>
        </a:xfrm>
        <a:prstGeom prst="rect">
          <a:avLst/>
        </a:prstGeom>
        <a:noFill/>
        <a:ln w="9525">
          <a:noFill/>
          <a:miter lim="800000"/>
          <a:headEnd/>
          <a:tailEnd/>
        </a:ln>
        <a:effec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41"/>
  <sheetViews>
    <sheetView topLeftCell="A22" zoomScale="85" zoomScaleNormal="85" workbookViewId="0">
      <selection activeCell="E43" sqref="E43"/>
    </sheetView>
  </sheetViews>
  <sheetFormatPr baseColWidth="10" defaultRowHeight="15" x14ac:dyDescent="0.25"/>
  <cols>
    <col min="2" max="2" width="1.28515625" customWidth="1"/>
    <col min="10" max="10" width="1.28515625" customWidth="1"/>
  </cols>
  <sheetData>
    <row r="2" spans="2:10" x14ac:dyDescent="0.25">
      <c r="B2" s="98" t="s">
        <v>39</v>
      </c>
      <c r="C2" s="98"/>
      <c r="D2" s="98"/>
      <c r="E2" s="98"/>
      <c r="F2" s="98"/>
      <c r="G2" s="98"/>
      <c r="H2" s="98"/>
      <c r="I2" s="98"/>
      <c r="J2" s="98"/>
    </row>
    <row r="3" spans="2:10" ht="6.75" customHeight="1" x14ac:dyDescent="0.25">
      <c r="B3" s="100"/>
      <c r="C3" s="101"/>
      <c r="D3" s="101"/>
      <c r="E3" s="101"/>
      <c r="F3" s="101"/>
      <c r="G3" s="101"/>
      <c r="H3" s="101"/>
      <c r="I3" s="101"/>
      <c r="J3" s="102"/>
    </row>
    <row r="4" spans="2:10" x14ac:dyDescent="0.25">
      <c r="B4" s="103"/>
      <c r="C4" s="99"/>
      <c r="D4" s="99"/>
      <c r="E4" s="99"/>
      <c r="F4" s="99"/>
      <c r="G4" s="99"/>
      <c r="H4" s="99"/>
      <c r="I4" s="99"/>
      <c r="J4" s="105"/>
    </row>
    <row r="5" spans="2:10" x14ac:dyDescent="0.25">
      <c r="B5" s="103"/>
      <c r="C5" s="99"/>
      <c r="D5" s="99"/>
      <c r="E5" s="99"/>
      <c r="F5" s="99"/>
      <c r="G5" s="99"/>
      <c r="H5" s="99"/>
      <c r="I5" s="99"/>
      <c r="J5" s="105"/>
    </row>
    <row r="6" spans="2:10" x14ac:dyDescent="0.25">
      <c r="B6" s="103"/>
      <c r="C6" s="99"/>
      <c r="D6" s="99"/>
      <c r="E6" s="99"/>
      <c r="F6" s="99"/>
      <c r="G6" s="99"/>
      <c r="H6" s="99"/>
      <c r="I6" s="99"/>
      <c r="J6" s="105"/>
    </row>
    <row r="7" spans="2:10" x14ac:dyDescent="0.25">
      <c r="B7" s="103"/>
      <c r="C7" s="99"/>
      <c r="D7" s="99"/>
      <c r="E7" s="99"/>
      <c r="F7" s="99"/>
      <c r="G7" s="99"/>
      <c r="H7" s="99"/>
      <c r="I7" s="99"/>
      <c r="J7" s="105"/>
    </row>
    <row r="8" spans="2:10" x14ac:dyDescent="0.25">
      <c r="B8" s="103"/>
      <c r="C8" s="99"/>
      <c r="D8" s="99"/>
      <c r="E8" s="99"/>
      <c r="F8" s="99"/>
      <c r="G8" s="99"/>
      <c r="H8" s="99"/>
      <c r="I8" s="99"/>
      <c r="J8" s="105"/>
    </row>
    <row r="9" spans="2:10" x14ac:dyDescent="0.25">
      <c r="B9" s="103"/>
      <c r="C9" s="99"/>
      <c r="D9" s="99"/>
      <c r="E9" s="99"/>
      <c r="F9" s="99"/>
      <c r="G9" s="99"/>
      <c r="H9" s="99"/>
      <c r="I9" s="99"/>
      <c r="J9" s="105"/>
    </row>
    <row r="10" spans="2:10" x14ac:dyDescent="0.25">
      <c r="B10" s="103"/>
      <c r="C10" s="99"/>
      <c r="D10" s="99"/>
      <c r="E10" s="99"/>
      <c r="F10" s="99"/>
      <c r="G10" s="99"/>
      <c r="H10" s="99"/>
      <c r="I10" s="99"/>
      <c r="J10" s="105"/>
    </row>
    <row r="11" spans="2:10" x14ac:dyDescent="0.25">
      <c r="B11" s="103"/>
      <c r="C11" s="99"/>
      <c r="D11" s="99"/>
      <c r="E11" s="99"/>
      <c r="F11" s="99"/>
      <c r="G11" s="99"/>
      <c r="H11" s="99"/>
      <c r="I11" s="99"/>
      <c r="J11" s="105"/>
    </row>
    <row r="12" spans="2:10" x14ac:dyDescent="0.25">
      <c r="B12" s="103"/>
      <c r="C12" s="99"/>
      <c r="D12" s="99"/>
      <c r="E12" s="99"/>
      <c r="F12" s="99"/>
      <c r="G12" s="99"/>
      <c r="H12" s="99"/>
      <c r="I12" s="99"/>
      <c r="J12" s="105"/>
    </row>
    <row r="13" spans="2:10" x14ac:dyDescent="0.25">
      <c r="B13" s="103"/>
      <c r="C13" s="99"/>
      <c r="D13" s="99"/>
      <c r="E13" s="99"/>
      <c r="F13" s="99"/>
      <c r="G13" s="99"/>
      <c r="H13" s="99"/>
      <c r="I13" s="99"/>
      <c r="J13" s="105"/>
    </row>
    <row r="14" spans="2:10" x14ac:dyDescent="0.25">
      <c r="B14" s="103"/>
      <c r="C14" s="99"/>
      <c r="D14" s="99"/>
      <c r="E14" s="99"/>
      <c r="F14" s="99"/>
      <c r="G14" s="99"/>
      <c r="H14" s="99"/>
      <c r="I14" s="99"/>
      <c r="J14" s="105"/>
    </row>
    <row r="15" spans="2:10" x14ac:dyDescent="0.25">
      <c r="B15" s="103"/>
      <c r="C15" s="99"/>
      <c r="D15" s="99"/>
      <c r="E15" s="99"/>
      <c r="F15" s="99"/>
      <c r="G15" s="99"/>
      <c r="H15" s="99"/>
      <c r="I15" s="99"/>
      <c r="J15" s="105"/>
    </row>
    <row r="16" spans="2:10" x14ac:dyDescent="0.25">
      <c r="B16" s="103"/>
      <c r="C16" s="99"/>
      <c r="D16" s="99"/>
      <c r="E16" s="99"/>
      <c r="F16" s="99"/>
      <c r="G16" s="99"/>
      <c r="H16" s="99"/>
      <c r="I16" s="99"/>
      <c r="J16" s="105"/>
    </row>
    <row r="17" spans="2:10" x14ac:dyDescent="0.25">
      <c r="B17" s="103"/>
      <c r="C17" s="99"/>
      <c r="D17" s="99"/>
      <c r="E17" s="99"/>
      <c r="F17" s="99"/>
      <c r="G17" s="99"/>
      <c r="H17" s="99"/>
      <c r="I17" s="99"/>
      <c r="J17" s="105"/>
    </row>
    <row r="18" spans="2:10" x14ac:dyDescent="0.25">
      <c r="B18" s="103"/>
      <c r="C18" s="99"/>
      <c r="D18" s="99"/>
      <c r="E18" s="99"/>
      <c r="F18" s="99"/>
      <c r="G18" s="99"/>
      <c r="H18" s="99"/>
      <c r="I18" s="99"/>
      <c r="J18" s="105"/>
    </row>
    <row r="19" spans="2:10" x14ac:dyDescent="0.25">
      <c r="B19" s="103"/>
      <c r="C19" s="99"/>
      <c r="D19" s="99"/>
      <c r="E19" s="99"/>
      <c r="F19" s="99"/>
      <c r="G19" s="99"/>
      <c r="H19" s="99"/>
      <c r="I19" s="99"/>
      <c r="J19" s="105"/>
    </row>
    <row r="20" spans="2:10" x14ac:dyDescent="0.25">
      <c r="B20" s="103"/>
      <c r="C20" s="99"/>
      <c r="D20" s="99"/>
      <c r="E20" s="99"/>
      <c r="F20" s="99"/>
      <c r="G20" s="99"/>
      <c r="H20" s="99"/>
      <c r="I20" s="99"/>
      <c r="J20" s="105"/>
    </row>
    <row r="21" spans="2:10" x14ac:dyDescent="0.25">
      <c r="B21" s="103"/>
      <c r="C21" s="99"/>
      <c r="D21" s="99"/>
      <c r="E21" s="99"/>
      <c r="F21" s="99"/>
      <c r="G21" s="99"/>
      <c r="H21" s="99"/>
      <c r="I21" s="99"/>
      <c r="J21" s="105"/>
    </row>
    <row r="22" spans="2:10" x14ac:dyDescent="0.25">
      <c r="B22" s="103"/>
      <c r="C22" s="99"/>
      <c r="D22" s="99"/>
      <c r="E22" s="99"/>
      <c r="F22" s="99"/>
      <c r="G22" s="99"/>
      <c r="H22" s="99"/>
      <c r="I22" s="99"/>
      <c r="J22" s="105"/>
    </row>
    <row r="23" spans="2:10" ht="6.75" customHeight="1" x14ac:dyDescent="0.25">
      <c r="B23" s="104"/>
      <c r="C23" s="107"/>
      <c r="D23" s="107"/>
      <c r="E23" s="107"/>
      <c r="F23" s="107"/>
      <c r="G23" s="107"/>
      <c r="H23" s="107"/>
      <c r="I23" s="107"/>
      <c r="J23" s="106"/>
    </row>
    <row r="24" spans="2:10" x14ac:dyDescent="0.25">
      <c r="B24" s="1"/>
      <c r="C24" s="1"/>
      <c r="D24" s="1"/>
      <c r="E24" s="1"/>
      <c r="F24" s="1"/>
      <c r="G24" s="1"/>
      <c r="H24" s="1"/>
      <c r="I24" s="1"/>
    </row>
    <row r="25" spans="2:10" x14ac:dyDescent="0.25">
      <c r="B25" s="98" t="s">
        <v>40</v>
      </c>
      <c r="C25" s="98"/>
      <c r="D25" s="98"/>
      <c r="E25" s="98"/>
      <c r="F25" s="98"/>
      <c r="G25" s="98"/>
      <c r="H25" s="98"/>
      <c r="I25" s="98"/>
      <c r="J25" s="98"/>
    </row>
    <row r="26" spans="2:10" ht="6.75" customHeight="1" x14ac:dyDescent="0.25">
      <c r="B26" s="100"/>
      <c r="C26" s="101"/>
      <c r="D26" s="101"/>
      <c r="E26" s="101"/>
      <c r="F26" s="101"/>
      <c r="G26" s="101"/>
      <c r="H26" s="101"/>
      <c r="I26" s="101"/>
      <c r="J26" s="102"/>
    </row>
    <row r="27" spans="2:10" x14ac:dyDescent="0.25">
      <c r="B27" s="103"/>
      <c r="C27" s="99"/>
      <c r="D27" s="99"/>
      <c r="E27" s="99"/>
      <c r="F27" s="99"/>
      <c r="G27" s="99"/>
      <c r="H27" s="99"/>
      <c r="I27" s="99"/>
      <c r="J27" s="105"/>
    </row>
    <row r="28" spans="2:10" x14ac:dyDescent="0.25">
      <c r="B28" s="103"/>
      <c r="C28" s="99"/>
      <c r="D28" s="99"/>
      <c r="E28" s="99"/>
      <c r="F28" s="99"/>
      <c r="G28" s="99"/>
      <c r="H28" s="99"/>
      <c r="I28" s="99"/>
      <c r="J28" s="105"/>
    </row>
    <row r="29" spans="2:10" x14ac:dyDescent="0.25">
      <c r="B29" s="103"/>
      <c r="C29" s="99"/>
      <c r="D29" s="99"/>
      <c r="E29" s="99"/>
      <c r="F29" s="99"/>
      <c r="G29" s="99"/>
      <c r="H29" s="99"/>
      <c r="I29" s="99"/>
      <c r="J29" s="105"/>
    </row>
    <row r="30" spans="2:10" x14ac:dyDescent="0.25">
      <c r="B30" s="103"/>
      <c r="C30" s="99"/>
      <c r="D30" s="99"/>
      <c r="E30" s="99"/>
      <c r="F30" s="99"/>
      <c r="G30" s="99"/>
      <c r="H30" s="99"/>
      <c r="I30" s="99"/>
      <c r="J30" s="105"/>
    </row>
    <row r="31" spans="2:10" x14ac:dyDescent="0.25">
      <c r="B31" s="103"/>
      <c r="C31" s="99"/>
      <c r="D31" s="99"/>
      <c r="E31" s="99"/>
      <c r="F31" s="99"/>
      <c r="G31" s="99"/>
      <c r="H31" s="99"/>
      <c r="I31" s="99"/>
      <c r="J31" s="105"/>
    </row>
    <row r="32" spans="2:10" x14ac:dyDescent="0.25">
      <c r="B32" s="103"/>
      <c r="C32" s="99"/>
      <c r="D32" s="99"/>
      <c r="E32" s="99"/>
      <c r="F32" s="99"/>
      <c r="G32" s="99"/>
      <c r="H32" s="99"/>
      <c r="I32" s="99"/>
      <c r="J32" s="105"/>
    </row>
    <row r="33" spans="2:10" x14ac:dyDescent="0.25">
      <c r="B33" s="103"/>
      <c r="C33" s="99"/>
      <c r="D33" s="99"/>
      <c r="E33" s="99"/>
      <c r="F33" s="99"/>
      <c r="G33" s="99"/>
      <c r="H33" s="99"/>
      <c r="I33" s="99"/>
      <c r="J33" s="105"/>
    </row>
    <row r="34" spans="2:10" x14ac:dyDescent="0.25">
      <c r="B34" s="103"/>
      <c r="C34" s="99"/>
      <c r="D34" s="99"/>
      <c r="E34" s="99"/>
      <c r="F34" s="99"/>
      <c r="G34" s="99"/>
      <c r="H34" s="99"/>
      <c r="I34" s="99"/>
      <c r="J34" s="105"/>
    </row>
    <row r="35" spans="2:10" x14ac:dyDescent="0.25">
      <c r="B35" s="103"/>
      <c r="C35" s="99"/>
      <c r="D35" s="99"/>
      <c r="E35" s="99"/>
      <c r="F35" s="99"/>
      <c r="G35" s="99"/>
      <c r="H35" s="99"/>
      <c r="I35" s="99"/>
      <c r="J35" s="105"/>
    </row>
    <row r="36" spans="2:10" x14ac:dyDescent="0.25">
      <c r="B36" s="103"/>
      <c r="C36" s="99"/>
      <c r="D36" s="99"/>
      <c r="E36" s="99"/>
      <c r="F36" s="99"/>
      <c r="G36" s="99"/>
      <c r="H36" s="99"/>
      <c r="I36" s="99"/>
      <c r="J36" s="105"/>
    </row>
    <row r="37" spans="2:10" x14ac:dyDescent="0.25">
      <c r="B37" s="103"/>
      <c r="C37" s="99"/>
      <c r="D37" s="99"/>
      <c r="E37" s="99"/>
      <c r="F37" s="99"/>
      <c r="G37" s="99"/>
      <c r="H37" s="99"/>
      <c r="I37" s="99"/>
      <c r="J37" s="105"/>
    </row>
    <row r="38" spans="2:10" x14ac:dyDescent="0.25">
      <c r="B38" s="103"/>
      <c r="C38" s="99"/>
      <c r="D38" s="99"/>
      <c r="E38" s="99"/>
      <c r="F38" s="99"/>
      <c r="G38" s="99"/>
      <c r="H38" s="99"/>
      <c r="I38" s="99"/>
      <c r="J38" s="105"/>
    </row>
    <row r="39" spans="2:10" x14ac:dyDescent="0.25">
      <c r="B39" s="103"/>
      <c r="C39" s="99"/>
      <c r="D39" s="99"/>
      <c r="E39" s="99"/>
      <c r="F39" s="99"/>
      <c r="G39" s="99"/>
      <c r="H39" s="99"/>
      <c r="I39" s="99"/>
      <c r="J39" s="105"/>
    </row>
    <row r="40" spans="2:10" x14ac:dyDescent="0.25">
      <c r="B40" s="103"/>
      <c r="C40" s="99"/>
      <c r="D40" s="99"/>
      <c r="E40" s="99"/>
      <c r="F40" s="99"/>
      <c r="G40" s="99"/>
      <c r="H40" s="99"/>
      <c r="I40" s="99"/>
      <c r="J40" s="105"/>
    </row>
    <row r="41" spans="2:10" ht="6.75" customHeight="1" x14ac:dyDescent="0.25">
      <c r="B41" s="104"/>
      <c r="C41" s="107"/>
      <c r="D41" s="107"/>
      <c r="E41" s="107"/>
      <c r="F41" s="107"/>
      <c r="G41" s="107"/>
      <c r="H41" s="107"/>
      <c r="I41" s="107"/>
      <c r="J41" s="106"/>
    </row>
  </sheetData>
  <mergeCells count="12">
    <mergeCell ref="B25:J25"/>
    <mergeCell ref="B26:J26"/>
    <mergeCell ref="B27:B41"/>
    <mergeCell ref="C27:I40"/>
    <mergeCell ref="J27:J41"/>
    <mergeCell ref="C41:I41"/>
    <mergeCell ref="B2:J2"/>
    <mergeCell ref="C4:I22"/>
    <mergeCell ref="B3:J3"/>
    <mergeCell ref="B4:B23"/>
    <mergeCell ref="J4:J23"/>
    <mergeCell ref="C23:I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Z143"/>
  <sheetViews>
    <sheetView tabSelected="1" view="pageBreakPreview" zoomScaleSheetLayoutView="100" zoomScalePageLayoutView="110" workbookViewId="0">
      <selection activeCell="F7" sqref="F7:I7"/>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313"/>
      <c r="B2" s="314"/>
      <c r="C2" s="315"/>
      <c r="D2" s="316"/>
      <c r="E2" s="317" t="s">
        <v>120</v>
      </c>
      <c r="F2" s="318"/>
      <c r="G2" s="318"/>
      <c r="H2" s="318"/>
      <c r="I2" s="318"/>
      <c r="J2" s="318"/>
      <c r="K2" s="318"/>
      <c r="L2" s="318"/>
      <c r="M2" s="318"/>
      <c r="N2" s="318"/>
      <c r="O2" s="319"/>
      <c r="P2" s="320"/>
    </row>
    <row r="3" spans="1:26" s="2" customFormat="1" ht="30" customHeight="1" thickBot="1" x14ac:dyDescent="0.3">
      <c r="A3" s="313"/>
      <c r="B3" s="321"/>
      <c r="C3" s="322"/>
      <c r="D3" s="323"/>
      <c r="E3" s="324"/>
      <c r="F3" s="325"/>
      <c r="G3" s="325"/>
      <c r="H3" s="325"/>
      <c r="I3" s="325"/>
      <c r="J3" s="325"/>
      <c r="K3" s="325"/>
      <c r="L3" s="325"/>
      <c r="M3" s="325"/>
      <c r="N3" s="325"/>
      <c r="O3" s="326"/>
      <c r="P3" s="327"/>
    </row>
    <row r="4" spans="1:26" s="19" customFormat="1" ht="11.25" customHeight="1" thickBot="1" x14ac:dyDescent="0.3">
      <c r="A4" s="18"/>
      <c r="B4" s="299"/>
      <c r="C4" s="228"/>
      <c r="D4" s="228"/>
      <c r="E4" s="228"/>
      <c r="F4" s="228"/>
      <c r="G4" s="228"/>
      <c r="H4" s="228"/>
      <c r="I4" s="228"/>
      <c r="J4" s="228"/>
      <c r="K4" s="228"/>
      <c r="L4" s="228"/>
      <c r="M4" s="228"/>
      <c r="N4" s="228"/>
      <c r="O4" s="228"/>
      <c r="P4" s="228"/>
      <c r="Q4" s="2"/>
      <c r="R4" s="2"/>
      <c r="S4" s="2"/>
      <c r="T4" s="2"/>
      <c r="U4" s="2"/>
      <c r="V4" s="2"/>
      <c r="W4" s="2"/>
      <c r="X4" s="2"/>
      <c r="Y4" s="2"/>
      <c r="Z4" s="2"/>
    </row>
    <row r="5" spans="1:26" s="26" customFormat="1" ht="31.5" customHeight="1" thickBot="1" x14ac:dyDescent="0.3">
      <c r="A5" s="20"/>
      <c r="B5" s="21" t="s">
        <v>0</v>
      </c>
      <c r="C5" s="300">
        <v>43025</v>
      </c>
      <c r="D5" s="301"/>
      <c r="E5" s="22" t="s">
        <v>53</v>
      </c>
      <c r="F5" s="23">
        <v>1</v>
      </c>
      <c r="G5" s="24" t="s">
        <v>1</v>
      </c>
      <c r="H5" s="302" t="s">
        <v>121</v>
      </c>
      <c r="I5" s="303"/>
      <c r="J5" s="303"/>
      <c r="K5" s="303"/>
      <c r="L5" s="303"/>
      <c r="M5" s="303"/>
      <c r="N5" s="303"/>
      <c r="O5" s="303"/>
      <c r="P5" s="304"/>
      <c r="Q5" s="25"/>
      <c r="R5" s="25"/>
      <c r="S5" s="25"/>
      <c r="T5" s="25"/>
      <c r="U5" s="25"/>
      <c r="V5" s="25"/>
      <c r="W5" s="25"/>
      <c r="X5" s="25"/>
      <c r="Y5" s="25"/>
      <c r="Z5" s="25"/>
    </row>
    <row r="6" spans="1:26" s="31" customFormat="1" ht="21.75" customHeight="1" thickBot="1" x14ac:dyDescent="0.3">
      <c r="A6" s="27"/>
      <c r="B6" s="283" t="s">
        <v>2</v>
      </c>
      <c r="C6" s="284"/>
      <c r="D6" s="285" t="s">
        <v>109</v>
      </c>
      <c r="E6" s="286"/>
      <c r="F6" s="286"/>
      <c r="G6" s="286"/>
      <c r="H6" s="286"/>
      <c r="I6" s="287"/>
      <c r="J6" s="28" t="s">
        <v>3</v>
      </c>
      <c r="K6" s="288" t="s">
        <v>110</v>
      </c>
      <c r="L6" s="287"/>
      <c r="M6" s="288" t="s">
        <v>111</v>
      </c>
      <c r="N6" s="289"/>
      <c r="O6" s="29" t="s">
        <v>54</v>
      </c>
      <c r="P6" s="30">
        <v>2295</v>
      </c>
    </row>
    <row r="7" spans="1:26" s="26" customFormat="1" ht="21.75" customHeight="1" x14ac:dyDescent="0.25">
      <c r="B7" s="290" t="s">
        <v>55</v>
      </c>
      <c r="C7" s="291" t="s">
        <v>56</v>
      </c>
      <c r="D7" s="261"/>
      <c r="E7" s="32"/>
      <c r="F7" s="292" t="s">
        <v>57</v>
      </c>
      <c r="G7" s="293"/>
      <c r="H7" s="293"/>
      <c r="I7" s="293"/>
      <c r="J7" s="294" t="s">
        <v>58</v>
      </c>
      <c r="K7" s="295"/>
      <c r="L7" s="295"/>
      <c r="M7" s="296"/>
      <c r="N7" s="297" t="s">
        <v>59</v>
      </c>
      <c r="O7" s="298"/>
      <c r="P7" s="33" t="s">
        <v>60</v>
      </c>
    </row>
    <row r="8" spans="1:26" s="26" customFormat="1" ht="21.75" customHeight="1" thickBot="1" x14ac:dyDescent="0.3">
      <c r="B8" s="235"/>
      <c r="C8" s="252" t="s">
        <v>61</v>
      </c>
      <c r="D8" s="251"/>
      <c r="E8" s="88" t="s">
        <v>4</v>
      </c>
      <c r="F8" s="262" t="s">
        <v>5</v>
      </c>
      <c r="G8" s="263"/>
      <c r="H8" s="263"/>
      <c r="I8" s="263"/>
      <c r="J8" s="264"/>
      <c r="K8" s="265"/>
      <c r="L8" s="265"/>
      <c r="M8" s="266"/>
      <c r="N8" s="267"/>
      <c r="O8" s="268"/>
      <c r="P8" s="34"/>
    </row>
    <row r="9" spans="1:26" s="26" customFormat="1" ht="21.75" customHeight="1" x14ac:dyDescent="0.25">
      <c r="B9" s="269" t="s">
        <v>6</v>
      </c>
      <c r="C9" s="272" t="s">
        <v>62</v>
      </c>
      <c r="D9" s="273" t="s">
        <v>63</v>
      </c>
      <c r="E9" s="258"/>
      <c r="F9" s="35"/>
      <c r="G9" s="274" t="s">
        <v>7</v>
      </c>
      <c r="H9" s="275" t="s">
        <v>8</v>
      </c>
      <c r="I9" s="261"/>
      <c r="J9" s="36"/>
      <c r="K9" s="272" t="s">
        <v>64</v>
      </c>
      <c r="L9" s="276" t="s">
        <v>107</v>
      </c>
      <c r="M9" s="277"/>
      <c r="N9" s="278"/>
      <c r="O9" s="278"/>
      <c r="P9" s="279"/>
    </row>
    <row r="10" spans="1:26" s="26" customFormat="1" ht="21.75" customHeight="1" thickBot="1" x14ac:dyDescent="0.3">
      <c r="B10" s="270"/>
      <c r="C10" s="215"/>
      <c r="D10" s="256" t="s">
        <v>65</v>
      </c>
      <c r="E10" s="251"/>
      <c r="F10" s="89" t="s">
        <v>4</v>
      </c>
      <c r="G10" s="215"/>
      <c r="H10" s="256" t="s">
        <v>9</v>
      </c>
      <c r="I10" s="251"/>
      <c r="J10" s="90" t="s">
        <v>4</v>
      </c>
      <c r="K10" s="215"/>
      <c r="L10" s="280"/>
      <c r="M10" s="281"/>
      <c r="N10" s="281"/>
      <c r="O10" s="281"/>
      <c r="P10" s="282"/>
    </row>
    <row r="11" spans="1:26" s="26" customFormat="1" ht="21.75" customHeight="1" x14ac:dyDescent="0.25">
      <c r="A11" s="20"/>
      <c r="B11" s="270"/>
      <c r="C11" s="257" t="s">
        <v>10</v>
      </c>
      <c r="D11" s="258"/>
      <c r="E11" s="91">
        <v>0.4375</v>
      </c>
      <c r="F11" s="259" t="s">
        <v>11</v>
      </c>
      <c r="G11" s="258"/>
      <c r="H11" s="92">
        <v>0.69</v>
      </c>
      <c r="I11" s="260" t="s">
        <v>12</v>
      </c>
      <c r="J11" s="261"/>
      <c r="K11" s="92">
        <v>10</v>
      </c>
      <c r="L11" s="257" t="s">
        <v>13</v>
      </c>
      <c r="M11" s="258"/>
      <c r="N11" s="93">
        <v>3.6</v>
      </c>
      <c r="O11" s="248" t="s">
        <v>66</v>
      </c>
      <c r="P11" s="249"/>
    </row>
    <row r="12" spans="1:26" s="26" customFormat="1" ht="21.75" customHeight="1" thickBot="1" x14ac:dyDescent="0.3">
      <c r="A12" s="20"/>
      <c r="B12" s="271"/>
      <c r="C12" s="250" t="s">
        <v>14</v>
      </c>
      <c r="D12" s="251"/>
      <c r="E12" s="91">
        <v>0.47222222222222227</v>
      </c>
      <c r="F12" s="252" t="s">
        <v>15</v>
      </c>
      <c r="G12" s="251"/>
      <c r="H12" s="92">
        <v>0.68</v>
      </c>
      <c r="I12" s="253" t="s">
        <v>16</v>
      </c>
      <c r="J12" s="251"/>
      <c r="K12" s="91">
        <v>0.43194444444444446</v>
      </c>
      <c r="L12" s="250" t="s">
        <v>17</v>
      </c>
      <c r="M12" s="251"/>
      <c r="N12" s="94">
        <v>0.2</v>
      </c>
      <c r="O12" s="254">
        <v>2.73</v>
      </c>
      <c r="P12" s="255"/>
    </row>
    <row r="13" spans="1:26" s="26" customFormat="1" ht="21.75" customHeight="1" x14ac:dyDescent="0.25">
      <c r="A13" s="20"/>
      <c r="B13" s="233" t="s">
        <v>18</v>
      </c>
      <c r="C13" s="236" t="s">
        <v>67</v>
      </c>
      <c r="D13" s="237"/>
      <c r="E13" s="237"/>
      <c r="F13" s="238" t="s">
        <v>68</v>
      </c>
      <c r="G13" s="237"/>
      <c r="H13" s="237"/>
      <c r="I13" s="237"/>
      <c r="J13" s="238" t="s">
        <v>69</v>
      </c>
      <c r="K13" s="237"/>
      <c r="L13" s="237"/>
      <c r="M13" s="237"/>
      <c r="N13" s="239" t="s">
        <v>70</v>
      </c>
      <c r="O13" s="237"/>
      <c r="P13" s="240"/>
      <c r="Q13" s="37"/>
      <c r="R13" s="25"/>
      <c r="S13" s="25"/>
      <c r="T13" s="25"/>
      <c r="U13" s="25"/>
      <c r="V13" s="25"/>
      <c r="W13" s="25"/>
      <c r="X13" s="25"/>
      <c r="Y13" s="25"/>
      <c r="Z13" s="25"/>
    </row>
    <row r="14" spans="1:26" s="26" customFormat="1" ht="21.75" customHeight="1" x14ac:dyDescent="0.25">
      <c r="A14" s="20"/>
      <c r="B14" s="234"/>
      <c r="C14" s="241" t="s">
        <v>71</v>
      </c>
      <c r="D14" s="242"/>
      <c r="E14" s="242"/>
      <c r="F14" s="243" t="s">
        <v>72</v>
      </c>
      <c r="G14" s="242"/>
      <c r="H14" s="242"/>
      <c r="I14" s="242"/>
      <c r="J14" s="244" t="s">
        <v>73</v>
      </c>
      <c r="K14" s="242"/>
      <c r="L14" s="242"/>
      <c r="M14" s="242"/>
      <c r="N14" s="245"/>
      <c r="O14" s="230"/>
      <c r="P14" s="246"/>
      <c r="Q14" s="25"/>
      <c r="R14" s="25"/>
      <c r="S14" s="25"/>
      <c r="T14" s="25"/>
      <c r="U14" s="25"/>
      <c r="V14" s="25"/>
      <c r="W14" s="25"/>
      <c r="X14" s="25"/>
      <c r="Y14" s="25"/>
      <c r="Z14" s="25"/>
    </row>
    <row r="15" spans="1:26" s="26" customFormat="1" ht="21.75" customHeight="1" thickBot="1" x14ac:dyDescent="0.3">
      <c r="A15" s="20"/>
      <c r="B15" s="235"/>
      <c r="C15" s="247" t="s">
        <v>74</v>
      </c>
      <c r="D15" s="217"/>
      <c r="E15" s="217"/>
      <c r="F15" s="217" t="s">
        <v>75</v>
      </c>
      <c r="G15" s="218"/>
      <c r="H15" s="218"/>
      <c r="I15" s="218"/>
      <c r="J15" s="217" t="s">
        <v>76</v>
      </c>
      <c r="K15" s="218"/>
      <c r="L15" s="218"/>
      <c r="M15" s="218"/>
      <c r="N15" s="219"/>
      <c r="O15" s="220"/>
      <c r="P15" s="221"/>
      <c r="Q15" s="25"/>
      <c r="R15" s="25"/>
      <c r="S15" s="25"/>
      <c r="T15" s="25"/>
      <c r="U15" s="25"/>
      <c r="V15" s="25"/>
      <c r="W15" s="25"/>
      <c r="X15" s="25"/>
      <c r="Y15" s="25"/>
      <c r="Z15" s="25"/>
    </row>
    <row r="16" spans="1:26" s="26" customFormat="1" ht="21.75" customHeight="1" x14ac:dyDescent="0.25">
      <c r="A16" s="20"/>
      <c r="B16" s="222" t="s">
        <v>19</v>
      </c>
      <c r="C16" s="224" t="s">
        <v>20</v>
      </c>
      <c r="D16" s="224" t="s">
        <v>41</v>
      </c>
      <c r="E16" s="226" t="s">
        <v>21</v>
      </c>
      <c r="F16" s="227" t="s">
        <v>42</v>
      </c>
      <c r="G16" s="228"/>
      <c r="H16" s="224" t="s">
        <v>77</v>
      </c>
      <c r="I16" s="231" t="s">
        <v>78</v>
      </c>
      <c r="J16" s="38" t="s">
        <v>43</v>
      </c>
      <c r="K16" s="39"/>
      <c r="L16" s="40" t="s">
        <v>44</v>
      </c>
      <c r="M16" s="40" t="s">
        <v>45</v>
      </c>
      <c r="N16" s="40" t="s">
        <v>45</v>
      </c>
      <c r="O16" s="40" t="s">
        <v>46</v>
      </c>
      <c r="P16" s="41" t="s">
        <v>22</v>
      </c>
    </row>
    <row r="17" spans="1:26" s="26" customFormat="1" ht="21.75" customHeight="1" thickBot="1" x14ac:dyDescent="0.3">
      <c r="A17" s="42"/>
      <c r="B17" s="223"/>
      <c r="C17" s="225"/>
      <c r="D17" s="225"/>
      <c r="E17" s="225"/>
      <c r="F17" s="229"/>
      <c r="G17" s="230"/>
      <c r="H17" s="225"/>
      <c r="I17" s="232"/>
      <c r="J17" s="43" t="s">
        <v>23</v>
      </c>
      <c r="K17" s="44" t="s">
        <v>24</v>
      </c>
      <c r="L17" s="44" t="s">
        <v>47</v>
      </c>
      <c r="M17" s="44" t="s">
        <v>48</v>
      </c>
      <c r="N17" s="44" t="s">
        <v>25</v>
      </c>
      <c r="O17" s="44" t="s">
        <v>26</v>
      </c>
      <c r="P17" s="45" t="s">
        <v>27</v>
      </c>
    </row>
    <row r="18" spans="1:26" s="54" customFormat="1" ht="21.75" customHeight="1" thickBot="1" x14ac:dyDescent="0.3">
      <c r="A18" s="46"/>
      <c r="B18" s="47"/>
      <c r="C18" s="48">
        <f>+O12</f>
        <v>2.73</v>
      </c>
      <c r="D18" s="48">
        <v>0</v>
      </c>
      <c r="E18" s="49"/>
      <c r="F18" s="50"/>
      <c r="G18" s="97"/>
      <c r="H18" s="51"/>
      <c r="I18" s="52"/>
      <c r="J18" s="96"/>
      <c r="K18" s="49"/>
      <c r="L18" s="49"/>
      <c r="M18" s="49"/>
      <c r="N18" s="49"/>
      <c r="O18" s="49"/>
      <c r="P18" s="53"/>
      <c r="Q18" s="46"/>
      <c r="R18" s="46"/>
      <c r="S18" s="46"/>
      <c r="T18" s="46"/>
      <c r="U18" s="46"/>
      <c r="V18" s="46"/>
      <c r="W18" s="46"/>
      <c r="X18" s="46"/>
      <c r="Y18" s="46"/>
      <c r="Z18" s="46"/>
    </row>
    <row r="19" spans="1:26" s="54" customFormat="1" ht="13.5" customHeight="1" x14ac:dyDescent="0.25">
      <c r="A19" s="46"/>
      <c r="B19" s="213">
        <v>1</v>
      </c>
      <c r="C19" s="216">
        <f>+C18+$N$12</f>
        <v>2.93</v>
      </c>
      <c r="D19" s="193">
        <v>9.1999999999999998E-2</v>
      </c>
      <c r="E19" s="193">
        <v>8.7999999999999995E-2</v>
      </c>
      <c r="F19" s="55" t="s">
        <v>79</v>
      </c>
      <c r="G19" s="56">
        <v>0</v>
      </c>
      <c r="H19" s="57"/>
      <c r="I19" s="58"/>
      <c r="J19" s="59"/>
      <c r="K19" s="193">
        <f>+IF(E19&lt;=0.12,(J21),(IF(E19&lt;0.16,((J20+2*J21+J22)/4),IF(E19&gt;=0.16,((J19+3*J20+2*J21+3*J22+J23)/10)))))</f>
        <v>0.187</v>
      </c>
      <c r="L19" s="193">
        <f>ROUND(+(D18+D19)/2*(C19-C18),3)</f>
        <v>8.9999999999999993E-3</v>
      </c>
      <c r="M19" s="193">
        <f>ROUND(+K19*L19,4)</f>
        <v>1.6999999999999999E-3</v>
      </c>
      <c r="N19" s="196">
        <f>ROUND(+M19/$M$128*100,2)</f>
        <v>1.31</v>
      </c>
      <c r="O19" s="197"/>
      <c r="P19" s="198"/>
      <c r="Q19" s="46"/>
      <c r="R19" s="46"/>
      <c r="S19" s="46"/>
      <c r="T19" s="46"/>
      <c r="U19" s="46"/>
      <c r="V19" s="46"/>
      <c r="W19" s="46"/>
      <c r="X19" s="46"/>
      <c r="Y19" s="46"/>
      <c r="Z19" s="46"/>
    </row>
    <row r="20" spans="1:26" s="54" customFormat="1" ht="13.5" customHeight="1" x14ac:dyDescent="0.25">
      <c r="A20" s="46"/>
      <c r="B20" s="214"/>
      <c r="C20" s="194"/>
      <c r="D20" s="194"/>
      <c r="E20" s="194"/>
      <c r="F20" s="60" t="s">
        <v>80</v>
      </c>
      <c r="G20" s="61" t="str">
        <f>IF(E19&lt;0.125,"NA",IF(0.125&lt;=E19,(0.2*E19)))</f>
        <v>NA</v>
      </c>
      <c r="H20" s="62"/>
      <c r="I20" s="63"/>
      <c r="J20" s="64"/>
      <c r="K20" s="194"/>
      <c r="L20" s="194"/>
      <c r="M20" s="194"/>
      <c r="N20" s="194"/>
      <c r="O20" s="194"/>
      <c r="P20" s="199"/>
      <c r="Q20" s="46"/>
      <c r="R20" s="46"/>
      <c r="S20" s="46"/>
      <c r="T20" s="46"/>
      <c r="U20" s="46"/>
      <c r="V20" s="46"/>
      <c r="W20" s="46"/>
      <c r="X20" s="46"/>
      <c r="Y20" s="46"/>
      <c r="Z20" s="46"/>
    </row>
    <row r="21" spans="1:26" s="54" customFormat="1" ht="13.5" customHeight="1" x14ac:dyDescent="0.25">
      <c r="A21" s="46"/>
      <c r="B21" s="214"/>
      <c r="C21" s="194"/>
      <c r="D21" s="194"/>
      <c r="E21" s="194"/>
      <c r="F21" s="60" t="s">
        <v>81</v>
      </c>
      <c r="G21" s="61">
        <f>+E19*0.4</f>
        <v>3.5200000000000002E-2</v>
      </c>
      <c r="H21" s="62"/>
      <c r="I21" s="63"/>
      <c r="J21" s="64">
        <v>0.187</v>
      </c>
      <c r="K21" s="194"/>
      <c r="L21" s="194"/>
      <c r="M21" s="194"/>
      <c r="N21" s="194"/>
      <c r="O21" s="194"/>
      <c r="P21" s="199"/>
      <c r="Q21" s="46"/>
      <c r="R21" s="46"/>
      <c r="S21" s="46"/>
      <c r="T21" s="46"/>
      <c r="U21" s="46"/>
      <c r="V21" s="46"/>
      <c r="W21" s="46"/>
      <c r="X21" s="46"/>
      <c r="Y21" s="46"/>
      <c r="Z21" s="46"/>
    </row>
    <row r="22" spans="1:26" s="54" customFormat="1" ht="13.5" customHeight="1" x14ac:dyDescent="0.25">
      <c r="A22" s="46"/>
      <c r="B22" s="214"/>
      <c r="C22" s="194"/>
      <c r="D22" s="194"/>
      <c r="E22" s="194"/>
      <c r="F22" s="60" t="s">
        <v>82</v>
      </c>
      <c r="G22" s="61" t="str">
        <f>IF(E19&lt;0.125,"NA",IF(0.125&lt;=E19,(0.8*E19)))</f>
        <v>NA</v>
      </c>
      <c r="H22" s="62"/>
      <c r="I22" s="63"/>
      <c r="J22" s="64"/>
      <c r="K22" s="194"/>
      <c r="L22" s="194"/>
      <c r="M22" s="194"/>
      <c r="N22" s="194"/>
      <c r="O22" s="194"/>
      <c r="P22" s="199"/>
      <c r="Q22" s="46"/>
      <c r="R22" s="46"/>
      <c r="S22" s="46"/>
      <c r="T22" s="46"/>
      <c r="U22" s="46"/>
      <c r="V22" s="46"/>
      <c r="W22" s="46"/>
      <c r="X22" s="46"/>
      <c r="Y22" s="46"/>
      <c r="Z22" s="46"/>
    </row>
    <row r="23" spans="1:26" s="54" customFormat="1" ht="13.5" customHeight="1" thickBot="1" x14ac:dyDescent="0.3">
      <c r="A23" s="46"/>
      <c r="B23" s="215"/>
      <c r="C23" s="195"/>
      <c r="D23" s="195"/>
      <c r="E23" s="195"/>
      <c r="F23" s="65" t="s">
        <v>83</v>
      </c>
      <c r="G23" s="66">
        <f>+E19</f>
        <v>8.7999999999999995E-2</v>
      </c>
      <c r="H23" s="67"/>
      <c r="I23" s="68"/>
      <c r="J23" s="69"/>
      <c r="K23" s="195"/>
      <c r="L23" s="195"/>
      <c r="M23" s="195"/>
      <c r="N23" s="195"/>
      <c r="O23" s="195"/>
      <c r="P23" s="200"/>
      <c r="Q23" s="46"/>
      <c r="R23" s="46"/>
      <c r="S23" s="46"/>
      <c r="T23" s="46"/>
      <c r="U23" s="46"/>
      <c r="V23" s="46"/>
      <c r="W23" s="46"/>
      <c r="X23" s="46"/>
      <c r="Y23" s="46"/>
      <c r="Z23" s="46"/>
    </row>
    <row r="24" spans="1:26" s="54" customFormat="1" ht="13.5" customHeight="1" x14ac:dyDescent="0.25">
      <c r="A24" s="46"/>
      <c r="B24" s="213">
        <v>2</v>
      </c>
      <c r="C24" s="216">
        <f>+C19+$N$12</f>
        <v>3.1300000000000003</v>
      </c>
      <c r="D24" s="193">
        <v>0.1</v>
      </c>
      <c r="E24" s="193">
        <v>9.1999999999999998E-2</v>
      </c>
      <c r="F24" s="55" t="s">
        <v>79</v>
      </c>
      <c r="G24" s="56">
        <v>0</v>
      </c>
      <c r="H24" s="57"/>
      <c r="I24" s="58"/>
      <c r="J24" s="59"/>
      <c r="K24" s="193">
        <f t="shared" ref="K24" si="0">+IF(E24&lt;=0.12,(J26),(IF(E24&lt;0.16,((J25+2*J26+J27)/4),IF(E24&gt;=0.16,((J24+3*J25+2*J26+3*J27+J28)/10)))))</f>
        <v>0.26800000000000002</v>
      </c>
      <c r="L24" s="193">
        <f>ROUND(+(D19+D24)/2*(C24-C19),3)</f>
        <v>1.9E-2</v>
      </c>
      <c r="M24" s="193">
        <f>ROUND(+K24*L24,4)</f>
        <v>5.1000000000000004E-3</v>
      </c>
      <c r="N24" s="196">
        <f>ROUND(+M24/$M$128*100,2)</f>
        <v>3.93</v>
      </c>
      <c r="O24" s="197"/>
      <c r="P24" s="198"/>
      <c r="Q24" s="46"/>
      <c r="R24" s="46"/>
      <c r="S24" s="46"/>
      <c r="T24" s="46"/>
      <c r="U24" s="46"/>
      <c r="V24" s="46"/>
      <c r="W24" s="46"/>
      <c r="X24" s="46"/>
      <c r="Y24" s="46"/>
      <c r="Z24" s="46"/>
    </row>
    <row r="25" spans="1:26" s="54" customFormat="1" ht="13.5" customHeight="1" x14ac:dyDescent="0.25">
      <c r="A25" s="46"/>
      <c r="B25" s="214"/>
      <c r="C25" s="194"/>
      <c r="D25" s="194"/>
      <c r="E25" s="194"/>
      <c r="F25" s="60" t="s">
        <v>80</v>
      </c>
      <c r="G25" s="61" t="str">
        <f t="shared" ref="G25" si="1">IF(E24&lt;0.125,"NA",IF(0.125&lt;=E24,(0.2*E24)))</f>
        <v>NA</v>
      </c>
      <c r="H25" s="62"/>
      <c r="I25" s="63"/>
      <c r="J25" s="64"/>
      <c r="K25" s="194"/>
      <c r="L25" s="194"/>
      <c r="M25" s="194"/>
      <c r="N25" s="194"/>
      <c r="O25" s="194"/>
      <c r="P25" s="199"/>
      <c r="Q25" s="46"/>
      <c r="R25" s="46"/>
      <c r="S25" s="46"/>
      <c r="T25" s="46"/>
      <c r="U25" s="46"/>
      <c r="V25" s="46"/>
      <c r="W25" s="46"/>
      <c r="X25" s="46"/>
      <c r="Y25" s="46"/>
      <c r="Z25" s="46"/>
    </row>
    <row r="26" spans="1:26" s="54" customFormat="1" ht="13.5" customHeight="1" x14ac:dyDescent="0.25">
      <c r="A26" s="46"/>
      <c r="B26" s="214"/>
      <c r="C26" s="194"/>
      <c r="D26" s="194"/>
      <c r="E26" s="194"/>
      <c r="F26" s="60" t="s">
        <v>81</v>
      </c>
      <c r="G26" s="61">
        <f t="shared" ref="G26" si="2">+E24*0.4</f>
        <v>3.6799999999999999E-2</v>
      </c>
      <c r="H26" s="62"/>
      <c r="I26" s="63"/>
      <c r="J26" s="64">
        <v>0.26800000000000002</v>
      </c>
      <c r="K26" s="194"/>
      <c r="L26" s="194"/>
      <c r="M26" s="194"/>
      <c r="N26" s="194"/>
      <c r="O26" s="194"/>
      <c r="P26" s="199"/>
      <c r="Q26" s="46"/>
      <c r="R26" s="46"/>
      <c r="S26" s="46"/>
      <c r="T26" s="46"/>
      <c r="U26" s="46"/>
      <c r="V26" s="46"/>
      <c r="W26" s="46"/>
      <c r="X26" s="46"/>
      <c r="Y26" s="46"/>
      <c r="Z26" s="46"/>
    </row>
    <row r="27" spans="1:26" s="54" customFormat="1" ht="13.5" customHeight="1" x14ac:dyDescent="0.25">
      <c r="A27" s="46"/>
      <c r="B27" s="214"/>
      <c r="C27" s="194"/>
      <c r="D27" s="194"/>
      <c r="E27" s="194"/>
      <c r="F27" s="60" t="s">
        <v>82</v>
      </c>
      <c r="G27" s="61" t="str">
        <f t="shared" ref="G27" si="3">IF(E24&lt;0.125,"NA",IF(0.125&lt;=E24,(0.8*E24)))</f>
        <v>NA</v>
      </c>
      <c r="H27" s="62"/>
      <c r="I27" s="63"/>
      <c r="J27" s="64"/>
      <c r="K27" s="194"/>
      <c r="L27" s="194"/>
      <c r="M27" s="194"/>
      <c r="N27" s="194"/>
      <c r="O27" s="194"/>
      <c r="P27" s="199"/>
      <c r="Q27" s="46"/>
      <c r="R27" s="46"/>
      <c r="S27" s="46"/>
      <c r="T27" s="46"/>
      <c r="U27" s="46"/>
      <c r="V27" s="46"/>
      <c r="W27" s="46"/>
      <c r="X27" s="46"/>
      <c r="Y27" s="46"/>
      <c r="Z27" s="46"/>
    </row>
    <row r="28" spans="1:26" s="54" customFormat="1" ht="13.5" customHeight="1" thickBot="1" x14ac:dyDescent="0.3">
      <c r="A28" s="46"/>
      <c r="B28" s="215"/>
      <c r="C28" s="195"/>
      <c r="D28" s="195"/>
      <c r="E28" s="195"/>
      <c r="F28" s="65" t="s">
        <v>83</v>
      </c>
      <c r="G28" s="66">
        <f t="shared" ref="G28" si="4">+E24</f>
        <v>9.1999999999999998E-2</v>
      </c>
      <c r="H28" s="67"/>
      <c r="I28" s="68"/>
      <c r="J28" s="69"/>
      <c r="K28" s="195"/>
      <c r="L28" s="195"/>
      <c r="M28" s="195"/>
      <c r="N28" s="195"/>
      <c r="O28" s="195"/>
      <c r="P28" s="200"/>
      <c r="Q28" s="46"/>
      <c r="R28" s="46"/>
      <c r="S28" s="46"/>
      <c r="T28" s="46"/>
      <c r="U28" s="46"/>
      <c r="V28" s="46"/>
      <c r="W28" s="46"/>
      <c r="X28" s="46"/>
      <c r="Y28" s="46"/>
      <c r="Z28" s="46"/>
    </row>
    <row r="29" spans="1:26" s="54" customFormat="1" ht="13.5" customHeight="1" x14ac:dyDescent="0.25">
      <c r="A29" s="46"/>
      <c r="B29" s="213">
        <v>3</v>
      </c>
      <c r="C29" s="216">
        <f t="shared" ref="C29" si="5">+C24+$N$12</f>
        <v>3.3300000000000005</v>
      </c>
      <c r="D29" s="193">
        <v>0.109</v>
      </c>
      <c r="E29" s="193">
        <v>0.113</v>
      </c>
      <c r="F29" s="55" t="s">
        <v>79</v>
      </c>
      <c r="G29" s="56">
        <v>0</v>
      </c>
      <c r="H29" s="57"/>
      <c r="I29" s="58"/>
      <c r="J29" s="59"/>
      <c r="K29" s="193">
        <f t="shared" ref="K29" si="6">+IF(E29&lt;=0.12,(J31),(IF(E29&lt;0.16,((J30+2*J31+J32)/4),IF(E29&gt;=0.16,((J29+3*J30+2*J31+3*J32+J33)/10)))))</f>
        <v>0.29299999999999998</v>
      </c>
      <c r="L29" s="193">
        <f t="shared" ref="L29" si="7">ROUND(+(D24+D29)/2*(C29-C24),3)</f>
        <v>2.1000000000000001E-2</v>
      </c>
      <c r="M29" s="193">
        <f t="shared" ref="M29" si="8">ROUND(+K29*L29,4)</f>
        <v>6.1999999999999998E-3</v>
      </c>
      <c r="N29" s="196">
        <f t="shared" ref="N29" si="9">ROUND(+M29/$M$128*100,2)</f>
        <v>4.78</v>
      </c>
      <c r="O29" s="197"/>
      <c r="P29" s="198"/>
      <c r="Q29" s="46"/>
      <c r="R29" s="46"/>
      <c r="S29" s="46"/>
      <c r="T29" s="46"/>
      <c r="U29" s="46"/>
      <c r="V29" s="46"/>
      <c r="W29" s="46"/>
      <c r="X29" s="46"/>
      <c r="Y29" s="46"/>
      <c r="Z29" s="46"/>
    </row>
    <row r="30" spans="1:26" s="54" customFormat="1" ht="13.5" customHeight="1" x14ac:dyDescent="0.25">
      <c r="A30" s="46"/>
      <c r="B30" s="214"/>
      <c r="C30" s="194"/>
      <c r="D30" s="194"/>
      <c r="E30" s="194"/>
      <c r="F30" s="60" t="s">
        <v>80</v>
      </c>
      <c r="G30" s="61" t="str">
        <f t="shared" ref="G30" si="10">IF(E29&lt;0.125,"NA",IF(0.125&lt;=E29,(0.2*E29)))</f>
        <v>NA</v>
      </c>
      <c r="H30" s="62"/>
      <c r="I30" s="63"/>
      <c r="J30" s="64"/>
      <c r="K30" s="194"/>
      <c r="L30" s="194"/>
      <c r="M30" s="194"/>
      <c r="N30" s="194"/>
      <c r="O30" s="194"/>
      <c r="P30" s="199"/>
      <c r="Q30" s="46"/>
      <c r="R30" s="46"/>
      <c r="S30" s="46"/>
      <c r="T30" s="46"/>
      <c r="U30" s="46"/>
      <c r="V30" s="46"/>
      <c r="W30" s="46"/>
      <c r="X30" s="46"/>
      <c r="Y30" s="46"/>
      <c r="Z30" s="46"/>
    </row>
    <row r="31" spans="1:26" s="54" customFormat="1" ht="13.5" customHeight="1" x14ac:dyDescent="0.25">
      <c r="A31" s="46"/>
      <c r="B31" s="214"/>
      <c r="C31" s="194"/>
      <c r="D31" s="194"/>
      <c r="E31" s="194"/>
      <c r="F31" s="60" t="s">
        <v>81</v>
      </c>
      <c r="G31" s="61">
        <f t="shared" ref="G31" si="11">+E29*0.4</f>
        <v>4.5200000000000004E-2</v>
      </c>
      <c r="H31" s="62"/>
      <c r="I31" s="63"/>
      <c r="J31" s="64">
        <v>0.29299999999999998</v>
      </c>
      <c r="K31" s="194"/>
      <c r="L31" s="194"/>
      <c r="M31" s="194"/>
      <c r="N31" s="194"/>
      <c r="O31" s="194"/>
      <c r="P31" s="199"/>
      <c r="Q31" s="46"/>
      <c r="R31" s="46"/>
      <c r="S31" s="46"/>
      <c r="T31" s="46"/>
      <c r="U31" s="46"/>
      <c r="V31" s="46"/>
      <c r="W31" s="46"/>
      <c r="X31" s="46"/>
      <c r="Y31" s="46"/>
      <c r="Z31" s="46"/>
    </row>
    <row r="32" spans="1:26" s="54" customFormat="1" ht="13.5" customHeight="1" x14ac:dyDescent="0.25">
      <c r="A32" s="46"/>
      <c r="B32" s="214"/>
      <c r="C32" s="194"/>
      <c r="D32" s="194"/>
      <c r="E32" s="194"/>
      <c r="F32" s="60" t="s">
        <v>82</v>
      </c>
      <c r="G32" s="61" t="str">
        <f t="shared" ref="G32" si="12">IF(E29&lt;0.125,"NA",IF(0.125&lt;=E29,(0.8*E29)))</f>
        <v>NA</v>
      </c>
      <c r="H32" s="62"/>
      <c r="I32" s="63"/>
      <c r="J32" s="64"/>
      <c r="K32" s="194"/>
      <c r="L32" s="194"/>
      <c r="M32" s="194"/>
      <c r="N32" s="194"/>
      <c r="O32" s="194"/>
      <c r="P32" s="199"/>
      <c r="Q32" s="46"/>
      <c r="R32" s="46"/>
      <c r="S32" s="46"/>
      <c r="T32" s="46"/>
      <c r="U32" s="46"/>
      <c r="V32" s="46"/>
      <c r="W32" s="46"/>
      <c r="X32" s="46"/>
      <c r="Y32" s="46"/>
      <c r="Z32" s="46"/>
    </row>
    <row r="33" spans="1:26" s="54" customFormat="1" ht="13.5" customHeight="1" thickBot="1" x14ac:dyDescent="0.3">
      <c r="A33" s="46"/>
      <c r="B33" s="215"/>
      <c r="C33" s="195"/>
      <c r="D33" s="195"/>
      <c r="E33" s="195"/>
      <c r="F33" s="65" t="s">
        <v>83</v>
      </c>
      <c r="G33" s="66">
        <f t="shared" ref="G33" si="13">+E29</f>
        <v>0.113</v>
      </c>
      <c r="H33" s="67"/>
      <c r="I33" s="68"/>
      <c r="J33" s="69"/>
      <c r="K33" s="195"/>
      <c r="L33" s="195"/>
      <c r="M33" s="195"/>
      <c r="N33" s="195"/>
      <c r="O33" s="195"/>
      <c r="P33" s="200"/>
      <c r="Q33" s="46"/>
      <c r="R33" s="46"/>
      <c r="S33" s="46"/>
      <c r="T33" s="46"/>
      <c r="U33" s="46"/>
      <c r="V33" s="46"/>
      <c r="W33" s="46"/>
      <c r="X33" s="46"/>
      <c r="Y33" s="46"/>
      <c r="Z33" s="46"/>
    </row>
    <row r="34" spans="1:26" s="54" customFormat="1" ht="13.5" customHeight="1" x14ac:dyDescent="0.25">
      <c r="A34" s="46"/>
      <c r="B34" s="213">
        <v>4</v>
      </c>
      <c r="C34" s="216">
        <f t="shared" ref="C34" si="14">+C29+$N$12</f>
        <v>3.5300000000000007</v>
      </c>
      <c r="D34" s="193">
        <v>9.8000000000000004E-2</v>
      </c>
      <c r="E34" s="193">
        <v>9.5000000000000001E-2</v>
      </c>
      <c r="F34" s="55" t="s">
        <v>79</v>
      </c>
      <c r="G34" s="56">
        <v>0</v>
      </c>
      <c r="H34" s="57"/>
      <c r="I34" s="58"/>
      <c r="J34" s="59"/>
      <c r="K34" s="193">
        <f t="shared" ref="K34" si="15">+IF(E34&lt;=0.12,(J36),(IF(E34&lt;0.16,((J35+2*J36+J37)/4),IF(E34&gt;=0.16,((J34+3*J35+2*J36+3*J37+J38)/10)))))</f>
        <v>0.438</v>
      </c>
      <c r="L34" s="193">
        <f t="shared" ref="L34" si="16">ROUND(+(D29+D34)/2*(C34-C29),3)</f>
        <v>2.1000000000000001E-2</v>
      </c>
      <c r="M34" s="193">
        <f t="shared" ref="M34" si="17">ROUND(+K34*L34,4)</f>
        <v>9.1999999999999998E-3</v>
      </c>
      <c r="N34" s="196">
        <f t="shared" ref="N34" si="18">ROUND(+M34/$M$128*100,2)</f>
        <v>7.09</v>
      </c>
      <c r="O34" s="197"/>
      <c r="P34" s="198"/>
      <c r="Q34" s="46"/>
      <c r="R34" s="46"/>
      <c r="S34" s="46"/>
      <c r="T34" s="46"/>
      <c r="U34" s="46"/>
      <c r="V34" s="46"/>
      <c r="W34" s="46"/>
      <c r="X34" s="46"/>
      <c r="Y34" s="46"/>
      <c r="Z34" s="46"/>
    </row>
    <row r="35" spans="1:26" s="54" customFormat="1" ht="13.5" customHeight="1" x14ac:dyDescent="0.25">
      <c r="A35" s="46"/>
      <c r="B35" s="214"/>
      <c r="C35" s="194"/>
      <c r="D35" s="194"/>
      <c r="E35" s="194"/>
      <c r="F35" s="60" t="s">
        <v>80</v>
      </c>
      <c r="G35" s="61" t="str">
        <f t="shared" ref="G35" si="19">IF(E34&lt;0.125,"NA",IF(0.125&lt;=E34,(0.2*E34)))</f>
        <v>NA</v>
      </c>
      <c r="H35" s="62"/>
      <c r="I35" s="63"/>
      <c r="J35" s="64"/>
      <c r="K35" s="194"/>
      <c r="L35" s="194"/>
      <c r="M35" s="194"/>
      <c r="N35" s="194"/>
      <c r="O35" s="194"/>
      <c r="P35" s="199"/>
      <c r="Q35" s="46"/>
      <c r="R35" s="46"/>
      <c r="S35" s="46"/>
      <c r="T35" s="46"/>
      <c r="U35" s="46"/>
      <c r="V35" s="46"/>
      <c r="W35" s="46"/>
      <c r="X35" s="46"/>
      <c r="Y35" s="46"/>
      <c r="Z35" s="46"/>
    </row>
    <row r="36" spans="1:26" s="54" customFormat="1" ht="13.5" customHeight="1" x14ac:dyDescent="0.25">
      <c r="A36" s="46"/>
      <c r="B36" s="214"/>
      <c r="C36" s="194"/>
      <c r="D36" s="194"/>
      <c r="E36" s="194"/>
      <c r="F36" s="60" t="s">
        <v>81</v>
      </c>
      <c r="G36" s="61">
        <f t="shared" ref="G36" si="20">+E34*0.4</f>
        <v>3.8000000000000006E-2</v>
      </c>
      <c r="H36" s="62"/>
      <c r="I36" s="63"/>
      <c r="J36" s="64">
        <v>0.438</v>
      </c>
      <c r="K36" s="194"/>
      <c r="L36" s="194"/>
      <c r="M36" s="194"/>
      <c r="N36" s="194"/>
      <c r="O36" s="194"/>
      <c r="P36" s="199"/>
      <c r="Q36" s="46"/>
      <c r="R36" s="46"/>
      <c r="S36" s="46"/>
      <c r="T36" s="46"/>
      <c r="U36" s="46"/>
      <c r="V36" s="46"/>
      <c r="W36" s="46"/>
      <c r="X36" s="46"/>
      <c r="Y36" s="46"/>
      <c r="Z36" s="46"/>
    </row>
    <row r="37" spans="1:26" s="54" customFormat="1" ht="13.5" customHeight="1" x14ac:dyDescent="0.25">
      <c r="A37" s="46"/>
      <c r="B37" s="214"/>
      <c r="C37" s="194"/>
      <c r="D37" s="194"/>
      <c r="E37" s="194"/>
      <c r="F37" s="60" t="s">
        <v>82</v>
      </c>
      <c r="G37" s="61" t="str">
        <f t="shared" ref="G37" si="21">IF(E34&lt;0.125,"NA",IF(0.125&lt;=E34,(0.8*E34)))</f>
        <v>NA</v>
      </c>
      <c r="H37" s="62"/>
      <c r="I37" s="63"/>
      <c r="J37" s="64"/>
      <c r="K37" s="194"/>
      <c r="L37" s="194"/>
      <c r="M37" s="194"/>
      <c r="N37" s="194"/>
      <c r="O37" s="194"/>
      <c r="P37" s="199"/>
      <c r="Q37" s="46"/>
      <c r="R37" s="46"/>
      <c r="S37" s="46"/>
      <c r="T37" s="46"/>
      <c r="U37" s="46"/>
      <c r="V37" s="46"/>
      <c r="W37" s="46"/>
      <c r="X37" s="46"/>
      <c r="Y37" s="46"/>
      <c r="Z37" s="46"/>
    </row>
    <row r="38" spans="1:26" s="54" customFormat="1" ht="13.5" customHeight="1" thickBot="1" x14ac:dyDescent="0.3">
      <c r="A38" s="46"/>
      <c r="B38" s="215"/>
      <c r="C38" s="195"/>
      <c r="D38" s="195"/>
      <c r="E38" s="195"/>
      <c r="F38" s="65" t="s">
        <v>83</v>
      </c>
      <c r="G38" s="66">
        <f t="shared" ref="G38" si="22">+E34</f>
        <v>9.5000000000000001E-2</v>
      </c>
      <c r="H38" s="67"/>
      <c r="I38" s="68"/>
      <c r="J38" s="69"/>
      <c r="K38" s="195"/>
      <c r="L38" s="195"/>
      <c r="M38" s="195"/>
      <c r="N38" s="195"/>
      <c r="O38" s="195"/>
      <c r="P38" s="200"/>
      <c r="Q38" s="46"/>
      <c r="R38" s="46"/>
      <c r="S38" s="46"/>
      <c r="T38" s="46"/>
      <c r="U38" s="46"/>
      <c r="V38" s="46"/>
      <c r="W38" s="46"/>
      <c r="X38" s="46"/>
      <c r="Y38" s="46"/>
      <c r="Z38" s="46"/>
    </row>
    <row r="39" spans="1:26" s="54" customFormat="1" ht="13.5" customHeight="1" x14ac:dyDescent="0.25">
      <c r="A39" s="46"/>
      <c r="B39" s="213">
        <v>5</v>
      </c>
      <c r="C39" s="216">
        <f t="shared" ref="C39" si="23">+C34+$N$12</f>
        <v>3.7300000000000009</v>
      </c>
      <c r="D39" s="193">
        <v>9.6000000000000002E-2</v>
      </c>
      <c r="E39" s="193">
        <v>9.5000000000000001E-2</v>
      </c>
      <c r="F39" s="55" t="s">
        <v>79</v>
      </c>
      <c r="G39" s="56">
        <v>0</v>
      </c>
      <c r="H39" s="57"/>
      <c r="I39" s="58"/>
      <c r="J39" s="59"/>
      <c r="K39" s="193">
        <f t="shared" ref="K39" si="24">+IF(E39&lt;=0.12,(J41),(IF(E39&lt;0.16,((J40+2*J41+J42)/4),IF(E39&gt;=0.16,((J39+3*J40+2*J41+3*J42+J43)/10)))))</f>
        <v>0.49399999999999999</v>
      </c>
      <c r="L39" s="193">
        <f t="shared" ref="L39" si="25">ROUND(+(D34+D39)/2*(C39-C34),3)</f>
        <v>1.9E-2</v>
      </c>
      <c r="M39" s="193">
        <f t="shared" ref="M39" si="26">ROUND(+K39*L39,4)</f>
        <v>9.4000000000000004E-3</v>
      </c>
      <c r="N39" s="196">
        <f t="shared" ref="N39" si="27">ROUND(+M39/$M$128*100,2)</f>
        <v>7.24</v>
      </c>
      <c r="O39" s="197"/>
      <c r="P39" s="198"/>
      <c r="Q39" s="46"/>
      <c r="R39" s="46"/>
      <c r="S39" s="46"/>
      <c r="T39" s="46"/>
      <c r="U39" s="46"/>
      <c r="V39" s="46"/>
      <c r="W39" s="46"/>
      <c r="X39" s="46"/>
      <c r="Y39" s="46"/>
      <c r="Z39" s="46"/>
    </row>
    <row r="40" spans="1:26" s="54" customFormat="1" ht="13.5" customHeight="1" x14ac:dyDescent="0.25">
      <c r="A40" s="46"/>
      <c r="B40" s="214"/>
      <c r="C40" s="194"/>
      <c r="D40" s="194"/>
      <c r="E40" s="194"/>
      <c r="F40" s="60" t="s">
        <v>80</v>
      </c>
      <c r="G40" s="61" t="str">
        <f t="shared" ref="G40" si="28">IF(E39&lt;0.125,"NA",IF(0.125&lt;=E39,(0.2*E39)))</f>
        <v>NA</v>
      </c>
      <c r="H40" s="62"/>
      <c r="I40" s="63"/>
      <c r="J40" s="64"/>
      <c r="K40" s="194"/>
      <c r="L40" s="194"/>
      <c r="M40" s="194"/>
      <c r="N40" s="194"/>
      <c r="O40" s="194"/>
      <c r="P40" s="199"/>
      <c r="Q40" s="46"/>
      <c r="R40" s="46"/>
      <c r="S40" s="46"/>
      <c r="T40" s="46"/>
      <c r="U40" s="46"/>
      <c r="V40" s="46"/>
      <c r="W40" s="46"/>
      <c r="X40" s="46"/>
      <c r="Y40" s="46"/>
      <c r="Z40" s="46"/>
    </row>
    <row r="41" spans="1:26" s="54" customFormat="1" ht="13.5" customHeight="1" x14ac:dyDescent="0.25">
      <c r="A41" s="46"/>
      <c r="B41" s="214"/>
      <c r="C41" s="194"/>
      <c r="D41" s="194"/>
      <c r="E41" s="194"/>
      <c r="F41" s="60" t="s">
        <v>81</v>
      </c>
      <c r="G41" s="61">
        <f t="shared" ref="G41" si="29">+E39*0.4</f>
        <v>3.8000000000000006E-2</v>
      </c>
      <c r="H41" s="62"/>
      <c r="I41" s="63"/>
      <c r="J41" s="64">
        <v>0.49399999999999999</v>
      </c>
      <c r="K41" s="194"/>
      <c r="L41" s="194"/>
      <c r="M41" s="194"/>
      <c r="N41" s="194"/>
      <c r="O41" s="194"/>
      <c r="P41" s="199"/>
      <c r="Q41" s="46"/>
      <c r="R41" s="46"/>
      <c r="S41" s="46"/>
      <c r="T41" s="46"/>
      <c r="U41" s="46"/>
      <c r="V41" s="46"/>
      <c r="W41" s="46"/>
      <c r="X41" s="46"/>
      <c r="Y41" s="46"/>
      <c r="Z41" s="46"/>
    </row>
    <row r="42" spans="1:26" s="54" customFormat="1" ht="13.5" customHeight="1" x14ac:dyDescent="0.25">
      <c r="A42" s="46"/>
      <c r="B42" s="214"/>
      <c r="C42" s="194"/>
      <c r="D42" s="194"/>
      <c r="E42" s="194"/>
      <c r="F42" s="60" t="s">
        <v>82</v>
      </c>
      <c r="G42" s="61" t="str">
        <f t="shared" ref="G42" si="30">IF(E39&lt;0.125,"NA",IF(0.125&lt;=E39,(0.8*E39)))</f>
        <v>NA</v>
      </c>
      <c r="H42" s="62"/>
      <c r="I42" s="63"/>
      <c r="J42" s="64"/>
      <c r="K42" s="194"/>
      <c r="L42" s="194"/>
      <c r="M42" s="194"/>
      <c r="N42" s="194"/>
      <c r="O42" s="194"/>
      <c r="P42" s="199"/>
      <c r="Q42" s="46"/>
      <c r="R42" s="46"/>
      <c r="S42" s="46"/>
      <c r="T42" s="46"/>
      <c r="U42" s="46"/>
      <c r="V42" s="46"/>
      <c r="W42" s="46"/>
      <c r="X42" s="46"/>
      <c r="Y42" s="46"/>
      <c r="Z42" s="46"/>
    </row>
    <row r="43" spans="1:26" s="54" customFormat="1" ht="13.5" customHeight="1" thickBot="1" x14ac:dyDescent="0.3">
      <c r="A43" s="46"/>
      <c r="B43" s="215"/>
      <c r="C43" s="195"/>
      <c r="D43" s="195"/>
      <c r="E43" s="195"/>
      <c r="F43" s="65" t="s">
        <v>83</v>
      </c>
      <c r="G43" s="66">
        <f t="shared" ref="G43" si="31">+E39</f>
        <v>9.5000000000000001E-2</v>
      </c>
      <c r="H43" s="67"/>
      <c r="I43" s="68"/>
      <c r="J43" s="69"/>
      <c r="K43" s="195"/>
      <c r="L43" s="195"/>
      <c r="M43" s="195"/>
      <c r="N43" s="195"/>
      <c r="O43" s="195"/>
      <c r="P43" s="200"/>
      <c r="Q43" s="46"/>
      <c r="R43" s="46"/>
      <c r="S43" s="46"/>
      <c r="T43" s="46"/>
      <c r="U43" s="46"/>
      <c r="V43" s="46"/>
      <c r="W43" s="46"/>
      <c r="X43" s="46"/>
      <c r="Y43" s="46"/>
      <c r="Z43" s="46"/>
    </row>
    <row r="44" spans="1:26" s="54" customFormat="1" ht="13.5" customHeight="1" x14ac:dyDescent="0.25">
      <c r="A44" s="46"/>
      <c r="B44" s="213">
        <v>6</v>
      </c>
      <c r="C44" s="216">
        <f t="shared" ref="C44" si="32">+C39+$N$12</f>
        <v>3.930000000000001</v>
      </c>
      <c r="D44" s="193">
        <v>9.1999999999999998E-2</v>
      </c>
      <c r="E44" s="193">
        <v>9.4E-2</v>
      </c>
      <c r="F44" s="55" t="s">
        <v>79</v>
      </c>
      <c r="G44" s="56">
        <v>0</v>
      </c>
      <c r="H44" s="57"/>
      <c r="I44" s="58"/>
      <c r="J44" s="59"/>
      <c r="K44" s="193">
        <f t="shared" ref="K44" si="33">+IF(E44&lt;=0.12,(J46),(IF(E44&lt;0.16,((J45+2*J46+J47)/4),IF(E44&gt;=0.16,((J44+3*J45+2*J46+3*J47+J48)/10)))))</f>
        <v>0.56999999999999995</v>
      </c>
      <c r="L44" s="193">
        <f t="shared" ref="L44" si="34">ROUND(+(D39+D44)/2*(C44-C39),3)</f>
        <v>1.9E-2</v>
      </c>
      <c r="M44" s="193">
        <f t="shared" ref="M44" si="35">ROUND(+K44*L44,4)</f>
        <v>1.0800000000000001E-2</v>
      </c>
      <c r="N44" s="196">
        <f t="shared" ref="N44" si="36">ROUND(+M44/$M$128*100,2)</f>
        <v>8.32</v>
      </c>
      <c r="O44" s="197"/>
      <c r="P44" s="198"/>
      <c r="Q44" s="46"/>
      <c r="R44" s="46"/>
      <c r="S44" s="46"/>
      <c r="T44" s="46"/>
      <c r="U44" s="46"/>
      <c r="V44" s="46"/>
      <c r="W44" s="46"/>
      <c r="X44" s="46"/>
      <c r="Y44" s="46"/>
      <c r="Z44" s="46"/>
    </row>
    <row r="45" spans="1:26" s="54" customFormat="1" ht="13.5" customHeight="1" x14ac:dyDescent="0.25">
      <c r="A45" s="46"/>
      <c r="B45" s="214"/>
      <c r="C45" s="194"/>
      <c r="D45" s="194"/>
      <c r="E45" s="194"/>
      <c r="F45" s="60" t="s">
        <v>80</v>
      </c>
      <c r="G45" s="61" t="str">
        <f t="shared" ref="G45" si="37">IF(E44&lt;0.125,"NA",IF(0.125&lt;=E44,(0.2*E44)))</f>
        <v>NA</v>
      </c>
      <c r="H45" s="62"/>
      <c r="I45" s="63"/>
      <c r="J45" s="64"/>
      <c r="K45" s="194"/>
      <c r="L45" s="194"/>
      <c r="M45" s="194"/>
      <c r="N45" s="194"/>
      <c r="O45" s="194"/>
      <c r="P45" s="199"/>
      <c r="Q45" s="46"/>
      <c r="R45" s="46"/>
      <c r="S45" s="46"/>
      <c r="T45" s="46"/>
      <c r="U45" s="46"/>
      <c r="V45" s="46"/>
      <c r="W45" s="46"/>
      <c r="X45" s="46"/>
      <c r="Y45" s="46"/>
      <c r="Z45" s="46"/>
    </row>
    <row r="46" spans="1:26" s="54" customFormat="1" ht="13.5" customHeight="1" x14ac:dyDescent="0.25">
      <c r="A46" s="46"/>
      <c r="B46" s="214"/>
      <c r="C46" s="194"/>
      <c r="D46" s="194"/>
      <c r="E46" s="194"/>
      <c r="F46" s="60" t="s">
        <v>81</v>
      </c>
      <c r="G46" s="61">
        <f t="shared" ref="G46" si="38">+E44*0.4</f>
        <v>3.7600000000000001E-2</v>
      </c>
      <c r="H46" s="62"/>
      <c r="I46" s="63"/>
      <c r="J46" s="64">
        <v>0.56999999999999995</v>
      </c>
      <c r="K46" s="194"/>
      <c r="L46" s="194"/>
      <c r="M46" s="194"/>
      <c r="N46" s="194"/>
      <c r="O46" s="194"/>
      <c r="P46" s="199"/>
      <c r="Q46" s="46"/>
      <c r="R46" s="46"/>
      <c r="S46" s="46"/>
      <c r="T46" s="46"/>
      <c r="U46" s="46"/>
      <c r="V46" s="46"/>
      <c r="W46" s="46"/>
      <c r="X46" s="46"/>
      <c r="Y46" s="46"/>
      <c r="Z46" s="46"/>
    </row>
    <row r="47" spans="1:26" s="54" customFormat="1" ht="13.5" customHeight="1" x14ac:dyDescent="0.25">
      <c r="A47" s="46"/>
      <c r="B47" s="214"/>
      <c r="C47" s="194"/>
      <c r="D47" s="194"/>
      <c r="E47" s="194"/>
      <c r="F47" s="60" t="s">
        <v>82</v>
      </c>
      <c r="G47" s="61" t="str">
        <f t="shared" ref="G47" si="39">IF(E44&lt;0.125,"NA",IF(0.125&lt;=E44,(0.8*E44)))</f>
        <v>NA</v>
      </c>
      <c r="H47" s="62"/>
      <c r="I47" s="63"/>
      <c r="J47" s="64"/>
      <c r="K47" s="194"/>
      <c r="L47" s="194"/>
      <c r="M47" s="194"/>
      <c r="N47" s="194"/>
      <c r="O47" s="194"/>
      <c r="P47" s="199"/>
      <c r="Q47" s="46"/>
      <c r="R47" s="46"/>
      <c r="S47" s="46"/>
      <c r="T47" s="46"/>
      <c r="U47" s="46"/>
      <c r="V47" s="46"/>
      <c r="W47" s="46"/>
      <c r="X47" s="46"/>
      <c r="Y47" s="46"/>
      <c r="Z47" s="46"/>
    </row>
    <row r="48" spans="1:26" s="54" customFormat="1" ht="13.5" customHeight="1" thickBot="1" x14ac:dyDescent="0.3">
      <c r="A48" s="46"/>
      <c r="B48" s="215"/>
      <c r="C48" s="195"/>
      <c r="D48" s="195"/>
      <c r="E48" s="195"/>
      <c r="F48" s="65" t="s">
        <v>83</v>
      </c>
      <c r="G48" s="66">
        <f t="shared" ref="G48" si="40">+E44</f>
        <v>9.4E-2</v>
      </c>
      <c r="H48" s="67"/>
      <c r="I48" s="68"/>
      <c r="J48" s="69"/>
      <c r="K48" s="195"/>
      <c r="L48" s="195"/>
      <c r="M48" s="195"/>
      <c r="N48" s="195"/>
      <c r="O48" s="195"/>
      <c r="P48" s="200"/>
      <c r="Q48" s="46"/>
      <c r="R48" s="46"/>
      <c r="S48" s="46"/>
      <c r="T48" s="46"/>
      <c r="U48" s="46"/>
      <c r="V48" s="46"/>
      <c r="W48" s="46"/>
      <c r="X48" s="46"/>
      <c r="Y48" s="46"/>
      <c r="Z48" s="46"/>
    </row>
    <row r="49" spans="1:26" s="54" customFormat="1" ht="13.5" customHeight="1" x14ac:dyDescent="0.25">
      <c r="A49" s="46"/>
      <c r="B49" s="213">
        <v>7</v>
      </c>
      <c r="C49" s="216">
        <f t="shared" ref="C49" si="41">+C44+$N$12</f>
        <v>4.1300000000000008</v>
      </c>
      <c r="D49" s="193">
        <v>0.09</v>
      </c>
      <c r="E49" s="193">
        <v>0.104</v>
      </c>
      <c r="F49" s="55" t="s">
        <v>79</v>
      </c>
      <c r="G49" s="56">
        <v>0</v>
      </c>
      <c r="H49" s="57"/>
      <c r="I49" s="58"/>
      <c r="J49" s="59"/>
      <c r="K49" s="193">
        <f t="shared" ref="K49" si="42">+IF(E49&lt;=0.12,(J51),(IF(E49&lt;0.16,((J50+2*J51+J52)/4),IF(E49&gt;=0.16,((J49+3*J50+2*J51+3*J52+J53)/10)))))</f>
        <v>0.54800000000000004</v>
      </c>
      <c r="L49" s="193">
        <f t="shared" ref="L49" si="43">ROUND(+(D44+D49)/2*(C49-C44),3)</f>
        <v>1.7999999999999999E-2</v>
      </c>
      <c r="M49" s="193">
        <f t="shared" ref="M49" si="44">ROUND(+K49*L49,4)</f>
        <v>9.9000000000000008E-3</v>
      </c>
      <c r="N49" s="196">
        <f t="shared" ref="N49" si="45">ROUND(+M49/$M$128*100,2)</f>
        <v>7.63</v>
      </c>
      <c r="O49" s="197"/>
      <c r="P49" s="198"/>
      <c r="Q49" s="46"/>
      <c r="R49" s="46"/>
      <c r="S49" s="46"/>
      <c r="T49" s="46"/>
      <c r="U49" s="46"/>
      <c r="V49" s="46"/>
      <c r="W49" s="46"/>
      <c r="X49" s="46"/>
      <c r="Y49" s="46"/>
      <c r="Z49" s="46"/>
    </row>
    <row r="50" spans="1:26" s="54" customFormat="1" ht="13.5" customHeight="1" x14ac:dyDescent="0.25">
      <c r="A50" s="46"/>
      <c r="B50" s="214"/>
      <c r="C50" s="194"/>
      <c r="D50" s="194"/>
      <c r="E50" s="194"/>
      <c r="F50" s="60" t="s">
        <v>80</v>
      </c>
      <c r="G50" s="61" t="str">
        <f t="shared" ref="G50" si="46">IF(E49&lt;0.125,"NA",IF(0.125&lt;=E49,(0.2*E49)))</f>
        <v>NA</v>
      </c>
      <c r="H50" s="62"/>
      <c r="I50" s="63"/>
      <c r="J50" s="64"/>
      <c r="K50" s="194"/>
      <c r="L50" s="194"/>
      <c r="M50" s="194"/>
      <c r="N50" s="194"/>
      <c r="O50" s="194"/>
      <c r="P50" s="199"/>
      <c r="Q50" s="46"/>
      <c r="R50" s="46"/>
      <c r="S50" s="46"/>
      <c r="T50" s="46"/>
      <c r="U50" s="46"/>
      <c r="V50" s="46"/>
      <c r="W50" s="46"/>
      <c r="X50" s="46"/>
      <c r="Y50" s="46"/>
      <c r="Z50" s="46"/>
    </row>
    <row r="51" spans="1:26" s="54" customFormat="1" ht="13.5" customHeight="1" x14ac:dyDescent="0.25">
      <c r="A51" s="46"/>
      <c r="B51" s="214"/>
      <c r="C51" s="194"/>
      <c r="D51" s="194"/>
      <c r="E51" s="194"/>
      <c r="F51" s="60" t="s">
        <v>81</v>
      </c>
      <c r="G51" s="61">
        <f t="shared" ref="G51" si="47">+E49*0.4</f>
        <v>4.1599999999999998E-2</v>
      </c>
      <c r="H51" s="62"/>
      <c r="I51" s="63"/>
      <c r="J51" s="64">
        <v>0.54800000000000004</v>
      </c>
      <c r="K51" s="194"/>
      <c r="L51" s="194"/>
      <c r="M51" s="194"/>
      <c r="N51" s="194"/>
      <c r="O51" s="194"/>
      <c r="P51" s="199"/>
      <c r="Q51" s="46"/>
      <c r="R51" s="46"/>
      <c r="S51" s="46"/>
      <c r="T51" s="46"/>
      <c r="U51" s="46"/>
      <c r="V51" s="46"/>
      <c r="W51" s="46"/>
      <c r="X51" s="46"/>
      <c r="Y51" s="46"/>
      <c r="Z51" s="46"/>
    </row>
    <row r="52" spans="1:26" s="54" customFormat="1" ht="13.5" customHeight="1" x14ac:dyDescent="0.25">
      <c r="A52" s="46"/>
      <c r="B52" s="214"/>
      <c r="C52" s="194"/>
      <c r="D52" s="194"/>
      <c r="E52" s="194"/>
      <c r="F52" s="60" t="s">
        <v>82</v>
      </c>
      <c r="G52" s="61" t="str">
        <f t="shared" ref="G52" si="48">IF(E49&lt;0.125,"NA",IF(0.125&lt;=E49,(0.8*E49)))</f>
        <v>NA</v>
      </c>
      <c r="H52" s="62"/>
      <c r="I52" s="63"/>
      <c r="J52" s="64"/>
      <c r="K52" s="194"/>
      <c r="L52" s="194"/>
      <c r="M52" s="194"/>
      <c r="N52" s="194"/>
      <c r="O52" s="194"/>
      <c r="P52" s="199"/>
      <c r="Q52" s="46"/>
      <c r="R52" s="46"/>
      <c r="S52" s="46"/>
      <c r="T52" s="46"/>
      <c r="U52" s="46"/>
      <c r="V52" s="46"/>
      <c r="W52" s="46"/>
      <c r="X52" s="46"/>
      <c r="Y52" s="46"/>
      <c r="Z52" s="46"/>
    </row>
    <row r="53" spans="1:26" s="54" customFormat="1" ht="13.5" customHeight="1" thickBot="1" x14ac:dyDescent="0.3">
      <c r="A53" s="46"/>
      <c r="B53" s="215"/>
      <c r="C53" s="195"/>
      <c r="D53" s="195"/>
      <c r="E53" s="195"/>
      <c r="F53" s="65" t="s">
        <v>83</v>
      </c>
      <c r="G53" s="66">
        <f t="shared" ref="G53" si="49">+E49</f>
        <v>0.104</v>
      </c>
      <c r="H53" s="67"/>
      <c r="I53" s="68"/>
      <c r="J53" s="69"/>
      <c r="K53" s="195"/>
      <c r="L53" s="195"/>
      <c r="M53" s="195"/>
      <c r="N53" s="195"/>
      <c r="O53" s="195"/>
      <c r="P53" s="200"/>
      <c r="Q53" s="46"/>
      <c r="R53" s="46"/>
      <c r="S53" s="46"/>
      <c r="T53" s="46"/>
      <c r="U53" s="46"/>
      <c r="V53" s="46"/>
      <c r="W53" s="46"/>
      <c r="X53" s="46"/>
      <c r="Y53" s="46"/>
      <c r="Z53" s="46"/>
    </row>
    <row r="54" spans="1:26" s="54" customFormat="1" ht="13.5" customHeight="1" x14ac:dyDescent="0.25">
      <c r="A54" s="46"/>
      <c r="B54" s="213">
        <v>8</v>
      </c>
      <c r="C54" s="216">
        <f t="shared" ref="C54" si="50">+C49+$N$12</f>
        <v>4.330000000000001</v>
      </c>
      <c r="D54" s="193">
        <v>8.8999999999999996E-2</v>
      </c>
      <c r="E54" s="193">
        <v>8.6999999999999994E-2</v>
      </c>
      <c r="F54" s="55" t="s">
        <v>79</v>
      </c>
      <c r="G54" s="56">
        <v>0</v>
      </c>
      <c r="H54" s="57"/>
      <c r="I54" s="58"/>
      <c r="J54" s="59"/>
      <c r="K54" s="193">
        <f t="shared" ref="K54" si="51">+IF(E54&lt;=0.12,(J56),(IF(E54&lt;0.16,((J55+2*J56+J57)/4),IF(E54&gt;=0.16,((J54+3*J55+2*J56+3*J57+J58)/10)))))</f>
        <v>0.60199999999999998</v>
      </c>
      <c r="L54" s="193">
        <f t="shared" ref="L54" si="52">ROUND(+(D49+D54)/2*(C54-C49),3)</f>
        <v>1.7999999999999999E-2</v>
      </c>
      <c r="M54" s="193">
        <f t="shared" ref="M54" si="53">ROUND(+K54*L54,4)</f>
        <v>1.0800000000000001E-2</v>
      </c>
      <c r="N54" s="196">
        <f t="shared" ref="N54" si="54">ROUND(+M54/$M$128*100,2)</f>
        <v>8.32</v>
      </c>
      <c r="O54" s="197"/>
      <c r="P54" s="198"/>
      <c r="Q54" s="46"/>
      <c r="R54" s="46"/>
      <c r="S54" s="46"/>
      <c r="T54" s="46"/>
      <c r="U54" s="46"/>
      <c r="V54" s="46"/>
      <c r="W54" s="46"/>
      <c r="X54" s="46"/>
      <c r="Y54" s="46"/>
      <c r="Z54" s="46"/>
    </row>
    <row r="55" spans="1:26" s="54" customFormat="1" ht="13.5" customHeight="1" x14ac:dyDescent="0.25">
      <c r="A55" s="46"/>
      <c r="B55" s="214"/>
      <c r="C55" s="194"/>
      <c r="D55" s="194"/>
      <c r="E55" s="194"/>
      <c r="F55" s="60" t="s">
        <v>80</v>
      </c>
      <c r="G55" s="61" t="str">
        <f t="shared" ref="G55" si="55">IF(E54&lt;0.125,"NA",IF(0.125&lt;=E54,(0.2*E54)))</f>
        <v>NA</v>
      </c>
      <c r="H55" s="62"/>
      <c r="I55" s="63"/>
      <c r="J55" s="64"/>
      <c r="K55" s="194"/>
      <c r="L55" s="194"/>
      <c r="M55" s="194"/>
      <c r="N55" s="194"/>
      <c r="O55" s="194"/>
      <c r="P55" s="199"/>
      <c r="Q55" s="46"/>
      <c r="R55" s="46"/>
      <c r="S55" s="46"/>
      <c r="T55" s="46"/>
      <c r="U55" s="46"/>
      <c r="V55" s="46"/>
      <c r="W55" s="46"/>
      <c r="X55" s="46"/>
      <c r="Y55" s="46"/>
      <c r="Z55" s="46"/>
    </row>
    <row r="56" spans="1:26" s="54" customFormat="1" ht="13.5" customHeight="1" x14ac:dyDescent="0.25">
      <c r="A56" s="46"/>
      <c r="B56" s="214"/>
      <c r="C56" s="194"/>
      <c r="D56" s="194"/>
      <c r="E56" s="194"/>
      <c r="F56" s="60" t="s">
        <v>81</v>
      </c>
      <c r="G56" s="61">
        <f t="shared" ref="G56" si="56">+E54*0.4</f>
        <v>3.4799999999999998E-2</v>
      </c>
      <c r="H56" s="62"/>
      <c r="I56" s="63"/>
      <c r="J56" s="64">
        <v>0.60199999999999998</v>
      </c>
      <c r="K56" s="194"/>
      <c r="L56" s="194"/>
      <c r="M56" s="194"/>
      <c r="N56" s="194"/>
      <c r="O56" s="194"/>
      <c r="P56" s="199"/>
      <c r="Q56" s="46"/>
      <c r="R56" s="46"/>
      <c r="S56" s="46"/>
      <c r="T56" s="46"/>
      <c r="U56" s="46"/>
      <c r="V56" s="46"/>
      <c r="W56" s="46"/>
      <c r="X56" s="46"/>
      <c r="Y56" s="46"/>
      <c r="Z56" s="46"/>
    </row>
    <row r="57" spans="1:26" s="54" customFormat="1" ht="13.5" customHeight="1" x14ac:dyDescent="0.25">
      <c r="A57" s="46"/>
      <c r="B57" s="214"/>
      <c r="C57" s="194"/>
      <c r="D57" s="194"/>
      <c r="E57" s="194"/>
      <c r="F57" s="60" t="s">
        <v>82</v>
      </c>
      <c r="G57" s="61" t="str">
        <f t="shared" ref="G57" si="57">IF(E54&lt;0.125,"NA",IF(0.125&lt;=E54,(0.8*E54)))</f>
        <v>NA</v>
      </c>
      <c r="H57" s="62"/>
      <c r="I57" s="63"/>
      <c r="J57" s="64"/>
      <c r="K57" s="194"/>
      <c r="L57" s="194"/>
      <c r="M57" s="194"/>
      <c r="N57" s="194"/>
      <c r="O57" s="194"/>
      <c r="P57" s="199"/>
      <c r="Q57" s="46"/>
      <c r="R57" s="46"/>
      <c r="S57" s="46"/>
      <c r="T57" s="46"/>
      <c r="U57" s="46"/>
      <c r="V57" s="46"/>
      <c r="W57" s="46"/>
      <c r="X57" s="46"/>
      <c r="Y57" s="46"/>
      <c r="Z57" s="46"/>
    </row>
    <row r="58" spans="1:26" s="54" customFormat="1" ht="13.5" customHeight="1" thickBot="1" x14ac:dyDescent="0.3">
      <c r="A58" s="46"/>
      <c r="B58" s="215"/>
      <c r="C58" s="195"/>
      <c r="D58" s="195"/>
      <c r="E58" s="195"/>
      <c r="F58" s="65" t="s">
        <v>83</v>
      </c>
      <c r="G58" s="66">
        <f t="shared" ref="G58" si="58">+E54</f>
        <v>8.6999999999999994E-2</v>
      </c>
      <c r="H58" s="67"/>
      <c r="I58" s="68"/>
      <c r="J58" s="69"/>
      <c r="K58" s="195"/>
      <c r="L58" s="195"/>
      <c r="M58" s="195"/>
      <c r="N58" s="195"/>
      <c r="O58" s="195"/>
      <c r="P58" s="200"/>
      <c r="Q58" s="46"/>
      <c r="R58" s="46"/>
      <c r="S58" s="46"/>
      <c r="T58" s="46"/>
      <c r="U58" s="46"/>
      <c r="V58" s="46"/>
      <c r="W58" s="46"/>
      <c r="X58" s="46"/>
      <c r="Y58" s="46"/>
      <c r="Z58" s="46"/>
    </row>
    <row r="59" spans="1:26" s="54" customFormat="1" ht="13.5" customHeight="1" x14ac:dyDescent="0.25">
      <c r="A59" s="46"/>
      <c r="B59" s="213">
        <v>9</v>
      </c>
      <c r="C59" s="216">
        <f t="shared" ref="C59" si="59">+C54+$N$12</f>
        <v>4.5300000000000011</v>
      </c>
      <c r="D59" s="193">
        <v>8.8999999999999996E-2</v>
      </c>
      <c r="E59" s="193">
        <v>9.2999999999999999E-2</v>
      </c>
      <c r="F59" s="55" t="s">
        <v>79</v>
      </c>
      <c r="G59" s="56">
        <v>0</v>
      </c>
      <c r="H59" s="57"/>
      <c r="I59" s="58"/>
      <c r="J59" s="59"/>
      <c r="K59" s="193">
        <f t="shared" ref="K59" si="60">+IF(E59&lt;=0.12,(J61),(IF(E59&lt;0.16,((J60+2*J61+J62)/4),IF(E59&gt;=0.16,((J59+3*J60+2*J61+3*J62+J63)/10)))))</f>
        <v>0.53600000000000003</v>
      </c>
      <c r="L59" s="193">
        <f t="shared" ref="L59" si="61">ROUND(+(D54+D59)/2*(C59-C54),3)</f>
        <v>1.7999999999999999E-2</v>
      </c>
      <c r="M59" s="193">
        <f t="shared" ref="M59" si="62">ROUND(+K59*L59,4)</f>
        <v>9.5999999999999992E-3</v>
      </c>
      <c r="N59" s="196">
        <f t="shared" ref="N59" si="63">ROUND(+M59/$M$128*100,2)</f>
        <v>7.4</v>
      </c>
      <c r="O59" s="197"/>
      <c r="P59" s="198"/>
      <c r="Q59" s="46"/>
      <c r="R59" s="46"/>
      <c r="S59" s="46"/>
      <c r="T59" s="46"/>
      <c r="U59" s="46"/>
      <c r="V59" s="46"/>
      <c r="W59" s="46"/>
      <c r="X59" s="46"/>
      <c r="Y59" s="46"/>
      <c r="Z59" s="46"/>
    </row>
    <row r="60" spans="1:26" s="54" customFormat="1" ht="13.5" customHeight="1" x14ac:dyDescent="0.25">
      <c r="A60" s="46"/>
      <c r="B60" s="214"/>
      <c r="C60" s="194"/>
      <c r="D60" s="194"/>
      <c r="E60" s="194"/>
      <c r="F60" s="60" t="s">
        <v>80</v>
      </c>
      <c r="G60" s="61" t="str">
        <f t="shared" ref="G60" si="64">IF(E59&lt;0.125,"NA",IF(0.125&lt;=E59,(0.2*E59)))</f>
        <v>NA</v>
      </c>
      <c r="H60" s="62"/>
      <c r="I60" s="63"/>
      <c r="J60" s="64"/>
      <c r="K60" s="194"/>
      <c r="L60" s="194"/>
      <c r="M60" s="194"/>
      <c r="N60" s="194"/>
      <c r="O60" s="194"/>
      <c r="P60" s="199"/>
      <c r="Q60" s="46"/>
      <c r="R60" s="46"/>
      <c r="S60" s="46"/>
      <c r="T60" s="46"/>
      <c r="U60" s="46"/>
      <c r="V60" s="46"/>
      <c r="W60" s="46"/>
      <c r="X60" s="46"/>
      <c r="Y60" s="46"/>
      <c r="Z60" s="46"/>
    </row>
    <row r="61" spans="1:26" s="54" customFormat="1" ht="13.5" customHeight="1" x14ac:dyDescent="0.25">
      <c r="A61" s="46"/>
      <c r="B61" s="214"/>
      <c r="C61" s="194"/>
      <c r="D61" s="194"/>
      <c r="E61" s="194"/>
      <c r="F61" s="60" t="s">
        <v>81</v>
      </c>
      <c r="G61" s="61">
        <f t="shared" ref="G61" si="65">+E59*0.4</f>
        <v>3.7200000000000004E-2</v>
      </c>
      <c r="H61" s="62"/>
      <c r="I61" s="63"/>
      <c r="J61" s="64">
        <v>0.53600000000000003</v>
      </c>
      <c r="K61" s="194"/>
      <c r="L61" s="194"/>
      <c r="M61" s="194"/>
      <c r="N61" s="194"/>
      <c r="O61" s="194"/>
      <c r="P61" s="199"/>
      <c r="Q61" s="46"/>
      <c r="R61" s="46"/>
      <c r="S61" s="46"/>
      <c r="T61" s="46"/>
      <c r="U61" s="46"/>
      <c r="V61" s="46"/>
      <c r="W61" s="46"/>
      <c r="X61" s="46"/>
      <c r="Y61" s="46"/>
      <c r="Z61" s="46"/>
    </row>
    <row r="62" spans="1:26" s="54" customFormat="1" ht="13.5" customHeight="1" x14ac:dyDescent="0.25">
      <c r="A62" s="46"/>
      <c r="B62" s="214"/>
      <c r="C62" s="194"/>
      <c r="D62" s="194"/>
      <c r="E62" s="194"/>
      <c r="F62" s="60" t="s">
        <v>82</v>
      </c>
      <c r="G62" s="61" t="str">
        <f t="shared" ref="G62" si="66">IF(E59&lt;0.125,"NA",IF(0.125&lt;=E59,(0.8*E59)))</f>
        <v>NA</v>
      </c>
      <c r="H62" s="62"/>
      <c r="I62" s="63"/>
      <c r="J62" s="64"/>
      <c r="K62" s="194"/>
      <c r="L62" s="194"/>
      <c r="M62" s="194"/>
      <c r="N62" s="194"/>
      <c r="O62" s="194"/>
      <c r="P62" s="199"/>
      <c r="Q62" s="46"/>
      <c r="R62" s="46"/>
      <c r="S62" s="46"/>
      <c r="T62" s="46"/>
      <c r="U62" s="46"/>
      <c r="V62" s="46"/>
      <c r="W62" s="46"/>
      <c r="X62" s="46"/>
      <c r="Y62" s="46"/>
      <c r="Z62" s="46"/>
    </row>
    <row r="63" spans="1:26" s="54" customFormat="1" ht="13.5" customHeight="1" thickBot="1" x14ac:dyDescent="0.3">
      <c r="A63" s="46"/>
      <c r="B63" s="215"/>
      <c r="C63" s="195"/>
      <c r="D63" s="195"/>
      <c r="E63" s="195"/>
      <c r="F63" s="65" t="s">
        <v>83</v>
      </c>
      <c r="G63" s="66">
        <f t="shared" ref="G63" si="67">+E59</f>
        <v>9.2999999999999999E-2</v>
      </c>
      <c r="H63" s="67"/>
      <c r="I63" s="68"/>
      <c r="J63" s="69"/>
      <c r="K63" s="195"/>
      <c r="L63" s="195"/>
      <c r="M63" s="195"/>
      <c r="N63" s="195"/>
      <c r="O63" s="195"/>
      <c r="P63" s="200"/>
      <c r="Q63" s="46"/>
      <c r="R63" s="46"/>
      <c r="S63" s="46"/>
      <c r="T63" s="46"/>
      <c r="U63" s="46"/>
      <c r="V63" s="46"/>
      <c r="W63" s="46"/>
      <c r="X63" s="46"/>
      <c r="Y63" s="46"/>
      <c r="Z63" s="46"/>
    </row>
    <row r="64" spans="1:26" s="54" customFormat="1" ht="13.5" customHeight="1" x14ac:dyDescent="0.25">
      <c r="A64" s="46"/>
      <c r="B64" s="213">
        <v>10</v>
      </c>
      <c r="C64" s="216">
        <f t="shared" ref="C64" si="68">+C59+$N$12</f>
        <v>4.7300000000000013</v>
      </c>
      <c r="D64" s="193">
        <v>8.2000000000000003E-2</v>
      </c>
      <c r="E64" s="193">
        <v>8.8999999999999996E-2</v>
      </c>
      <c r="F64" s="55" t="s">
        <v>79</v>
      </c>
      <c r="G64" s="56">
        <v>0</v>
      </c>
      <c r="H64" s="57"/>
      <c r="I64" s="58"/>
      <c r="J64" s="59"/>
      <c r="K64" s="193">
        <f t="shared" ref="K64" si="69">+IF(E64&lt;=0.12,(J66),(IF(E64&lt;0.16,((J65+2*J66+J67)/4),IF(E64&gt;=0.16,((J64+3*J65+2*J66+3*J67+J68)/10)))))</f>
        <v>0.55400000000000005</v>
      </c>
      <c r="L64" s="193">
        <f t="shared" ref="L64" si="70">ROUND(+(D59+D64)/2*(C64-C59),3)</f>
        <v>1.7000000000000001E-2</v>
      </c>
      <c r="M64" s="193">
        <f t="shared" ref="M64" si="71">ROUND(+K64*L64,4)</f>
        <v>9.4000000000000004E-3</v>
      </c>
      <c r="N64" s="196">
        <f t="shared" ref="N64" si="72">ROUND(+M64/$M$128*100,2)</f>
        <v>7.24</v>
      </c>
      <c r="O64" s="197"/>
      <c r="P64" s="198"/>
      <c r="Q64" s="46"/>
      <c r="R64" s="46"/>
      <c r="S64" s="46"/>
      <c r="T64" s="46"/>
      <c r="U64" s="46"/>
      <c r="V64" s="46"/>
      <c r="W64" s="46"/>
      <c r="X64" s="46"/>
      <c r="Y64" s="46"/>
      <c r="Z64" s="46"/>
    </row>
    <row r="65" spans="1:26" s="54" customFormat="1" ht="13.5" customHeight="1" x14ac:dyDescent="0.25">
      <c r="A65" s="46"/>
      <c r="B65" s="214"/>
      <c r="C65" s="194"/>
      <c r="D65" s="194"/>
      <c r="E65" s="194"/>
      <c r="F65" s="60" t="s">
        <v>80</v>
      </c>
      <c r="G65" s="61" t="str">
        <f>IF(E64&lt;0.125,"NA",IF(0.125&lt;=E64,(0.2*E64)))</f>
        <v>NA</v>
      </c>
      <c r="H65" s="62"/>
      <c r="I65" s="63"/>
      <c r="J65" s="64"/>
      <c r="K65" s="194"/>
      <c r="L65" s="194"/>
      <c r="M65" s="194"/>
      <c r="N65" s="194"/>
      <c r="O65" s="194"/>
      <c r="P65" s="199"/>
      <c r="Q65" s="46"/>
      <c r="R65" s="46"/>
      <c r="S65" s="46"/>
      <c r="T65" s="46"/>
      <c r="U65" s="46"/>
      <c r="V65" s="46"/>
      <c r="W65" s="46"/>
      <c r="X65" s="46"/>
      <c r="Y65" s="46"/>
      <c r="Z65" s="46"/>
    </row>
    <row r="66" spans="1:26" s="54" customFormat="1" ht="13.5" customHeight="1" x14ac:dyDescent="0.25">
      <c r="A66" s="46"/>
      <c r="B66" s="214"/>
      <c r="C66" s="194"/>
      <c r="D66" s="194"/>
      <c r="E66" s="194"/>
      <c r="F66" s="60" t="s">
        <v>81</v>
      </c>
      <c r="G66" s="61">
        <f>+E64*0.4</f>
        <v>3.56E-2</v>
      </c>
      <c r="H66" s="62"/>
      <c r="I66" s="63"/>
      <c r="J66" s="64">
        <v>0.55400000000000005</v>
      </c>
      <c r="K66" s="194"/>
      <c r="L66" s="194"/>
      <c r="M66" s="194"/>
      <c r="N66" s="194"/>
      <c r="O66" s="194"/>
      <c r="P66" s="199"/>
      <c r="Q66" s="46"/>
      <c r="R66" s="46"/>
      <c r="S66" s="46"/>
      <c r="T66" s="46"/>
      <c r="U66" s="46"/>
      <c r="V66" s="46"/>
      <c r="W66" s="46"/>
      <c r="X66" s="46"/>
      <c r="Y66" s="46"/>
      <c r="Z66" s="46"/>
    </row>
    <row r="67" spans="1:26" s="54" customFormat="1" ht="13.5" customHeight="1" x14ac:dyDescent="0.25">
      <c r="A67" s="46"/>
      <c r="B67" s="214"/>
      <c r="C67" s="194"/>
      <c r="D67" s="194"/>
      <c r="E67" s="194"/>
      <c r="F67" s="60" t="s">
        <v>82</v>
      </c>
      <c r="G67" s="61" t="str">
        <f>IF(E64&lt;0.125,"NA",IF(0.125&lt;=E64,(0.8*E64)))</f>
        <v>NA</v>
      </c>
      <c r="H67" s="62"/>
      <c r="I67" s="63"/>
      <c r="J67" s="64"/>
      <c r="K67" s="194"/>
      <c r="L67" s="194"/>
      <c r="M67" s="194"/>
      <c r="N67" s="194"/>
      <c r="O67" s="194"/>
      <c r="P67" s="199"/>
      <c r="Q67" s="46"/>
      <c r="R67" s="46"/>
      <c r="S67" s="46"/>
      <c r="T67" s="46"/>
      <c r="U67" s="46"/>
      <c r="V67" s="46"/>
      <c r="W67" s="46"/>
      <c r="X67" s="46"/>
      <c r="Y67" s="46"/>
      <c r="Z67" s="46"/>
    </row>
    <row r="68" spans="1:26" s="54" customFormat="1" ht="13.5" customHeight="1" thickBot="1" x14ac:dyDescent="0.3">
      <c r="A68" s="46"/>
      <c r="B68" s="215"/>
      <c r="C68" s="195"/>
      <c r="D68" s="195"/>
      <c r="E68" s="195"/>
      <c r="F68" s="65" t="s">
        <v>83</v>
      </c>
      <c r="G68" s="66">
        <f>+E64</f>
        <v>8.8999999999999996E-2</v>
      </c>
      <c r="H68" s="67"/>
      <c r="I68" s="68"/>
      <c r="J68" s="69"/>
      <c r="K68" s="195"/>
      <c r="L68" s="195"/>
      <c r="M68" s="195"/>
      <c r="N68" s="195"/>
      <c r="O68" s="195"/>
      <c r="P68" s="200"/>
      <c r="Q68" s="46"/>
      <c r="R68" s="46"/>
      <c r="S68" s="46"/>
      <c r="T68" s="46"/>
      <c r="U68" s="46"/>
      <c r="V68" s="46"/>
      <c r="W68" s="46"/>
      <c r="X68" s="46"/>
      <c r="Y68" s="46"/>
      <c r="Z68" s="46"/>
    </row>
    <row r="69" spans="1:26" s="54" customFormat="1" ht="13.5" customHeight="1" x14ac:dyDescent="0.25">
      <c r="A69" s="46"/>
      <c r="B69" s="213">
        <v>11</v>
      </c>
      <c r="C69" s="216">
        <f t="shared" ref="C69" si="73">+C64+$N$12</f>
        <v>4.9300000000000015</v>
      </c>
      <c r="D69" s="193">
        <v>8.7999999999999995E-2</v>
      </c>
      <c r="E69" s="193">
        <v>8.5000000000000006E-2</v>
      </c>
      <c r="F69" s="55" t="s">
        <v>79</v>
      </c>
      <c r="G69" s="56">
        <v>0</v>
      </c>
      <c r="H69" s="57"/>
      <c r="I69" s="58"/>
      <c r="J69" s="59"/>
      <c r="K69" s="193">
        <f t="shared" ref="K69" si="74">+IF(E69&lt;=0.12,(J71),(IF(E69&lt;0.16,((J70+2*J71+J72)/4),IF(E69&gt;=0.16,((J69+3*J70+2*J71+3*J72+J73)/10)))))</f>
        <v>0.53200000000000003</v>
      </c>
      <c r="L69" s="193">
        <f t="shared" ref="L69" si="75">ROUND(+(D64+D69)/2*(C69-C64),3)</f>
        <v>1.7000000000000001E-2</v>
      </c>
      <c r="M69" s="193">
        <f t="shared" ref="M69" si="76">ROUND(+K69*L69,4)</f>
        <v>8.9999999999999993E-3</v>
      </c>
      <c r="N69" s="196">
        <f t="shared" ref="N69" si="77">ROUND(+M69/$M$128*100,2)</f>
        <v>6.93</v>
      </c>
      <c r="O69" s="197"/>
      <c r="P69" s="198"/>
      <c r="Q69" s="46"/>
      <c r="R69" s="46"/>
      <c r="S69" s="46"/>
      <c r="T69" s="46"/>
      <c r="U69" s="46"/>
      <c r="V69" s="46"/>
      <c r="W69" s="46"/>
      <c r="X69" s="46"/>
      <c r="Y69" s="46"/>
      <c r="Z69" s="46"/>
    </row>
    <row r="70" spans="1:26" s="54" customFormat="1" ht="13.5" customHeight="1" x14ac:dyDescent="0.25">
      <c r="A70" s="46"/>
      <c r="B70" s="214"/>
      <c r="C70" s="194"/>
      <c r="D70" s="194"/>
      <c r="E70" s="194"/>
      <c r="F70" s="60" t="s">
        <v>80</v>
      </c>
      <c r="G70" s="61" t="str">
        <f t="shared" ref="G70" si="78">IF(E69&lt;0.125,"NA",IF(0.125&lt;=E69,(0.2*E69)))</f>
        <v>NA</v>
      </c>
      <c r="H70" s="62"/>
      <c r="I70" s="63"/>
      <c r="J70" s="64"/>
      <c r="K70" s="194"/>
      <c r="L70" s="194"/>
      <c r="M70" s="194"/>
      <c r="N70" s="194"/>
      <c r="O70" s="194"/>
      <c r="P70" s="199"/>
      <c r="Q70" s="46"/>
      <c r="R70" s="46"/>
      <c r="S70" s="46"/>
      <c r="T70" s="46"/>
      <c r="U70" s="46"/>
      <c r="V70" s="46"/>
      <c r="W70" s="46"/>
      <c r="X70" s="46"/>
      <c r="Y70" s="46"/>
      <c r="Z70" s="46"/>
    </row>
    <row r="71" spans="1:26" s="54" customFormat="1" ht="13.5" customHeight="1" x14ac:dyDescent="0.25">
      <c r="A71" s="46"/>
      <c r="B71" s="214"/>
      <c r="C71" s="194"/>
      <c r="D71" s="194"/>
      <c r="E71" s="194"/>
      <c r="F71" s="60" t="s">
        <v>81</v>
      </c>
      <c r="G71" s="61">
        <f t="shared" ref="G71" si="79">+E69*0.4</f>
        <v>3.4000000000000002E-2</v>
      </c>
      <c r="H71" s="62"/>
      <c r="I71" s="63"/>
      <c r="J71" s="64">
        <v>0.53200000000000003</v>
      </c>
      <c r="K71" s="194"/>
      <c r="L71" s="194"/>
      <c r="M71" s="194"/>
      <c r="N71" s="194"/>
      <c r="O71" s="194"/>
      <c r="P71" s="199"/>
      <c r="Q71" s="46"/>
      <c r="R71" s="46"/>
      <c r="S71" s="46"/>
      <c r="T71" s="46"/>
      <c r="U71" s="46"/>
      <c r="V71" s="46"/>
      <c r="W71" s="46"/>
      <c r="X71" s="46"/>
      <c r="Y71" s="46"/>
      <c r="Z71" s="46"/>
    </row>
    <row r="72" spans="1:26" s="54" customFormat="1" ht="13.5" customHeight="1" x14ac:dyDescent="0.25">
      <c r="A72" s="46"/>
      <c r="B72" s="214"/>
      <c r="C72" s="194"/>
      <c r="D72" s="194"/>
      <c r="E72" s="194"/>
      <c r="F72" s="60" t="s">
        <v>82</v>
      </c>
      <c r="G72" s="61" t="str">
        <f t="shared" ref="G72" si="80">IF(E69&lt;0.125,"NA",IF(0.125&lt;=E69,(0.8*E69)))</f>
        <v>NA</v>
      </c>
      <c r="H72" s="62"/>
      <c r="I72" s="63"/>
      <c r="J72" s="64"/>
      <c r="K72" s="194"/>
      <c r="L72" s="194"/>
      <c r="M72" s="194"/>
      <c r="N72" s="194"/>
      <c r="O72" s="194"/>
      <c r="P72" s="199"/>
      <c r="Q72" s="46"/>
      <c r="R72" s="46"/>
      <c r="S72" s="46"/>
      <c r="T72" s="46"/>
      <c r="U72" s="46"/>
      <c r="V72" s="46"/>
      <c r="W72" s="46"/>
      <c r="X72" s="46"/>
      <c r="Y72" s="46"/>
      <c r="Z72" s="46"/>
    </row>
    <row r="73" spans="1:26" s="54" customFormat="1" ht="13.5" customHeight="1" thickBot="1" x14ac:dyDescent="0.3">
      <c r="A73" s="46"/>
      <c r="B73" s="215"/>
      <c r="C73" s="195"/>
      <c r="D73" s="195"/>
      <c r="E73" s="195"/>
      <c r="F73" s="65" t="s">
        <v>83</v>
      </c>
      <c r="G73" s="66">
        <f t="shared" ref="G73" si="81">+E69</f>
        <v>8.5000000000000006E-2</v>
      </c>
      <c r="H73" s="67"/>
      <c r="I73" s="68"/>
      <c r="J73" s="69"/>
      <c r="K73" s="195"/>
      <c r="L73" s="195"/>
      <c r="M73" s="195"/>
      <c r="N73" s="195"/>
      <c r="O73" s="195"/>
      <c r="P73" s="200"/>
      <c r="Q73" s="46"/>
      <c r="R73" s="46"/>
      <c r="S73" s="46"/>
      <c r="T73" s="46"/>
      <c r="U73" s="46"/>
      <c r="V73" s="46"/>
      <c r="W73" s="46"/>
      <c r="X73" s="46"/>
      <c r="Y73" s="46"/>
      <c r="Z73" s="46"/>
    </row>
    <row r="74" spans="1:26" s="54" customFormat="1" ht="13.5" customHeight="1" x14ac:dyDescent="0.25">
      <c r="A74" s="46"/>
      <c r="B74" s="213">
        <v>12</v>
      </c>
      <c r="C74" s="216">
        <f t="shared" ref="C74" si="82">+C69+$N$12</f>
        <v>5.1300000000000017</v>
      </c>
      <c r="D74" s="193">
        <v>0.106</v>
      </c>
      <c r="E74" s="193">
        <v>9.7000000000000003E-2</v>
      </c>
      <c r="F74" s="55" t="s">
        <v>79</v>
      </c>
      <c r="G74" s="56">
        <v>0</v>
      </c>
      <c r="H74" s="57"/>
      <c r="I74" s="58"/>
      <c r="J74" s="59"/>
      <c r="K74" s="193">
        <f t="shared" ref="K74" si="83">+IF(E74&lt;=0.12,(J76),(IF(E74&lt;0.16,((J75+2*J76+J77)/4),IF(E74&gt;=0.16,((J74+3*J75+2*J76+3*J77+J78)/10)))))</f>
        <v>0.50800000000000001</v>
      </c>
      <c r="L74" s="193">
        <f t="shared" ref="L74" si="84">ROUND(+(D69+D74)/2*(C74-C69),3)</f>
        <v>1.9E-2</v>
      </c>
      <c r="M74" s="193">
        <f t="shared" ref="M74" si="85">ROUND(+K74*L74,4)</f>
        <v>9.7000000000000003E-3</v>
      </c>
      <c r="N74" s="196">
        <f t="shared" ref="N74" si="86">ROUND(+M74/$M$128*100,2)</f>
        <v>7.47</v>
      </c>
      <c r="O74" s="197"/>
      <c r="P74" s="198"/>
      <c r="Q74" s="46"/>
      <c r="R74" s="46"/>
      <c r="S74" s="46"/>
      <c r="T74" s="46"/>
      <c r="U74" s="46"/>
      <c r="V74" s="46"/>
      <c r="W74" s="46"/>
      <c r="X74" s="46"/>
      <c r="Y74" s="46"/>
      <c r="Z74" s="46"/>
    </row>
    <row r="75" spans="1:26" s="54" customFormat="1" ht="13.5" customHeight="1" x14ac:dyDescent="0.25">
      <c r="A75" s="46"/>
      <c r="B75" s="214"/>
      <c r="C75" s="194"/>
      <c r="D75" s="194"/>
      <c r="E75" s="194"/>
      <c r="F75" s="60" t="s">
        <v>80</v>
      </c>
      <c r="G75" s="61" t="str">
        <f t="shared" ref="G75" si="87">IF(E74&lt;0.125,"NA",IF(0.125&lt;=E74,(0.2*E74)))</f>
        <v>NA</v>
      </c>
      <c r="H75" s="62"/>
      <c r="I75" s="63"/>
      <c r="J75" s="64"/>
      <c r="K75" s="194"/>
      <c r="L75" s="194"/>
      <c r="M75" s="194"/>
      <c r="N75" s="194"/>
      <c r="O75" s="194"/>
      <c r="P75" s="199"/>
      <c r="Q75" s="46"/>
      <c r="R75" s="46"/>
      <c r="S75" s="46"/>
      <c r="T75" s="46"/>
      <c r="U75" s="46"/>
      <c r="V75" s="46"/>
      <c r="W75" s="46"/>
      <c r="X75" s="46"/>
      <c r="Y75" s="46"/>
      <c r="Z75" s="46"/>
    </row>
    <row r="76" spans="1:26" s="54" customFormat="1" ht="13.5" customHeight="1" x14ac:dyDescent="0.25">
      <c r="A76" s="46"/>
      <c r="B76" s="214"/>
      <c r="C76" s="194"/>
      <c r="D76" s="194"/>
      <c r="E76" s="194"/>
      <c r="F76" s="60" t="s">
        <v>81</v>
      </c>
      <c r="G76" s="61">
        <f t="shared" ref="G76" si="88">+E74*0.4</f>
        <v>3.8800000000000001E-2</v>
      </c>
      <c r="H76" s="62"/>
      <c r="I76" s="63"/>
      <c r="J76" s="64">
        <v>0.50800000000000001</v>
      </c>
      <c r="K76" s="194"/>
      <c r="L76" s="194"/>
      <c r="M76" s="194"/>
      <c r="N76" s="194"/>
      <c r="O76" s="194"/>
      <c r="P76" s="199"/>
      <c r="Q76" s="46"/>
      <c r="R76" s="46"/>
      <c r="S76" s="46"/>
      <c r="T76" s="46"/>
      <c r="U76" s="46"/>
      <c r="V76" s="46"/>
      <c r="W76" s="46"/>
      <c r="X76" s="46"/>
      <c r="Y76" s="46"/>
      <c r="Z76" s="46"/>
    </row>
    <row r="77" spans="1:26" s="54" customFormat="1" ht="13.5" customHeight="1" x14ac:dyDescent="0.25">
      <c r="A77" s="46"/>
      <c r="B77" s="214"/>
      <c r="C77" s="194"/>
      <c r="D77" s="194"/>
      <c r="E77" s="194"/>
      <c r="F77" s="60" t="s">
        <v>82</v>
      </c>
      <c r="G77" s="61" t="str">
        <f t="shared" ref="G77" si="89">IF(E74&lt;0.125,"NA",IF(0.125&lt;=E74,(0.8*E74)))</f>
        <v>NA</v>
      </c>
      <c r="H77" s="62"/>
      <c r="I77" s="63"/>
      <c r="J77" s="64"/>
      <c r="K77" s="194"/>
      <c r="L77" s="194"/>
      <c r="M77" s="194"/>
      <c r="N77" s="194"/>
      <c r="O77" s="194"/>
      <c r="P77" s="199"/>
      <c r="Q77" s="46"/>
      <c r="R77" s="46"/>
      <c r="S77" s="46"/>
      <c r="T77" s="46"/>
      <c r="U77" s="46"/>
      <c r="V77" s="46"/>
      <c r="W77" s="46"/>
      <c r="X77" s="46"/>
      <c r="Y77" s="46"/>
      <c r="Z77" s="46"/>
    </row>
    <row r="78" spans="1:26" s="54" customFormat="1" ht="13.5" customHeight="1" thickBot="1" x14ac:dyDescent="0.3">
      <c r="A78" s="46"/>
      <c r="B78" s="215"/>
      <c r="C78" s="195"/>
      <c r="D78" s="195"/>
      <c r="E78" s="195"/>
      <c r="F78" s="65" t="s">
        <v>83</v>
      </c>
      <c r="G78" s="66">
        <f t="shared" ref="G78" si="90">+E74</f>
        <v>9.7000000000000003E-2</v>
      </c>
      <c r="H78" s="67"/>
      <c r="I78" s="68"/>
      <c r="J78" s="69"/>
      <c r="K78" s="195"/>
      <c r="L78" s="195"/>
      <c r="M78" s="195"/>
      <c r="N78" s="195"/>
      <c r="O78" s="195"/>
      <c r="P78" s="200"/>
      <c r="Q78" s="46"/>
      <c r="R78" s="46"/>
      <c r="S78" s="46"/>
      <c r="T78" s="46"/>
      <c r="U78" s="46"/>
      <c r="V78" s="46"/>
      <c r="W78" s="46"/>
      <c r="X78" s="46"/>
      <c r="Y78" s="46"/>
      <c r="Z78" s="46"/>
    </row>
    <row r="79" spans="1:26" s="54" customFormat="1" ht="13.5" customHeight="1" x14ac:dyDescent="0.25">
      <c r="A79" s="46"/>
      <c r="B79" s="213">
        <v>13</v>
      </c>
      <c r="C79" s="216">
        <f t="shared" ref="C79" si="91">+C74+$N$12</f>
        <v>5.3300000000000018</v>
      </c>
      <c r="D79" s="193">
        <v>8.7999999999999995E-2</v>
      </c>
      <c r="E79" s="193">
        <v>0.115</v>
      </c>
      <c r="F79" s="55" t="s">
        <v>79</v>
      </c>
      <c r="G79" s="56">
        <v>0</v>
      </c>
      <c r="H79" s="57"/>
      <c r="I79" s="58"/>
      <c r="J79" s="59"/>
      <c r="K79" s="193">
        <f t="shared" ref="K79" si="92">+IF(E79&lt;=0.12,(J81),(IF(E79&lt;0.16,((J80+2*J81+J82)/4),IF(E79&gt;=0.16,((J79+3*J80+2*J81+3*J82+J83)/10)))))</f>
        <v>0.40200000000000002</v>
      </c>
      <c r="L79" s="193">
        <f t="shared" ref="L79" si="93">ROUND(+(D74+D79)/2*(C79-C74),3)</f>
        <v>1.9E-2</v>
      </c>
      <c r="M79" s="193">
        <f t="shared" ref="M79" si="94">ROUND(+K79*L79,4)</f>
        <v>7.6E-3</v>
      </c>
      <c r="N79" s="196">
        <f t="shared" ref="N79" si="95">ROUND(+M79/$M$128*100,2)</f>
        <v>5.86</v>
      </c>
      <c r="O79" s="197"/>
      <c r="P79" s="198"/>
      <c r="Q79" s="46"/>
      <c r="R79" s="46"/>
      <c r="S79" s="46"/>
      <c r="T79" s="46"/>
      <c r="U79" s="46"/>
      <c r="V79" s="46"/>
      <c r="W79" s="46"/>
      <c r="X79" s="46"/>
      <c r="Y79" s="46"/>
      <c r="Z79" s="46"/>
    </row>
    <row r="80" spans="1:26" s="54" customFormat="1" ht="13.5" customHeight="1" x14ac:dyDescent="0.25">
      <c r="A80" s="46"/>
      <c r="B80" s="214"/>
      <c r="C80" s="194"/>
      <c r="D80" s="194"/>
      <c r="E80" s="194"/>
      <c r="F80" s="60" t="s">
        <v>80</v>
      </c>
      <c r="G80" s="61" t="str">
        <f t="shared" ref="G80" si="96">IF(E79&lt;0.125,"NA",IF(0.125&lt;=E79,(0.2*E79)))</f>
        <v>NA</v>
      </c>
      <c r="H80" s="62"/>
      <c r="I80" s="63"/>
      <c r="J80" s="64"/>
      <c r="K80" s="194"/>
      <c r="L80" s="194"/>
      <c r="M80" s="194"/>
      <c r="N80" s="194"/>
      <c r="O80" s="194"/>
      <c r="P80" s="199"/>
      <c r="Q80" s="46"/>
      <c r="R80" s="46"/>
      <c r="S80" s="46"/>
      <c r="T80" s="46"/>
      <c r="U80" s="46"/>
      <c r="V80" s="46"/>
      <c r="W80" s="46"/>
      <c r="X80" s="46"/>
      <c r="Y80" s="46"/>
      <c r="Z80" s="46"/>
    </row>
    <row r="81" spans="1:26" s="54" customFormat="1" ht="13.5" customHeight="1" x14ac:dyDescent="0.25">
      <c r="A81" s="46"/>
      <c r="B81" s="214"/>
      <c r="C81" s="194"/>
      <c r="D81" s="194"/>
      <c r="E81" s="194"/>
      <c r="F81" s="60" t="s">
        <v>81</v>
      </c>
      <c r="G81" s="61">
        <f t="shared" ref="G81" si="97">+E79*0.4</f>
        <v>4.6000000000000006E-2</v>
      </c>
      <c r="H81" s="62"/>
      <c r="I81" s="63"/>
      <c r="J81" s="64">
        <v>0.40200000000000002</v>
      </c>
      <c r="K81" s="194"/>
      <c r="L81" s="194"/>
      <c r="M81" s="194"/>
      <c r="N81" s="194"/>
      <c r="O81" s="194"/>
      <c r="P81" s="199"/>
      <c r="Q81" s="46"/>
      <c r="R81" s="46"/>
      <c r="S81" s="46"/>
      <c r="T81" s="46"/>
      <c r="U81" s="46"/>
      <c r="V81" s="46"/>
      <c r="W81" s="46"/>
      <c r="X81" s="46"/>
      <c r="Y81" s="46"/>
      <c r="Z81" s="46"/>
    </row>
    <row r="82" spans="1:26" s="54" customFormat="1" ht="13.5" customHeight="1" x14ac:dyDescent="0.25">
      <c r="A82" s="46"/>
      <c r="B82" s="214"/>
      <c r="C82" s="194"/>
      <c r="D82" s="194"/>
      <c r="E82" s="194"/>
      <c r="F82" s="60" t="s">
        <v>82</v>
      </c>
      <c r="G82" s="61" t="str">
        <f t="shared" ref="G82" si="98">IF(E79&lt;0.125,"NA",IF(0.125&lt;=E79,(0.8*E79)))</f>
        <v>NA</v>
      </c>
      <c r="H82" s="62"/>
      <c r="I82" s="63"/>
      <c r="J82" s="64"/>
      <c r="K82" s="194"/>
      <c r="L82" s="194"/>
      <c r="M82" s="194"/>
      <c r="N82" s="194"/>
      <c r="O82" s="194"/>
      <c r="P82" s="199"/>
      <c r="Q82" s="46"/>
      <c r="R82" s="46"/>
      <c r="S82" s="46"/>
      <c r="T82" s="46"/>
      <c r="U82" s="46"/>
      <c r="V82" s="46"/>
      <c r="W82" s="46"/>
      <c r="X82" s="46"/>
      <c r="Y82" s="46"/>
      <c r="Z82" s="46"/>
    </row>
    <row r="83" spans="1:26" s="54" customFormat="1" ht="13.5" customHeight="1" thickBot="1" x14ac:dyDescent="0.3">
      <c r="A83" s="46"/>
      <c r="B83" s="215"/>
      <c r="C83" s="195"/>
      <c r="D83" s="195"/>
      <c r="E83" s="195"/>
      <c r="F83" s="65" t="s">
        <v>83</v>
      </c>
      <c r="G83" s="66">
        <f t="shared" ref="G83" si="99">+E79</f>
        <v>0.115</v>
      </c>
      <c r="H83" s="67"/>
      <c r="I83" s="68"/>
      <c r="J83" s="69"/>
      <c r="K83" s="195"/>
      <c r="L83" s="195"/>
      <c r="M83" s="195"/>
      <c r="N83" s="195"/>
      <c r="O83" s="195"/>
      <c r="P83" s="200"/>
      <c r="Q83" s="46"/>
      <c r="R83" s="46"/>
      <c r="S83" s="46"/>
      <c r="T83" s="46"/>
      <c r="U83" s="46"/>
      <c r="V83" s="46"/>
      <c r="W83" s="46"/>
      <c r="X83" s="46"/>
      <c r="Y83" s="46"/>
      <c r="Z83" s="46"/>
    </row>
    <row r="84" spans="1:26" s="54" customFormat="1" ht="13.5" customHeight="1" x14ac:dyDescent="0.25">
      <c r="A84" s="46"/>
      <c r="B84" s="213">
        <v>14</v>
      </c>
      <c r="C84" s="216">
        <f t="shared" ref="C84" si="100">+C79+$N$12</f>
        <v>5.530000000000002</v>
      </c>
      <c r="D84" s="193">
        <v>9.6000000000000002E-2</v>
      </c>
      <c r="E84" s="193">
        <v>8.5999999999999993E-2</v>
      </c>
      <c r="F84" s="55" t="s">
        <v>79</v>
      </c>
      <c r="G84" s="56">
        <v>0</v>
      </c>
      <c r="H84" s="57"/>
      <c r="I84" s="58"/>
      <c r="J84" s="59"/>
      <c r="K84" s="193">
        <f t="shared" ref="K84" si="101">+IF(E84&lt;=0.12,(J86),(IF(E84&lt;0.16,((J85+2*J86+J87)/4),IF(E84&gt;=0.16,((J84+3*J85+2*J86+3*J87+J88)/10)))))</f>
        <v>0.53100000000000003</v>
      </c>
      <c r="L84" s="193">
        <f t="shared" ref="L84" si="102">ROUND(+(D79+D84)/2*(C84-C79),3)</f>
        <v>1.7999999999999999E-2</v>
      </c>
      <c r="M84" s="193">
        <f t="shared" ref="M84" si="103">ROUND(+K84*L84,4)</f>
        <v>9.5999999999999992E-3</v>
      </c>
      <c r="N84" s="196">
        <f t="shared" ref="N84" si="104">ROUND(+M84/$M$128*100,2)</f>
        <v>7.4</v>
      </c>
      <c r="O84" s="197"/>
      <c r="P84" s="198"/>
      <c r="Q84" s="46"/>
      <c r="R84" s="46"/>
      <c r="S84" s="46"/>
      <c r="T84" s="46"/>
      <c r="U84" s="46"/>
      <c r="V84" s="46"/>
      <c r="W84" s="46"/>
      <c r="X84" s="46"/>
      <c r="Y84" s="46"/>
      <c r="Z84" s="46"/>
    </row>
    <row r="85" spans="1:26" s="54" customFormat="1" ht="13.5" customHeight="1" x14ac:dyDescent="0.25">
      <c r="A85" s="46"/>
      <c r="B85" s="214"/>
      <c r="C85" s="194"/>
      <c r="D85" s="194"/>
      <c r="E85" s="194"/>
      <c r="F85" s="60" t="s">
        <v>80</v>
      </c>
      <c r="G85" s="61" t="str">
        <f t="shared" ref="G85" si="105">IF(E84&lt;0.125,"NA",IF(0.125&lt;=E84,(0.2*E84)))</f>
        <v>NA</v>
      </c>
      <c r="H85" s="62"/>
      <c r="I85" s="63"/>
      <c r="J85" s="64"/>
      <c r="K85" s="194"/>
      <c r="L85" s="194"/>
      <c r="M85" s="194"/>
      <c r="N85" s="194"/>
      <c r="O85" s="194"/>
      <c r="P85" s="199"/>
      <c r="Q85" s="46"/>
      <c r="R85" s="46"/>
      <c r="S85" s="46"/>
      <c r="T85" s="46"/>
      <c r="U85" s="46"/>
      <c r="V85" s="46"/>
      <c r="W85" s="46"/>
      <c r="X85" s="46"/>
      <c r="Y85" s="46"/>
      <c r="Z85" s="46"/>
    </row>
    <row r="86" spans="1:26" s="54" customFormat="1" ht="13.5" customHeight="1" x14ac:dyDescent="0.25">
      <c r="A86" s="46"/>
      <c r="B86" s="214"/>
      <c r="C86" s="194"/>
      <c r="D86" s="194"/>
      <c r="E86" s="194"/>
      <c r="F86" s="60" t="s">
        <v>81</v>
      </c>
      <c r="G86" s="61">
        <f t="shared" ref="G86" si="106">+E84*0.4</f>
        <v>3.44E-2</v>
      </c>
      <c r="H86" s="62"/>
      <c r="I86" s="63"/>
      <c r="J86" s="64">
        <v>0.53100000000000003</v>
      </c>
      <c r="K86" s="194"/>
      <c r="L86" s="194"/>
      <c r="M86" s="194"/>
      <c r="N86" s="194"/>
      <c r="O86" s="194"/>
      <c r="P86" s="199"/>
      <c r="Q86" s="46"/>
      <c r="R86" s="46"/>
      <c r="S86" s="46"/>
      <c r="T86" s="46"/>
      <c r="U86" s="46"/>
      <c r="V86" s="46"/>
      <c r="W86" s="46"/>
      <c r="X86" s="46"/>
      <c r="Y86" s="46"/>
      <c r="Z86" s="46"/>
    </row>
    <row r="87" spans="1:26" s="54" customFormat="1" ht="13.5" customHeight="1" x14ac:dyDescent="0.25">
      <c r="A87" s="46"/>
      <c r="B87" s="214"/>
      <c r="C87" s="194"/>
      <c r="D87" s="194"/>
      <c r="E87" s="194"/>
      <c r="F87" s="60" t="s">
        <v>82</v>
      </c>
      <c r="G87" s="61" t="str">
        <f t="shared" ref="G87" si="107">IF(E84&lt;0.125,"NA",IF(0.125&lt;=E84,(0.8*E84)))</f>
        <v>NA</v>
      </c>
      <c r="H87" s="62"/>
      <c r="I87" s="63"/>
      <c r="J87" s="64"/>
      <c r="K87" s="194"/>
      <c r="L87" s="194"/>
      <c r="M87" s="194"/>
      <c r="N87" s="194"/>
      <c r="O87" s="194"/>
      <c r="P87" s="199"/>
      <c r="Q87" s="46"/>
      <c r="R87" s="46"/>
      <c r="S87" s="46"/>
      <c r="T87" s="46"/>
      <c r="U87" s="46"/>
      <c r="V87" s="46"/>
      <c r="W87" s="46"/>
      <c r="X87" s="46"/>
      <c r="Y87" s="46"/>
      <c r="Z87" s="46"/>
    </row>
    <row r="88" spans="1:26" s="54" customFormat="1" ht="13.5" customHeight="1" thickBot="1" x14ac:dyDescent="0.3">
      <c r="A88" s="46"/>
      <c r="B88" s="215"/>
      <c r="C88" s="195"/>
      <c r="D88" s="195"/>
      <c r="E88" s="195"/>
      <c r="F88" s="65" t="s">
        <v>83</v>
      </c>
      <c r="G88" s="66">
        <f t="shared" ref="G88" si="108">+E84</f>
        <v>8.5999999999999993E-2</v>
      </c>
      <c r="H88" s="67"/>
      <c r="I88" s="68"/>
      <c r="J88" s="69"/>
      <c r="K88" s="195"/>
      <c r="L88" s="195"/>
      <c r="M88" s="195"/>
      <c r="N88" s="195"/>
      <c r="O88" s="195"/>
      <c r="P88" s="200"/>
      <c r="Q88" s="46"/>
      <c r="R88" s="46"/>
      <c r="S88" s="46"/>
      <c r="T88" s="46"/>
      <c r="U88" s="46"/>
      <c r="V88" s="46"/>
      <c r="W88" s="46"/>
      <c r="X88" s="46"/>
      <c r="Y88" s="46"/>
      <c r="Z88" s="46"/>
    </row>
    <row r="89" spans="1:26" s="54" customFormat="1" ht="13.5" customHeight="1" x14ac:dyDescent="0.25">
      <c r="A89" s="46"/>
      <c r="B89" s="213">
        <v>15</v>
      </c>
      <c r="C89" s="216">
        <f t="shared" ref="C89" si="109">+C84+$N$12</f>
        <v>5.7300000000000022</v>
      </c>
      <c r="D89" s="193">
        <v>9.1999999999999998E-2</v>
      </c>
      <c r="E89" s="193">
        <v>8.8999999999999996E-2</v>
      </c>
      <c r="F89" s="55" t="s">
        <v>79</v>
      </c>
      <c r="G89" s="56">
        <v>0</v>
      </c>
      <c r="H89" s="57"/>
      <c r="I89" s="58"/>
      <c r="J89" s="59"/>
      <c r="K89" s="193">
        <f t="shared" ref="K89" si="110">+IF(E89&lt;=0.12,(J91),(IF(E89&lt;0.16,((J90+2*J91+J92)/4),IF(E89&gt;=0.16,((J89+3*J90+2*J91+3*J92+J93)/10)))))</f>
        <v>0.30099999999999999</v>
      </c>
      <c r="L89" s="193">
        <f t="shared" ref="L89" si="111">ROUND(+(D84+D89)/2*(C89-C84),3)</f>
        <v>1.9E-2</v>
      </c>
      <c r="M89" s="193">
        <f t="shared" ref="M89" si="112">ROUND(+K89*L89,4)</f>
        <v>5.7000000000000002E-3</v>
      </c>
      <c r="N89" s="196">
        <f t="shared" ref="N89" si="113">ROUND(+M89/$M$128*100,2)</f>
        <v>4.3899999999999997</v>
      </c>
      <c r="O89" s="197"/>
      <c r="P89" s="198"/>
      <c r="Q89" s="46"/>
      <c r="R89" s="46"/>
      <c r="S89" s="46"/>
      <c r="T89" s="46"/>
      <c r="U89" s="46"/>
      <c r="V89" s="46"/>
      <c r="W89" s="46"/>
      <c r="X89" s="46"/>
      <c r="Y89" s="46"/>
      <c r="Z89" s="46"/>
    </row>
    <row r="90" spans="1:26" s="54" customFormat="1" ht="13.5" customHeight="1" x14ac:dyDescent="0.25">
      <c r="A90" s="46"/>
      <c r="B90" s="214"/>
      <c r="C90" s="194"/>
      <c r="D90" s="194"/>
      <c r="E90" s="194"/>
      <c r="F90" s="60" t="s">
        <v>80</v>
      </c>
      <c r="G90" s="61" t="str">
        <f t="shared" ref="G90" si="114">IF(E89&lt;0.125,"NA",IF(0.125&lt;=E89,(0.2*E89)))</f>
        <v>NA</v>
      </c>
      <c r="H90" s="62"/>
      <c r="I90" s="63"/>
      <c r="J90" s="64"/>
      <c r="K90" s="194"/>
      <c r="L90" s="194"/>
      <c r="M90" s="194"/>
      <c r="N90" s="194"/>
      <c r="O90" s="194"/>
      <c r="P90" s="199"/>
      <c r="Q90" s="46"/>
      <c r="R90" s="46"/>
      <c r="S90" s="46"/>
      <c r="T90" s="46"/>
      <c r="U90" s="46"/>
      <c r="V90" s="46"/>
      <c r="W90" s="46"/>
      <c r="X90" s="46"/>
      <c r="Y90" s="46"/>
      <c r="Z90" s="46"/>
    </row>
    <row r="91" spans="1:26" s="54" customFormat="1" ht="13.5" customHeight="1" x14ac:dyDescent="0.25">
      <c r="A91" s="46"/>
      <c r="B91" s="214"/>
      <c r="C91" s="194"/>
      <c r="D91" s="194"/>
      <c r="E91" s="194"/>
      <c r="F91" s="60" t="s">
        <v>81</v>
      </c>
      <c r="G91" s="61">
        <f t="shared" ref="G91" si="115">+E89*0.4</f>
        <v>3.56E-2</v>
      </c>
      <c r="H91" s="62"/>
      <c r="I91" s="63"/>
      <c r="J91" s="64">
        <v>0.30099999999999999</v>
      </c>
      <c r="K91" s="194"/>
      <c r="L91" s="194"/>
      <c r="M91" s="194"/>
      <c r="N91" s="194"/>
      <c r="O91" s="194"/>
      <c r="P91" s="199"/>
      <c r="Q91" s="46"/>
      <c r="R91" s="46"/>
      <c r="S91" s="46"/>
      <c r="T91" s="46"/>
      <c r="U91" s="46"/>
      <c r="V91" s="46"/>
      <c r="W91" s="46"/>
      <c r="X91" s="46"/>
      <c r="Y91" s="46"/>
      <c r="Z91" s="46"/>
    </row>
    <row r="92" spans="1:26" s="54" customFormat="1" ht="13.5" customHeight="1" x14ac:dyDescent="0.25">
      <c r="A92" s="46"/>
      <c r="B92" s="214"/>
      <c r="C92" s="194"/>
      <c r="D92" s="194"/>
      <c r="E92" s="194"/>
      <c r="F92" s="60" t="s">
        <v>82</v>
      </c>
      <c r="G92" s="61" t="str">
        <f t="shared" ref="G92" si="116">IF(E89&lt;0.125,"NA",IF(0.125&lt;=E89,(0.8*E89)))</f>
        <v>NA</v>
      </c>
      <c r="H92" s="62"/>
      <c r="I92" s="63"/>
      <c r="J92" s="64"/>
      <c r="K92" s="194"/>
      <c r="L92" s="194"/>
      <c r="M92" s="194"/>
      <c r="N92" s="194"/>
      <c r="O92" s="194"/>
      <c r="P92" s="199"/>
      <c r="Q92" s="46"/>
      <c r="R92" s="46"/>
      <c r="S92" s="46"/>
      <c r="T92" s="46"/>
      <c r="U92" s="46"/>
      <c r="V92" s="46"/>
      <c r="W92" s="46"/>
      <c r="X92" s="46"/>
      <c r="Y92" s="46"/>
      <c r="Z92" s="46"/>
    </row>
    <row r="93" spans="1:26" s="54" customFormat="1" ht="13.5" customHeight="1" thickBot="1" x14ac:dyDescent="0.3">
      <c r="A93" s="46"/>
      <c r="B93" s="215"/>
      <c r="C93" s="195"/>
      <c r="D93" s="195"/>
      <c r="E93" s="195"/>
      <c r="F93" s="65" t="s">
        <v>83</v>
      </c>
      <c r="G93" s="66">
        <f t="shared" ref="G93" si="117">+E89</f>
        <v>8.8999999999999996E-2</v>
      </c>
      <c r="H93" s="67"/>
      <c r="I93" s="68"/>
      <c r="J93" s="69"/>
      <c r="K93" s="195"/>
      <c r="L93" s="195"/>
      <c r="M93" s="195"/>
      <c r="N93" s="195"/>
      <c r="O93" s="195"/>
      <c r="P93" s="200"/>
      <c r="Q93" s="46"/>
      <c r="R93" s="46"/>
      <c r="S93" s="46"/>
      <c r="T93" s="46"/>
      <c r="U93" s="46"/>
      <c r="V93" s="46"/>
      <c r="W93" s="46"/>
      <c r="X93" s="46"/>
      <c r="Y93" s="46"/>
      <c r="Z93" s="46"/>
    </row>
    <row r="94" spans="1:26" s="54" customFormat="1" ht="13.5" customHeight="1" x14ac:dyDescent="0.25">
      <c r="A94" s="46"/>
      <c r="B94" s="213">
        <v>16</v>
      </c>
      <c r="C94" s="216">
        <f t="shared" ref="C94" si="118">+C89+$N$12</f>
        <v>5.9300000000000024</v>
      </c>
      <c r="D94" s="193">
        <v>7.0999999999999994E-2</v>
      </c>
      <c r="E94" s="193">
        <v>8.2000000000000003E-2</v>
      </c>
      <c r="F94" s="55" t="s">
        <v>79</v>
      </c>
      <c r="G94" s="56">
        <v>0</v>
      </c>
      <c r="H94" s="57"/>
      <c r="I94" s="58"/>
      <c r="J94" s="59"/>
      <c r="K94" s="193">
        <f t="shared" ref="K94" si="119">+IF(E94&lt;=0.12,(J96),(IF(E94&lt;0.16,((J95+2*J96+J97)/4),IF(E94&gt;=0.16,((J94+3*J95+2*J96+3*J97+J98)/10)))))</f>
        <v>0.25800000000000001</v>
      </c>
      <c r="L94" s="193">
        <f t="shared" ref="L94" si="120">ROUND(+(D89+D94)/2*(C94-C89),3)</f>
        <v>1.6E-2</v>
      </c>
      <c r="M94" s="193">
        <f t="shared" ref="M94" si="121">ROUND(+K94*L94,4)</f>
        <v>4.1000000000000003E-3</v>
      </c>
      <c r="N94" s="196">
        <f t="shared" ref="N94" si="122">ROUND(+M94/$M$128*100,2)</f>
        <v>3.16</v>
      </c>
      <c r="O94" s="197"/>
      <c r="P94" s="198"/>
      <c r="Q94" s="46"/>
      <c r="R94" s="46"/>
      <c r="S94" s="46"/>
      <c r="T94" s="46"/>
      <c r="U94" s="46"/>
      <c r="V94" s="46"/>
      <c r="W94" s="46"/>
      <c r="X94" s="46"/>
      <c r="Y94" s="46"/>
      <c r="Z94" s="46"/>
    </row>
    <row r="95" spans="1:26" s="54" customFormat="1" ht="13.5" customHeight="1" x14ac:dyDescent="0.25">
      <c r="A95" s="46"/>
      <c r="B95" s="214"/>
      <c r="C95" s="194"/>
      <c r="D95" s="194"/>
      <c r="E95" s="194"/>
      <c r="F95" s="60" t="s">
        <v>80</v>
      </c>
      <c r="G95" s="61" t="str">
        <f t="shared" ref="G95" si="123">IF(E94&lt;0.125,"NA",IF(0.125&lt;=E94,(0.2*E94)))</f>
        <v>NA</v>
      </c>
      <c r="H95" s="62"/>
      <c r="I95" s="63"/>
      <c r="J95" s="64"/>
      <c r="K95" s="194"/>
      <c r="L95" s="194"/>
      <c r="M95" s="194"/>
      <c r="N95" s="194"/>
      <c r="O95" s="194"/>
      <c r="P95" s="199"/>
      <c r="Q95" s="46"/>
      <c r="R95" s="46"/>
      <c r="S95" s="46"/>
      <c r="T95" s="46"/>
      <c r="U95" s="46"/>
      <c r="V95" s="46"/>
      <c r="W95" s="46"/>
      <c r="X95" s="46"/>
      <c r="Y95" s="46"/>
      <c r="Z95" s="46"/>
    </row>
    <row r="96" spans="1:26" s="54" customFormat="1" ht="13.5" customHeight="1" x14ac:dyDescent="0.25">
      <c r="A96" s="46"/>
      <c r="B96" s="214"/>
      <c r="C96" s="194"/>
      <c r="D96" s="194"/>
      <c r="E96" s="194"/>
      <c r="F96" s="60" t="s">
        <v>81</v>
      </c>
      <c r="G96" s="61">
        <f t="shared" ref="G96" si="124">+E94*0.4</f>
        <v>3.2800000000000003E-2</v>
      </c>
      <c r="H96" s="62"/>
      <c r="I96" s="63"/>
      <c r="J96" s="64">
        <v>0.25800000000000001</v>
      </c>
      <c r="K96" s="194"/>
      <c r="L96" s="194"/>
      <c r="M96" s="194"/>
      <c r="N96" s="194"/>
      <c r="O96" s="194"/>
      <c r="P96" s="199"/>
      <c r="Q96" s="46"/>
      <c r="R96" s="46"/>
      <c r="S96" s="46"/>
      <c r="T96" s="46"/>
      <c r="U96" s="46"/>
      <c r="V96" s="46"/>
      <c r="W96" s="46"/>
      <c r="X96" s="46"/>
      <c r="Y96" s="46"/>
      <c r="Z96" s="46"/>
    </row>
    <row r="97" spans="1:26" s="54" customFormat="1" ht="13.5" customHeight="1" x14ac:dyDescent="0.25">
      <c r="A97" s="46"/>
      <c r="B97" s="214"/>
      <c r="C97" s="194"/>
      <c r="D97" s="194"/>
      <c r="E97" s="194"/>
      <c r="F97" s="60" t="s">
        <v>82</v>
      </c>
      <c r="G97" s="61" t="str">
        <f t="shared" ref="G97" si="125">IF(E94&lt;0.125,"NA",IF(0.125&lt;=E94,(0.8*E94)))</f>
        <v>NA</v>
      </c>
      <c r="H97" s="62"/>
      <c r="I97" s="63"/>
      <c r="J97" s="64"/>
      <c r="K97" s="194"/>
      <c r="L97" s="194"/>
      <c r="M97" s="194"/>
      <c r="N97" s="194"/>
      <c r="O97" s="194"/>
      <c r="P97" s="199"/>
      <c r="Q97" s="46"/>
      <c r="R97" s="46"/>
      <c r="S97" s="46"/>
      <c r="T97" s="46"/>
      <c r="U97" s="46"/>
      <c r="V97" s="46"/>
      <c r="W97" s="46"/>
      <c r="X97" s="46"/>
      <c r="Y97" s="46"/>
      <c r="Z97" s="46"/>
    </row>
    <row r="98" spans="1:26" s="54" customFormat="1" ht="13.5" customHeight="1" thickBot="1" x14ac:dyDescent="0.3">
      <c r="A98" s="46"/>
      <c r="B98" s="215"/>
      <c r="C98" s="195"/>
      <c r="D98" s="195"/>
      <c r="E98" s="195"/>
      <c r="F98" s="65" t="s">
        <v>83</v>
      </c>
      <c r="G98" s="66">
        <f t="shared" ref="G98" si="126">+E94</f>
        <v>8.2000000000000003E-2</v>
      </c>
      <c r="H98" s="67"/>
      <c r="I98" s="68"/>
      <c r="J98" s="69"/>
      <c r="K98" s="195"/>
      <c r="L98" s="195"/>
      <c r="M98" s="195"/>
      <c r="N98" s="195"/>
      <c r="O98" s="195"/>
      <c r="P98" s="200"/>
      <c r="Q98" s="46"/>
      <c r="R98" s="46"/>
      <c r="S98" s="46"/>
      <c r="T98" s="46"/>
      <c r="U98" s="46"/>
      <c r="V98" s="46"/>
      <c r="W98" s="46"/>
      <c r="X98" s="46"/>
      <c r="Y98" s="46"/>
      <c r="Z98" s="46"/>
    </row>
    <row r="99" spans="1:26" s="54" customFormat="1" ht="13.5" customHeight="1" x14ac:dyDescent="0.25">
      <c r="A99" s="46"/>
      <c r="B99" s="213">
        <v>17</v>
      </c>
      <c r="C99" s="216">
        <f t="shared" ref="C99" si="127">+C94+$N$12</f>
        <v>6.1300000000000026</v>
      </c>
      <c r="D99" s="193">
        <v>4.4999999999999998E-2</v>
      </c>
      <c r="E99" s="193">
        <v>5.5E-2</v>
      </c>
      <c r="F99" s="55" t="s">
        <v>79</v>
      </c>
      <c r="G99" s="56">
        <v>0</v>
      </c>
      <c r="H99" s="57"/>
      <c r="I99" s="58"/>
      <c r="J99" s="59"/>
      <c r="K99" s="193">
        <f t="shared" ref="K99" si="128">+IF(E99&lt;=0.12,(J101),(IF(E99&lt;0.16,((J100+2*J101+J102)/4),IF(E99&gt;=0.16,((J99+3*J100+2*J101+3*J102+J103)/10)))))</f>
        <v>0.159</v>
      </c>
      <c r="L99" s="193">
        <f t="shared" ref="L99" si="129">ROUND(+(D94+D99)/2*(C99-C94),3)</f>
        <v>1.2E-2</v>
      </c>
      <c r="M99" s="193">
        <f t="shared" ref="M99" si="130">ROUND(+K99*L99,4)</f>
        <v>1.9E-3</v>
      </c>
      <c r="N99" s="196">
        <f t="shared" ref="N99" si="131">ROUND(+M99/$M$128*100,2)</f>
        <v>1.46</v>
      </c>
      <c r="O99" s="197"/>
      <c r="P99" s="198"/>
      <c r="Q99" s="46"/>
      <c r="R99" s="46"/>
      <c r="S99" s="46"/>
      <c r="T99" s="46"/>
      <c r="U99" s="46"/>
      <c r="V99" s="46"/>
      <c r="W99" s="46"/>
      <c r="X99" s="46"/>
      <c r="Y99" s="46"/>
      <c r="Z99" s="46"/>
    </row>
    <row r="100" spans="1:26" s="54" customFormat="1" ht="13.5" customHeight="1" x14ac:dyDescent="0.25">
      <c r="A100" s="46"/>
      <c r="B100" s="214"/>
      <c r="C100" s="194"/>
      <c r="D100" s="194"/>
      <c r="E100" s="194"/>
      <c r="F100" s="60" t="s">
        <v>80</v>
      </c>
      <c r="G100" s="61" t="str">
        <f t="shared" ref="G100" si="132">IF(E99&lt;0.125,"NA",IF(0.125&lt;=E99,(0.2*E99)))</f>
        <v>NA</v>
      </c>
      <c r="H100" s="62"/>
      <c r="I100" s="63"/>
      <c r="J100" s="64"/>
      <c r="K100" s="194"/>
      <c r="L100" s="194"/>
      <c r="M100" s="194"/>
      <c r="N100" s="194"/>
      <c r="O100" s="194"/>
      <c r="P100" s="199"/>
      <c r="Q100" s="46"/>
      <c r="R100" s="46"/>
      <c r="S100" s="46"/>
      <c r="T100" s="46"/>
      <c r="U100" s="46"/>
      <c r="V100" s="46"/>
      <c r="W100" s="46"/>
      <c r="X100" s="46"/>
      <c r="Y100" s="46"/>
      <c r="Z100" s="46"/>
    </row>
    <row r="101" spans="1:26" s="54" customFormat="1" ht="13.5" customHeight="1" x14ac:dyDescent="0.25">
      <c r="A101" s="46"/>
      <c r="B101" s="214"/>
      <c r="C101" s="194"/>
      <c r="D101" s="194"/>
      <c r="E101" s="194"/>
      <c r="F101" s="60" t="s">
        <v>81</v>
      </c>
      <c r="G101" s="61">
        <f t="shared" ref="G101" si="133">+E99*0.4</f>
        <v>2.2000000000000002E-2</v>
      </c>
      <c r="H101" s="62"/>
      <c r="I101" s="63"/>
      <c r="J101" s="64">
        <v>0.159</v>
      </c>
      <c r="K101" s="194"/>
      <c r="L101" s="194"/>
      <c r="M101" s="194"/>
      <c r="N101" s="194"/>
      <c r="O101" s="194"/>
      <c r="P101" s="199"/>
      <c r="Q101" s="46"/>
      <c r="R101" s="46"/>
      <c r="S101" s="46"/>
      <c r="T101" s="46"/>
      <c r="U101" s="46"/>
      <c r="V101" s="46"/>
      <c r="W101" s="46"/>
      <c r="X101" s="46"/>
      <c r="Y101" s="46"/>
      <c r="Z101" s="46"/>
    </row>
    <row r="102" spans="1:26" s="54" customFormat="1" ht="13.5" customHeight="1" x14ac:dyDescent="0.25">
      <c r="A102" s="46"/>
      <c r="B102" s="214"/>
      <c r="C102" s="194"/>
      <c r="D102" s="194"/>
      <c r="E102" s="194"/>
      <c r="F102" s="60" t="s">
        <v>82</v>
      </c>
      <c r="G102" s="61" t="str">
        <f t="shared" ref="G102" si="134">IF(E99&lt;0.125,"NA",IF(0.125&lt;=E99,(0.8*E99)))</f>
        <v>NA</v>
      </c>
      <c r="H102" s="62"/>
      <c r="I102" s="63"/>
      <c r="J102" s="64"/>
      <c r="K102" s="194"/>
      <c r="L102" s="194"/>
      <c r="M102" s="194"/>
      <c r="N102" s="194"/>
      <c r="O102" s="194"/>
      <c r="P102" s="199"/>
      <c r="Q102" s="46"/>
      <c r="R102" s="46"/>
      <c r="S102" s="46"/>
      <c r="T102" s="46"/>
      <c r="U102" s="46"/>
      <c r="V102" s="46"/>
      <c r="W102" s="46"/>
      <c r="X102" s="46"/>
      <c r="Y102" s="46"/>
      <c r="Z102" s="46"/>
    </row>
    <row r="103" spans="1:26" s="54" customFormat="1" ht="13.5" customHeight="1" thickBot="1" x14ac:dyDescent="0.3">
      <c r="A103" s="46"/>
      <c r="B103" s="215"/>
      <c r="C103" s="195"/>
      <c r="D103" s="195"/>
      <c r="E103" s="195"/>
      <c r="F103" s="65" t="s">
        <v>83</v>
      </c>
      <c r="G103" s="66">
        <f t="shared" ref="G103" si="135">+E99</f>
        <v>5.5E-2</v>
      </c>
      <c r="H103" s="67"/>
      <c r="I103" s="68"/>
      <c r="J103" s="69"/>
      <c r="K103" s="195"/>
      <c r="L103" s="195"/>
      <c r="M103" s="195"/>
      <c r="N103" s="195"/>
      <c r="O103" s="195"/>
      <c r="P103" s="200"/>
      <c r="Q103" s="46"/>
      <c r="R103" s="46"/>
      <c r="S103" s="46"/>
      <c r="T103" s="46"/>
      <c r="U103" s="46"/>
      <c r="V103" s="46"/>
      <c r="W103" s="46"/>
      <c r="X103" s="46"/>
      <c r="Y103" s="46"/>
      <c r="Z103" s="46"/>
    </row>
    <row r="104" spans="1:26" s="54" customFormat="1" ht="13.5" customHeight="1" x14ac:dyDescent="0.25">
      <c r="A104" s="46"/>
      <c r="B104" s="213">
        <v>18</v>
      </c>
      <c r="C104" s="216">
        <f t="shared" ref="C104" si="136">+C99+$N$12</f>
        <v>6.3300000000000027</v>
      </c>
      <c r="D104" s="193">
        <v>0</v>
      </c>
      <c r="E104" s="193">
        <v>3.5000000000000003E-2</v>
      </c>
      <c r="F104" s="55" t="s">
        <v>79</v>
      </c>
      <c r="G104" s="56">
        <v>0</v>
      </c>
      <c r="H104" s="57"/>
      <c r="I104" s="58"/>
      <c r="J104" s="59"/>
      <c r="K104" s="193">
        <f t="shared" ref="K104" si="137">+IF(E104&lt;=0.12,(J106),(IF(E104&lt;0.16,((J105+2*J106+J107)/4),IF(E104&gt;=0.16,((J104+3*J105+2*J106+3*J107+J108)/10)))))</f>
        <v>2.9000000000000001E-2</v>
      </c>
      <c r="L104" s="193">
        <f t="shared" ref="L104" si="138">ROUND(+(D99+D104)/2*(C104-C99),3)</f>
        <v>5.0000000000000001E-3</v>
      </c>
      <c r="M104" s="193">
        <f t="shared" ref="M104" si="139">ROUND(+K104*L104,4)</f>
        <v>1E-4</v>
      </c>
      <c r="N104" s="196">
        <f t="shared" ref="N104" si="140">ROUND(+M104/$M$128*100,2)</f>
        <v>0.08</v>
      </c>
      <c r="O104" s="197"/>
      <c r="P104" s="198"/>
      <c r="Q104" s="46"/>
      <c r="R104" s="46"/>
      <c r="S104" s="46"/>
      <c r="T104" s="46"/>
      <c r="U104" s="46"/>
      <c r="V104" s="46"/>
      <c r="W104" s="46"/>
      <c r="X104" s="46"/>
      <c r="Y104" s="46"/>
      <c r="Z104" s="46"/>
    </row>
    <row r="105" spans="1:26" s="54" customFormat="1" ht="13.5" customHeight="1" x14ac:dyDescent="0.25">
      <c r="A105" s="46"/>
      <c r="B105" s="214"/>
      <c r="C105" s="194"/>
      <c r="D105" s="194"/>
      <c r="E105" s="194"/>
      <c r="F105" s="60" t="s">
        <v>80</v>
      </c>
      <c r="G105" s="61" t="str">
        <f t="shared" ref="G105" si="141">IF(E104&lt;0.125,"NA",IF(0.125&lt;=E104,(0.2*E104)))</f>
        <v>NA</v>
      </c>
      <c r="H105" s="62"/>
      <c r="I105" s="63"/>
      <c r="J105" s="64"/>
      <c r="K105" s="194"/>
      <c r="L105" s="194"/>
      <c r="M105" s="194"/>
      <c r="N105" s="194"/>
      <c r="O105" s="194"/>
      <c r="P105" s="199"/>
      <c r="Q105" s="46"/>
      <c r="R105" s="46"/>
      <c r="S105" s="46"/>
      <c r="T105" s="46"/>
      <c r="U105" s="46"/>
      <c r="V105" s="46"/>
      <c r="W105" s="46"/>
      <c r="X105" s="46"/>
      <c r="Y105" s="46"/>
      <c r="Z105" s="46"/>
    </row>
    <row r="106" spans="1:26" s="54" customFormat="1" ht="13.5" customHeight="1" x14ac:dyDescent="0.25">
      <c r="A106" s="46"/>
      <c r="B106" s="214"/>
      <c r="C106" s="194"/>
      <c r="D106" s="194"/>
      <c r="E106" s="194"/>
      <c r="F106" s="60" t="s">
        <v>81</v>
      </c>
      <c r="G106" s="61">
        <f t="shared" ref="G106" si="142">+E104*0.4</f>
        <v>1.4000000000000002E-2</v>
      </c>
      <c r="H106" s="62"/>
      <c r="I106" s="63"/>
      <c r="J106" s="64">
        <v>2.9000000000000001E-2</v>
      </c>
      <c r="K106" s="194"/>
      <c r="L106" s="194"/>
      <c r="M106" s="194"/>
      <c r="N106" s="194"/>
      <c r="O106" s="194"/>
      <c r="P106" s="199"/>
      <c r="Q106" s="46"/>
      <c r="R106" s="46"/>
      <c r="S106" s="46"/>
      <c r="T106" s="46"/>
      <c r="U106" s="46"/>
      <c r="V106" s="46"/>
      <c r="W106" s="46"/>
      <c r="X106" s="46"/>
      <c r="Y106" s="46"/>
      <c r="Z106" s="46"/>
    </row>
    <row r="107" spans="1:26" s="54" customFormat="1" ht="13.5" customHeight="1" x14ac:dyDescent="0.25">
      <c r="A107" s="46"/>
      <c r="B107" s="214"/>
      <c r="C107" s="194"/>
      <c r="D107" s="194"/>
      <c r="E107" s="194"/>
      <c r="F107" s="60" t="s">
        <v>82</v>
      </c>
      <c r="G107" s="61" t="str">
        <f t="shared" ref="G107" si="143">IF(E104&lt;0.125,"NA",IF(0.125&lt;=E104,(0.8*E104)))</f>
        <v>NA</v>
      </c>
      <c r="H107" s="62"/>
      <c r="I107" s="63"/>
      <c r="J107" s="64"/>
      <c r="K107" s="194"/>
      <c r="L107" s="194"/>
      <c r="M107" s="194"/>
      <c r="N107" s="194"/>
      <c r="O107" s="194"/>
      <c r="P107" s="199"/>
      <c r="Q107" s="46"/>
      <c r="R107" s="46"/>
      <c r="S107" s="46"/>
      <c r="T107" s="46"/>
      <c r="U107" s="46"/>
      <c r="V107" s="46"/>
      <c r="W107" s="46"/>
      <c r="X107" s="46"/>
      <c r="Y107" s="46"/>
      <c r="Z107" s="46"/>
    </row>
    <row r="108" spans="1:26" s="54" customFormat="1" ht="13.5" customHeight="1" thickBot="1" x14ac:dyDescent="0.3">
      <c r="A108" s="46"/>
      <c r="B108" s="215"/>
      <c r="C108" s="195"/>
      <c r="D108" s="195"/>
      <c r="E108" s="195"/>
      <c r="F108" s="65" t="s">
        <v>83</v>
      </c>
      <c r="G108" s="66">
        <f t="shared" ref="G108" si="144">+E104</f>
        <v>3.5000000000000003E-2</v>
      </c>
      <c r="H108" s="67"/>
      <c r="I108" s="68"/>
      <c r="J108" s="69"/>
      <c r="K108" s="195"/>
      <c r="L108" s="195"/>
      <c r="M108" s="195"/>
      <c r="N108" s="195"/>
      <c r="O108" s="195"/>
      <c r="P108" s="200"/>
      <c r="Q108" s="46"/>
      <c r="R108" s="46"/>
      <c r="S108" s="46"/>
      <c r="T108" s="46"/>
      <c r="U108" s="46"/>
      <c r="V108" s="46"/>
      <c r="W108" s="46"/>
      <c r="X108" s="46"/>
      <c r="Y108" s="46"/>
      <c r="Z108" s="46"/>
    </row>
    <row r="109" spans="1:26" s="3" customFormat="1" ht="13.5" customHeight="1" x14ac:dyDescent="0.2">
      <c r="B109" s="201" t="s">
        <v>28</v>
      </c>
      <c r="C109" s="204"/>
      <c r="D109" s="205"/>
      <c r="E109" s="205"/>
      <c r="F109" s="205"/>
      <c r="G109" s="205"/>
      <c r="H109" s="205"/>
      <c r="I109" s="205"/>
      <c r="J109" s="205"/>
      <c r="K109" s="205"/>
      <c r="L109" s="205"/>
      <c r="M109" s="205"/>
      <c r="N109" s="205"/>
      <c r="O109" s="205"/>
      <c r="P109" s="206"/>
    </row>
    <row r="110" spans="1:26" s="3" customFormat="1" ht="14.1" customHeight="1" x14ac:dyDescent="0.2">
      <c r="B110" s="202"/>
      <c r="C110" s="207"/>
      <c r="D110" s="208"/>
      <c r="E110" s="208"/>
      <c r="F110" s="208"/>
      <c r="G110" s="208"/>
      <c r="H110" s="208"/>
      <c r="I110" s="208"/>
      <c r="J110" s="208"/>
      <c r="K110" s="208"/>
      <c r="L110" s="208"/>
      <c r="M110" s="208"/>
      <c r="N110" s="208"/>
      <c r="O110" s="208"/>
      <c r="P110" s="209"/>
    </row>
    <row r="111" spans="1:26" s="3" customFormat="1" ht="14.1" customHeight="1" x14ac:dyDescent="0.2">
      <c r="B111" s="202"/>
      <c r="C111" s="207"/>
      <c r="D111" s="208"/>
      <c r="E111" s="208"/>
      <c r="F111" s="208"/>
      <c r="G111" s="208"/>
      <c r="H111" s="208"/>
      <c r="I111" s="208"/>
      <c r="J111" s="208"/>
      <c r="K111" s="208"/>
      <c r="L111" s="208"/>
      <c r="M111" s="208"/>
      <c r="N111" s="208"/>
      <c r="O111" s="208"/>
      <c r="P111" s="209"/>
    </row>
    <row r="112" spans="1:26" s="3" customFormat="1" ht="14.1" customHeight="1" x14ac:dyDescent="0.2">
      <c r="B112" s="202"/>
      <c r="C112" s="207"/>
      <c r="D112" s="208"/>
      <c r="E112" s="208"/>
      <c r="F112" s="208"/>
      <c r="G112" s="208"/>
      <c r="H112" s="208"/>
      <c r="I112" s="208"/>
      <c r="J112" s="208"/>
      <c r="K112" s="208"/>
      <c r="L112" s="208"/>
      <c r="M112" s="208"/>
      <c r="N112" s="208"/>
      <c r="O112" s="208"/>
      <c r="P112" s="209"/>
    </row>
    <row r="113" spans="1:26" s="3" customFormat="1" ht="14.1" customHeight="1" x14ac:dyDescent="0.2">
      <c r="B113" s="202"/>
      <c r="C113" s="207"/>
      <c r="D113" s="208"/>
      <c r="E113" s="208"/>
      <c r="F113" s="208"/>
      <c r="G113" s="208"/>
      <c r="H113" s="208"/>
      <c r="I113" s="208"/>
      <c r="J113" s="208"/>
      <c r="K113" s="208"/>
      <c r="L113" s="208"/>
      <c r="M113" s="208"/>
      <c r="N113" s="208"/>
      <c r="O113" s="208"/>
      <c r="P113" s="209"/>
    </row>
    <row r="114" spans="1:26" s="3" customFormat="1" ht="14.1" customHeight="1" thickBot="1" x14ac:dyDescent="0.25">
      <c r="B114" s="203"/>
      <c r="C114" s="210"/>
      <c r="D114" s="211"/>
      <c r="E114" s="211"/>
      <c r="F114" s="211"/>
      <c r="G114" s="211"/>
      <c r="H114" s="211"/>
      <c r="I114" s="211"/>
      <c r="J114" s="211"/>
      <c r="K114" s="211"/>
      <c r="L114" s="211"/>
      <c r="M114" s="211"/>
      <c r="N114" s="211"/>
      <c r="O114" s="211"/>
      <c r="P114" s="212"/>
    </row>
    <row r="115" spans="1:26" s="3" customFormat="1" ht="28.5" customHeight="1" thickBot="1" x14ac:dyDescent="0.25">
      <c r="A115" s="70"/>
      <c r="B115" s="71" t="s">
        <v>84</v>
      </c>
      <c r="C115" s="180" t="s">
        <v>85</v>
      </c>
      <c r="D115" s="180"/>
      <c r="E115" s="180"/>
      <c r="F115" s="180"/>
      <c r="G115" s="180"/>
      <c r="H115" s="181"/>
      <c r="I115" s="182"/>
      <c r="J115" s="71" t="s">
        <v>86</v>
      </c>
      <c r="K115" s="180" t="s">
        <v>87</v>
      </c>
      <c r="L115" s="180"/>
      <c r="M115" s="180"/>
      <c r="N115" s="180"/>
      <c r="O115" s="180"/>
      <c r="P115" s="181"/>
    </row>
    <row r="116" spans="1:26" s="3" customFormat="1" ht="28.5" customHeight="1" thickBot="1" x14ac:dyDescent="0.25">
      <c r="B116" s="72" t="s">
        <v>88</v>
      </c>
      <c r="C116" s="184" t="s">
        <v>89</v>
      </c>
      <c r="D116" s="184"/>
      <c r="E116" s="184"/>
      <c r="F116" s="184"/>
      <c r="G116" s="184"/>
      <c r="H116" s="185"/>
      <c r="I116" s="183"/>
      <c r="J116" s="72" t="s">
        <v>90</v>
      </c>
      <c r="K116" s="184" t="s">
        <v>91</v>
      </c>
      <c r="L116" s="184"/>
      <c r="M116" s="184"/>
      <c r="N116" s="184"/>
      <c r="O116" s="184"/>
      <c r="P116" s="185"/>
    </row>
    <row r="117" spans="1:26" s="19" customFormat="1" ht="13.5" customHeight="1" x14ac:dyDescent="0.25">
      <c r="A117" s="73"/>
      <c r="B117" s="186"/>
      <c r="C117" s="189"/>
      <c r="D117" s="191"/>
      <c r="E117" s="191"/>
      <c r="F117" s="74" t="s">
        <v>79</v>
      </c>
      <c r="G117" s="74">
        <v>0.01</v>
      </c>
      <c r="H117" s="75"/>
      <c r="I117" s="76"/>
      <c r="J117" s="77"/>
      <c r="K117" s="192"/>
      <c r="L117" s="171"/>
      <c r="M117" s="174"/>
      <c r="N117" s="171"/>
      <c r="O117" s="171"/>
      <c r="P117" s="175"/>
      <c r="Q117" s="78"/>
      <c r="R117" s="78"/>
      <c r="S117" s="78"/>
      <c r="T117" s="78"/>
      <c r="U117" s="78"/>
      <c r="V117" s="78"/>
      <c r="W117" s="78"/>
      <c r="X117" s="78"/>
      <c r="Y117" s="78"/>
      <c r="Z117" s="78"/>
    </row>
    <row r="118" spans="1:26" s="19" customFormat="1" ht="13.5" customHeight="1" x14ac:dyDescent="0.25">
      <c r="A118" s="73"/>
      <c r="B118" s="187"/>
      <c r="C118" s="172"/>
      <c r="D118" s="172"/>
      <c r="E118" s="172"/>
      <c r="F118" s="79" t="s">
        <v>92</v>
      </c>
      <c r="G118" s="80">
        <f>+E117*0.1</f>
        <v>0</v>
      </c>
      <c r="H118" s="81"/>
      <c r="I118" s="82"/>
      <c r="J118" s="83"/>
      <c r="K118" s="172"/>
      <c r="L118" s="172"/>
      <c r="M118" s="172"/>
      <c r="N118" s="172"/>
      <c r="O118" s="172"/>
      <c r="P118" s="176"/>
      <c r="Q118" s="78"/>
      <c r="R118" s="78"/>
      <c r="S118" s="78"/>
      <c r="T118" s="78"/>
      <c r="U118" s="78"/>
      <c r="V118" s="78"/>
      <c r="W118" s="78"/>
      <c r="X118" s="78"/>
      <c r="Y118" s="78"/>
      <c r="Z118" s="78"/>
    </row>
    <row r="119" spans="1:26" s="19" customFormat="1" ht="13.5" customHeight="1" x14ac:dyDescent="0.25">
      <c r="A119" s="73"/>
      <c r="B119" s="187"/>
      <c r="C119" s="172"/>
      <c r="D119" s="172"/>
      <c r="E119" s="172"/>
      <c r="F119" s="79" t="s">
        <v>93</v>
      </c>
      <c r="G119" s="80">
        <f>+E117*0.2</f>
        <v>0</v>
      </c>
      <c r="H119" s="81"/>
      <c r="I119" s="82"/>
      <c r="J119" s="83"/>
      <c r="K119" s="172"/>
      <c r="L119" s="172"/>
      <c r="M119" s="172"/>
      <c r="N119" s="172"/>
      <c r="O119" s="172"/>
      <c r="P119" s="176"/>
      <c r="Q119" s="78"/>
      <c r="R119" s="78"/>
      <c r="S119" s="78"/>
      <c r="T119" s="78"/>
      <c r="U119" s="78"/>
      <c r="V119" s="78"/>
      <c r="W119" s="78"/>
      <c r="X119" s="78"/>
      <c r="Y119" s="78"/>
      <c r="Z119" s="78"/>
    </row>
    <row r="120" spans="1:26" s="19" customFormat="1" ht="13.5" customHeight="1" x14ac:dyDescent="0.25">
      <c r="A120" s="73"/>
      <c r="B120" s="187"/>
      <c r="C120" s="172"/>
      <c r="D120" s="172"/>
      <c r="E120" s="172"/>
      <c r="F120" s="79" t="s">
        <v>94</v>
      </c>
      <c r="G120" s="80">
        <f>+E117*0.3</f>
        <v>0</v>
      </c>
      <c r="H120" s="81"/>
      <c r="I120" s="82"/>
      <c r="J120" s="83"/>
      <c r="K120" s="172"/>
      <c r="L120" s="172"/>
      <c r="M120" s="172"/>
      <c r="N120" s="172"/>
      <c r="O120" s="172"/>
      <c r="P120" s="176"/>
      <c r="Q120" s="78"/>
      <c r="R120" s="78"/>
      <c r="S120" s="78"/>
      <c r="T120" s="78"/>
      <c r="U120" s="78"/>
      <c r="V120" s="78"/>
      <c r="W120" s="78"/>
      <c r="X120" s="78"/>
      <c r="Y120" s="78"/>
      <c r="Z120" s="78"/>
    </row>
    <row r="121" spans="1:26" s="19" customFormat="1" ht="13.5" customHeight="1" x14ac:dyDescent="0.25">
      <c r="A121" s="73"/>
      <c r="B121" s="187"/>
      <c r="C121" s="190"/>
      <c r="D121" s="190"/>
      <c r="E121" s="172"/>
      <c r="F121" s="79" t="s">
        <v>95</v>
      </c>
      <c r="G121" s="80">
        <f>+E117*0.4</f>
        <v>0</v>
      </c>
      <c r="H121" s="81"/>
      <c r="I121" s="82"/>
      <c r="J121" s="83"/>
      <c r="K121" s="172"/>
      <c r="L121" s="172"/>
      <c r="M121" s="172"/>
      <c r="N121" s="172"/>
      <c r="O121" s="172"/>
      <c r="P121" s="176"/>
      <c r="Q121" s="78"/>
      <c r="R121" s="78"/>
      <c r="S121" s="78"/>
      <c r="T121" s="78"/>
      <c r="U121" s="78"/>
      <c r="V121" s="78"/>
      <c r="W121" s="78"/>
      <c r="X121" s="78"/>
      <c r="Y121" s="78"/>
      <c r="Z121" s="78"/>
    </row>
    <row r="122" spans="1:26" s="19" customFormat="1" ht="13.5" customHeight="1" x14ac:dyDescent="0.25">
      <c r="A122" s="73"/>
      <c r="B122" s="187"/>
      <c r="C122" s="178"/>
      <c r="D122" s="179"/>
      <c r="E122" s="172"/>
      <c r="F122" s="79" t="s">
        <v>29</v>
      </c>
      <c r="G122" s="80">
        <f>+E117*0.5</f>
        <v>0</v>
      </c>
      <c r="H122" s="81"/>
      <c r="I122" s="82"/>
      <c r="J122" s="83"/>
      <c r="K122" s="172"/>
      <c r="L122" s="172"/>
      <c r="M122" s="172"/>
      <c r="N122" s="172"/>
      <c r="O122" s="172"/>
      <c r="P122" s="176"/>
      <c r="Q122" s="78"/>
      <c r="R122" s="78"/>
      <c r="S122" s="78"/>
      <c r="T122" s="78"/>
      <c r="U122" s="78"/>
      <c r="V122" s="78"/>
      <c r="W122" s="78"/>
      <c r="X122" s="78"/>
      <c r="Y122" s="78"/>
      <c r="Z122" s="78"/>
    </row>
    <row r="123" spans="1:26" s="19" customFormat="1" ht="13.5" customHeight="1" x14ac:dyDescent="0.25">
      <c r="A123" s="73"/>
      <c r="B123" s="187"/>
      <c r="C123" s="172"/>
      <c r="D123" s="172"/>
      <c r="E123" s="172"/>
      <c r="F123" s="79" t="s">
        <v>96</v>
      </c>
      <c r="G123" s="80">
        <f>+E117*0.6</f>
        <v>0</v>
      </c>
      <c r="H123" s="81"/>
      <c r="I123" s="82"/>
      <c r="J123" s="83"/>
      <c r="K123" s="172"/>
      <c r="L123" s="172"/>
      <c r="M123" s="172"/>
      <c r="N123" s="172"/>
      <c r="O123" s="172"/>
      <c r="P123" s="176"/>
      <c r="Q123" s="78"/>
      <c r="R123" s="78"/>
      <c r="S123" s="78"/>
      <c r="T123" s="78"/>
      <c r="U123" s="78"/>
      <c r="V123" s="78"/>
      <c r="W123" s="78"/>
      <c r="X123" s="78"/>
      <c r="Y123" s="78"/>
      <c r="Z123" s="78"/>
    </row>
    <row r="124" spans="1:26" s="19" customFormat="1" ht="13.5" customHeight="1" x14ac:dyDescent="0.25">
      <c r="A124" s="73"/>
      <c r="B124" s="187"/>
      <c r="C124" s="172"/>
      <c r="D124" s="172"/>
      <c r="E124" s="172"/>
      <c r="F124" s="79" t="s">
        <v>97</v>
      </c>
      <c r="G124" s="80">
        <f>+E117*0.7</f>
        <v>0</v>
      </c>
      <c r="H124" s="81"/>
      <c r="I124" s="82"/>
      <c r="J124" s="83"/>
      <c r="K124" s="172"/>
      <c r="L124" s="172"/>
      <c r="M124" s="172"/>
      <c r="N124" s="172"/>
      <c r="O124" s="172"/>
      <c r="P124" s="176"/>
      <c r="Q124" s="78"/>
      <c r="R124" s="78"/>
      <c r="S124" s="78"/>
      <c r="T124" s="78"/>
      <c r="U124" s="78"/>
      <c r="V124" s="78"/>
      <c r="W124" s="78"/>
      <c r="X124" s="78"/>
      <c r="Y124" s="78"/>
      <c r="Z124" s="78"/>
    </row>
    <row r="125" spans="1:26" s="19" customFormat="1" ht="13.5" customHeight="1" x14ac:dyDescent="0.25">
      <c r="A125" s="73"/>
      <c r="B125" s="187"/>
      <c r="C125" s="172"/>
      <c r="D125" s="172"/>
      <c r="E125" s="172"/>
      <c r="F125" s="79" t="s">
        <v>98</v>
      </c>
      <c r="G125" s="80">
        <f>+E117*0.8</f>
        <v>0</v>
      </c>
      <c r="H125" s="81"/>
      <c r="I125" s="82"/>
      <c r="J125" s="83"/>
      <c r="K125" s="172"/>
      <c r="L125" s="172"/>
      <c r="M125" s="172"/>
      <c r="N125" s="172"/>
      <c r="O125" s="172"/>
      <c r="P125" s="176"/>
      <c r="Q125" s="78"/>
      <c r="R125" s="78"/>
      <c r="S125" s="78"/>
      <c r="T125" s="78"/>
      <c r="U125" s="78"/>
      <c r="V125" s="78"/>
      <c r="W125" s="78"/>
      <c r="X125" s="78"/>
      <c r="Y125" s="78"/>
      <c r="Z125" s="78"/>
    </row>
    <row r="126" spans="1:26" s="19" customFormat="1" ht="13.5" customHeight="1" x14ac:dyDescent="0.25">
      <c r="A126" s="73"/>
      <c r="B126" s="187"/>
      <c r="C126" s="172"/>
      <c r="D126" s="172"/>
      <c r="E126" s="172"/>
      <c r="F126" s="79" t="s">
        <v>99</v>
      </c>
      <c r="G126" s="80">
        <f>+E117*0.9</f>
        <v>0</v>
      </c>
      <c r="H126" s="81"/>
      <c r="I126" s="82"/>
      <c r="J126" s="83"/>
      <c r="K126" s="172"/>
      <c r="L126" s="172"/>
      <c r="M126" s="172"/>
      <c r="N126" s="172"/>
      <c r="O126" s="172"/>
      <c r="P126" s="176"/>
      <c r="Q126" s="78"/>
      <c r="R126" s="78"/>
      <c r="S126" s="78"/>
      <c r="T126" s="78"/>
      <c r="U126" s="78"/>
      <c r="V126" s="78"/>
      <c r="W126" s="78"/>
      <c r="X126" s="78"/>
      <c r="Y126" s="78"/>
      <c r="Z126" s="78"/>
    </row>
    <row r="127" spans="1:26" s="19" customFormat="1" ht="15.75" thickBot="1" x14ac:dyDescent="0.3">
      <c r="A127" s="73"/>
      <c r="B127" s="188"/>
      <c r="C127" s="173"/>
      <c r="D127" s="173"/>
      <c r="E127" s="173"/>
      <c r="F127" s="84" t="s">
        <v>30</v>
      </c>
      <c r="G127" s="84">
        <f>+E117</f>
        <v>0</v>
      </c>
      <c r="H127" s="85"/>
      <c r="I127" s="86"/>
      <c r="J127" s="87"/>
      <c r="K127" s="173"/>
      <c r="L127" s="173"/>
      <c r="M127" s="173"/>
      <c r="N127" s="173"/>
      <c r="O127" s="173"/>
      <c r="P127" s="177"/>
      <c r="Q127" s="78"/>
      <c r="R127" s="78"/>
      <c r="S127" s="78"/>
      <c r="T127" s="78"/>
      <c r="U127" s="78"/>
      <c r="V127" s="78"/>
      <c r="W127" s="78"/>
      <c r="X127" s="78"/>
      <c r="Y127" s="78"/>
      <c r="Z127" s="78"/>
    </row>
    <row r="128" spans="1:26" s="3" customFormat="1" ht="12.75" x14ac:dyDescent="0.2">
      <c r="A128" s="11"/>
      <c r="B128" s="159" t="s">
        <v>31</v>
      </c>
      <c r="C128" s="159"/>
      <c r="D128" s="159"/>
      <c r="E128" s="159"/>
      <c r="F128" s="159"/>
      <c r="G128" s="159"/>
      <c r="H128" s="159"/>
      <c r="I128" s="159"/>
      <c r="J128" s="159"/>
      <c r="K128" s="16">
        <f>ROUND(+M128/L128,3)</f>
        <v>0.42699999999999999</v>
      </c>
      <c r="L128" s="15">
        <f>SUM(L19:L127)</f>
        <v>0.30400000000000005</v>
      </c>
      <c r="M128" s="14">
        <f>SUM(M19:M127)</f>
        <v>0.1298</v>
      </c>
      <c r="N128" s="12">
        <f>ROUND(SUM(N19:N127),0)</f>
        <v>100</v>
      </c>
      <c r="O128" s="161" t="s">
        <v>32</v>
      </c>
      <c r="P128" s="163"/>
    </row>
    <row r="129" spans="1:16" s="3" customFormat="1" ht="15" customHeight="1" thickBot="1" x14ac:dyDescent="0.25">
      <c r="A129" s="11"/>
      <c r="B129" s="160"/>
      <c r="C129" s="160"/>
      <c r="D129" s="160"/>
      <c r="E129" s="160"/>
      <c r="F129" s="160"/>
      <c r="G129" s="160"/>
      <c r="H129" s="160"/>
      <c r="I129" s="160"/>
      <c r="J129" s="160"/>
      <c r="K129" s="13" t="s">
        <v>33</v>
      </c>
      <c r="L129" s="13" t="s">
        <v>49</v>
      </c>
      <c r="M129" s="13" t="s">
        <v>106</v>
      </c>
      <c r="N129" s="13" t="s">
        <v>34</v>
      </c>
      <c r="O129" s="162"/>
      <c r="P129" s="164"/>
    </row>
    <row r="130" spans="1:16" ht="15" customHeight="1" thickBot="1" x14ac:dyDescent="0.3">
      <c r="A130" s="5"/>
      <c r="B130" s="165" t="s">
        <v>100</v>
      </c>
      <c r="C130" s="166"/>
      <c r="D130" s="166"/>
      <c r="E130" s="166"/>
      <c r="F130" s="167"/>
      <c r="G130" s="165" t="s">
        <v>101</v>
      </c>
      <c r="H130" s="166"/>
      <c r="I130" s="166"/>
      <c r="J130" s="166"/>
      <c r="K130" s="167"/>
      <c r="L130" s="168" t="s">
        <v>51</v>
      </c>
      <c r="M130" s="169"/>
      <c r="N130" s="169"/>
      <c r="O130" s="169"/>
      <c r="P130" s="170"/>
    </row>
    <row r="131" spans="1:16" ht="15" customHeight="1" x14ac:dyDescent="0.25">
      <c r="A131" s="5"/>
      <c r="B131" s="129"/>
      <c r="C131" s="130"/>
      <c r="D131" s="130"/>
      <c r="E131" s="130"/>
      <c r="F131" s="131"/>
      <c r="G131" s="129"/>
      <c r="H131" s="130"/>
      <c r="I131" s="130"/>
      <c r="J131" s="130"/>
      <c r="K131" s="131"/>
      <c r="L131" s="138" t="s">
        <v>102</v>
      </c>
      <c r="M131" s="139"/>
      <c r="N131" s="139"/>
      <c r="O131" s="140">
        <f>+AVERAGE(E18:E108)</f>
        <v>8.8555555555555554E-2</v>
      </c>
      <c r="P131" s="141"/>
    </row>
    <row r="132" spans="1:16" ht="15" customHeight="1" thickBot="1" x14ac:dyDescent="0.3">
      <c r="A132" s="5"/>
      <c r="B132" s="132"/>
      <c r="C132" s="133"/>
      <c r="D132" s="133"/>
      <c r="E132" s="133"/>
      <c r="F132" s="134"/>
      <c r="G132" s="132"/>
      <c r="H132" s="133"/>
      <c r="I132" s="133"/>
      <c r="J132" s="133"/>
      <c r="K132" s="134"/>
      <c r="L132" s="142" t="s">
        <v>103</v>
      </c>
      <c r="M132" s="143"/>
      <c r="N132" s="143"/>
      <c r="O132" s="144">
        <f>MAX(E19:E108)</f>
        <v>0.115</v>
      </c>
      <c r="P132" s="145"/>
    </row>
    <row r="133" spans="1:16" ht="18.600000000000001" customHeight="1" x14ac:dyDescent="0.25">
      <c r="A133" s="6"/>
      <c r="B133" s="132"/>
      <c r="C133" s="133"/>
      <c r="D133" s="133"/>
      <c r="E133" s="133"/>
      <c r="F133" s="134"/>
      <c r="G133" s="132"/>
      <c r="H133" s="133"/>
      <c r="I133" s="133"/>
      <c r="J133" s="133"/>
      <c r="K133" s="134"/>
      <c r="L133" s="146" t="s">
        <v>112</v>
      </c>
      <c r="M133" s="147"/>
      <c r="N133" s="147"/>
      <c r="O133" s="147"/>
      <c r="P133" s="148"/>
    </row>
    <row r="134" spans="1:16" ht="42" customHeight="1" x14ac:dyDescent="0.25">
      <c r="A134" s="10"/>
      <c r="B134" s="132"/>
      <c r="C134" s="133"/>
      <c r="D134" s="133"/>
      <c r="E134" s="133"/>
      <c r="F134" s="134"/>
      <c r="G134" s="132"/>
      <c r="H134" s="133"/>
      <c r="I134" s="133"/>
      <c r="J134" s="133"/>
      <c r="K134" s="134"/>
      <c r="L134" s="149"/>
      <c r="M134" s="150"/>
      <c r="N134" s="150"/>
      <c r="O134" s="150"/>
      <c r="P134" s="151"/>
    </row>
    <row r="135" spans="1:16" ht="15" customHeight="1" thickBot="1" x14ac:dyDescent="0.3">
      <c r="A135" s="5"/>
      <c r="B135" s="132"/>
      <c r="C135" s="133"/>
      <c r="D135" s="133"/>
      <c r="E135" s="133"/>
      <c r="F135" s="134"/>
      <c r="G135" s="132"/>
      <c r="H135" s="133"/>
      <c r="I135" s="133"/>
      <c r="J135" s="133"/>
      <c r="K135" s="134"/>
      <c r="L135" s="152"/>
      <c r="M135" s="153"/>
      <c r="N135" s="153"/>
      <c r="O135" s="153"/>
      <c r="P135" s="154"/>
    </row>
    <row r="136" spans="1:16" ht="22.5" customHeight="1" thickBot="1" x14ac:dyDescent="0.3">
      <c r="A136" s="5"/>
      <c r="B136" s="132"/>
      <c r="C136" s="133"/>
      <c r="D136" s="133"/>
      <c r="E136" s="133"/>
      <c r="F136" s="134"/>
      <c r="G136" s="132"/>
      <c r="H136" s="133"/>
      <c r="I136" s="133"/>
      <c r="J136" s="133"/>
      <c r="K136" s="134"/>
      <c r="L136" s="155" t="s">
        <v>35</v>
      </c>
      <c r="M136" s="156"/>
      <c r="N136" s="156"/>
      <c r="O136" s="156"/>
      <c r="P136" s="95">
        <v>3.91</v>
      </c>
    </row>
    <row r="137" spans="1:16" ht="32.25" customHeight="1" thickBot="1" x14ac:dyDescent="0.3">
      <c r="A137" s="5"/>
      <c r="B137" s="135"/>
      <c r="C137" s="136"/>
      <c r="D137" s="136"/>
      <c r="E137" s="136"/>
      <c r="F137" s="137"/>
      <c r="G137" s="135"/>
      <c r="H137" s="136"/>
      <c r="I137" s="136"/>
      <c r="J137" s="136"/>
      <c r="K137" s="137"/>
      <c r="L137" s="157" t="s">
        <v>50</v>
      </c>
      <c r="M137" s="158"/>
      <c r="N137" s="158"/>
      <c r="O137" s="158"/>
      <c r="P137" s="95">
        <v>0.3614</v>
      </c>
    </row>
    <row r="138" spans="1:16" ht="23.45" customHeight="1" thickBot="1" x14ac:dyDescent="0.3">
      <c r="A138" s="7"/>
      <c r="B138" s="113"/>
      <c r="C138" s="113"/>
      <c r="D138" s="113"/>
      <c r="E138" s="113"/>
      <c r="F138" s="113"/>
      <c r="G138" s="113"/>
      <c r="H138" s="113"/>
      <c r="I138" s="113"/>
      <c r="J138" s="113"/>
      <c r="K138" s="113"/>
      <c r="L138" s="113"/>
      <c r="M138" s="113"/>
      <c r="N138" s="113"/>
      <c r="O138" s="113"/>
      <c r="P138" s="113"/>
    </row>
    <row r="139" spans="1:16" ht="15.75" thickBot="1" x14ac:dyDescent="0.3">
      <c r="A139" s="114" t="s">
        <v>36</v>
      </c>
      <c r="B139" s="115"/>
      <c r="C139" s="115"/>
      <c r="D139" s="115"/>
      <c r="E139" s="115"/>
      <c r="F139" s="115"/>
      <c r="G139" s="115"/>
      <c r="H139" s="115"/>
      <c r="I139" s="115"/>
      <c r="J139" s="115"/>
      <c r="K139" s="115"/>
      <c r="L139" s="115"/>
      <c r="M139" s="115"/>
      <c r="N139" s="115"/>
      <c r="O139" s="115"/>
      <c r="P139" s="116"/>
    </row>
    <row r="140" spans="1:16" ht="159" customHeight="1" thickBot="1" x14ac:dyDescent="0.3">
      <c r="A140" s="4"/>
      <c r="B140" s="117"/>
      <c r="C140" s="118"/>
      <c r="D140" s="118"/>
      <c r="E140" s="118"/>
      <c r="F140" s="118"/>
      <c r="G140" s="118"/>
      <c r="H140" s="118"/>
      <c r="I140" s="119"/>
      <c r="J140" s="120"/>
      <c r="K140" s="121"/>
      <c r="L140" s="121"/>
      <c r="M140" s="121"/>
      <c r="N140" s="121"/>
      <c r="O140" s="121"/>
      <c r="P140" s="122"/>
    </row>
    <row r="141" spans="1:16" ht="21.75" customHeight="1" thickBot="1" x14ac:dyDescent="0.3">
      <c r="A141" s="4"/>
      <c r="B141" s="123" t="s">
        <v>104</v>
      </c>
      <c r="C141" s="124"/>
      <c r="D141" s="124"/>
      <c r="E141" s="124"/>
      <c r="F141" s="124"/>
      <c r="G141" s="124"/>
      <c r="H141" s="124"/>
      <c r="I141" s="125"/>
      <c r="J141" s="126" t="s">
        <v>105</v>
      </c>
      <c r="K141" s="127"/>
      <c r="L141" s="127"/>
      <c r="M141" s="127"/>
      <c r="N141" s="127"/>
      <c r="O141" s="127"/>
      <c r="P141" s="128"/>
    </row>
    <row r="142" spans="1:16" s="9" customFormat="1" ht="16.899999999999999" customHeight="1" thickBot="1" x14ac:dyDescent="0.3">
      <c r="A142" s="8"/>
      <c r="B142" s="108"/>
      <c r="C142" s="108"/>
      <c r="D142" s="108"/>
      <c r="E142" s="108"/>
      <c r="F142" s="108"/>
      <c r="G142" s="108"/>
      <c r="H142" s="108"/>
      <c r="I142" s="108"/>
      <c r="J142" s="108"/>
      <c r="K142" s="108"/>
      <c r="L142" s="108"/>
      <c r="M142" s="108"/>
      <c r="N142" s="108"/>
      <c r="O142" s="108"/>
      <c r="P142" s="109"/>
    </row>
    <row r="143" spans="1:16" s="3" customFormat="1" ht="15.75" customHeight="1" thickBot="1" x14ac:dyDescent="0.25">
      <c r="A143" s="110" t="s">
        <v>37</v>
      </c>
      <c r="B143" s="111"/>
      <c r="C143" s="111"/>
      <c r="D143" s="111"/>
      <c r="E143" s="111"/>
      <c r="F143" s="111"/>
      <c r="G143" s="111"/>
      <c r="H143" s="111"/>
      <c r="I143" s="111"/>
      <c r="J143" s="111" t="s">
        <v>38</v>
      </c>
      <c r="K143" s="111"/>
      <c r="L143" s="111"/>
      <c r="M143" s="111"/>
      <c r="N143" s="111"/>
      <c r="O143" s="111"/>
      <c r="P143" s="112"/>
    </row>
  </sheetData>
  <mergeCells count="283">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69:M73"/>
    <mergeCell ref="N69:N73"/>
    <mergeCell ref="O69:O73"/>
    <mergeCell ref="P69:P73"/>
    <mergeCell ref="B74:B78"/>
    <mergeCell ref="C74:C78"/>
    <mergeCell ref="D74:D78"/>
    <mergeCell ref="E74:E78"/>
    <mergeCell ref="K74:K78"/>
    <mergeCell ref="L74:L78"/>
    <mergeCell ref="M74:M78"/>
    <mergeCell ref="N74:N78"/>
    <mergeCell ref="O74:O78"/>
    <mergeCell ref="P74:P78"/>
    <mergeCell ref="B79:B83"/>
    <mergeCell ref="C79:C83"/>
    <mergeCell ref="D79:D83"/>
    <mergeCell ref="E79:E83"/>
    <mergeCell ref="K79:K83"/>
    <mergeCell ref="L79:L83"/>
    <mergeCell ref="M79:M83"/>
    <mergeCell ref="N79:N83"/>
    <mergeCell ref="O79:O83"/>
    <mergeCell ref="P79:P83"/>
    <mergeCell ref="B84:B88"/>
    <mergeCell ref="C84:C88"/>
    <mergeCell ref="D84:D88"/>
    <mergeCell ref="E84:E88"/>
    <mergeCell ref="K84:K88"/>
    <mergeCell ref="L84:L88"/>
    <mergeCell ref="M84:M88"/>
    <mergeCell ref="N84:N88"/>
    <mergeCell ref="O84:O88"/>
    <mergeCell ref="P84:P88"/>
    <mergeCell ref="B89:B93"/>
    <mergeCell ref="C89:C93"/>
    <mergeCell ref="D89:D93"/>
    <mergeCell ref="E89:E93"/>
    <mergeCell ref="K89:K93"/>
    <mergeCell ref="L89:L93"/>
    <mergeCell ref="M89:M93"/>
    <mergeCell ref="N89:N93"/>
    <mergeCell ref="O89:O93"/>
    <mergeCell ref="P89:P93"/>
    <mergeCell ref="B94:B98"/>
    <mergeCell ref="C94:C98"/>
    <mergeCell ref="D94:D98"/>
    <mergeCell ref="E94:E98"/>
    <mergeCell ref="K94:K98"/>
    <mergeCell ref="L94:L98"/>
    <mergeCell ref="M94:M98"/>
    <mergeCell ref="N94:N98"/>
    <mergeCell ref="O94:O98"/>
    <mergeCell ref="P94:P98"/>
    <mergeCell ref="B99:B103"/>
    <mergeCell ref="C99:C103"/>
    <mergeCell ref="D99:D103"/>
    <mergeCell ref="E99:E103"/>
    <mergeCell ref="K99:K103"/>
    <mergeCell ref="L99:L103"/>
    <mergeCell ref="M104:M108"/>
    <mergeCell ref="N104:N108"/>
    <mergeCell ref="O104:O108"/>
    <mergeCell ref="P104:P108"/>
    <mergeCell ref="B109:B114"/>
    <mergeCell ref="C109:P114"/>
    <mergeCell ref="M99:M103"/>
    <mergeCell ref="N99:N103"/>
    <mergeCell ref="O99:O103"/>
    <mergeCell ref="P99:P103"/>
    <mergeCell ref="B104:B108"/>
    <mergeCell ref="C104:C108"/>
    <mergeCell ref="D104:D108"/>
    <mergeCell ref="E104:E108"/>
    <mergeCell ref="K104:K108"/>
    <mergeCell ref="L104:L108"/>
    <mergeCell ref="C115:H115"/>
    <mergeCell ref="I115:I116"/>
    <mergeCell ref="K115:P115"/>
    <mergeCell ref="C116:H116"/>
    <mergeCell ref="K116:P116"/>
    <mergeCell ref="B117:B127"/>
    <mergeCell ref="C117:C121"/>
    <mergeCell ref="D117:D121"/>
    <mergeCell ref="E117:E127"/>
    <mergeCell ref="K117:K127"/>
    <mergeCell ref="B128:J129"/>
    <mergeCell ref="O128:O129"/>
    <mergeCell ref="P128:P129"/>
    <mergeCell ref="B130:F130"/>
    <mergeCell ref="G130:K130"/>
    <mergeCell ref="L130:P130"/>
    <mergeCell ref="L117:L127"/>
    <mergeCell ref="M117:M127"/>
    <mergeCell ref="N117:N127"/>
    <mergeCell ref="O117:O127"/>
    <mergeCell ref="P117:P127"/>
    <mergeCell ref="C122:C127"/>
    <mergeCell ref="D122:D127"/>
    <mergeCell ref="B131:F137"/>
    <mergeCell ref="G131:K137"/>
    <mergeCell ref="L131:N131"/>
    <mergeCell ref="O131:P131"/>
    <mergeCell ref="L132:N132"/>
    <mergeCell ref="O132:P132"/>
    <mergeCell ref="L133:P135"/>
    <mergeCell ref="L136:O136"/>
    <mergeCell ref="L137:O137"/>
    <mergeCell ref="B142:P142"/>
    <mergeCell ref="A143:C143"/>
    <mergeCell ref="D143:I143"/>
    <mergeCell ref="J143:K143"/>
    <mergeCell ref="L143:P143"/>
    <mergeCell ref="B138:P138"/>
    <mergeCell ref="A139:P139"/>
    <mergeCell ref="B140:I140"/>
    <mergeCell ref="J140:P140"/>
    <mergeCell ref="B141:I141"/>
    <mergeCell ref="J141:P141"/>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Z133"/>
  <sheetViews>
    <sheetView view="pageBreakPreview" zoomScaleSheetLayoutView="100"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313"/>
      <c r="B2" s="314"/>
      <c r="C2" s="315"/>
      <c r="D2" s="316"/>
      <c r="E2" s="317" t="s">
        <v>120</v>
      </c>
      <c r="F2" s="318"/>
      <c r="G2" s="318"/>
      <c r="H2" s="318"/>
      <c r="I2" s="318"/>
      <c r="J2" s="318"/>
      <c r="K2" s="318"/>
      <c r="L2" s="318"/>
      <c r="M2" s="318"/>
      <c r="N2" s="318"/>
      <c r="O2" s="319"/>
      <c r="P2" s="320"/>
    </row>
    <row r="3" spans="1:26" s="2" customFormat="1" ht="35.25" customHeight="1" thickBot="1" x14ac:dyDescent="0.3">
      <c r="A3" s="313"/>
      <c r="B3" s="321"/>
      <c r="C3" s="322"/>
      <c r="D3" s="323"/>
      <c r="E3" s="324"/>
      <c r="F3" s="325"/>
      <c r="G3" s="325"/>
      <c r="H3" s="325"/>
      <c r="I3" s="325"/>
      <c r="J3" s="325"/>
      <c r="K3" s="325"/>
      <c r="L3" s="325"/>
      <c r="M3" s="325"/>
      <c r="N3" s="325"/>
      <c r="O3" s="326"/>
      <c r="P3" s="327"/>
    </row>
    <row r="4" spans="1:26" s="19" customFormat="1" ht="11.25" customHeight="1" thickBot="1" x14ac:dyDescent="0.3">
      <c r="A4" s="18"/>
      <c r="B4" s="299"/>
      <c r="C4" s="228"/>
      <c r="D4" s="228"/>
      <c r="E4" s="228"/>
      <c r="F4" s="228"/>
      <c r="G4" s="228"/>
      <c r="H4" s="228"/>
      <c r="I4" s="228"/>
      <c r="J4" s="228"/>
      <c r="K4" s="228"/>
      <c r="L4" s="228"/>
      <c r="M4" s="228"/>
      <c r="N4" s="228"/>
      <c r="O4" s="228"/>
      <c r="P4" s="228"/>
      <c r="Q4" s="2"/>
      <c r="R4" s="2"/>
      <c r="S4" s="2"/>
      <c r="T4" s="2"/>
      <c r="U4" s="2"/>
      <c r="V4" s="2"/>
      <c r="W4" s="2"/>
      <c r="X4" s="2"/>
      <c r="Y4" s="2"/>
      <c r="Z4" s="2"/>
    </row>
    <row r="5" spans="1:26" s="26" customFormat="1" ht="31.5" customHeight="1" thickBot="1" x14ac:dyDescent="0.3">
      <c r="A5" s="20"/>
      <c r="B5" s="21" t="s">
        <v>0</v>
      </c>
      <c r="C5" s="300">
        <v>43060</v>
      </c>
      <c r="D5" s="301"/>
      <c r="E5" s="22" t="s">
        <v>53</v>
      </c>
      <c r="F5" s="23">
        <v>2</v>
      </c>
      <c r="G5" s="24" t="s">
        <v>1</v>
      </c>
      <c r="H5" s="302" t="s">
        <v>121</v>
      </c>
      <c r="I5" s="303"/>
      <c r="J5" s="303"/>
      <c r="K5" s="303"/>
      <c r="L5" s="303"/>
      <c r="M5" s="303"/>
      <c r="N5" s="303"/>
      <c r="O5" s="303"/>
      <c r="P5" s="304"/>
      <c r="Q5" s="25"/>
      <c r="R5" s="25"/>
      <c r="S5" s="25"/>
      <c r="T5" s="25"/>
      <c r="U5" s="25"/>
      <c r="V5" s="25"/>
      <c r="W5" s="25"/>
      <c r="X5" s="25"/>
      <c r="Y5" s="25"/>
      <c r="Z5" s="25"/>
    </row>
    <row r="6" spans="1:26" s="31" customFormat="1" ht="21.75" customHeight="1" thickBot="1" x14ac:dyDescent="0.3">
      <c r="A6" s="27"/>
      <c r="B6" s="283" t="s">
        <v>2</v>
      </c>
      <c r="C6" s="284"/>
      <c r="D6" s="285" t="s">
        <v>109</v>
      </c>
      <c r="E6" s="286"/>
      <c r="F6" s="286"/>
      <c r="G6" s="286"/>
      <c r="H6" s="286"/>
      <c r="I6" s="287"/>
      <c r="J6" s="28" t="s">
        <v>3</v>
      </c>
      <c r="K6" s="288" t="s">
        <v>110</v>
      </c>
      <c r="L6" s="287"/>
      <c r="M6" s="288" t="s">
        <v>111</v>
      </c>
      <c r="N6" s="289"/>
      <c r="O6" s="29" t="s">
        <v>54</v>
      </c>
      <c r="P6" s="30">
        <v>2295</v>
      </c>
    </row>
    <row r="7" spans="1:26" s="26" customFormat="1" ht="21.75" customHeight="1" x14ac:dyDescent="0.25">
      <c r="B7" s="290" t="s">
        <v>55</v>
      </c>
      <c r="C7" s="291" t="s">
        <v>56</v>
      </c>
      <c r="D7" s="261"/>
      <c r="E7" s="32"/>
      <c r="F7" s="292" t="s">
        <v>57</v>
      </c>
      <c r="G7" s="293"/>
      <c r="H7" s="293"/>
      <c r="I7" s="293"/>
      <c r="J7" s="294" t="s">
        <v>58</v>
      </c>
      <c r="K7" s="295"/>
      <c r="L7" s="295"/>
      <c r="M7" s="296"/>
      <c r="N7" s="297" t="s">
        <v>59</v>
      </c>
      <c r="O7" s="298"/>
      <c r="P7" s="33" t="s">
        <v>60</v>
      </c>
    </row>
    <row r="8" spans="1:26" s="26" customFormat="1" ht="21.75" customHeight="1" thickBot="1" x14ac:dyDescent="0.3">
      <c r="B8" s="235"/>
      <c r="C8" s="252" t="s">
        <v>61</v>
      </c>
      <c r="D8" s="251"/>
      <c r="E8" s="88" t="s">
        <v>4</v>
      </c>
      <c r="F8" s="262" t="s">
        <v>5</v>
      </c>
      <c r="G8" s="263"/>
      <c r="H8" s="263"/>
      <c r="I8" s="263"/>
      <c r="J8" s="264"/>
      <c r="K8" s="265"/>
      <c r="L8" s="265"/>
      <c r="M8" s="266"/>
      <c r="N8" s="267"/>
      <c r="O8" s="268"/>
      <c r="P8" s="34"/>
    </row>
    <row r="9" spans="1:26" s="26" customFormat="1" ht="21.75" customHeight="1" x14ac:dyDescent="0.25">
      <c r="B9" s="269" t="s">
        <v>6</v>
      </c>
      <c r="C9" s="272" t="s">
        <v>62</v>
      </c>
      <c r="D9" s="273" t="s">
        <v>63</v>
      </c>
      <c r="E9" s="258"/>
      <c r="F9" s="35"/>
      <c r="G9" s="274" t="s">
        <v>7</v>
      </c>
      <c r="H9" s="275" t="s">
        <v>8</v>
      </c>
      <c r="I9" s="261"/>
      <c r="J9" s="36"/>
      <c r="K9" s="272" t="s">
        <v>64</v>
      </c>
      <c r="L9" s="276" t="s">
        <v>107</v>
      </c>
      <c r="M9" s="277"/>
      <c r="N9" s="278"/>
      <c r="O9" s="278"/>
      <c r="P9" s="279"/>
    </row>
    <row r="10" spans="1:26" s="26" customFormat="1" ht="21.75" customHeight="1" thickBot="1" x14ac:dyDescent="0.3">
      <c r="B10" s="270"/>
      <c r="C10" s="215"/>
      <c r="D10" s="256" t="s">
        <v>65</v>
      </c>
      <c r="E10" s="251"/>
      <c r="F10" s="89" t="s">
        <v>4</v>
      </c>
      <c r="G10" s="215"/>
      <c r="H10" s="256" t="s">
        <v>9</v>
      </c>
      <c r="I10" s="251"/>
      <c r="J10" s="90" t="s">
        <v>4</v>
      </c>
      <c r="K10" s="215"/>
      <c r="L10" s="280"/>
      <c r="M10" s="281"/>
      <c r="N10" s="281"/>
      <c r="O10" s="281"/>
      <c r="P10" s="282"/>
    </row>
    <row r="11" spans="1:26" s="26" customFormat="1" ht="21.75" customHeight="1" x14ac:dyDescent="0.25">
      <c r="A11" s="20"/>
      <c r="B11" s="270"/>
      <c r="C11" s="257" t="s">
        <v>10</v>
      </c>
      <c r="D11" s="258"/>
      <c r="E11" s="91">
        <v>0.55208333333333337</v>
      </c>
      <c r="F11" s="259" t="s">
        <v>11</v>
      </c>
      <c r="G11" s="258"/>
      <c r="H11" s="92">
        <v>1.1599999999999999</v>
      </c>
      <c r="I11" s="260" t="s">
        <v>12</v>
      </c>
      <c r="J11" s="261"/>
      <c r="K11" s="92">
        <v>15</v>
      </c>
      <c r="L11" s="257" t="s">
        <v>13</v>
      </c>
      <c r="M11" s="258"/>
      <c r="N11" s="93">
        <v>6</v>
      </c>
      <c r="O11" s="248" t="s">
        <v>66</v>
      </c>
      <c r="P11" s="249"/>
    </row>
    <row r="12" spans="1:26" s="26" customFormat="1" ht="21.75" customHeight="1" thickBot="1" x14ac:dyDescent="0.3">
      <c r="A12" s="20"/>
      <c r="B12" s="271"/>
      <c r="C12" s="250" t="s">
        <v>14</v>
      </c>
      <c r="D12" s="251"/>
      <c r="E12" s="91">
        <v>0.6020833333333333</v>
      </c>
      <c r="F12" s="252" t="s">
        <v>15</v>
      </c>
      <c r="G12" s="251"/>
      <c r="H12" s="92">
        <v>1.1599999999999999</v>
      </c>
      <c r="I12" s="253" t="s">
        <v>16</v>
      </c>
      <c r="J12" s="251"/>
      <c r="K12" s="91">
        <v>0.54652777777777783</v>
      </c>
      <c r="L12" s="250" t="s">
        <v>17</v>
      </c>
      <c r="M12" s="251"/>
      <c r="N12" s="94">
        <v>0.4</v>
      </c>
      <c r="O12" s="254">
        <v>2.1</v>
      </c>
      <c r="P12" s="255"/>
    </row>
    <row r="13" spans="1:26" s="26" customFormat="1" ht="21.75" customHeight="1" x14ac:dyDescent="0.25">
      <c r="A13" s="20"/>
      <c r="B13" s="233" t="s">
        <v>18</v>
      </c>
      <c r="C13" s="236" t="s">
        <v>67</v>
      </c>
      <c r="D13" s="237"/>
      <c r="E13" s="237"/>
      <c r="F13" s="238" t="s">
        <v>68</v>
      </c>
      <c r="G13" s="237"/>
      <c r="H13" s="237"/>
      <c r="I13" s="237"/>
      <c r="J13" s="238" t="s">
        <v>69</v>
      </c>
      <c r="K13" s="237"/>
      <c r="L13" s="237"/>
      <c r="M13" s="237"/>
      <c r="N13" s="239" t="s">
        <v>70</v>
      </c>
      <c r="O13" s="237"/>
      <c r="P13" s="240"/>
      <c r="Q13" s="37"/>
      <c r="R13" s="25"/>
      <c r="S13" s="25"/>
      <c r="T13" s="25"/>
      <c r="U13" s="25"/>
      <c r="V13" s="25"/>
      <c r="W13" s="25"/>
      <c r="X13" s="25"/>
      <c r="Y13" s="25"/>
      <c r="Z13" s="25"/>
    </row>
    <row r="14" spans="1:26" s="26" customFormat="1" ht="21.75" customHeight="1" x14ac:dyDescent="0.25">
      <c r="A14" s="20"/>
      <c r="B14" s="234"/>
      <c r="C14" s="241" t="s">
        <v>71</v>
      </c>
      <c r="D14" s="242"/>
      <c r="E14" s="242"/>
      <c r="F14" s="243" t="s">
        <v>72</v>
      </c>
      <c r="G14" s="242"/>
      <c r="H14" s="242"/>
      <c r="I14" s="242"/>
      <c r="J14" s="244" t="s">
        <v>73</v>
      </c>
      <c r="K14" s="242"/>
      <c r="L14" s="242"/>
      <c r="M14" s="242"/>
      <c r="N14" s="245"/>
      <c r="O14" s="230"/>
      <c r="P14" s="246"/>
      <c r="Q14" s="25"/>
      <c r="R14" s="25"/>
      <c r="S14" s="25"/>
      <c r="T14" s="25"/>
      <c r="U14" s="25"/>
      <c r="V14" s="25"/>
      <c r="W14" s="25"/>
      <c r="X14" s="25"/>
      <c r="Y14" s="25"/>
      <c r="Z14" s="25"/>
    </row>
    <row r="15" spans="1:26" s="26" customFormat="1" ht="21.75" customHeight="1" thickBot="1" x14ac:dyDescent="0.3">
      <c r="A15" s="20"/>
      <c r="B15" s="235"/>
      <c r="C15" s="247" t="s">
        <v>74</v>
      </c>
      <c r="D15" s="217"/>
      <c r="E15" s="217"/>
      <c r="F15" s="217" t="s">
        <v>75</v>
      </c>
      <c r="G15" s="218"/>
      <c r="H15" s="218"/>
      <c r="I15" s="218"/>
      <c r="J15" s="217" t="s">
        <v>76</v>
      </c>
      <c r="K15" s="218"/>
      <c r="L15" s="218"/>
      <c r="M15" s="218"/>
      <c r="N15" s="219"/>
      <c r="O15" s="220"/>
      <c r="P15" s="221"/>
      <c r="Q15" s="25"/>
      <c r="R15" s="25"/>
      <c r="S15" s="25"/>
      <c r="T15" s="25"/>
      <c r="U15" s="25"/>
      <c r="V15" s="25"/>
      <c r="W15" s="25"/>
      <c r="X15" s="25"/>
      <c r="Y15" s="25"/>
      <c r="Z15" s="25"/>
    </row>
    <row r="16" spans="1:26" s="26" customFormat="1" ht="21.75" customHeight="1" x14ac:dyDescent="0.25">
      <c r="A16" s="20"/>
      <c r="B16" s="222" t="s">
        <v>19</v>
      </c>
      <c r="C16" s="224" t="s">
        <v>20</v>
      </c>
      <c r="D16" s="224" t="s">
        <v>41</v>
      </c>
      <c r="E16" s="226" t="s">
        <v>21</v>
      </c>
      <c r="F16" s="227" t="s">
        <v>42</v>
      </c>
      <c r="G16" s="228"/>
      <c r="H16" s="224" t="s">
        <v>77</v>
      </c>
      <c r="I16" s="231" t="s">
        <v>78</v>
      </c>
      <c r="J16" s="38" t="s">
        <v>43</v>
      </c>
      <c r="K16" s="39"/>
      <c r="L16" s="40" t="s">
        <v>44</v>
      </c>
      <c r="M16" s="40" t="s">
        <v>45</v>
      </c>
      <c r="N16" s="40" t="s">
        <v>45</v>
      </c>
      <c r="O16" s="40" t="s">
        <v>46</v>
      </c>
      <c r="P16" s="41" t="s">
        <v>22</v>
      </c>
    </row>
    <row r="17" spans="1:26" s="26" customFormat="1" ht="21.75" customHeight="1" thickBot="1" x14ac:dyDescent="0.3">
      <c r="A17" s="42"/>
      <c r="B17" s="223"/>
      <c r="C17" s="225"/>
      <c r="D17" s="225"/>
      <c r="E17" s="225"/>
      <c r="F17" s="229"/>
      <c r="G17" s="230"/>
      <c r="H17" s="225"/>
      <c r="I17" s="232"/>
      <c r="J17" s="43" t="s">
        <v>23</v>
      </c>
      <c r="K17" s="44" t="s">
        <v>24</v>
      </c>
      <c r="L17" s="44" t="s">
        <v>47</v>
      </c>
      <c r="M17" s="44" t="s">
        <v>48</v>
      </c>
      <c r="N17" s="44" t="s">
        <v>25</v>
      </c>
      <c r="O17" s="44" t="s">
        <v>26</v>
      </c>
      <c r="P17" s="45" t="s">
        <v>27</v>
      </c>
    </row>
    <row r="18" spans="1:26" s="54" customFormat="1" ht="21.75" customHeight="1" thickBot="1" x14ac:dyDescent="0.3">
      <c r="A18" s="46"/>
      <c r="B18" s="47"/>
      <c r="C18" s="48">
        <f>+O12</f>
        <v>2.1</v>
      </c>
      <c r="D18" s="48">
        <v>0</v>
      </c>
      <c r="E18" s="49"/>
      <c r="F18" s="50"/>
      <c r="G18" s="97"/>
      <c r="H18" s="51"/>
      <c r="I18" s="52"/>
      <c r="J18" s="96"/>
      <c r="K18" s="49"/>
      <c r="L18" s="49"/>
      <c r="M18" s="49"/>
      <c r="N18" s="49"/>
      <c r="O18" s="49"/>
      <c r="P18" s="53"/>
      <c r="Q18" s="46"/>
      <c r="R18" s="46"/>
      <c r="S18" s="46"/>
      <c r="T18" s="46"/>
      <c r="U18" s="46"/>
      <c r="V18" s="46"/>
      <c r="W18" s="46"/>
      <c r="X18" s="46"/>
      <c r="Y18" s="46"/>
      <c r="Z18" s="46"/>
    </row>
    <row r="19" spans="1:26" s="54" customFormat="1" ht="13.5" customHeight="1" x14ac:dyDescent="0.25">
      <c r="A19" s="46"/>
      <c r="B19" s="213">
        <v>1</v>
      </c>
      <c r="C19" s="216">
        <f>+C18+$N$12</f>
        <v>2.5</v>
      </c>
      <c r="D19" s="193">
        <v>7.6999999999999999E-2</v>
      </c>
      <c r="E19" s="193">
        <v>6.8000000000000005E-2</v>
      </c>
      <c r="F19" s="55" t="s">
        <v>79</v>
      </c>
      <c r="G19" s="56">
        <v>0</v>
      </c>
      <c r="H19" s="57"/>
      <c r="I19" s="58"/>
      <c r="J19" s="59"/>
      <c r="K19" s="193">
        <f>+IF(E19&lt;=0.12,(J21),(IF(E19&lt;0.16,((J20+2*J21+J22)/4),IF(E19&gt;=0.16,((J19+3*J20+2*J21+3*J22+J23)/10)))))</f>
        <v>0.20200000000000001</v>
      </c>
      <c r="L19" s="193">
        <f>ROUND(+(D18+D19)/2*(C19-C18),3)</f>
        <v>1.4999999999999999E-2</v>
      </c>
      <c r="M19" s="193">
        <f>ROUND(+K19*L19,4)</f>
        <v>3.0000000000000001E-3</v>
      </c>
      <c r="N19" s="196">
        <f>ROUND(+M19/$M$118*100,2)</f>
        <v>0.89</v>
      </c>
      <c r="O19" s="197"/>
      <c r="P19" s="198"/>
      <c r="Q19" s="46"/>
      <c r="R19" s="46"/>
      <c r="S19" s="46"/>
      <c r="T19" s="46"/>
      <c r="U19" s="46"/>
      <c r="V19" s="46"/>
      <c r="W19" s="46"/>
      <c r="X19" s="46"/>
      <c r="Y19" s="46"/>
      <c r="Z19" s="46"/>
    </row>
    <row r="20" spans="1:26" s="54" customFormat="1" ht="13.5" customHeight="1" x14ac:dyDescent="0.25">
      <c r="A20" s="46"/>
      <c r="B20" s="214"/>
      <c r="C20" s="194"/>
      <c r="D20" s="194"/>
      <c r="E20" s="194"/>
      <c r="F20" s="60" t="s">
        <v>80</v>
      </c>
      <c r="G20" s="61" t="str">
        <f>IF(E19&lt;0.125,"NA",IF(0.125&lt;=E19,(0.2*E19)))</f>
        <v>NA</v>
      </c>
      <c r="H20" s="62"/>
      <c r="I20" s="63"/>
      <c r="J20" s="64"/>
      <c r="K20" s="194"/>
      <c r="L20" s="194"/>
      <c r="M20" s="194"/>
      <c r="N20" s="194"/>
      <c r="O20" s="194"/>
      <c r="P20" s="199"/>
      <c r="Q20" s="46"/>
      <c r="R20" s="46"/>
      <c r="S20" s="46"/>
      <c r="T20" s="46"/>
      <c r="U20" s="46"/>
      <c r="V20" s="46"/>
      <c r="W20" s="46"/>
      <c r="X20" s="46"/>
      <c r="Y20" s="46"/>
      <c r="Z20" s="46"/>
    </row>
    <row r="21" spans="1:26" s="54" customFormat="1" ht="13.5" customHeight="1" x14ac:dyDescent="0.25">
      <c r="A21" s="46"/>
      <c r="B21" s="214"/>
      <c r="C21" s="194"/>
      <c r="D21" s="194"/>
      <c r="E21" s="194"/>
      <c r="F21" s="60" t="s">
        <v>81</v>
      </c>
      <c r="G21" s="61">
        <f>+E19*0.4</f>
        <v>2.7200000000000002E-2</v>
      </c>
      <c r="H21" s="62"/>
      <c r="I21" s="63"/>
      <c r="J21" s="64">
        <v>0.20200000000000001</v>
      </c>
      <c r="K21" s="194"/>
      <c r="L21" s="194"/>
      <c r="M21" s="194"/>
      <c r="N21" s="194"/>
      <c r="O21" s="194"/>
      <c r="P21" s="199"/>
      <c r="Q21" s="46"/>
      <c r="R21" s="46"/>
      <c r="S21" s="46"/>
      <c r="T21" s="46"/>
      <c r="U21" s="46"/>
      <c r="V21" s="46"/>
      <c r="W21" s="46"/>
      <c r="X21" s="46"/>
      <c r="Y21" s="46"/>
      <c r="Z21" s="46"/>
    </row>
    <row r="22" spans="1:26" s="54" customFormat="1" ht="13.5" customHeight="1" x14ac:dyDescent="0.25">
      <c r="A22" s="46"/>
      <c r="B22" s="214"/>
      <c r="C22" s="194"/>
      <c r="D22" s="194"/>
      <c r="E22" s="194"/>
      <c r="F22" s="60" t="s">
        <v>82</v>
      </c>
      <c r="G22" s="61" t="str">
        <f>IF(E19&lt;0.125,"NA",IF(0.125&lt;=E19,(0.8*E19)))</f>
        <v>NA</v>
      </c>
      <c r="H22" s="62"/>
      <c r="I22" s="63"/>
      <c r="J22" s="64"/>
      <c r="K22" s="194"/>
      <c r="L22" s="194"/>
      <c r="M22" s="194"/>
      <c r="N22" s="194"/>
      <c r="O22" s="194"/>
      <c r="P22" s="199"/>
      <c r="Q22" s="46"/>
      <c r="R22" s="46"/>
      <c r="S22" s="46"/>
      <c r="T22" s="46"/>
      <c r="U22" s="46"/>
      <c r="V22" s="46"/>
      <c r="W22" s="46"/>
      <c r="X22" s="46"/>
      <c r="Y22" s="46"/>
      <c r="Z22" s="46"/>
    </row>
    <row r="23" spans="1:26" s="54" customFormat="1" ht="13.5" customHeight="1" thickBot="1" x14ac:dyDescent="0.3">
      <c r="A23" s="46"/>
      <c r="B23" s="215"/>
      <c r="C23" s="195"/>
      <c r="D23" s="195"/>
      <c r="E23" s="195"/>
      <c r="F23" s="65" t="s">
        <v>83</v>
      </c>
      <c r="G23" s="66">
        <f>+E19</f>
        <v>6.8000000000000005E-2</v>
      </c>
      <c r="H23" s="67"/>
      <c r="I23" s="68"/>
      <c r="J23" s="69">
        <v>0.185</v>
      </c>
      <c r="K23" s="195"/>
      <c r="L23" s="195"/>
      <c r="M23" s="195"/>
      <c r="N23" s="195"/>
      <c r="O23" s="195"/>
      <c r="P23" s="200"/>
      <c r="Q23" s="46"/>
      <c r="R23" s="46"/>
      <c r="S23" s="46"/>
      <c r="T23" s="46"/>
      <c r="U23" s="46"/>
      <c r="V23" s="46"/>
      <c r="W23" s="46"/>
      <c r="X23" s="46"/>
      <c r="Y23" s="46"/>
      <c r="Z23" s="46"/>
    </row>
    <row r="24" spans="1:26" s="54" customFormat="1" ht="13.5" customHeight="1" x14ac:dyDescent="0.25">
      <c r="A24" s="46"/>
      <c r="B24" s="213">
        <v>2</v>
      </c>
      <c r="C24" s="216">
        <f>+C19+$N$12</f>
        <v>2.9</v>
      </c>
      <c r="D24" s="193">
        <v>0.09</v>
      </c>
      <c r="E24" s="193">
        <v>7.4999999999999997E-2</v>
      </c>
      <c r="F24" s="55" t="s">
        <v>79</v>
      </c>
      <c r="G24" s="56">
        <v>0</v>
      </c>
      <c r="H24" s="57"/>
      <c r="I24" s="58"/>
      <c r="J24" s="59"/>
      <c r="K24" s="193">
        <f t="shared" ref="K24" si="0">+IF(E24&lt;=0.12,(J26),(IF(E24&lt;0.16,((J25+2*J26+J27)/4),IF(E24&gt;=0.16,((J24+3*J25+2*J26+3*J27+J28)/10)))))</f>
        <v>0.35399999999999998</v>
      </c>
      <c r="L24" s="193">
        <f>ROUND(+(D19+D24)/2*(C24-C19),3)</f>
        <v>3.3000000000000002E-2</v>
      </c>
      <c r="M24" s="193">
        <f t="shared" ref="M24" si="1">ROUND(+K24*L24,4)</f>
        <v>1.17E-2</v>
      </c>
      <c r="N24" s="196">
        <f t="shared" ref="N24" si="2">ROUND(+M24/$M$118*100,2)</f>
        <v>3.48</v>
      </c>
      <c r="O24" s="197"/>
      <c r="P24" s="198"/>
      <c r="Q24" s="46"/>
      <c r="R24" s="46"/>
      <c r="S24" s="46"/>
      <c r="T24" s="46"/>
      <c r="U24" s="46"/>
      <c r="V24" s="46"/>
      <c r="W24" s="46"/>
      <c r="X24" s="46"/>
      <c r="Y24" s="46"/>
      <c r="Z24" s="46"/>
    </row>
    <row r="25" spans="1:26" s="54" customFormat="1" ht="13.5" customHeight="1" x14ac:dyDescent="0.25">
      <c r="A25" s="46"/>
      <c r="B25" s="214"/>
      <c r="C25" s="194"/>
      <c r="D25" s="194"/>
      <c r="E25" s="194"/>
      <c r="F25" s="60" t="s">
        <v>80</v>
      </c>
      <c r="G25" s="61" t="str">
        <f t="shared" ref="G25" si="3">IF(E24&lt;0.125,"NA",IF(0.125&lt;=E24,(0.2*E24)))</f>
        <v>NA</v>
      </c>
      <c r="H25" s="62"/>
      <c r="I25" s="63"/>
      <c r="J25" s="64"/>
      <c r="K25" s="194"/>
      <c r="L25" s="194"/>
      <c r="M25" s="194"/>
      <c r="N25" s="194"/>
      <c r="O25" s="194"/>
      <c r="P25" s="199"/>
      <c r="Q25" s="46"/>
      <c r="R25" s="46"/>
      <c r="S25" s="46"/>
      <c r="T25" s="46"/>
      <c r="U25" s="46"/>
      <c r="V25" s="46"/>
      <c r="W25" s="46"/>
      <c r="X25" s="46"/>
      <c r="Y25" s="46"/>
      <c r="Z25" s="46"/>
    </row>
    <row r="26" spans="1:26" s="54" customFormat="1" ht="13.5" customHeight="1" x14ac:dyDescent="0.25">
      <c r="A26" s="46"/>
      <c r="B26" s="214"/>
      <c r="C26" s="194"/>
      <c r="D26" s="194"/>
      <c r="E26" s="194"/>
      <c r="F26" s="60" t="s">
        <v>81</v>
      </c>
      <c r="G26" s="61">
        <f t="shared" ref="G26" si="4">+E24*0.4</f>
        <v>0.03</v>
      </c>
      <c r="H26" s="62"/>
      <c r="I26" s="63"/>
      <c r="J26" s="64">
        <v>0.35399999999999998</v>
      </c>
      <c r="K26" s="194"/>
      <c r="L26" s="194"/>
      <c r="M26" s="194"/>
      <c r="N26" s="194"/>
      <c r="O26" s="194"/>
      <c r="P26" s="199"/>
      <c r="Q26" s="46"/>
      <c r="R26" s="46"/>
      <c r="S26" s="46"/>
      <c r="T26" s="46"/>
      <c r="U26" s="46"/>
      <c r="V26" s="46"/>
      <c r="W26" s="46"/>
      <c r="X26" s="46"/>
      <c r="Y26" s="46"/>
      <c r="Z26" s="46"/>
    </row>
    <row r="27" spans="1:26" s="54" customFormat="1" ht="13.5" customHeight="1" x14ac:dyDescent="0.25">
      <c r="A27" s="46"/>
      <c r="B27" s="214"/>
      <c r="C27" s="194"/>
      <c r="D27" s="194"/>
      <c r="E27" s="194"/>
      <c r="F27" s="60" t="s">
        <v>82</v>
      </c>
      <c r="G27" s="61" t="str">
        <f t="shared" ref="G27" si="5">IF(E24&lt;0.125,"NA",IF(0.125&lt;=E24,(0.8*E24)))</f>
        <v>NA</v>
      </c>
      <c r="H27" s="62"/>
      <c r="I27" s="63"/>
      <c r="J27" s="64"/>
      <c r="K27" s="194"/>
      <c r="L27" s="194"/>
      <c r="M27" s="194"/>
      <c r="N27" s="194"/>
      <c r="O27" s="194"/>
      <c r="P27" s="199"/>
      <c r="Q27" s="46"/>
      <c r="R27" s="46"/>
      <c r="S27" s="46"/>
      <c r="T27" s="46"/>
      <c r="U27" s="46"/>
      <c r="V27" s="46"/>
      <c r="W27" s="46"/>
      <c r="X27" s="46"/>
      <c r="Y27" s="46"/>
      <c r="Z27" s="46"/>
    </row>
    <row r="28" spans="1:26" s="54" customFormat="1" ht="13.5" customHeight="1" thickBot="1" x14ac:dyDescent="0.3">
      <c r="A28" s="46"/>
      <c r="B28" s="215"/>
      <c r="C28" s="195"/>
      <c r="D28" s="195"/>
      <c r="E28" s="195"/>
      <c r="F28" s="65" t="s">
        <v>83</v>
      </c>
      <c r="G28" s="66">
        <f t="shared" ref="G28" si="6">+E24</f>
        <v>7.4999999999999997E-2</v>
      </c>
      <c r="H28" s="67"/>
      <c r="I28" s="68"/>
      <c r="J28" s="69">
        <v>0.44600000000000001</v>
      </c>
      <c r="K28" s="195"/>
      <c r="L28" s="195"/>
      <c r="M28" s="195"/>
      <c r="N28" s="195"/>
      <c r="O28" s="195"/>
      <c r="P28" s="200"/>
      <c r="Q28" s="46"/>
      <c r="R28" s="46"/>
      <c r="S28" s="46"/>
      <c r="T28" s="46"/>
      <c r="U28" s="46"/>
      <c r="V28" s="46"/>
      <c r="W28" s="46"/>
      <c r="X28" s="46"/>
      <c r="Y28" s="46"/>
      <c r="Z28" s="46"/>
    </row>
    <row r="29" spans="1:26" s="54" customFormat="1" ht="13.5" customHeight="1" x14ac:dyDescent="0.25">
      <c r="A29" s="46"/>
      <c r="B29" s="213">
        <v>3</v>
      </c>
      <c r="C29" s="216">
        <f>+C24+$N$12</f>
        <v>3.3</v>
      </c>
      <c r="D29" s="193">
        <v>0.115</v>
      </c>
      <c r="E29" s="193">
        <v>9.7000000000000003E-2</v>
      </c>
      <c r="F29" s="55" t="s">
        <v>79</v>
      </c>
      <c r="G29" s="56">
        <v>0</v>
      </c>
      <c r="H29" s="57"/>
      <c r="I29" s="58"/>
      <c r="J29" s="59"/>
      <c r="K29" s="193">
        <f t="shared" ref="K29" si="7">+IF(E29&lt;=0.12,(J31),(IF(E29&lt;0.16,((J30+2*J31+J32)/4),IF(E29&gt;=0.16,((J29+3*J30+2*J31+3*J32+J33)/10)))))</f>
        <v>0.502</v>
      </c>
      <c r="L29" s="193">
        <f t="shared" ref="L29" si="8">ROUND(+(D24+D29)/2*(C29-C24),3)</f>
        <v>4.1000000000000002E-2</v>
      </c>
      <c r="M29" s="193">
        <f t="shared" ref="M29" si="9">ROUND(+K29*L29,4)</f>
        <v>2.06E-2</v>
      </c>
      <c r="N29" s="196">
        <f t="shared" ref="N29" si="10">ROUND(+M29/$M$118*100,2)</f>
        <v>6.13</v>
      </c>
      <c r="O29" s="197"/>
      <c r="P29" s="198"/>
      <c r="Q29" s="46"/>
      <c r="R29" s="46"/>
      <c r="S29" s="46"/>
      <c r="T29" s="46"/>
      <c r="U29" s="46"/>
      <c r="V29" s="46"/>
      <c r="W29" s="46"/>
      <c r="X29" s="46"/>
      <c r="Y29" s="46"/>
      <c r="Z29" s="46"/>
    </row>
    <row r="30" spans="1:26" s="54" customFormat="1" ht="13.5" customHeight="1" x14ac:dyDescent="0.25">
      <c r="A30" s="46"/>
      <c r="B30" s="214"/>
      <c r="C30" s="194"/>
      <c r="D30" s="194"/>
      <c r="E30" s="194"/>
      <c r="F30" s="60" t="s">
        <v>80</v>
      </c>
      <c r="G30" s="61" t="str">
        <f t="shared" ref="G30" si="11">IF(E29&lt;0.125,"NA",IF(0.125&lt;=E29,(0.2*E29)))</f>
        <v>NA</v>
      </c>
      <c r="H30" s="62"/>
      <c r="I30" s="63"/>
      <c r="J30" s="64"/>
      <c r="K30" s="194"/>
      <c r="L30" s="194"/>
      <c r="M30" s="194"/>
      <c r="N30" s="194"/>
      <c r="O30" s="194"/>
      <c r="P30" s="199"/>
      <c r="Q30" s="46"/>
      <c r="R30" s="46"/>
      <c r="S30" s="46"/>
      <c r="T30" s="46"/>
      <c r="U30" s="46"/>
      <c r="V30" s="46"/>
      <c r="W30" s="46"/>
      <c r="X30" s="46"/>
      <c r="Y30" s="46"/>
      <c r="Z30" s="46"/>
    </row>
    <row r="31" spans="1:26" s="54" customFormat="1" ht="13.5" customHeight="1" x14ac:dyDescent="0.25">
      <c r="A31" s="46"/>
      <c r="B31" s="214"/>
      <c r="C31" s="194"/>
      <c r="D31" s="194"/>
      <c r="E31" s="194"/>
      <c r="F31" s="60" t="s">
        <v>81</v>
      </c>
      <c r="G31" s="61">
        <f t="shared" ref="G31" si="12">+E29*0.4</f>
        <v>3.8800000000000001E-2</v>
      </c>
      <c r="H31" s="62"/>
      <c r="I31" s="63"/>
      <c r="J31" s="64">
        <v>0.502</v>
      </c>
      <c r="K31" s="194"/>
      <c r="L31" s="194"/>
      <c r="M31" s="194"/>
      <c r="N31" s="194"/>
      <c r="O31" s="194"/>
      <c r="P31" s="199"/>
      <c r="Q31" s="46"/>
      <c r="R31" s="46"/>
      <c r="S31" s="46"/>
      <c r="T31" s="46"/>
      <c r="U31" s="46"/>
      <c r="V31" s="46"/>
      <c r="W31" s="46"/>
      <c r="X31" s="46"/>
      <c r="Y31" s="46"/>
      <c r="Z31" s="46"/>
    </row>
    <row r="32" spans="1:26" s="54" customFormat="1" ht="13.5" customHeight="1" x14ac:dyDescent="0.25">
      <c r="A32" s="46"/>
      <c r="B32" s="214"/>
      <c r="C32" s="194"/>
      <c r="D32" s="194"/>
      <c r="E32" s="194"/>
      <c r="F32" s="60" t="s">
        <v>82</v>
      </c>
      <c r="G32" s="61" t="str">
        <f t="shared" ref="G32" si="13">IF(E29&lt;0.125,"NA",IF(0.125&lt;=E29,(0.8*E29)))</f>
        <v>NA</v>
      </c>
      <c r="H32" s="62"/>
      <c r="I32" s="63"/>
      <c r="J32" s="64"/>
      <c r="K32" s="194"/>
      <c r="L32" s="194"/>
      <c r="M32" s="194"/>
      <c r="N32" s="194"/>
      <c r="O32" s="194"/>
      <c r="P32" s="199"/>
      <c r="Q32" s="46"/>
      <c r="R32" s="46"/>
      <c r="S32" s="46"/>
      <c r="T32" s="46"/>
      <c r="U32" s="46"/>
      <c r="V32" s="46"/>
      <c r="W32" s="46"/>
      <c r="X32" s="46"/>
      <c r="Y32" s="46"/>
      <c r="Z32" s="46"/>
    </row>
    <row r="33" spans="1:26" s="54" customFormat="1" ht="13.5" customHeight="1" thickBot="1" x14ac:dyDescent="0.3">
      <c r="A33" s="46"/>
      <c r="B33" s="215"/>
      <c r="C33" s="195"/>
      <c r="D33" s="195"/>
      <c r="E33" s="195"/>
      <c r="F33" s="65" t="s">
        <v>83</v>
      </c>
      <c r="G33" s="66">
        <f t="shared" ref="G33" si="14">+E29</f>
        <v>9.7000000000000003E-2</v>
      </c>
      <c r="H33" s="67"/>
      <c r="I33" s="68"/>
      <c r="J33" s="69">
        <v>0.51</v>
      </c>
      <c r="K33" s="195"/>
      <c r="L33" s="195"/>
      <c r="M33" s="195"/>
      <c r="N33" s="195"/>
      <c r="O33" s="195"/>
      <c r="P33" s="200"/>
      <c r="Q33" s="46"/>
      <c r="R33" s="46"/>
      <c r="S33" s="46"/>
      <c r="T33" s="46"/>
      <c r="U33" s="46"/>
      <c r="V33" s="46"/>
      <c r="W33" s="46"/>
      <c r="X33" s="46"/>
      <c r="Y33" s="46"/>
      <c r="Z33" s="46"/>
    </row>
    <row r="34" spans="1:26" s="54" customFormat="1" ht="13.5" customHeight="1" x14ac:dyDescent="0.25">
      <c r="A34" s="46"/>
      <c r="B34" s="213">
        <v>4</v>
      </c>
      <c r="C34" s="216">
        <f>+C29+$N$12</f>
        <v>3.6999999999999997</v>
      </c>
      <c r="D34" s="193">
        <v>0.14499999999999999</v>
      </c>
      <c r="E34" s="193">
        <v>0.13</v>
      </c>
      <c r="F34" s="55" t="s">
        <v>79</v>
      </c>
      <c r="G34" s="56">
        <v>0</v>
      </c>
      <c r="H34" s="57"/>
      <c r="I34" s="58"/>
      <c r="J34" s="59">
        <v>0.65100000000000002</v>
      </c>
      <c r="K34" s="193">
        <f t="shared" ref="K34" si="15">+IF(E34&lt;=0.12,(J36),(IF(E34&lt;0.16,((J35+2*J36+J37)/4),IF(E34&gt;=0.16,((J34+3*J35+2*J36+3*J37+J38)/10)))))</f>
        <v>0.78374999999999995</v>
      </c>
      <c r="L34" s="193">
        <f t="shared" ref="L34" si="16">ROUND(+(D29+D34)/2*(C34-C29),3)</f>
        <v>5.1999999999999998E-2</v>
      </c>
      <c r="M34" s="193">
        <f t="shared" ref="M34" si="17">ROUND(+K34*L34,4)</f>
        <v>4.0800000000000003E-2</v>
      </c>
      <c r="N34" s="196">
        <f t="shared" ref="N34" si="18">ROUND(+M34/$M$118*100,2)</f>
        <v>12.14</v>
      </c>
      <c r="O34" s="197"/>
      <c r="P34" s="198"/>
      <c r="Q34" s="46"/>
      <c r="R34" s="46"/>
      <c r="S34" s="46"/>
      <c r="T34" s="46"/>
      <c r="U34" s="46"/>
      <c r="V34" s="46"/>
      <c r="W34" s="46"/>
      <c r="X34" s="46"/>
      <c r="Y34" s="46"/>
      <c r="Z34" s="46"/>
    </row>
    <row r="35" spans="1:26" s="54" customFormat="1" ht="13.5" customHeight="1" x14ac:dyDescent="0.25">
      <c r="A35" s="46"/>
      <c r="B35" s="214"/>
      <c r="C35" s="194"/>
      <c r="D35" s="194"/>
      <c r="E35" s="194"/>
      <c r="F35" s="60" t="s">
        <v>80</v>
      </c>
      <c r="G35" s="61">
        <f t="shared" ref="G35" si="19">IF(E34&lt;0.125,"NA",IF(0.125&lt;=E34,(0.2*E34)))</f>
        <v>2.6000000000000002E-2</v>
      </c>
      <c r="H35" s="62"/>
      <c r="I35" s="63"/>
      <c r="J35" s="64">
        <v>0.65700000000000003</v>
      </c>
      <c r="K35" s="194"/>
      <c r="L35" s="194"/>
      <c r="M35" s="194"/>
      <c r="N35" s="194"/>
      <c r="O35" s="194"/>
      <c r="P35" s="199"/>
      <c r="Q35" s="46"/>
      <c r="R35" s="46"/>
      <c r="S35" s="46"/>
      <c r="T35" s="46"/>
      <c r="U35" s="46"/>
      <c r="V35" s="46"/>
      <c r="W35" s="46"/>
      <c r="X35" s="46"/>
      <c r="Y35" s="46"/>
      <c r="Z35" s="46"/>
    </row>
    <row r="36" spans="1:26" s="54" customFormat="1" ht="13.5" customHeight="1" x14ac:dyDescent="0.25">
      <c r="A36" s="46"/>
      <c r="B36" s="214"/>
      <c r="C36" s="194"/>
      <c r="D36" s="194"/>
      <c r="E36" s="194"/>
      <c r="F36" s="60" t="s">
        <v>81</v>
      </c>
      <c r="G36" s="61">
        <f t="shared" ref="G36" si="20">+E34*0.4</f>
        <v>5.2000000000000005E-2</v>
      </c>
      <c r="H36" s="62"/>
      <c r="I36" s="63"/>
      <c r="J36" s="64">
        <v>0.85899999999999999</v>
      </c>
      <c r="K36" s="194"/>
      <c r="L36" s="194"/>
      <c r="M36" s="194"/>
      <c r="N36" s="194"/>
      <c r="O36" s="194"/>
      <c r="P36" s="199"/>
      <c r="Q36" s="46"/>
      <c r="R36" s="46"/>
      <c r="S36" s="46"/>
      <c r="T36" s="46"/>
      <c r="U36" s="46"/>
      <c r="V36" s="46"/>
      <c r="W36" s="46"/>
      <c r="X36" s="46"/>
      <c r="Y36" s="46"/>
      <c r="Z36" s="46"/>
    </row>
    <row r="37" spans="1:26" s="54" customFormat="1" ht="13.5" customHeight="1" x14ac:dyDescent="0.25">
      <c r="A37" s="46"/>
      <c r="B37" s="214"/>
      <c r="C37" s="194"/>
      <c r="D37" s="194"/>
      <c r="E37" s="194"/>
      <c r="F37" s="60" t="s">
        <v>82</v>
      </c>
      <c r="G37" s="61">
        <f t="shared" ref="G37" si="21">IF(E34&lt;0.125,"NA",IF(0.125&lt;=E34,(0.8*E34)))</f>
        <v>0.10400000000000001</v>
      </c>
      <c r="H37" s="62"/>
      <c r="I37" s="63"/>
      <c r="J37" s="64">
        <v>0.76</v>
      </c>
      <c r="K37" s="194"/>
      <c r="L37" s="194"/>
      <c r="M37" s="194"/>
      <c r="N37" s="194"/>
      <c r="O37" s="194"/>
      <c r="P37" s="199"/>
      <c r="Q37" s="46"/>
      <c r="R37" s="46"/>
      <c r="S37" s="46"/>
      <c r="T37" s="46"/>
      <c r="U37" s="46"/>
      <c r="V37" s="46"/>
      <c r="W37" s="46"/>
      <c r="X37" s="46"/>
      <c r="Y37" s="46"/>
      <c r="Z37" s="46"/>
    </row>
    <row r="38" spans="1:26" s="54" customFormat="1" ht="13.5" customHeight="1" thickBot="1" x14ac:dyDescent="0.3">
      <c r="A38" s="46"/>
      <c r="B38" s="215"/>
      <c r="C38" s="195"/>
      <c r="D38" s="195"/>
      <c r="E38" s="195"/>
      <c r="F38" s="65" t="s">
        <v>83</v>
      </c>
      <c r="G38" s="66">
        <f t="shared" ref="G38" si="22">+E34</f>
        <v>0.13</v>
      </c>
      <c r="H38" s="67"/>
      <c r="I38" s="68"/>
      <c r="J38" s="69"/>
      <c r="K38" s="195"/>
      <c r="L38" s="195"/>
      <c r="M38" s="195"/>
      <c r="N38" s="195"/>
      <c r="O38" s="195"/>
      <c r="P38" s="200"/>
      <c r="Q38" s="46"/>
      <c r="R38" s="46"/>
      <c r="S38" s="46"/>
      <c r="T38" s="46"/>
      <c r="U38" s="46"/>
      <c r="V38" s="46"/>
      <c r="W38" s="46"/>
      <c r="X38" s="46"/>
      <c r="Y38" s="46"/>
      <c r="Z38" s="46"/>
    </row>
    <row r="39" spans="1:26" s="54" customFormat="1" ht="13.5" customHeight="1" x14ac:dyDescent="0.25">
      <c r="A39" s="46"/>
      <c r="B39" s="213">
        <v>5</v>
      </c>
      <c r="C39" s="216">
        <f>+C34+$N$12</f>
        <v>4.0999999999999996</v>
      </c>
      <c r="D39" s="193">
        <v>0.155</v>
      </c>
      <c r="E39" s="193">
        <v>0.14099999999999999</v>
      </c>
      <c r="F39" s="55" t="s">
        <v>79</v>
      </c>
      <c r="G39" s="56">
        <v>0</v>
      </c>
      <c r="H39" s="57"/>
      <c r="I39" s="58"/>
      <c r="J39" s="59"/>
      <c r="K39" s="193"/>
      <c r="L39" s="193"/>
      <c r="M39" s="193"/>
      <c r="N39" s="196"/>
      <c r="O39" s="197"/>
      <c r="P39" s="198"/>
      <c r="Q39" s="46"/>
      <c r="R39" s="46"/>
      <c r="S39" s="46"/>
      <c r="T39" s="46"/>
      <c r="U39" s="46"/>
      <c r="V39" s="46"/>
      <c r="W39" s="46"/>
      <c r="X39" s="46"/>
      <c r="Y39" s="46"/>
      <c r="Z39" s="46"/>
    </row>
    <row r="40" spans="1:26" s="54" customFormat="1" ht="13.5" customHeight="1" x14ac:dyDescent="0.25">
      <c r="A40" s="46"/>
      <c r="B40" s="214"/>
      <c r="C40" s="194"/>
      <c r="D40" s="194"/>
      <c r="E40" s="194"/>
      <c r="F40" s="60" t="s">
        <v>80</v>
      </c>
      <c r="G40" s="61">
        <f t="shared" ref="G40" si="23">IF(E39&lt;0.125,"NA",IF(0.125&lt;=E39,(0.2*E39)))</f>
        <v>2.8199999999999999E-2</v>
      </c>
      <c r="H40" s="62"/>
      <c r="I40" s="63"/>
      <c r="J40" s="64"/>
      <c r="K40" s="194"/>
      <c r="L40" s="194"/>
      <c r="M40" s="194"/>
      <c r="N40" s="194"/>
      <c r="O40" s="194"/>
      <c r="P40" s="199"/>
      <c r="Q40" s="46"/>
      <c r="R40" s="46"/>
      <c r="S40" s="46"/>
      <c r="T40" s="46"/>
      <c r="U40" s="46"/>
      <c r="V40" s="46"/>
      <c r="W40" s="46"/>
      <c r="X40" s="46"/>
      <c r="Y40" s="46"/>
      <c r="Z40" s="46"/>
    </row>
    <row r="41" spans="1:26" s="54" customFormat="1" ht="13.5" customHeight="1" x14ac:dyDescent="0.25">
      <c r="A41" s="46"/>
      <c r="B41" s="214"/>
      <c r="C41" s="194"/>
      <c r="D41" s="194"/>
      <c r="E41" s="194"/>
      <c r="F41" s="60" t="s">
        <v>81</v>
      </c>
      <c r="G41" s="61">
        <f t="shared" ref="G41" si="24">+E39*0.4</f>
        <v>5.6399999999999999E-2</v>
      </c>
      <c r="H41" s="62"/>
      <c r="I41" s="63"/>
      <c r="J41" s="64"/>
      <c r="K41" s="194"/>
      <c r="L41" s="194"/>
      <c r="M41" s="194"/>
      <c r="N41" s="194"/>
      <c r="O41" s="194"/>
      <c r="P41" s="199"/>
      <c r="Q41" s="46"/>
      <c r="R41" s="46"/>
      <c r="S41" s="46"/>
      <c r="T41" s="46"/>
      <c r="U41" s="46"/>
      <c r="V41" s="46"/>
      <c r="W41" s="46"/>
      <c r="X41" s="46"/>
      <c r="Y41" s="46"/>
      <c r="Z41" s="46"/>
    </row>
    <row r="42" spans="1:26" s="54" customFormat="1" ht="13.5" customHeight="1" x14ac:dyDescent="0.25">
      <c r="A42" s="46"/>
      <c r="B42" s="214"/>
      <c r="C42" s="194"/>
      <c r="D42" s="194"/>
      <c r="E42" s="194"/>
      <c r="F42" s="60" t="s">
        <v>82</v>
      </c>
      <c r="G42" s="61">
        <f t="shared" ref="G42" si="25">IF(E39&lt;0.125,"NA",IF(0.125&lt;=E39,(0.8*E39)))</f>
        <v>0.1128</v>
      </c>
      <c r="H42" s="62"/>
      <c r="I42" s="63"/>
      <c r="J42" s="64"/>
      <c r="K42" s="194"/>
      <c r="L42" s="194"/>
      <c r="M42" s="194"/>
      <c r="N42" s="194"/>
      <c r="O42" s="194"/>
      <c r="P42" s="199"/>
      <c r="Q42" s="46"/>
      <c r="R42" s="46"/>
      <c r="S42" s="46"/>
      <c r="T42" s="46"/>
      <c r="U42" s="46"/>
      <c r="V42" s="46"/>
      <c r="W42" s="46"/>
      <c r="X42" s="46"/>
      <c r="Y42" s="46"/>
      <c r="Z42" s="46"/>
    </row>
    <row r="43" spans="1:26" s="54" customFormat="1" ht="13.5" customHeight="1" thickBot="1" x14ac:dyDescent="0.3">
      <c r="A43" s="46"/>
      <c r="B43" s="215"/>
      <c r="C43" s="195"/>
      <c r="D43" s="195"/>
      <c r="E43" s="195"/>
      <c r="F43" s="65" t="s">
        <v>83</v>
      </c>
      <c r="G43" s="66">
        <f t="shared" ref="G43" si="26">+E39</f>
        <v>0.14099999999999999</v>
      </c>
      <c r="H43" s="67"/>
      <c r="I43" s="68"/>
      <c r="J43" s="69"/>
      <c r="K43" s="195"/>
      <c r="L43" s="195"/>
      <c r="M43" s="195"/>
      <c r="N43" s="195"/>
      <c r="O43" s="195"/>
      <c r="P43" s="200"/>
      <c r="Q43" s="46"/>
      <c r="R43" s="46"/>
      <c r="S43" s="46"/>
      <c r="T43" s="46"/>
      <c r="U43" s="46"/>
      <c r="V43" s="46"/>
      <c r="W43" s="46"/>
      <c r="X43" s="46"/>
      <c r="Y43" s="46"/>
      <c r="Z43" s="46"/>
    </row>
    <row r="44" spans="1:26" s="54" customFormat="1" ht="13.5" customHeight="1" x14ac:dyDescent="0.25">
      <c r="A44" s="46"/>
      <c r="B44" s="213">
        <v>6</v>
      </c>
      <c r="C44" s="216">
        <f>+C39+$N$12</f>
        <v>4.5</v>
      </c>
      <c r="D44" s="193">
        <v>0.124</v>
      </c>
      <c r="E44" s="193">
        <v>0.13100000000000001</v>
      </c>
      <c r="F44" s="55" t="s">
        <v>79</v>
      </c>
      <c r="G44" s="56">
        <v>0</v>
      </c>
      <c r="H44" s="57"/>
      <c r="I44" s="58"/>
      <c r="J44" s="59">
        <v>0.71299999999999997</v>
      </c>
      <c r="K44" s="193">
        <f t="shared" ref="K44" si="27">+IF(E44&lt;=0.12,(J46),(IF(E44&lt;0.16,((J45+2*J46+J47)/4),IF(E44&gt;=0.16,((J44+3*J45+2*J46+3*J47+J48)/10)))))</f>
        <v>0.72675000000000001</v>
      </c>
      <c r="L44" s="193">
        <f t="shared" ref="L44" si="28">ROUND(+(D39+D44)/2*(C44-C39),3)</f>
        <v>5.6000000000000001E-2</v>
      </c>
      <c r="M44" s="193">
        <f t="shared" ref="M44" si="29">ROUND(+K44*L44,4)</f>
        <v>4.07E-2</v>
      </c>
      <c r="N44" s="196">
        <f t="shared" ref="N44" si="30">ROUND(+M44/$M$118*100,2)</f>
        <v>12.11</v>
      </c>
      <c r="O44" s="197"/>
      <c r="P44" s="198"/>
      <c r="Q44" s="46"/>
      <c r="R44" s="46"/>
      <c r="S44" s="46"/>
      <c r="T44" s="46"/>
      <c r="U44" s="46"/>
      <c r="V44" s="46"/>
      <c r="W44" s="46"/>
      <c r="X44" s="46"/>
      <c r="Y44" s="46"/>
      <c r="Z44" s="46"/>
    </row>
    <row r="45" spans="1:26" s="54" customFormat="1" ht="13.5" customHeight="1" x14ac:dyDescent="0.25">
      <c r="A45" s="46"/>
      <c r="B45" s="214"/>
      <c r="C45" s="194"/>
      <c r="D45" s="194"/>
      <c r="E45" s="194"/>
      <c r="F45" s="60" t="s">
        <v>80</v>
      </c>
      <c r="G45" s="61">
        <f t="shared" ref="G45" si="31">IF(E44&lt;0.125,"NA",IF(0.125&lt;=E44,(0.2*E44)))</f>
        <v>2.6200000000000001E-2</v>
      </c>
      <c r="H45" s="62"/>
      <c r="I45" s="63"/>
      <c r="J45" s="64">
        <v>0.54700000000000004</v>
      </c>
      <c r="K45" s="194"/>
      <c r="L45" s="194"/>
      <c r="M45" s="194"/>
      <c r="N45" s="194"/>
      <c r="O45" s="194"/>
      <c r="P45" s="199"/>
      <c r="Q45" s="46"/>
      <c r="R45" s="46"/>
      <c r="S45" s="46"/>
      <c r="T45" s="46"/>
      <c r="U45" s="46"/>
      <c r="V45" s="46"/>
      <c r="W45" s="46"/>
      <c r="X45" s="46"/>
      <c r="Y45" s="46"/>
      <c r="Z45" s="46"/>
    </row>
    <row r="46" spans="1:26" s="54" customFormat="1" ht="13.5" customHeight="1" x14ac:dyDescent="0.25">
      <c r="A46" s="46"/>
      <c r="B46" s="214"/>
      <c r="C46" s="194"/>
      <c r="D46" s="194"/>
      <c r="E46" s="194"/>
      <c r="F46" s="60" t="s">
        <v>81</v>
      </c>
      <c r="G46" s="61">
        <f t="shared" ref="G46" si="32">+E44*0.4</f>
        <v>5.2400000000000002E-2</v>
      </c>
      <c r="H46" s="62"/>
      <c r="I46" s="63"/>
      <c r="J46" s="64">
        <v>0.71899999999999997</v>
      </c>
      <c r="K46" s="194"/>
      <c r="L46" s="194"/>
      <c r="M46" s="194"/>
      <c r="N46" s="194"/>
      <c r="O46" s="194"/>
      <c r="P46" s="199"/>
      <c r="Q46" s="46"/>
      <c r="R46" s="46"/>
      <c r="S46" s="46"/>
      <c r="T46" s="46"/>
      <c r="U46" s="46"/>
      <c r="V46" s="46"/>
      <c r="W46" s="46"/>
      <c r="X46" s="46"/>
      <c r="Y46" s="46"/>
      <c r="Z46" s="46"/>
    </row>
    <row r="47" spans="1:26" s="54" customFormat="1" ht="13.5" customHeight="1" x14ac:dyDescent="0.25">
      <c r="A47" s="46"/>
      <c r="B47" s="214"/>
      <c r="C47" s="194"/>
      <c r="D47" s="194"/>
      <c r="E47" s="194"/>
      <c r="F47" s="60" t="s">
        <v>82</v>
      </c>
      <c r="G47" s="61">
        <f t="shared" ref="G47" si="33">IF(E44&lt;0.125,"NA",IF(0.125&lt;=E44,(0.8*E44)))</f>
        <v>0.1048</v>
      </c>
      <c r="H47" s="62"/>
      <c r="I47" s="63"/>
      <c r="J47" s="64">
        <v>0.92200000000000004</v>
      </c>
      <c r="K47" s="194"/>
      <c r="L47" s="194"/>
      <c r="M47" s="194"/>
      <c r="N47" s="194"/>
      <c r="O47" s="194"/>
      <c r="P47" s="199"/>
      <c r="Q47" s="46"/>
      <c r="R47" s="46"/>
      <c r="S47" s="46"/>
      <c r="T47" s="46"/>
      <c r="U47" s="46"/>
      <c r="V47" s="46"/>
      <c r="W47" s="46"/>
      <c r="X47" s="46"/>
      <c r="Y47" s="46"/>
      <c r="Z47" s="46"/>
    </row>
    <row r="48" spans="1:26" s="54" customFormat="1" ht="13.5" customHeight="1" thickBot="1" x14ac:dyDescent="0.3">
      <c r="A48" s="46"/>
      <c r="B48" s="215"/>
      <c r="C48" s="195"/>
      <c r="D48" s="195"/>
      <c r="E48" s="195"/>
      <c r="F48" s="65" t="s">
        <v>83</v>
      </c>
      <c r="G48" s="66">
        <f t="shared" ref="G48" si="34">+E44</f>
        <v>0.13100000000000001</v>
      </c>
      <c r="H48" s="67"/>
      <c r="I48" s="68"/>
      <c r="J48" s="69"/>
      <c r="K48" s="195"/>
      <c r="L48" s="195"/>
      <c r="M48" s="195"/>
      <c r="N48" s="195"/>
      <c r="O48" s="195"/>
      <c r="P48" s="200"/>
      <c r="Q48" s="46"/>
      <c r="R48" s="46"/>
      <c r="S48" s="46"/>
      <c r="T48" s="46"/>
      <c r="U48" s="46"/>
      <c r="V48" s="46"/>
      <c r="W48" s="46"/>
      <c r="X48" s="46"/>
      <c r="Y48" s="46"/>
      <c r="Z48" s="46"/>
    </row>
    <row r="49" spans="1:26" s="54" customFormat="1" ht="13.5" customHeight="1" x14ac:dyDescent="0.25">
      <c r="A49" s="46"/>
      <c r="B49" s="213">
        <v>7</v>
      </c>
      <c r="C49" s="216">
        <f>+C44+$N$12</f>
        <v>4.9000000000000004</v>
      </c>
      <c r="D49" s="193">
        <v>0.13</v>
      </c>
      <c r="E49" s="193">
        <v>0.11700000000000001</v>
      </c>
      <c r="F49" s="55" t="s">
        <v>79</v>
      </c>
      <c r="G49" s="56">
        <v>0</v>
      </c>
      <c r="H49" s="57"/>
      <c r="I49" s="58"/>
      <c r="J49" s="59">
        <v>0.41099999999999998</v>
      </c>
      <c r="K49" s="193">
        <f t="shared" ref="K49" si="35">+IF(E49&lt;=0.12,(J51),(IF(E49&lt;0.16,((J50+2*J51+J52)/4),IF(E49&gt;=0.16,((J49+3*J50+2*J51+3*J52+J53)/10)))))</f>
        <v>0.61899999999999999</v>
      </c>
      <c r="L49" s="193">
        <f t="shared" ref="L49" si="36">ROUND(+(D44+D49)/2*(C49-C44),3)</f>
        <v>5.0999999999999997E-2</v>
      </c>
      <c r="M49" s="193">
        <f t="shared" ref="M49" si="37">ROUND(+K49*L49,4)</f>
        <v>3.1600000000000003E-2</v>
      </c>
      <c r="N49" s="196">
        <f t="shared" ref="N49" si="38">ROUND(+M49/$M$118*100,2)</f>
        <v>9.4</v>
      </c>
      <c r="O49" s="197"/>
      <c r="P49" s="198"/>
      <c r="Q49" s="46"/>
      <c r="R49" s="46"/>
      <c r="S49" s="46"/>
      <c r="T49" s="46"/>
      <c r="U49" s="46"/>
      <c r="V49" s="46"/>
      <c r="W49" s="46"/>
      <c r="X49" s="46"/>
      <c r="Y49" s="46"/>
      <c r="Z49" s="46"/>
    </row>
    <row r="50" spans="1:26" s="54" customFormat="1" ht="13.5" customHeight="1" x14ac:dyDescent="0.25">
      <c r="A50" s="46"/>
      <c r="B50" s="214"/>
      <c r="C50" s="194"/>
      <c r="D50" s="194"/>
      <c r="E50" s="194"/>
      <c r="F50" s="60" t="s">
        <v>80</v>
      </c>
      <c r="G50" s="61" t="str">
        <f t="shared" ref="G50" si="39">IF(E49&lt;0.125,"NA",IF(0.125&lt;=E49,(0.2*E49)))</f>
        <v>NA</v>
      </c>
      <c r="H50" s="62"/>
      <c r="I50" s="63"/>
      <c r="J50" s="64"/>
      <c r="K50" s="194"/>
      <c r="L50" s="194"/>
      <c r="M50" s="194"/>
      <c r="N50" s="194"/>
      <c r="O50" s="194"/>
      <c r="P50" s="199"/>
      <c r="Q50" s="46"/>
      <c r="R50" s="46"/>
      <c r="S50" s="46"/>
      <c r="T50" s="46"/>
      <c r="U50" s="46"/>
      <c r="V50" s="46"/>
      <c r="W50" s="46"/>
      <c r="X50" s="46"/>
      <c r="Y50" s="46"/>
      <c r="Z50" s="46"/>
    </row>
    <row r="51" spans="1:26" s="54" customFormat="1" ht="13.5" customHeight="1" x14ac:dyDescent="0.25">
      <c r="A51" s="46"/>
      <c r="B51" s="214"/>
      <c r="C51" s="194"/>
      <c r="D51" s="194"/>
      <c r="E51" s="194"/>
      <c r="F51" s="60" t="s">
        <v>81</v>
      </c>
      <c r="G51" s="61">
        <f t="shared" ref="G51" si="40">+E49*0.4</f>
        <v>4.6800000000000008E-2</v>
      </c>
      <c r="H51" s="62"/>
      <c r="I51" s="63"/>
      <c r="J51" s="64">
        <v>0.61899999999999999</v>
      </c>
      <c r="K51" s="194"/>
      <c r="L51" s="194"/>
      <c r="M51" s="194"/>
      <c r="N51" s="194"/>
      <c r="O51" s="194"/>
      <c r="P51" s="199"/>
      <c r="Q51" s="46"/>
      <c r="R51" s="46"/>
      <c r="S51" s="46"/>
      <c r="T51" s="46"/>
      <c r="U51" s="46"/>
      <c r="V51" s="46"/>
      <c r="W51" s="46"/>
      <c r="X51" s="46"/>
      <c r="Y51" s="46"/>
      <c r="Z51" s="46"/>
    </row>
    <row r="52" spans="1:26" s="54" customFormat="1" ht="13.5" customHeight="1" x14ac:dyDescent="0.25">
      <c r="A52" s="46"/>
      <c r="B52" s="214"/>
      <c r="C52" s="194"/>
      <c r="D52" s="194"/>
      <c r="E52" s="194"/>
      <c r="F52" s="60" t="s">
        <v>82</v>
      </c>
      <c r="G52" s="61" t="str">
        <f t="shared" ref="G52" si="41">IF(E49&lt;0.125,"NA",IF(0.125&lt;=E49,(0.8*E49)))</f>
        <v>NA</v>
      </c>
      <c r="H52" s="62"/>
      <c r="I52" s="63"/>
      <c r="J52" s="64"/>
      <c r="K52" s="194"/>
      <c r="L52" s="194"/>
      <c r="M52" s="194"/>
      <c r="N52" s="194"/>
      <c r="O52" s="194"/>
      <c r="P52" s="199"/>
      <c r="Q52" s="46"/>
      <c r="R52" s="46"/>
      <c r="S52" s="46"/>
      <c r="T52" s="46"/>
      <c r="U52" s="46"/>
      <c r="V52" s="46"/>
      <c r="W52" s="46"/>
      <c r="X52" s="46"/>
      <c r="Y52" s="46"/>
      <c r="Z52" s="46"/>
    </row>
    <row r="53" spans="1:26" s="54" customFormat="1" ht="13.5" customHeight="1" thickBot="1" x14ac:dyDescent="0.3">
      <c r="A53" s="46"/>
      <c r="B53" s="215"/>
      <c r="C53" s="195"/>
      <c r="D53" s="195"/>
      <c r="E53" s="195"/>
      <c r="F53" s="65" t="s">
        <v>83</v>
      </c>
      <c r="G53" s="66">
        <f t="shared" ref="G53" si="42">+E49</f>
        <v>0.11700000000000001</v>
      </c>
      <c r="H53" s="67"/>
      <c r="I53" s="68"/>
      <c r="J53" s="69">
        <v>0.63700000000000001</v>
      </c>
      <c r="K53" s="195"/>
      <c r="L53" s="195"/>
      <c r="M53" s="195"/>
      <c r="N53" s="195"/>
      <c r="O53" s="195"/>
      <c r="P53" s="200"/>
      <c r="Q53" s="46"/>
      <c r="R53" s="46"/>
      <c r="S53" s="46"/>
      <c r="T53" s="46"/>
      <c r="U53" s="46"/>
      <c r="V53" s="46"/>
      <c r="W53" s="46"/>
      <c r="X53" s="46"/>
      <c r="Y53" s="46"/>
      <c r="Z53" s="46"/>
    </row>
    <row r="54" spans="1:26" s="54" customFormat="1" ht="13.5" customHeight="1" x14ac:dyDescent="0.25">
      <c r="A54" s="46"/>
      <c r="B54" s="213">
        <v>8</v>
      </c>
      <c r="C54" s="216">
        <f>+C49+$N$12</f>
        <v>5.3000000000000007</v>
      </c>
      <c r="D54" s="193">
        <v>0.13</v>
      </c>
      <c r="E54" s="193">
        <v>0.11</v>
      </c>
      <c r="F54" s="55" t="s">
        <v>79</v>
      </c>
      <c r="G54" s="56">
        <v>0</v>
      </c>
      <c r="H54" s="57"/>
      <c r="I54" s="58"/>
      <c r="J54" s="59">
        <v>0.27300000000000002</v>
      </c>
      <c r="K54" s="193">
        <f t="shared" ref="K54" si="43">+IF(E54&lt;=0.12,(J56),(IF(E54&lt;0.16,((J55+2*J56+J57)/4),IF(E54&gt;=0.16,((J54+3*J55+2*J56+3*J57+J58)/10)))))</f>
        <v>0.58399999999999996</v>
      </c>
      <c r="L54" s="193">
        <f t="shared" ref="L54" si="44">ROUND(+(D49+D54)/2*(C54-C49),3)</f>
        <v>5.1999999999999998E-2</v>
      </c>
      <c r="M54" s="193">
        <f t="shared" ref="M54" si="45">ROUND(+K54*L54,4)</f>
        <v>3.04E-2</v>
      </c>
      <c r="N54" s="196">
        <f t="shared" ref="N54" si="46">ROUND(+M54/$M$118*100,2)</f>
        <v>9.0399999999999991</v>
      </c>
      <c r="O54" s="197"/>
      <c r="P54" s="198"/>
      <c r="Q54" s="46"/>
      <c r="R54" s="46"/>
      <c r="S54" s="46"/>
      <c r="T54" s="46"/>
      <c r="U54" s="46"/>
      <c r="V54" s="46"/>
      <c r="W54" s="46"/>
      <c r="X54" s="46"/>
      <c r="Y54" s="46"/>
      <c r="Z54" s="46"/>
    </row>
    <row r="55" spans="1:26" s="54" customFormat="1" ht="13.5" customHeight="1" x14ac:dyDescent="0.25">
      <c r="A55" s="46"/>
      <c r="B55" s="214"/>
      <c r="C55" s="194"/>
      <c r="D55" s="194"/>
      <c r="E55" s="194"/>
      <c r="F55" s="60" t="s">
        <v>80</v>
      </c>
      <c r="G55" s="61" t="str">
        <f t="shared" ref="G55" si="47">IF(E54&lt;0.125,"NA",IF(0.125&lt;=E54,(0.2*E54)))</f>
        <v>NA</v>
      </c>
      <c r="H55" s="62"/>
      <c r="I55" s="63"/>
      <c r="J55" s="64"/>
      <c r="K55" s="194"/>
      <c r="L55" s="194"/>
      <c r="M55" s="194"/>
      <c r="N55" s="194"/>
      <c r="O55" s="194"/>
      <c r="P55" s="199"/>
      <c r="Q55" s="46"/>
      <c r="R55" s="46"/>
      <c r="S55" s="46"/>
      <c r="T55" s="46"/>
      <c r="U55" s="46"/>
      <c r="V55" s="46"/>
      <c r="W55" s="46"/>
      <c r="X55" s="46"/>
      <c r="Y55" s="46"/>
      <c r="Z55" s="46"/>
    </row>
    <row r="56" spans="1:26" s="54" customFormat="1" ht="13.5" customHeight="1" x14ac:dyDescent="0.25">
      <c r="A56" s="46"/>
      <c r="B56" s="214"/>
      <c r="C56" s="194"/>
      <c r="D56" s="194"/>
      <c r="E56" s="194"/>
      <c r="F56" s="60" t="s">
        <v>81</v>
      </c>
      <c r="G56" s="61">
        <f t="shared" ref="G56" si="48">+E54*0.4</f>
        <v>4.4000000000000004E-2</v>
      </c>
      <c r="H56" s="62"/>
      <c r="I56" s="63"/>
      <c r="J56" s="64">
        <v>0.58399999999999996</v>
      </c>
      <c r="K56" s="194"/>
      <c r="L56" s="194"/>
      <c r="M56" s="194"/>
      <c r="N56" s="194"/>
      <c r="O56" s="194"/>
      <c r="P56" s="199"/>
      <c r="Q56" s="46"/>
      <c r="R56" s="46"/>
      <c r="S56" s="46"/>
      <c r="T56" s="46"/>
      <c r="U56" s="46"/>
      <c r="V56" s="46"/>
      <c r="W56" s="46"/>
      <c r="X56" s="46"/>
      <c r="Y56" s="46"/>
      <c r="Z56" s="46"/>
    </row>
    <row r="57" spans="1:26" s="54" customFormat="1" ht="13.5" customHeight="1" x14ac:dyDescent="0.25">
      <c r="A57" s="46"/>
      <c r="B57" s="214"/>
      <c r="C57" s="194"/>
      <c r="D57" s="194"/>
      <c r="E57" s="194"/>
      <c r="F57" s="60" t="s">
        <v>82</v>
      </c>
      <c r="G57" s="61" t="str">
        <f t="shared" ref="G57" si="49">IF(E54&lt;0.125,"NA",IF(0.125&lt;=E54,(0.8*E54)))</f>
        <v>NA</v>
      </c>
      <c r="H57" s="62"/>
      <c r="I57" s="63"/>
      <c r="J57" s="64"/>
      <c r="K57" s="194"/>
      <c r="L57" s="194"/>
      <c r="M57" s="194"/>
      <c r="N57" s="194"/>
      <c r="O57" s="194"/>
      <c r="P57" s="199"/>
      <c r="Q57" s="46"/>
      <c r="R57" s="46"/>
      <c r="S57" s="46"/>
      <c r="T57" s="46"/>
      <c r="U57" s="46"/>
      <c r="V57" s="46"/>
      <c r="W57" s="46"/>
      <c r="X57" s="46"/>
      <c r="Y57" s="46"/>
      <c r="Z57" s="46"/>
    </row>
    <row r="58" spans="1:26" s="54" customFormat="1" ht="13.5" customHeight="1" thickBot="1" x14ac:dyDescent="0.3">
      <c r="A58" s="46"/>
      <c r="B58" s="215"/>
      <c r="C58" s="195"/>
      <c r="D58" s="195"/>
      <c r="E58" s="195"/>
      <c r="F58" s="65" t="s">
        <v>83</v>
      </c>
      <c r="G58" s="66">
        <f t="shared" ref="G58" si="50">+E54</f>
        <v>0.11</v>
      </c>
      <c r="H58" s="67"/>
      <c r="I58" s="68"/>
      <c r="J58" s="69">
        <v>0.42099999999999999</v>
      </c>
      <c r="K58" s="195"/>
      <c r="L58" s="195"/>
      <c r="M58" s="195"/>
      <c r="N58" s="195"/>
      <c r="O58" s="195"/>
      <c r="P58" s="200"/>
      <c r="Q58" s="46"/>
      <c r="R58" s="46"/>
      <c r="S58" s="46"/>
      <c r="T58" s="46"/>
      <c r="U58" s="46"/>
      <c r="V58" s="46"/>
      <c r="W58" s="46"/>
      <c r="X58" s="46"/>
      <c r="Y58" s="46"/>
      <c r="Z58" s="46"/>
    </row>
    <row r="59" spans="1:26" s="54" customFormat="1" ht="13.5" customHeight="1" x14ac:dyDescent="0.25">
      <c r="A59" s="46"/>
      <c r="B59" s="213">
        <v>9</v>
      </c>
      <c r="C59" s="216">
        <f>+C54+$N$12</f>
        <v>5.7000000000000011</v>
      </c>
      <c r="D59" s="193">
        <v>0.105</v>
      </c>
      <c r="E59" s="193">
        <v>0.12</v>
      </c>
      <c r="F59" s="55" t="s">
        <v>79</v>
      </c>
      <c r="G59" s="56">
        <v>0</v>
      </c>
      <c r="H59" s="57"/>
      <c r="I59" s="58"/>
      <c r="J59" s="59">
        <v>0.57999999999999996</v>
      </c>
      <c r="K59" s="193">
        <f t="shared" ref="K59" si="51">+IF(E59&lt;=0.12,(J61),(IF(E59&lt;0.16,((J60+2*J61+J62)/4),IF(E59&gt;=0.16,((J59+3*J60+2*J61+3*J62+J63)/10)))))</f>
        <v>0.58399999999999996</v>
      </c>
      <c r="L59" s="193">
        <f t="shared" ref="L59" si="52">ROUND(+(D54+D59)/2*(C59-C54),3)</f>
        <v>4.7E-2</v>
      </c>
      <c r="M59" s="193">
        <f t="shared" ref="M59" si="53">ROUND(+K59*L59,4)</f>
        <v>2.7400000000000001E-2</v>
      </c>
      <c r="N59" s="196">
        <f t="shared" ref="N59" si="54">ROUND(+M59/$M$118*100,2)</f>
        <v>8.15</v>
      </c>
      <c r="O59" s="197"/>
      <c r="P59" s="198"/>
      <c r="Q59" s="46"/>
      <c r="R59" s="46"/>
      <c r="S59" s="46"/>
      <c r="T59" s="46"/>
      <c r="U59" s="46"/>
      <c r="V59" s="46"/>
      <c r="W59" s="46"/>
      <c r="X59" s="46"/>
      <c r="Y59" s="46"/>
      <c r="Z59" s="46"/>
    </row>
    <row r="60" spans="1:26" s="54" customFormat="1" ht="13.5" customHeight="1" x14ac:dyDescent="0.25">
      <c r="A60" s="46"/>
      <c r="B60" s="214"/>
      <c r="C60" s="194"/>
      <c r="D60" s="194"/>
      <c r="E60" s="194"/>
      <c r="F60" s="60" t="s">
        <v>80</v>
      </c>
      <c r="G60" s="61" t="str">
        <f t="shared" ref="G60" si="55">IF(E59&lt;0.125,"NA",IF(0.125&lt;=E59,(0.2*E59)))</f>
        <v>NA</v>
      </c>
      <c r="H60" s="62"/>
      <c r="I60" s="63"/>
      <c r="J60" s="64"/>
      <c r="K60" s="194"/>
      <c r="L60" s="194"/>
      <c r="M60" s="194"/>
      <c r="N60" s="194"/>
      <c r="O60" s="194"/>
      <c r="P60" s="199"/>
      <c r="Q60" s="46"/>
      <c r="R60" s="46"/>
      <c r="S60" s="46"/>
      <c r="T60" s="46"/>
      <c r="U60" s="46"/>
      <c r="V60" s="46"/>
      <c r="W60" s="46"/>
      <c r="X60" s="46"/>
      <c r="Y60" s="46"/>
      <c r="Z60" s="46"/>
    </row>
    <row r="61" spans="1:26" s="54" customFormat="1" ht="13.5" customHeight="1" x14ac:dyDescent="0.25">
      <c r="A61" s="46"/>
      <c r="B61" s="214"/>
      <c r="C61" s="194"/>
      <c r="D61" s="194"/>
      <c r="E61" s="194"/>
      <c r="F61" s="60" t="s">
        <v>81</v>
      </c>
      <c r="G61" s="61">
        <f t="shared" ref="G61" si="56">+E59*0.4</f>
        <v>4.8000000000000001E-2</v>
      </c>
      <c r="H61" s="62"/>
      <c r="I61" s="63"/>
      <c r="J61" s="64">
        <v>0.58399999999999996</v>
      </c>
      <c r="K61" s="194"/>
      <c r="L61" s="194"/>
      <c r="M61" s="194"/>
      <c r="N61" s="194"/>
      <c r="O61" s="194"/>
      <c r="P61" s="199"/>
      <c r="Q61" s="46"/>
      <c r="R61" s="46"/>
      <c r="S61" s="46"/>
      <c r="T61" s="46"/>
      <c r="U61" s="46"/>
      <c r="V61" s="46"/>
      <c r="W61" s="46"/>
      <c r="X61" s="46"/>
      <c r="Y61" s="46"/>
      <c r="Z61" s="46"/>
    </row>
    <row r="62" spans="1:26" s="54" customFormat="1" ht="13.5" customHeight="1" x14ac:dyDescent="0.25">
      <c r="A62" s="46"/>
      <c r="B62" s="214"/>
      <c r="C62" s="194"/>
      <c r="D62" s="194"/>
      <c r="E62" s="194"/>
      <c r="F62" s="60" t="s">
        <v>82</v>
      </c>
      <c r="G62" s="61" t="str">
        <f t="shared" ref="G62" si="57">IF(E59&lt;0.125,"NA",IF(0.125&lt;=E59,(0.8*E59)))</f>
        <v>NA</v>
      </c>
      <c r="H62" s="62"/>
      <c r="I62" s="63"/>
      <c r="J62" s="64"/>
      <c r="K62" s="194"/>
      <c r="L62" s="194"/>
      <c r="M62" s="194"/>
      <c r="N62" s="194"/>
      <c r="O62" s="194"/>
      <c r="P62" s="199"/>
      <c r="Q62" s="46"/>
      <c r="R62" s="46"/>
      <c r="S62" s="46"/>
      <c r="T62" s="46"/>
      <c r="U62" s="46"/>
      <c r="V62" s="46"/>
      <c r="W62" s="46"/>
      <c r="X62" s="46"/>
      <c r="Y62" s="46"/>
      <c r="Z62" s="46"/>
    </row>
    <row r="63" spans="1:26" s="54" customFormat="1" ht="13.5" customHeight="1" thickBot="1" x14ac:dyDescent="0.3">
      <c r="A63" s="46"/>
      <c r="B63" s="215"/>
      <c r="C63" s="195"/>
      <c r="D63" s="195"/>
      <c r="E63" s="195"/>
      <c r="F63" s="65" t="s">
        <v>83</v>
      </c>
      <c r="G63" s="66">
        <f t="shared" ref="G63" si="58">+E59</f>
        <v>0.12</v>
      </c>
      <c r="H63" s="67"/>
      <c r="I63" s="68"/>
      <c r="J63" s="69">
        <v>0.441</v>
      </c>
      <c r="K63" s="195"/>
      <c r="L63" s="195"/>
      <c r="M63" s="195"/>
      <c r="N63" s="195"/>
      <c r="O63" s="195"/>
      <c r="P63" s="200"/>
      <c r="Q63" s="46"/>
      <c r="R63" s="46"/>
      <c r="S63" s="46"/>
      <c r="T63" s="46"/>
      <c r="U63" s="46"/>
      <c r="V63" s="46"/>
      <c r="W63" s="46"/>
      <c r="X63" s="46"/>
      <c r="Y63" s="46"/>
      <c r="Z63" s="46"/>
    </row>
    <row r="64" spans="1:26" s="54" customFormat="1" ht="13.5" customHeight="1" x14ac:dyDescent="0.25">
      <c r="A64" s="46"/>
      <c r="B64" s="213">
        <v>10</v>
      </c>
      <c r="C64" s="216">
        <f>+C59+$N$12</f>
        <v>6.1000000000000014</v>
      </c>
      <c r="D64" s="193">
        <v>0.111</v>
      </c>
      <c r="E64" s="193">
        <v>0.104</v>
      </c>
      <c r="F64" s="55" t="s">
        <v>79</v>
      </c>
      <c r="G64" s="56">
        <v>0</v>
      </c>
      <c r="H64" s="57"/>
      <c r="I64" s="58"/>
      <c r="J64" s="59">
        <v>0.621</v>
      </c>
      <c r="K64" s="193">
        <f t="shared" ref="K64" si="59">+IF(E64&lt;=0.12,(J66),(IF(E64&lt;0.16,((J65+2*J66+J67)/4),IF(E64&gt;=0.16,((J64+3*J65+2*J66+3*J67+J68)/10)))))</f>
        <v>0.5</v>
      </c>
      <c r="L64" s="193">
        <f t="shared" ref="L64" si="60">ROUND(+(D59+D64)/2*(C64-C59),3)</f>
        <v>4.2999999999999997E-2</v>
      </c>
      <c r="M64" s="193">
        <f t="shared" ref="M64" si="61">ROUND(+K64*L64,4)</f>
        <v>2.1499999999999998E-2</v>
      </c>
      <c r="N64" s="196">
        <f t="shared" ref="N64" si="62">ROUND(+M64/$M$118*100,2)</f>
        <v>6.4</v>
      </c>
      <c r="O64" s="197"/>
      <c r="P64" s="198"/>
      <c r="Q64" s="46"/>
      <c r="R64" s="46"/>
      <c r="S64" s="46"/>
      <c r="T64" s="46"/>
      <c r="U64" s="46"/>
      <c r="V64" s="46"/>
      <c r="W64" s="46"/>
      <c r="X64" s="46"/>
      <c r="Y64" s="46"/>
      <c r="Z64" s="46"/>
    </row>
    <row r="65" spans="1:26" s="54" customFormat="1" ht="13.5" customHeight="1" x14ac:dyDescent="0.25">
      <c r="A65" s="46"/>
      <c r="B65" s="214"/>
      <c r="C65" s="194"/>
      <c r="D65" s="194"/>
      <c r="E65" s="194"/>
      <c r="F65" s="60" t="s">
        <v>80</v>
      </c>
      <c r="G65" s="61" t="str">
        <f t="shared" ref="G65" si="63">IF(E64&lt;0.125,"NA",IF(0.125&lt;=E64,(0.2*E64)))</f>
        <v>NA</v>
      </c>
      <c r="H65" s="62"/>
      <c r="I65" s="63"/>
      <c r="J65" s="64"/>
      <c r="K65" s="194"/>
      <c r="L65" s="194"/>
      <c r="M65" s="194"/>
      <c r="N65" s="194"/>
      <c r="O65" s="194"/>
      <c r="P65" s="199"/>
      <c r="Q65" s="46"/>
      <c r="R65" s="46"/>
      <c r="S65" s="46"/>
      <c r="T65" s="46"/>
      <c r="U65" s="46"/>
      <c r="V65" s="46"/>
      <c r="W65" s="46"/>
      <c r="X65" s="46"/>
      <c r="Y65" s="46"/>
      <c r="Z65" s="46"/>
    </row>
    <row r="66" spans="1:26" s="54" customFormat="1" ht="13.5" customHeight="1" x14ac:dyDescent="0.25">
      <c r="A66" s="46"/>
      <c r="B66" s="214"/>
      <c r="C66" s="194"/>
      <c r="D66" s="194"/>
      <c r="E66" s="194"/>
      <c r="F66" s="60" t="s">
        <v>81</v>
      </c>
      <c r="G66" s="61">
        <f t="shared" ref="G66" si="64">+E64*0.4</f>
        <v>4.1599999999999998E-2</v>
      </c>
      <c r="H66" s="62"/>
      <c r="I66" s="63"/>
      <c r="J66" s="64">
        <v>0.5</v>
      </c>
      <c r="K66" s="194"/>
      <c r="L66" s="194"/>
      <c r="M66" s="194"/>
      <c r="N66" s="194"/>
      <c r="O66" s="194"/>
      <c r="P66" s="199"/>
      <c r="Q66" s="46"/>
      <c r="R66" s="46"/>
      <c r="S66" s="46"/>
      <c r="T66" s="46"/>
      <c r="U66" s="46"/>
      <c r="V66" s="46"/>
      <c r="W66" s="46"/>
      <c r="X66" s="46"/>
      <c r="Y66" s="46"/>
      <c r="Z66" s="46"/>
    </row>
    <row r="67" spans="1:26" s="54" customFormat="1" ht="13.5" customHeight="1" x14ac:dyDescent="0.25">
      <c r="A67" s="46"/>
      <c r="B67" s="214"/>
      <c r="C67" s="194"/>
      <c r="D67" s="194"/>
      <c r="E67" s="194"/>
      <c r="F67" s="60" t="s">
        <v>82</v>
      </c>
      <c r="G67" s="61" t="str">
        <f t="shared" ref="G67" si="65">IF(E64&lt;0.125,"NA",IF(0.125&lt;=E64,(0.8*E64)))</f>
        <v>NA</v>
      </c>
      <c r="H67" s="62"/>
      <c r="I67" s="63"/>
      <c r="J67" s="64"/>
      <c r="K67" s="194"/>
      <c r="L67" s="194"/>
      <c r="M67" s="194"/>
      <c r="N67" s="194"/>
      <c r="O67" s="194"/>
      <c r="P67" s="199"/>
      <c r="Q67" s="46"/>
      <c r="R67" s="46"/>
      <c r="S67" s="46"/>
      <c r="T67" s="46"/>
      <c r="U67" s="46"/>
      <c r="V67" s="46"/>
      <c r="W67" s="46"/>
      <c r="X67" s="46"/>
      <c r="Y67" s="46"/>
      <c r="Z67" s="46"/>
    </row>
    <row r="68" spans="1:26" s="54" customFormat="1" ht="13.5" customHeight="1" thickBot="1" x14ac:dyDescent="0.3">
      <c r="A68" s="46"/>
      <c r="B68" s="215"/>
      <c r="C68" s="195"/>
      <c r="D68" s="195"/>
      <c r="E68" s="195"/>
      <c r="F68" s="65" t="s">
        <v>83</v>
      </c>
      <c r="G68" s="66">
        <f t="shared" ref="G68" si="66">+E64</f>
        <v>0.104</v>
      </c>
      <c r="H68" s="67"/>
      <c r="I68" s="68"/>
      <c r="J68" s="69">
        <v>0.59099999999999997</v>
      </c>
      <c r="K68" s="195"/>
      <c r="L68" s="195"/>
      <c r="M68" s="195"/>
      <c r="N68" s="195"/>
      <c r="O68" s="195"/>
      <c r="P68" s="200"/>
      <c r="Q68" s="46"/>
      <c r="R68" s="46"/>
      <c r="S68" s="46"/>
      <c r="T68" s="46"/>
      <c r="U68" s="46"/>
      <c r="V68" s="46"/>
      <c r="W68" s="46"/>
      <c r="X68" s="46"/>
      <c r="Y68" s="46"/>
      <c r="Z68" s="46"/>
    </row>
    <row r="69" spans="1:26" s="54" customFormat="1" ht="13.5" customHeight="1" x14ac:dyDescent="0.25">
      <c r="A69" s="46"/>
      <c r="B69" s="213">
        <v>11</v>
      </c>
      <c r="C69" s="216">
        <f>+C64+$N$12</f>
        <v>6.5000000000000018</v>
      </c>
      <c r="D69" s="193">
        <v>0.09</v>
      </c>
      <c r="E69" s="193">
        <v>8.8999999999999996E-2</v>
      </c>
      <c r="F69" s="55" t="s">
        <v>79</v>
      </c>
      <c r="G69" s="56">
        <v>0</v>
      </c>
      <c r="H69" s="57"/>
      <c r="I69" s="58"/>
      <c r="J69" s="59">
        <v>0.49099999999999999</v>
      </c>
      <c r="K69" s="193">
        <f t="shared" ref="K69" si="67">+IF(E69&lt;=0.12,(J71),(IF(E69&lt;0.16,((J70+2*J71+J72)/4),IF(E69&gt;=0.16,((J69+3*J70+2*J71+3*J72+J73)/10)))))</f>
        <v>0.48799999999999999</v>
      </c>
      <c r="L69" s="193">
        <f t="shared" ref="L69" si="68">ROUND(+(D64+D69)/2*(C69-C64),3)</f>
        <v>0.04</v>
      </c>
      <c r="M69" s="193">
        <f t="shared" ref="M69" si="69">ROUND(+K69*L69,4)</f>
        <v>1.95E-2</v>
      </c>
      <c r="N69" s="196">
        <f t="shared" ref="N69" si="70">ROUND(+M69/$M$118*100,2)</f>
        <v>5.8</v>
      </c>
      <c r="O69" s="197"/>
      <c r="P69" s="198"/>
      <c r="Q69" s="46"/>
      <c r="R69" s="46"/>
      <c r="S69" s="46"/>
      <c r="T69" s="46"/>
      <c r="U69" s="46"/>
      <c r="V69" s="46"/>
      <c r="W69" s="46"/>
      <c r="X69" s="46"/>
      <c r="Y69" s="46"/>
      <c r="Z69" s="46"/>
    </row>
    <row r="70" spans="1:26" s="54" customFormat="1" ht="13.5" customHeight="1" x14ac:dyDescent="0.25">
      <c r="A70" s="46"/>
      <c r="B70" s="214"/>
      <c r="C70" s="194"/>
      <c r="D70" s="194"/>
      <c r="E70" s="194"/>
      <c r="F70" s="60" t="s">
        <v>80</v>
      </c>
      <c r="G70" s="61" t="str">
        <f t="shared" ref="G70" si="71">IF(E69&lt;0.125,"NA",IF(0.125&lt;=E69,(0.2*E69)))</f>
        <v>NA</v>
      </c>
      <c r="H70" s="62"/>
      <c r="I70" s="63"/>
      <c r="J70" s="64"/>
      <c r="K70" s="194"/>
      <c r="L70" s="194"/>
      <c r="M70" s="194"/>
      <c r="N70" s="194"/>
      <c r="O70" s="194"/>
      <c r="P70" s="199"/>
      <c r="Q70" s="46"/>
      <c r="R70" s="46"/>
      <c r="S70" s="46"/>
      <c r="T70" s="46"/>
      <c r="U70" s="46"/>
      <c r="V70" s="46"/>
      <c r="W70" s="46"/>
      <c r="X70" s="46"/>
      <c r="Y70" s="46"/>
      <c r="Z70" s="46"/>
    </row>
    <row r="71" spans="1:26" s="54" customFormat="1" ht="13.5" customHeight="1" x14ac:dyDescent="0.25">
      <c r="A71" s="46"/>
      <c r="B71" s="214"/>
      <c r="C71" s="194"/>
      <c r="D71" s="194"/>
      <c r="E71" s="194"/>
      <c r="F71" s="60" t="s">
        <v>81</v>
      </c>
      <c r="G71" s="61">
        <f t="shared" ref="G71" si="72">+E69*0.4</f>
        <v>3.56E-2</v>
      </c>
      <c r="H71" s="62"/>
      <c r="I71" s="63"/>
      <c r="J71" s="64">
        <v>0.48799999999999999</v>
      </c>
      <c r="K71" s="194"/>
      <c r="L71" s="194"/>
      <c r="M71" s="194"/>
      <c r="N71" s="194"/>
      <c r="O71" s="194"/>
      <c r="P71" s="199"/>
      <c r="Q71" s="46"/>
      <c r="R71" s="46"/>
      <c r="S71" s="46"/>
      <c r="T71" s="46"/>
      <c r="U71" s="46"/>
      <c r="V71" s="46"/>
      <c r="W71" s="46"/>
      <c r="X71" s="46"/>
      <c r="Y71" s="46"/>
      <c r="Z71" s="46"/>
    </row>
    <row r="72" spans="1:26" s="54" customFormat="1" ht="13.5" customHeight="1" x14ac:dyDescent="0.25">
      <c r="A72" s="46"/>
      <c r="B72" s="214"/>
      <c r="C72" s="194"/>
      <c r="D72" s="194"/>
      <c r="E72" s="194"/>
      <c r="F72" s="60" t="s">
        <v>82</v>
      </c>
      <c r="G72" s="61" t="str">
        <f t="shared" ref="G72" si="73">IF(E69&lt;0.125,"NA",IF(0.125&lt;=E69,(0.8*E69)))</f>
        <v>NA</v>
      </c>
      <c r="H72" s="62"/>
      <c r="I72" s="63"/>
      <c r="J72" s="64"/>
      <c r="K72" s="194"/>
      <c r="L72" s="194"/>
      <c r="M72" s="194"/>
      <c r="N72" s="194"/>
      <c r="O72" s="194"/>
      <c r="P72" s="199"/>
      <c r="Q72" s="46"/>
      <c r="R72" s="46"/>
      <c r="S72" s="46"/>
      <c r="T72" s="46"/>
      <c r="U72" s="46"/>
      <c r="V72" s="46"/>
      <c r="W72" s="46"/>
      <c r="X72" s="46"/>
      <c r="Y72" s="46"/>
      <c r="Z72" s="46"/>
    </row>
    <row r="73" spans="1:26" s="54" customFormat="1" ht="13.5" customHeight="1" thickBot="1" x14ac:dyDescent="0.3">
      <c r="A73" s="46"/>
      <c r="B73" s="215"/>
      <c r="C73" s="195"/>
      <c r="D73" s="195"/>
      <c r="E73" s="195"/>
      <c r="F73" s="65" t="s">
        <v>83</v>
      </c>
      <c r="G73" s="66">
        <f t="shared" ref="G73" si="74">+E69</f>
        <v>8.8999999999999996E-2</v>
      </c>
      <c r="H73" s="67"/>
      <c r="I73" s="68"/>
      <c r="J73" s="69">
        <v>0.51200000000000001</v>
      </c>
      <c r="K73" s="195"/>
      <c r="L73" s="195"/>
      <c r="M73" s="195"/>
      <c r="N73" s="195"/>
      <c r="O73" s="195"/>
      <c r="P73" s="200"/>
      <c r="Q73" s="46"/>
      <c r="R73" s="46"/>
      <c r="S73" s="46"/>
      <c r="T73" s="46"/>
      <c r="U73" s="46"/>
      <c r="V73" s="46"/>
      <c r="W73" s="46"/>
      <c r="X73" s="46"/>
      <c r="Y73" s="46"/>
      <c r="Z73" s="46"/>
    </row>
    <row r="74" spans="1:26" s="54" customFormat="1" ht="13.5" customHeight="1" x14ac:dyDescent="0.25">
      <c r="A74" s="46"/>
      <c r="B74" s="213">
        <v>12</v>
      </c>
      <c r="C74" s="216">
        <f>+C69+$N$12</f>
        <v>6.9000000000000021</v>
      </c>
      <c r="D74" s="193">
        <v>0.12</v>
      </c>
      <c r="E74" s="193">
        <v>0.09</v>
      </c>
      <c r="F74" s="55" t="s">
        <v>79</v>
      </c>
      <c r="G74" s="56">
        <v>0</v>
      </c>
      <c r="H74" s="57"/>
      <c r="I74" s="58"/>
      <c r="J74" s="59">
        <v>0.44700000000000001</v>
      </c>
      <c r="K74" s="193">
        <f t="shared" ref="K74" si="75">+IF(E74&lt;=0.12,(J76),(IF(E74&lt;0.16,((J75+2*J76+J77)/4),IF(E74&gt;=0.16,((J74+3*J75+2*J76+3*J77+J78)/10)))))</f>
        <v>0.38400000000000001</v>
      </c>
      <c r="L74" s="193">
        <f t="shared" ref="L74" si="76">ROUND(+(D69+D74)/2*(C74-C69),3)</f>
        <v>4.2000000000000003E-2</v>
      </c>
      <c r="M74" s="193">
        <f t="shared" ref="M74" si="77">ROUND(+K74*L74,4)</f>
        <v>1.61E-2</v>
      </c>
      <c r="N74" s="196">
        <f t="shared" ref="N74" si="78">ROUND(+M74/$M$118*100,2)</f>
        <v>4.79</v>
      </c>
      <c r="O74" s="197"/>
      <c r="P74" s="198"/>
      <c r="Q74" s="46"/>
      <c r="R74" s="46"/>
      <c r="S74" s="46"/>
      <c r="T74" s="46"/>
      <c r="U74" s="46"/>
      <c r="V74" s="46"/>
      <c r="W74" s="46"/>
      <c r="X74" s="46"/>
      <c r="Y74" s="46"/>
      <c r="Z74" s="46"/>
    </row>
    <row r="75" spans="1:26" s="54" customFormat="1" ht="13.5" customHeight="1" x14ac:dyDescent="0.25">
      <c r="A75" s="46"/>
      <c r="B75" s="214"/>
      <c r="C75" s="194"/>
      <c r="D75" s="194"/>
      <c r="E75" s="194"/>
      <c r="F75" s="60" t="s">
        <v>80</v>
      </c>
      <c r="G75" s="61" t="str">
        <f t="shared" ref="G75" si="79">IF(E74&lt;0.125,"NA",IF(0.125&lt;=E74,(0.2*E74)))</f>
        <v>NA</v>
      </c>
      <c r="H75" s="62"/>
      <c r="I75" s="63"/>
      <c r="J75" s="64"/>
      <c r="K75" s="194"/>
      <c r="L75" s="194"/>
      <c r="M75" s="194"/>
      <c r="N75" s="194"/>
      <c r="O75" s="194"/>
      <c r="P75" s="199"/>
      <c r="Q75" s="46"/>
      <c r="R75" s="46"/>
      <c r="S75" s="46"/>
      <c r="T75" s="46"/>
      <c r="U75" s="46"/>
      <c r="V75" s="46"/>
      <c r="W75" s="46"/>
      <c r="X75" s="46"/>
      <c r="Y75" s="46"/>
      <c r="Z75" s="46"/>
    </row>
    <row r="76" spans="1:26" s="54" customFormat="1" ht="13.5" customHeight="1" x14ac:dyDescent="0.25">
      <c r="A76" s="46"/>
      <c r="B76" s="214"/>
      <c r="C76" s="194"/>
      <c r="D76" s="194"/>
      <c r="E76" s="194"/>
      <c r="F76" s="60" t="s">
        <v>81</v>
      </c>
      <c r="G76" s="61">
        <f t="shared" ref="G76" si="80">+E74*0.4</f>
        <v>3.5999999999999997E-2</v>
      </c>
      <c r="H76" s="62"/>
      <c r="I76" s="63"/>
      <c r="J76" s="64">
        <v>0.38400000000000001</v>
      </c>
      <c r="K76" s="194"/>
      <c r="L76" s="194"/>
      <c r="M76" s="194"/>
      <c r="N76" s="194"/>
      <c r="O76" s="194"/>
      <c r="P76" s="199"/>
      <c r="Q76" s="46"/>
      <c r="R76" s="46"/>
      <c r="S76" s="46"/>
      <c r="T76" s="46"/>
      <c r="U76" s="46"/>
      <c r="V76" s="46"/>
      <c r="W76" s="46"/>
      <c r="X76" s="46"/>
      <c r="Y76" s="46"/>
      <c r="Z76" s="46"/>
    </row>
    <row r="77" spans="1:26" s="54" customFormat="1" ht="13.5" customHeight="1" x14ac:dyDescent="0.25">
      <c r="A77" s="46"/>
      <c r="B77" s="214"/>
      <c r="C77" s="194"/>
      <c r="D77" s="194"/>
      <c r="E77" s="194"/>
      <c r="F77" s="60" t="s">
        <v>82</v>
      </c>
      <c r="G77" s="61" t="str">
        <f t="shared" ref="G77" si="81">IF(E74&lt;0.125,"NA",IF(0.125&lt;=E74,(0.8*E74)))</f>
        <v>NA</v>
      </c>
      <c r="H77" s="62"/>
      <c r="I77" s="63"/>
      <c r="J77" s="64"/>
      <c r="K77" s="194"/>
      <c r="L77" s="194"/>
      <c r="M77" s="194"/>
      <c r="N77" s="194"/>
      <c r="O77" s="194"/>
      <c r="P77" s="199"/>
      <c r="Q77" s="46"/>
      <c r="R77" s="46"/>
      <c r="S77" s="46"/>
      <c r="T77" s="46"/>
      <c r="U77" s="46"/>
      <c r="V77" s="46"/>
      <c r="W77" s="46"/>
      <c r="X77" s="46"/>
      <c r="Y77" s="46"/>
      <c r="Z77" s="46"/>
    </row>
    <row r="78" spans="1:26" s="54" customFormat="1" ht="13.5" customHeight="1" thickBot="1" x14ac:dyDescent="0.3">
      <c r="A78" s="46"/>
      <c r="B78" s="215"/>
      <c r="C78" s="195"/>
      <c r="D78" s="195"/>
      <c r="E78" s="195"/>
      <c r="F78" s="65" t="s">
        <v>83</v>
      </c>
      <c r="G78" s="66">
        <f t="shared" ref="G78" si="82">+E74</f>
        <v>0.09</v>
      </c>
      <c r="H78" s="67"/>
      <c r="I78" s="68"/>
      <c r="J78" s="69">
        <v>0.443</v>
      </c>
      <c r="K78" s="195"/>
      <c r="L78" s="195"/>
      <c r="M78" s="195"/>
      <c r="N78" s="195"/>
      <c r="O78" s="195"/>
      <c r="P78" s="200"/>
      <c r="Q78" s="46"/>
      <c r="R78" s="46"/>
      <c r="S78" s="46"/>
      <c r="T78" s="46"/>
      <c r="U78" s="46"/>
      <c r="V78" s="46"/>
      <c r="W78" s="46"/>
      <c r="X78" s="46"/>
      <c r="Y78" s="46"/>
      <c r="Z78" s="46"/>
    </row>
    <row r="79" spans="1:26" s="54" customFormat="1" ht="13.5" customHeight="1" x14ac:dyDescent="0.25">
      <c r="A79" s="46"/>
      <c r="B79" s="213">
        <v>13</v>
      </c>
      <c r="C79" s="216">
        <f>+C74+$N$12</f>
        <v>7.3000000000000025</v>
      </c>
      <c r="D79" s="193">
        <v>0.12</v>
      </c>
      <c r="E79" s="193">
        <v>0.11</v>
      </c>
      <c r="F79" s="55" t="s">
        <v>79</v>
      </c>
      <c r="G79" s="56">
        <v>0</v>
      </c>
      <c r="H79" s="57"/>
      <c r="I79" s="58"/>
      <c r="J79" s="59">
        <v>0.312</v>
      </c>
      <c r="K79" s="193">
        <f t="shared" ref="K79" si="83">+IF(E79&lt;=0.12,(J81),(IF(E79&lt;0.16,((J80+2*J81+J82)/4),IF(E79&gt;=0.16,((J79+3*J80+2*J81+3*J82+J83)/10)))))</f>
        <v>0.38800000000000001</v>
      </c>
      <c r="L79" s="193">
        <f t="shared" ref="L79" si="84">ROUND(+(D74+D79)/2*(C79-C74),3)</f>
        <v>4.8000000000000001E-2</v>
      </c>
      <c r="M79" s="193">
        <f t="shared" ref="M79" si="85">ROUND(+K79*L79,4)</f>
        <v>1.8599999999999998E-2</v>
      </c>
      <c r="N79" s="196">
        <f t="shared" ref="N79" si="86">ROUND(+M79/$M$118*100,2)</f>
        <v>5.53</v>
      </c>
      <c r="O79" s="197"/>
      <c r="P79" s="198"/>
      <c r="Q79" s="46"/>
      <c r="R79" s="46"/>
      <c r="S79" s="46"/>
      <c r="T79" s="46"/>
      <c r="U79" s="46"/>
      <c r="V79" s="46"/>
      <c r="W79" s="46"/>
      <c r="X79" s="46"/>
      <c r="Y79" s="46"/>
      <c r="Z79" s="46"/>
    </row>
    <row r="80" spans="1:26" s="54" customFormat="1" ht="13.5" customHeight="1" x14ac:dyDescent="0.25">
      <c r="A80" s="46"/>
      <c r="B80" s="214"/>
      <c r="C80" s="194"/>
      <c r="D80" s="194"/>
      <c r="E80" s="194"/>
      <c r="F80" s="60" t="s">
        <v>80</v>
      </c>
      <c r="G80" s="61" t="str">
        <f t="shared" ref="G80" si="87">IF(E79&lt;0.125,"NA",IF(0.125&lt;=E79,(0.2*E79)))</f>
        <v>NA</v>
      </c>
      <c r="H80" s="62"/>
      <c r="I80" s="63"/>
      <c r="J80" s="64"/>
      <c r="K80" s="194"/>
      <c r="L80" s="194"/>
      <c r="M80" s="194"/>
      <c r="N80" s="194"/>
      <c r="O80" s="194"/>
      <c r="P80" s="199"/>
      <c r="Q80" s="46"/>
      <c r="R80" s="46"/>
      <c r="S80" s="46"/>
      <c r="T80" s="46"/>
      <c r="U80" s="46"/>
      <c r="V80" s="46"/>
      <c r="W80" s="46"/>
      <c r="X80" s="46"/>
      <c r="Y80" s="46"/>
      <c r="Z80" s="46"/>
    </row>
    <row r="81" spans="1:26" s="54" customFormat="1" ht="13.5" customHeight="1" x14ac:dyDescent="0.25">
      <c r="A81" s="46"/>
      <c r="B81" s="214"/>
      <c r="C81" s="194"/>
      <c r="D81" s="194"/>
      <c r="E81" s="194"/>
      <c r="F81" s="60" t="s">
        <v>81</v>
      </c>
      <c r="G81" s="61">
        <f t="shared" ref="G81" si="88">+E79*0.4</f>
        <v>4.4000000000000004E-2</v>
      </c>
      <c r="H81" s="62"/>
      <c r="I81" s="63"/>
      <c r="J81" s="64">
        <v>0.38800000000000001</v>
      </c>
      <c r="K81" s="194"/>
      <c r="L81" s="194"/>
      <c r="M81" s="194"/>
      <c r="N81" s="194"/>
      <c r="O81" s="194"/>
      <c r="P81" s="199"/>
      <c r="Q81" s="46"/>
      <c r="R81" s="46"/>
      <c r="S81" s="46"/>
      <c r="T81" s="46"/>
      <c r="U81" s="46"/>
      <c r="V81" s="46"/>
      <c r="W81" s="46"/>
      <c r="X81" s="46"/>
      <c r="Y81" s="46"/>
      <c r="Z81" s="46"/>
    </row>
    <row r="82" spans="1:26" s="54" customFormat="1" ht="13.5" customHeight="1" x14ac:dyDescent="0.25">
      <c r="A82" s="46"/>
      <c r="B82" s="214"/>
      <c r="C82" s="194"/>
      <c r="D82" s="194"/>
      <c r="E82" s="194"/>
      <c r="F82" s="60" t="s">
        <v>82</v>
      </c>
      <c r="G82" s="61" t="str">
        <f t="shared" ref="G82" si="89">IF(E79&lt;0.125,"NA",IF(0.125&lt;=E79,(0.8*E79)))</f>
        <v>NA</v>
      </c>
      <c r="H82" s="62"/>
      <c r="I82" s="63"/>
      <c r="J82" s="64"/>
      <c r="K82" s="194"/>
      <c r="L82" s="194"/>
      <c r="M82" s="194"/>
      <c r="N82" s="194"/>
      <c r="O82" s="194"/>
      <c r="P82" s="199"/>
      <c r="Q82" s="46"/>
      <c r="R82" s="46"/>
      <c r="S82" s="46"/>
      <c r="T82" s="46"/>
      <c r="U82" s="46"/>
      <c r="V82" s="46"/>
      <c r="W82" s="46"/>
      <c r="X82" s="46"/>
      <c r="Y82" s="46"/>
      <c r="Z82" s="46"/>
    </row>
    <row r="83" spans="1:26" s="54" customFormat="1" ht="13.5" customHeight="1" thickBot="1" x14ac:dyDescent="0.3">
      <c r="A83" s="46"/>
      <c r="B83" s="215"/>
      <c r="C83" s="195"/>
      <c r="D83" s="195"/>
      <c r="E83" s="195"/>
      <c r="F83" s="65" t="s">
        <v>83</v>
      </c>
      <c r="G83" s="66">
        <f t="shared" ref="G83" si="90">+E79</f>
        <v>0.11</v>
      </c>
      <c r="H83" s="67"/>
      <c r="I83" s="68"/>
      <c r="J83" s="69">
        <v>0.45300000000000001</v>
      </c>
      <c r="K83" s="195"/>
      <c r="L83" s="195"/>
      <c r="M83" s="195"/>
      <c r="N83" s="195"/>
      <c r="O83" s="195"/>
      <c r="P83" s="200"/>
      <c r="Q83" s="46"/>
      <c r="R83" s="46"/>
      <c r="S83" s="46"/>
      <c r="T83" s="46"/>
      <c r="U83" s="46"/>
      <c r="V83" s="46"/>
      <c r="W83" s="46"/>
      <c r="X83" s="46"/>
      <c r="Y83" s="46"/>
      <c r="Z83" s="46"/>
    </row>
    <row r="84" spans="1:26" s="54" customFormat="1" ht="13.5" customHeight="1" x14ac:dyDescent="0.25">
      <c r="A84" s="46"/>
      <c r="B84" s="213">
        <v>14</v>
      </c>
      <c r="C84" s="216">
        <f>+C79+$N$12</f>
        <v>7.7000000000000028</v>
      </c>
      <c r="D84" s="193">
        <v>7.5999999999999998E-2</v>
      </c>
      <c r="E84" s="193">
        <v>8.8999999999999996E-2</v>
      </c>
      <c r="F84" s="55" t="s">
        <v>79</v>
      </c>
      <c r="G84" s="56">
        <v>0</v>
      </c>
      <c r="H84" s="57"/>
      <c r="I84" s="58"/>
      <c r="J84" s="59">
        <v>0.29499999999999998</v>
      </c>
      <c r="K84" s="193">
        <f t="shared" ref="K84" si="91">+IF(E84&lt;=0.12,(J86),(IF(E84&lt;0.16,((J85+2*J86+J87)/4),IF(E84&gt;=0.16,((J84+3*J85+2*J86+3*J87+J88)/10)))))</f>
        <v>0.32400000000000001</v>
      </c>
      <c r="L84" s="193">
        <f t="shared" ref="L84" si="92">ROUND(+(D79+D84)/2*(C84-C79),3)</f>
        <v>3.9E-2</v>
      </c>
      <c r="M84" s="193">
        <f t="shared" ref="M84" si="93">ROUND(+K84*L84,4)</f>
        <v>1.26E-2</v>
      </c>
      <c r="N84" s="196">
        <f t="shared" ref="N84" si="94">ROUND(+M84/$M$118*100,2)</f>
        <v>3.75</v>
      </c>
      <c r="O84" s="197"/>
      <c r="P84" s="198"/>
      <c r="Q84" s="46"/>
      <c r="R84" s="46"/>
      <c r="S84" s="46"/>
      <c r="T84" s="46"/>
      <c r="U84" s="46"/>
      <c r="V84" s="46"/>
      <c r="W84" s="46"/>
      <c r="X84" s="46"/>
      <c r="Y84" s="46"/>
      <c r="Z84" s="46"/>
    </row>
    <row r="85" spans="1:26" s="54" customFormat="1" ht="13.5" customHeight="1" x14ac:dyDescent="0.25">
      <c r="A85" s="46"/>
      <c r="B85" s="214"/>
      <c r="C85" s="194"/>
      <c r="D85" s="194"/>
      <c r="E85" s="194"/>
      <c r="F85" s="60" t="s">
        <v>80</v>
      </c>
      <c r="G85" s="61" t="str">
        <f t="shared" ref="G85" si="95">IF(E84&lt;0.125,"NA",IF(0.125&lt;=E84,(0.2*E84)))</f>
        <v>NA</v>
      </c>
      <c r="H85" s="62"/>
      <c r="I85" s="63"/>
      <c r="J85" s="64"/>
      <c r="K85" s="194"/>
      <c r="L85" s="194"/>
      <c r="M85" s="194"/>
      <c r="N85" s="194"/>
      <c r="O85" s="194"/>
      <c r="P85" s="199"/>
      <c r="Q85" s="46"/>
      <c r="R85" s="46"/>
      <c r="S85" s="46"/>
      <c r="T85" s="46"/>
      <c r="U85" s="46"/>
      <c r="V85" s="46"/>
      <c r="W85" s="46"/>
      <c r="X85" s="46"/>
      <c r="Y85" s="46"/>
      <c r="Z85" s="46"/>
    </row>
    <row r="86" spans="1:26" s="54" customFormat="1" ht="13.5" customHeight="1" x14ac:dyDescent="0.25">
      <c r="A86" s="46"/>
      <c r="B86" s="214"/>
      <c r="C86" s="194"/>
      <c r="D86" s="194"/>
      <c r="E86" s="194"/>
      <c r="F86" s="60" t="s">
        <v>81</v>
      </c>
      <c r="G86" s="61">
        <f t="shared" ref="G86" si="96">+E84*0.4</f>
        <v>3.56E-2</v>
      </c>
      <c r="H86" s="62"/>
      <c r="I86" s="63"/>
      <c r="J86" s="64">
        <v>0.32400000000000001</v>
      </c>
      <c r="K86" s="194"/>
      <c r="L86" s="194"/>
      <c r="M86" s="194"/>
      <c r="N86" s="194"/>
      <c r="O86" s="194"/>
      <c r="P86" s="199"/>
      <c r="Q86" s="46"/>
      <c r="R86" s="46"/>
      <c r="S86" s="46"/>
      <c r="T86" s="46"/>
      <c r="U86" s="46"/>
      <c r="V86" s="46"/>
      <c r="W86" s="46"/>
      <c r="X86" s="46"/>
      <c r="Y86" s="46"/>
      <c r="Z86" s="46"/>
    </row>
    <row r="87" spans="1:26" s="54" customFormat="1" ht="13.5" customHeight="1" x14ac:dyDescent="0.25">
      <c r="A87" s="46"/>
      <c r="B87" s="214"/>
      <c r="C87" s="194"/>
      <c r="D87" s="194"/>
      <c r="E87" s="194"/>
      <c r="F87" s="60" t="s">
        <v>82</v>
      </c>
      <c r="G87" s="61" t="str">
        <f t="shared" ref="G87" si="97">IF(E84&lt;0.125,"NA",IF(0.125&lt;=E84,(0.8*E84)))</f>
        <v>NA</v>
      </c>
      <c r="H87" s="62"/>
      <c r="I87" s="63"/>
      <c r="J87" s="64"/>
      <c r="K87" s="194"/>
      <c r="L87" s="194"/>
      <c r="M87" s="194"/>
      <c r="N87" s="194"/>
      <c r="O87" s="194"/>
      <c r="P87" s="199"/>
      <c r="Q87" s="46"/>
      <c r="R87" s="46"/>
      <c r="S87" s="46"/>
      <c r="T87" s="46"/>
      <c r="U87" s="46"/>
      <c r="V87" s="46"/>
      <c r="W87" s="46"/>
      <c r="X87" s="46"/>
      <c r="Y87" s="46"/>
      <c r="Z87" s="46"/>
    </row>
    <row r="88" spans="1:26" s="54" customFormat="1" ht="13.5" customHeight="1" thickBot="1" x14ac:dyDescent="0.3">
      <c r="A88" s="46"/>
      <c r="B88" s="215"/>
      <c r="C88" s="195"/>
      <c r="D88" s="195"/>
      <c r="E88" s="195"/>
      <c r="F88" s="65" t="s">
        <v>83</v>
      </c>
      <c r="G88" s="66">
        <f t="shared" ref="G88" si="98">+E84</f>
        <v>8.8999999999999996E-2</v>
      </c>
      <c r="H88" s="67"/>
      <c r="I88" s="68"/>
      <c r="J88" s="69">
        <v>0.30599999999999999</v>
      </c>
      <c r="K88" s="195"/>
      <c r="L88" s="195"/>
      <c r="M88" s="195"/>
      <c r="N88" s="195"/>
      <c r="O88" s="195"/>
      <c r="P88" s="200"/>
      <c r="Q88" s="46"/>
      <c r="R88" s="46"/>
      <c r="S88" s="46"/>
      <c r="T88" s="46"/>
      <c r="U88" s="46"/>
      <c r="V88" s="46"/>
      <c r="W88" s="46"/>
      <c r="X88" s="46"/>
      <c r="Y88" s="46"/>
      <c r="Z88" s="46"/>
    </row>
    <row r="89" spans="1:26" s="54" customFormat="1" ht="13.5" customHeight="1" x14ac:dyDescent="0.25">
      <c r="A89" s="46"/>
      <c r="B89" s="213">
        <v>15</v>
      </c>
      <c r="C89" s="216">
        <f>+C84+$N$12</f>
        <v>8.1000000000000032</v>
      </c>
      <c r="D89" s="193">
        <v>0.03</v>
      </c>
      <c r="E89" s="193">
        <v>2.5000000000000001E-2</v>
      </c>
      <c r="F89" s="55" t="s">
        <v>79</v>
      </c>
      <c r="G89" s="56">
        <v>0</v>
      </c>
      <c r="H89" s="57"/>
      <c r="I89" s="58"/>
      <c r="J89" s="59"/>
      <c r="K89" s="193">
        <f t="shared" ref="K89" si="99">+IF(E89&lt;=0.12,(J91),(IF(E89&lt;0.16,((J90+2*J91+J92)/4),IF(E89&gt;=0.16,((J89+3*J90+2*J91+3*J92+J93)/10)))))</f>
        <v>3.2000000000000001E-2</v>
      </c>
      <c r="L89" s="193">
        <f t="shared" ref="L89" si="100">ROUND(+(D84+D89)/2*(C89-C84),3)</f>
        <v>2.1000000000000001E-2</v>
      </c>
      <c r="M89" s="193">
        <f t="shared" ref="M89" si="101">ROUND(+K89*L89,4)</f>
        <v>6.9999999999999999E-4</v>
      </c>
      <c r="N89" s="196">
        <f t="shared" ref="N89" si="102">ROUND(+M89/$M$118*100,2)</f>
        <v>0.21</v>
      </c>
      <c r="O89" s="197"/>
      <c r="P89" s="198"/>
      <c r="Q89" s="46"/>
      <c r="R89" s="46"/>
      <c r="S89" s="46"/>
      <c r="T89" s="46"/>
      <c r="U89" s="46"/>
      <c r="V89" s="46"/>
      <c r="W89" s="46"/>
      <c r="X89" s="46"/>
      <c r="Y89" s="46"/>
      <c r="Z89" s="46"/>
    </row>
    <row r="90" spans="1:26" s="54" customFormat="1" ht="13.5" customHeight="1" x14ac:dyDescent="0.25">
      <c r="A90" s="46"/>
      <c r="B90" s="214"/>
      <c r="C90" s="194"/>
      <c r="D90" s="194"/>
      <c r="E90" s="194"/>
      <c r="F90" s="60" t="s">
        <v>80</v>
      </c>
      <c r="G90" s="61" t="str">
        <f t="shared" ref="G90" si="103">IF(E89&lt;0.125,"NA",IF(0.125&lt;=E89,(0.2*E89)))</f>
        <v>NA</v>
      </c>
      <c r="H90" s="62"/>
      <c r="I90" s="63"/>
      <c r="J90" s="64"/>
      <c r="K90" s="194"/>
      <c r="L90" s="194"/>
      <c r="M90" s="194"/>
      <c r="N90" s="194"/>
      <c r="O90" s="194"/>
      <c r="P90" s="199"/>
      <c r="Q90" s="46"/>
      <c r="R90" s="46"/>
      <c r="S90" s="46"/>
      <c r="T90" s="46"/>
      <c r="U90" s="46"/>
      <c r="V90" s="46"/>
      <c r="W90" s="46"/>
      <c r="X90" s="46"/>
      <c r="Y90" s="46"/>
      <c r="Z90" s="46"/>
    </row>
    <row r="91" spans="1:26" s="54" customFormat="1" ht="13.5" customHeight="1" x14ac:dyDescent="0.25">
      <c r="A91" s="46"/>
      <c r="B91" s="214"/>
      <c r="C91" s="194"/>
      <c r="D91" s="194"/>
      <c r="E91" s="194"/>
      <c r="F91" s="60" t="s">
        <v>81</v>
      </c>
      <c r="G91" s="61">
        <f t="shared" ref="G91" si="104">+E89*0.4</f>
        <v>1.0000000000000002E-2</v>
      </c>
      <c r="H91" s="62"/>
      <c r="I91" s="63"/>
      <c r="J91" s="64">
        <v>3.2000000000000001E-2</v>
      </c>
      <c r="K91" s="194"/>
      <c r="L91" s="194"/>
      <c r="M91" s="194"/>
      <c r="N91" s="194"/>
      <c r="O91" s="194"/>
      <c r="P91" s="199"/>
      <c r="Q91" s="46"/>
      <c r="R91" s="46"/>
      <c r="S91" s="46"/>
      <c r="T91" s="46"/>
      <c r="U91" s="46"/>
      <c r="V91" s="46"/>
      <c r="W91" s="46"/>
      <c r="X91" s="46"/>
      <c r="Y91" s="46"/>
      <c r="Z91" s="46"/>
    </row>
    <row r="92" spans="1:26" s="54" customFormat="1" ht="13.5" customHeight="1" x14ac:dyDescent="0.25">
      <c r="A92" s="46"/>
      <c r="B92" s="214"/>
      <c r="C92" s="194"/>
      <c r="D92" s="194"/>
      <c r="E92" s="194"/>
      <c r="F92" s="60" t="s">
        <v>82</v>
      </c>
      <c r="G92" s="61" t="str">
        <f t="shared" ref="G92" si="105">IF(E89&lt;0.125,"NA",IF(0.125&lt;=E89,(0.8*E89)))</f>
        <v>NA</v>
      </c>
      <c r="H92" s="62"/>
      <c r="I92" s="63"/>
      <c r="J92" s="64"/>
      <c r="K92" s="194"/>
      <c r="L92" s="194"/>
      <c r="M92" s="194"/>
      <c r="N92" s="194"/>
      <c r="O92" s="194"/>
      <c r="P92" s="199"/>
      <c r="Q92" s="46"/>
      <c r="R92" s="46"/>
      <c r="S92" s="46"/>
      <c r="T92" s="46"/>
      <c r="U92" s="46"/>
      <c r="V92" s="46"/>
      <c r="W92" s="46"/>
      <c r="X92" s="46"/>
      <c r="Y92" s="46"/>
      <c r="Z92" s="46"/>
    </row>
    <row r="93" spans="1:26" s="54" customFormat="1" ht="13.5" customHeight="1" thickBot="1" x14ac:dyDescent="0.3">
      <c r="A93" s="46"/>
      <c r="B93" s="215"/>
      <c r="C93" s="195"/>
      <c r="D93" s="195"/>
      <c r="E93" s="195"/>
      <c r="F93" s="65" t="s">
        <v>83</v>
      </c>
      <c r="G93" s="66">
        <f t="shared" ref="G93" si="106">+E89</f>
        <v>2.5000000000000001E-2</v>
      </c>
      <c r="H93" s="67"/>
      <c r="I93" s="68"/>
      <c r="J93" s="69"/>
      <c r="K93" s="195"/>
      <c r="L93" s="195"/>
      <c r="M93" s="195"/>
      <c r="N93" s="195"/>
      <c r="O93" s="195"/>
      <c r="P93" s="200"/>
      <c r="Q93" s="46"/>
      <c r="R93" s="46"/>
      <c r="S93" s="46"/>
      <c r="T93" s="46"/>
      <c r="U93" s="46"/>
      <c r="V93" s="46"/>
      <c r="W93" s="46"/>
      <c r="X93" s="46"/>
      <c r="Y93" s="46"/>
      <c r="Z93" s="46"/>
    </row>
    <row r="94" spans="1:26" s="54" customFormat="1" ht="13.5" customHeight="1" x14ac:dyDescent="0.25">
      <c r="A94" s="46"/>
      <c r="B94" s="213">
        <v>16</v>
      </c>
      <c r="C94" s="216">
        <f>+C89+$N$12</f>
        <v>8.5000000000000036</v>
      </c>
      <c r="D94" s="193">
        <v>0</v>
      </c>
      <c r="E94" s="193">
        <v>2.5000000000000001E-2</v>
      </c>
      <c r="F94" s="55" t="s">
        <v>79</v>
      </c>
      <c r="G94" s="56">
        <v>0</v>
      </c>
      <c r="H94" s="57"/>
      <c r="I94" s="58"/>
      <c r="J94" s="59"/>
      <c r="K94" s="193">
        <f t="shared" ref="K94" si="107">+IF(E94&lt;=0.12,(J96),(IF(E94&lt;0.16,((J95+2*J96+J97)/4),IF(E94&gt;=0.16,((J94+3*J95+2*J96+3*J97+J98)/10)))))</f>
        <v>2.5000000000000001E-2</v>
      </c>
      <c r="L94" s="193">
        <f t="shared" ref="L94" si="108">ROUND(+(D89+D94)/2*(C94-C89),3)</f>
        <v>6.0000000000000001E-3</v>
      </c>
      <c r="M94" s="193">
        <f t="shared" ref="M94" si="109">ROUND(+K94*L94,4)</f>
        <v>2.0000000000000001E-4</v>
      </c>
      <c r="N94" s="196">
        <f t="shared" ref="N94" si="110">ROUND(+M94/$M$118*100,2)</f>
        <v>0.06</v>
      </c>
      <c r="O94" s="197"/>
      <c r="P94" s="198"/>
      <c r="Q94" s="46"/>
      <c r="R94" s="46"/>
      <c r="S94" s="46"/>
      <c r="T94" s="46"/>
      <c r="U94" s="46"/>
      <c r="V94" s="46"/>
      <c r="W94" s="46"/>
      <c r="X94" s="46"/>
      <c r="Y94" s="46"/>
      <c r="Z94" s="46"/>
    </row>
    <row r="95" spans="1:26" s="54" customFormat="1" ht="13.5" customHeight="1" x14ac:dyDescent="0.25">
      <c r="A95" s="46"/>
      <c r="B95" s="214"/>
      <c r="C95" s="194"/>
      <c r="D95" s="194"/>
      <c r="E95" s="194"/>
      <c r="F95" s="60" t="s">
        <v>80</v>
      </c>
      <c r="G95" s="61" t="str">
        <f t="shared" ref="G95" si="111">IF(E94&lt;0.125,"NA",IF(0.125&lt;=E94,(0.2*E94)))</f>
        <v>NA</v>
      </c>
      <c r="H95" s="62"/>
      <c r="I95" s="63"/>
      <c r="J95" s="64"/>
      <c r="K95" s="194"/>
      <c r="L95" s="194"/>
      <c r="M95" s="194"/>
      <c r="N95" s="194"/>
      <c r="O95" s="194"/>
      <c r="P95" s="199"/>
      <c r="Q95" s="46"/>
      <c r="R95" s="46"/>
      <c r="S95" s="46"/>
      <c r="T95" s="46"/>
      <c r="U95" s="46"/>
      <c r="V95" s="46"/>
      <c r="W95" s="46"/>
      <c r="X95" s="46"/>
      <c r="Y95" s="46"/>
      <c r="Z95" s="46"/>
    </row>
    <row r="96" spans="1:26" s="54" customFormat="1" ht="13.5" customHeight="1" x14ac:dyDescent="0.25">
      <c r="A96" s="46"/>
      <c r="B96" s="214"/>
      <c r="C96" s="194"/>
      <c r="D96" s="194"/>
      <c r="E96" s="194"/>
      <c r="F96" s="60" t="s">
        <v>81</v>
      </c>
      <c r="G96" s="61">
        <f t="shared" ref="G96" si="112">+E94*0.4</f>
        <v>1.0000000000000002E-2</v>
      </c>
      <c r="H96" s="62"/>
      <c r="I96" s="63"/>
      <c r="J96" s="64">
        <v>2.5000000000000001E-2</v>
      </c>
      <c r="K96" s="194"/>
      <c r="L96" s="194"/>
      <c r="M96" s="194"/>
      <c r="N96" s="194"/>
      <c r="O96" s="194"/>
      <c r="P96" s="199"/>
      <c r="Q96" s="46"/>
      <c r="R96" s="46"/>
      <c r="S96" s="46"/>
      <c r="T96" s="46"/>
      <c r="U96" s="46"/>
      <c r="V96" s="46"/>
      <c r="W96" s="46"/>
      <c r="X96" s="46"/>
      <c r="Y96" s="46"/>
      <c r="Z96" s="46"/>
    </row>
    <row r="97" spans="1:26" s="54" customFormat="1" ht="13.5" customHeight="1" x14ac:dyDescent="0.25">
      <c r="A97" s="46"/>
      <c r="B97" s="214"/>
      <c r="C97" s="194"/>
      <c r="D97" s="194"/>
      <c r="E97" s="194"/>
      <c r="F97" s="60" t="s">
        <v>82</v>
      </c>
      <c r="G97" s="61" t="str">
        <f t="shared" ref="G97" si="113">IF(E94&lt;0.125,"NA",IF(0.125&lt;=E94,(0.8*E94)))</f>
        <v>NA</v>
      </c>
      <c r="H97" s="62"/>
      <c r="I97" s="63"/>
      <c r="J97" s="64"/>
      <c r="K97" s="194"/>
      <c r="L97" s="194"/>
      <c r="M97" s="194"/>
      <c r="N97" s="194"/>
      <c r="O97" s="194"/>
      <c r="P97" s="199"/>
      <c r="Q97" s="46"/>
      <c r="R97" s="46"/>
      <c r="S97" s="46"/>
      <c r="T97" s="46"/>
      <c r="U97" s="46"/>
      <c r="V97" s="46"/>
      <c r="W97" s="46"/>
      <c r="X97" s="46"/>
      <c r="Y97" s="46"/>
      <c r="Z97" s="46"/>
    </row>
    <row r="98" spans="1:26" s="54" customFormat="1" ht="13.5" customHeight="1" thickBot="1" x14ac:dyDescent="0.3">
      <c r="A98" s="46"/>
      <c r="B98" s="215"/>
      <c r="C98" s="195"/>
      <c r="D98" s="195"/>
      <c r="E98" s="195"/>
      <c r="F98" s="65" t="s">
        <v>83</v>
      </c>
      <c r="G98" s="66">
        <f t="shared" ref="G98" si="114">+E94</f>
        <v>2.5000000000000001E-2</v>
      </c>
      <c r="H98" s="67"/>
      <c r="I98" s="68"/>
      <c r="J98" s="69"/>
      <c r="K98" s="195"/>
      <c r="L98" s="195"/>
      <c r="M98" s="195"/>
      <c r="N98" s="195"/>
      <c r="O98" s="195"/>
      <c r="P98" s="200"/>
      <c r="Q98" s="46"/>
      <c r="R98" s="46"/>
      <c r="S98" s="46"/>
      <c r="T98" s="46"/>
      <c r="U98" s="46"/>
      <c r="V98" s="46"/>
      <c r="W98" s="46"/>
      <c r="X98" s="46"/>
      <c r="Y98" s="46"/>
      <c r="Z98" s="46"/>
    </row>
    <row r="99" spans="1:26" s="3" customFormat="1" ht="13.5" customHeight="1" x14ac:dyDescent="0.2">
      <c r="B99" s="201" t="s">
        <v>28</v>
      </c>
      <c r="C99" s="204"/>
      <c r="D99" s="205"/>
      <c r="E99" s="205"/>
      <c r="F99" s="205"/>
      <c r="G99" s="205"/>
      <c r="H99" s="205"/>
      <c r="I99" s="205"/>
      <c r="J99" s="205"/>
      <c r="K99" s="205"/>
      <c r="L99" s="205"/>
      <c r="M99" s="205"/>
      <c r="N99" s="205"/>
      <c r="O99" s="205"/>
      <c r="P99" s="206"/>
    </row>
    <row r="100" spans="1:26" s="3" customFormat="1" ht="14.1" customHeight="1" x14ac:dyDescent="0.2">
      <c r="B100" s="202"/>
      <c r="C100" s="207"/>
      <c r="D100" s="208"/>
      <c r="E100" s="208"/>
      <c r="F100" s="208"/>
      <c r="G100" s="208"/>
      <c r="H100" s="208"/>
      <c r="I100" s="208"/>
      <c r="J100" s="208"/>
      <c r="K100" s="208"/>
      <c r="L100" s="208"/>
      <c r="M100" s="208"/>
      <c r="N100" s="208"/>
      <c r="O100" s="208"/>
      <c r="P100" s="209"/>
    </row>
    <row r="101" spans="1:26" s="3" customFormat="1" ht="14.1" customHeight="1" x14ac:dyDescent="0.2">
      <c r="B101" s="202"/>
      <c r="C101" s="207"/>
      <c r="D101" s="208"/>
      <c r="E101" s="208"/>
      <c r="F101" s="208"/>
      <c r="G101" s="208"/>
      <c r="H101" s="208"/>
      <c r="I101" s="208"/>
      <c r="J101" s="208"/>
      <c r="K101" s="208"/>
      <c r="L101" s="208"/>
      <c r="M101" s="208"/>
      <c r="N101" s="208"/>
      <c r="O101" s="208"/>
      <c r="P101" s="209"/>
    </row>
    <row r="102" spans="1:26" s="3" customFormat="1" ht="14.1" customHeight="1" x14ac:dyDescent="0.2">
      <c r="B102" s="202"/>
      <c r="C102" s="207"/>
      <c r="D102" s="208"/>
      <c r="E102" s="208"/>
      <c r="F102" s="208"/>
      <c r="G102" s="208"/>
      <c r="H102" s="208"/>
      <c r="I102" s="208"/>
      <c r="J102" s="208"/>
      <c r="K102" s="208"/>
      <c r="L102" s="208"/>
      <c r="M102" s="208"/>
      <c r="N102" s="208"/>
      <c r="O102" s="208"/>
      <c r="P102" s="209"/>
    </row>
    <row r="103" spans="1:26" s="3" customFormat="1" ht="14.1" customHeight="1" x14ac:dyDescent="0.2">
      <c r="B103" s="202"/>
      <c r="C103" s="207"/>
      <c r="D103" s="208"/>
      <c r="E103" s="208"/>
      <c r="F103" s="208"/>
      <c r="G103" s="208"/>
      <c r="H103" s="208"/>
      <c r="I103" s="208"/>
      <c r="J103" s="208"/>
      <c r="K103" s="208"/>
      <c r="L103" s="208"/>
      <c r="M103" s="208"/>
      <c r="N103" s="208"/>
      <c r="O103" s="208"/>
      <c r="P103" s="209"/>
    </row>
    <row r="104" spans="1:26" s="3" customFormat="1" ht="14.1" customHeight="1" thickBot="1" x14ac:dyDescent="0.25">
      <c r="B104" s="203"/>
      <c r="C104" s="210"/>
      <c r="D104" s="211"/>
      <c r="E104" s="211"/>
      <c r="F104" s="211"/>
      <c r="G104" s="211"/>
      <c r="H104" s="211"/>
      <c r="I104" s="211"/>
      <c r="J104" s="211"/>
      <c r="K104" s="211"/>
      <c r="L104" s="211"/>
      <c r="M104" s="211"/>
      <c r="N104" s="211"/>
      <c r="O104" s="211"/>
      <c r="P104" s="212"/>
    </row>
    <row r="105" spans="1:26" s="3" customFormat="1" ht="28.5" customHeight="1" thickBot="1" x14ac:dyDescent="0.25">
      <c r="A105" s="70"/>
      <c r="B105" s="71" t="s">
        <v>84</v>
      </c>
      <c r="C105" s="180" t="s">
        <v>85</v>
      </c>
      <c r="D105" s="180"/>
      <c r="E105" s="180"/>
      <c r="F105" s="180"/>
      <c r="G105" s="180"/>
      <c r="H105" s="181"/>
      <c r="I105" s="182"/>
      <c r="J105" s="71" t="s">
        <v>86</v>
      </c>
      <c r="K105" s="180" t="s">
        <v>87</v>
      </c>
      <c r="L105" s="180"/>
      <c r="M105" s="180"/>
      <c r="N105" s="180"/>
      <c r="O105" s="180"/>
      <c r="P105" s="181"/>
    </row>
    <row r="106" spans="1:26" s="3" customFormat="1" ht="28.5" customHeight="1" thickBot="1" x14ac:dyDescent="0.25">
      <c r="B106" s="72" t="s">
        <v>88</v>
      </c>
      <c r="C106" s="184" t="s">
        <v>89</v>
      </c>
      <c r="D106" s="184"/>
      <c r="E106" s="184"/>
      <c r="F106" s="184"/>
      <c r="G106" s="184"/>
      <c r="H106" s="185"/>
      <c r="I106" s="183"/>
      <c r="J106" s="72" t="s">
        <v>90</v>
      </c>
      <c r="K106" s="184" t="s">
        <v>91</v>
      </c>
      <c r="L106" s="184"/>
      <c r="M106" s="184"/>
      <c r="N106" s="184"/>
      <c r="O106" s="184"/>
      <c r="P106" s="185"/>
    </row>
    <row r="107" spans="1:26" s="19" customFormat="1" ht="13.5" customHeight="1" x14ac:dyDescent="0.25">
      <c r="A107" s="73"/>
      <c r="B107" s="186">
        <f>+B39</f>
        <v>5</v>
      </c>
      <c r="C107" s="189">
        <f>+C34</f>
        <v>3.6999999999999997</v>
      </c>
      <c r="D107" s="191">
        <f>+D34</f>
        <v>0.14499999999999999</v>
      </c>
      <c r="E107" s="191">
        <f>+E39</f>
        <v>0.14099999999999999</v>
      </c>
      <c r="F107" s="74" t="s">
        <v>79</v>
      </c>
      <c r="G107" s="74">
        <v>0.01</v>
      </c>
      <c r="H107" s="75"/>
      <c r="I107" s="76"/>
      <c r="J107" s="77">
        <v>0.36899999999999999</v>
      </c>
      <c r="K107" s="192">
        <f>+AVERAGE(J107:J117)</f>
        <v>0.68018181818181822</v>
      </c>
      <c r="L107" s="171">
        <f>ROUND(+(D107+D112)/2*(C112-C107),3)</f>
        <v>0.06</v>
      </c>
      <c r="M107" s="174">
        <f>ROUND(+K107*L107,4)</f>
        <v>4.0800000000000003E-2</v>
      </c>
      <c r="N107" s="171">
        <f>ROUND(+M107/$M$118*100,2)</f>
        <v>12.14</v>
      </c>
      <c r="O107" s="171"/>
      <c r="P107" s="175"/>
      <c r="Q107" s="78"/>
      <c r="R107" s="78"/>
      <c r="S107" s="78"/>
      <c r="T107" s="78"/>
      <c r="U107" s="78"/>
      <c r="V107" s="78"/>
      <c r="W107" s="78"/>
      <c r="X107" s="78"/>
      <c r="Y107" s="78"/>
      <c r="Z107" s="78"/>
    </row>
    <row r="108" spans="1:26" s="19" customFormat="1" ht="13.5" customHeight="1" x14ac:dyDescent="0.25">
      <c r="A108" s="73"/>
      <c r="B108" s="187"/>
      <c r="C108" s="172"/>
      <c r="D108" s="172"/>
      <c r="E108" s="172"/>
      <c r="F108" s="79" t="s">
        <v>92</v>
      </c>
      <c r="G108" s="80">
        <f>+E107*0.1</f>
        <v>1.41E-2</v>
      </c>
      <c r="H108" s="81"/>
      <c r="I108" s="82"/>
      <c r="J108" s="83">
        <v>0.496</v>
      </c>
      <c r="K108" s="172"/>
      <c r="L108" s="172"/>
      <c r="M108" s="172"/>
      <c r="N108" s="172"/>
      <c r="O108" s="172"/>
      <c r="P108" s="176"/>
      <c r="Q108" s="78"/>
      <c r="R108" s="78"/>
      <c r="S108" s="78"/>
      <c r="T108" s="78"/>
      <c r="U108" s="78"/>
      <c r="V108" s="78"/>
      <c r="W108" s="78"/>
      <c r="X108" s="78"/>
      <c r="Y108" s="78"/>
      <c r="Z108" s="78"/>
    </row>
    <row r="109" spans="1:26" s="19" customFormat="1" ht="13.5" customHeight="1" x14ac:dyDescent="0.25">
      <c r="A109" s="73"/>
      <c r="B109" s="187"/>
      <c r="C109" s="172"/>
      <c r="D109" s="172"/>
      <c r="E109" s="172"/>
      <c r="F109" s="79" t="s">
        <v>93</v>
      </c>
      <c r="G109" s="80">
        <f>+E107*0.2</f>
        <v>2.8199999999999999E-2</v>
      </c>
      <c r="H109" s="81"/>
      <c r="I109" s="82"/>
      <c r="J109" s="83">
        <v>0.64200000000000002</v>
      </c>
      <c r="K109" s="172"/>
      <c r="L109" s="172"/>
      <c r="M109" s="172"/>
      <c r="N109" s="172"/>
      <c r="O109" s="172"/>
      <c r="P109" s="176"/>
      <c r="Q109" s="78"/>
      <c r="R109" s="78"/>
      <c r="S109" s="78"/>
      <c r="T109" s="78"/>
      <c r="U109" s="78"/>
      <c r="V109" s="78"/>
      <c r="W109" s="78"/>
      <c r="X109" s="78"/>
      <c r="Y109" s="78"/>
      <c r="Z109" s="78"/>
    </row>
    <row r="110" spans="1:26" s="19" customFormat="1" ht="13.5" customHeight="1" x14ac:dyDescent="0.25">
      <c r="A110" s="73"/>
      <c r="B110" s="187"/>
      <c r="C110" s="172"/>
      <c r="D110" s="172"/>
      <c r="E110" s="172"/>
      <c r="F110" s="79" t="s">
        <v>94</v>
      </c>
      <c r="G110" s="80">
        <f>+E107*0.3</f>
        <v>4.2299999999999997E-2</v>
      </c>
      <c r="H110" s="81"/>
      <c r="I110" s="82"/>
      <c r="J110" s="83">
        <v>0.68700000000000006</v>
      </c>
      <c r="K110" s="172"/>
      <c r="L110" s="172"/>
      <c r="M110" s="172"/>
      <c r="N110" s="172"/>
      <c r="O110" s="172"/>
      <c r="P110" s="176"/>
      <c r="Q110" s="78"/>
      <c r="R110" s="78"/>
      <c r="S110" s="78"/>
      <c r="T110" s="78"/>
      <c r="U110" s="78"/>
      <c r="V110" s="78"/>
      <c r="W110" s="78"/>
      <c r="X110" s="78"/>
      <c r="Y110" s="78"/>
      <c r="Z110" s="78"/>
    </row>
    <row r="111" spans="1:26" s="19" customFormat="1" ht="13.5" customHeight="1" x14ac:dyDescent="0.25">
      <c r="A111" s="73"/>
      <c r="B111" s="187"/>
      <c r="C111" s="190"/>
      <c r="D111" s="190"/>
      <c r="E111" s="172"/>
      <c r="F111" s="79" t="s">
        <v>95</v>
      </c>
      <c r="G111" s="80">
        <f>+E107*0.4</f>
        <v>5.6399999999999999E-2</v>
      </c>
      <c r="H111" s="81"/>
      <c r="I111" s="82"/>
      <c r="J111" s="83">
        <v>0.64100000000000001</v>
      </c>
      <c r="K111" s="172"/>
      <c r="L111" s="172"/>
      <c r="M111" s="172"/>
      <c r="N111" s="172"/>
      <c r="O111" s="172"/>
      <c r="P111" s="176"/>
      <c r="Q111" s="78"/>
      <c r="R111" s="78"/>
      <c r="S111" s="78"/>
      <c r="T111" s="78"/>
      <c r="U111" s="78"/>
      <c r="V111" s="78"/>
      <c r="W111" s="78"/>
      <c r="X111" s="78"/>
      <c r="Y111" s="78"/>
      <c r="Z111" s="78"/>
    </row>
    <row r="112" spans="1:26" s="19" customFormat="1" ht="13.5" customHeight="1" x14ac:dyDescent="0.25">
      <c r="A112" s="73"/>
      <c r="B112" s="187"/>
      <c r="C112" s="178">
        <f>+C39</f>
        <v>4.0999999999999996</v>
      </c>
      <c r="D112" s="179">
        <f>+D39</f>
        <v>0.155</v>
      </c>
      <c r="E112" s="172"/>
      <c r="F112" s="79" t="s">
        <v>29</v>
      </c>
      <c r="G112" s="80">
        <f>+E107*0.5</f>
        <v>7.0499999999999993E-2</v>
      </c>
      <c r="H112" s="81"/>
      <c r="I112" s="82"/>
      <c r="J112" s="83">
        <v>0.79800000000000004</v>
      </c>
      <c r="K112" s="172"/>
      <c r="L112" s="172"/>
      <c r="M112" s="172"/>
      <c r="N112" s="172"/>
      <c r="O112" s="172"/>
      <c r="P112" s="176"/>
      <c r="Q112" s="78"/>
      <c r="R112" s="78"/>
      <c r="S112" s="78"/>
      <c r="T112" s="78"/>
      <c r="U112" s="78"/>
      <c r="V112" s="78"/>
      <c r="W112" s="78"/>
      <c r="X112" s="78"/>
      <c r="Y112" s="78"/>
      <c r="Z112" s="78"/>
    </row>
    <row r="113" spans="1:26" s="19" customFormat="1" ht="13.5" customHeight="1" x14ac:dyDescent="0.25">
      <c r="A113" s="73"/>
      <c r="B113" s="187"/>
      <c r="C113" s="172"/>
      <c r="D113" s="172"/>
      <c r="E113" s="172"/>
      <c r="F113" s="79" t="s">
        <v>96</v>
      </c>
      <c r="G113" s="80">
        <f>+E107*0.6</f>
        <v>8.4599999999999995E-2</v>
      </c>
      <c r="H113" s="81"/>
      <c r="I113" s="82"/>
      <c r="J113" s="83">
        <v>0.79900000000000004</v>
      </c>
      <c r="K113" s="172"/>
      <c r="L113" s="172"/>
      <c r="M113" s="172"/>
      <c r="N113" s="172"/>
      <c r="O113" s="172"/>
      <c r="P113" s="176"/>
      <c r="Q113" s="78"/>
      <c r="R113" s="78"/>
      <c r="S113" s="78"/>
      <c r="T113" s="78"/>
      <c r="U113" s="78"/>
      <c r="V113" s="78"/>
      <c r="W113" s="78"/>
      <c r="X113" s="78"/>
      <c r="Y113" s="78"/>
      <c r="Z113" s="78"/>
    </row>
    <row r="114" spans="1:26" s="19" customFormat="1" ht="13.5" customHeight="1" x14ac:dyDescent="0.25">
      <c r="A114" s="73"/>
      <c r="B114" s="187"/>
      <c r="C114" s="172"/>
      <c r="D114" s="172"/>
      <c r="E114" s="172"/>
      <c r="F114" s="79" t="s">
        <v>97</v>
      </c>
      <c r="G114" s="80">
        <f>+E107*0.7</f>
        <v>9.8699999999999982E-2</v>
      </c>
      <c r="H114" s="81"/>
      <c r="I114" s="82"/>
      <c r="J114" s="83">
        <v>0.77900000000000003</v>
      </c>
      <c r="K114" s="172"/>
      <c r="L114" s="172"/>
      <c r="M114" s="172"/>
      <c r="N114" s="172"/>
      <c r="O114" s="172"/>
      <c r="P114" s="176"/>
      <c r="Q114" s="78"/>
      <c r="R114" s="78"/>
      <c r="S114" s="78"/>
      <c r="T114" s="78"/>
      <c r="U114" s="78"/>
      <c r="V114" s="78"/>
      <c r="W114" s="78"/>
      <c r="X114" s="78"/>
      <c r="Y114" s="78"/>
      <c r="Z114" s="78"/>
    </row>
    <row r="115" spans="1:26" s="19" customFormat="1" ht="13.5" customHeight="1" x14ac:dyDescent="0.25">
      <c r="A115" s="73"/>
      <c r="B115" s="187"/>
      <c r="C115" s="172"/>
      <c r="D115" s="172"/>
      <c r="E115" s="172"/>
      <c r="F115" s="79" t="s">
        <v>98</v>
      </c>
      <c r="G115" s="80">
        <f>+E107*0.8</f>
        <v>0.1128</v>
      </c>
      <c r="H115" s="81"/>
      <c r="I115" s="82"/>
      <c r="J115" s="83">
        <v>0.79</v>
      </c>
      <c r="K115" s="172"/>
      <c r="L115" s="172"/>
      <c r="M115" s="172"/>
      <c r="N115" s="172"/>
      <c r="O115" s="172"/>
      <c r="P115" s="176"/>
      <c r="Q115" s="78"/>
      <c r="R115" s="78"/>
      <c r="S115" s="78"/>
      <c r="T115" s="78"/>
      <c r="U115" s="78"/>
      <c r="V115" s="78"/>
      <c r="W115" s="78"/>
      <c r="X115" s="78"/>
      <c r="Y115" s="78"/>
      <c r="Z115" s="78"/>
    </row>
    <row r="116" spans="1:26" s="19" customFormat="1" ht="13.5" customHeight="1" x14ac:dyDescent="0.25">
      <c r="A116" s="73"/>
      <c r="B116" s="187"/>
      <c r="C116" s="172"/>
      <c r="D116" s="172"/>
      <c r="E116" s="172"/>
      <c r="F116" s="79" t="s">
        <v>99</v>
      </c>
      <c r="G116" s="80">
        <f>+E107*0.9</f>
        <v>0.12689999999999999</v>
      </c>
      <c r="H116" s="81"/>
      <c r="I116" s="82"/>
      <c r="J116" s="83">
        <v>0.74199999999999999</v>
      </c>
      <c r="K116" s="172"/>
      <c r="L116" s="172"/>
      <c r="M116" s="172"/>
      <c r="N116" s="172"/>
      <c r="O116" s="172"/>
      <c r="P116" s="176"/>
      <c r="Q116" s="78"/>
      <c r="R116" s="78"/>
      <c r="S116" s="78"/>
      <c r="T116" s="78"/>
      <c r="U116" s="78"/>
      <c r="V116" s="78"/>
      <c r="W116" s="78"/>
      <c r="X116" s="78"/>
      <c r="Y116" s="78"/>
      <c r="Z116" s="78"/>
    </row>
    <row r="117" spans="1:26" s="19" customFormat="1" ht="15.75" thickBot="1" x14ac:dyDescent="0.3">
      <c r="A117" s="73"/>
      <c r="B117" s="188"/>
      <c r="C117" s="173"/>
      <c r="D117" s="173"/>
      <c r="E117" s="173"/>
      <c r="F117" s="84" t="s">
        <v>30</v>
      </c>
      <c r="G117" s="84">
        <f>+E107</f>
        <v>0.14099999999999999</v>
      </c>
      <c r="H117" s="85"/>
      <c r="I117" s="86"/>
      <c r="J117" s="87">
        <v>0.73899999999999999</v>
      </c>
      <c r="K117" s="173"/>
      <c r="L117" s="173"/>
      <c r="M117" s="173"/>
      <c r="N117" s="173"/>
      <c r="O117" s="173"/>
      <c r="P117" s="177"/>
      <c r="Q117" s="78"/>
      <c r="R117" s="78"/>
      <c r="S117" s="78"/>
      <c r="T117" s="78"/>
      <c r="U117" s="78"/>
      <c r="V117" s="78"/>
      <c r="W117" s="78"/>
      <c r="X117" s="78"/>
      <c r="Y117" s="78"/>
      <c r="Z117" s="78"/>
    </row>
    <row r="118" spans="1:26" s="3" customFormat="1" ht="12.75" x14ac:dyDescent="0.2">
      <c r="A118" s="11"/>
      <c r="B118" s="159" t="s">
        <v>31</v>
      </c>
      <c r="C118" s="159"/>
      <c r="D118" s="159"/>
      <c r="E118" s="159"/>
      <c r="F118" s="159"/>
      <c r="G118" s="159"/>
      <c r="H118" s="159"/>
      <c r="I118" s="159"/>
      <c r="J118" s="159"/>
      <c r="K118" s="16">
        <f>ROUND(+M118/L118,3)</f>
        <v>0.52</v>
      </c>
      <c r="L118" s="15">
        <f>SUM(L19:L117)</f>
        <v>0.64599999999999991</v>
      </c>
      <c r="M118" s="14">
        <f>SUM(M19:M117)</f>
        <v>0.33619999999999994</v>
      </c>
      <c r="N118" s="12">
        <f>ROUND(SUM(N19:N117),0)</f>
        <v>100</v>
      </c>
      <c r="O118" s="161" t="s">
        <v>32</v>
      </c>
      <c r="P118" s="163"/>
    </row>
    <row r="119" spans="1:26" s="3" customFormat="1" ht="15" customHeight="1" thickBot="1" x14ac:dyDescent="0.25">
      <c r="A119" s="11"/>
      <c r="B119" s="160"/>
      <c r="C119" s="160"/>
      <c r="D119" s="160"/>
      <c r="E119" s="160"/>
      <c r="F119" s="160"/>
      <c r="G119" s="160"/>
      <c r="H119" s="160"/>
      <c r="I119" s="160"/>
      <c r="J119" s="160"/>
      <c r="K119" s="13" t="s">
        <v>33</v>
      </c>
      <c r="L119" s="13" t="s">
        <v>49</v>
      </c>
      <c r="M119" s="13" t="s">
        <v>106</v>
      </c>
      <c r="N119" s="13" t="s">
        <v>34</v>
      </c>
      <c r="O119" s="162"/>
      <c r="P119" s="164"/>
    </row>
    <row r="120" spans="1:26" ht="15" customHeight="1" thickBot="1" x14ac:dyDescent="0.3">
      <c r="A120" s="5"/>
      <c r="B120" s="165" t="s">
        <v>100</v>
      </c>
      <c r="C120" s="166"/>
      <c r="D120" s="166"/>
      <c r="E120" s="166"/>
      <c r="F120" s="167"/>
      <c r="G120" s="165" t="s">
        <v>101</v>
      </c>
      <c r="H120" s="166"/>
      <c r="I120" s="166"/>
      <c r="J120" s="166"/>
      <c r="K120" s="167"/>
      <c r="L120" s="168" t="s">
        <v>51</v>
      </c>
      <c r="M120" s="169"/>
      <c r="N120" s="169"/>
      <c r="O120" s="169"/>
      <c r="P120" s="170"/>
    </row>
    <row r="121" spans="1:26" ht="15" customHeight="1" x14ac:dyDescent="0.25">
      <c r="A121" s="5"/>
      <c r="B121" s="129"/>
      <c r="C121" s="130"/>
      <c r="D121" s="130"/>
      <c r="E121" s="130"/>
      <c r="F121" s="131"/>
      <c r="G121" s="129"/>
      <c r="H121" s="130"/>
      <c r="I121" s="130"/>
      <c r="J121" s="130"/>
      <c r="K121" s="131"/>
      <c r="L121" s="138" t="s">
        <v>102</v>
      </c>
      <c r="M121" s="139"/>
      <c r="N121" s="139"/>
      <c r="O121" s="140">
        <f>+AVERAGE(E18:E98)</f>
        <v>9.5062499999999994E-2</v>
      </c>
      <c r="P121" s="141"/>
    </row>
    <row r="122" spans="1:26" ht="15" customHeight="1" thickBot="1" x14ac:dyDescent="0.3">
      <c r="A122" s="5"/>
      <c r="B122" s="132"/>
      <c r="C122" s="133"/>
      <c r="D122" s="133"/>
      <c r="E122" s="133"/>
      <c r="F122" s="134"/>
      <c r="G122" s="132"/>
      <c r="H122" s="133"/>
      <c r="I122" s="133"/>
      <c r="J122" s="133"/>
      <c r="K122" s="134"/>
      <c r="L122" s="142" t="s">
        <v>103</v>
      </c>
      <c r="M122" s="143"/>
      <c r="N122" s="143"/>
      <c r="O122" s="144">
        <f>MAX(E18:E98)</f>
        <v>0.14099999999999999</v>
      </c>
      <c r="P122" s="145"/>
    </row>
    <row r="123" spans="1:26" ht="18.600000000000001" customHeight="1" x14ac:dyDescent="0.25">
      <c r="A123" s="6"/>
      <c r="B123" s="132"/>
      <c r="C123" s="133"/>
      <c r="D123" s="133"/>
      <c r="E123" s="133"/>
      <c r="F123" s="134"/>
      <c r="G123" s="132"/>
      <c r="H123" s="133"/>
      <c r="I123" s="133"/>
      <c r="J123" s="133"/>
      <c r="K123" s="134"/>
      <c r="L123" s="146" t="s">
        <v>113</v>
      </c>
      <c r="M123" s="147"/>
      <c r="N123" s="147"/>
      <c r="O123" s="147"/>
      <c r="P123" s="148"/>
    </row>
    <row r="124" spans="1:26" ht="42" customHeight="1" x14ac:dyDescent="0.25">
      <c r="A124" s="10"/>
      <c r="B124" s="132"/>
      <c r="C124" s="133"/>
      <c r="D124" s="133"/>
      <c r="E124" s="133"/>
      <c r="F124" s="134"/>
      <c r="G124" s="132"/>
      <c r="H124" s="133"/>
      <c r="I124" s="133"/>
      <c r="J124" s="133"/>
      <c r="K124" s="134"/>
      <c r="L124" s="149"/>
      <c r="M124" s="150"/>
      <c r="N124" s="150"/>
      <c r="O124" s="150"/>
      <c r="P124" s="151"/>
    </row>
    <row r="125" spans="1:26" ht="15" customHeight="1" thickBot="1" x14ac:dyDescent="0.3">
      <c r="A125" s="5"/>
      <c r="B125" s="132"/>
      <c r="C125" s="133"/>
      <c r="D125" s="133"/>
      <c r="E125" s="133"/>
      <c r="F125" s="134"/>
      <c r="G125" s="132"/>
      <c r="H125" s="133"/>
      <c r="I125" s="133"/>
      <c r="J125" s="133"/>
      <c r="K125" s="134"/>
      <c r="L125" s="152"/>
      <c r="M125" s="153"/>
      <c r="N125" s="153"/>
      <c r="O125" s="153"/>
      <c r="P125" s="154"/>
    </row>
    <row r="126" spans="1:26" ht="22.5" customHeight="1" thickBot="1" x14ac:dyDescent="0.3">
      <c r="A126" s="5"/>
      <c r="B126" s="132"/>
      <c r="C126" s="133"/>
      <c r="D126" s="133"/>
      <c r="E126" s="133"/>
      <c r="F126" s="134"/>
      <c r="G126" s="132"/>
      <c r="H126" s="133"/>
      <c r="I126" s="133"/>
      <c r="J126" s="133"/>
      <c r="K126" s="134"/>
      <c r="L126" s="155" t="s">
        <v>35</v>
      </c>
      <c r="M126" s="156"/>
      <c r="N126" s="156"/>
      <c r="O126" s="156"/>
      <c r="P126" s="95">
        <v>3.8039999999999998</v>
      </c>
    </row>
    <row r="127" spans="1:26" ht="32.25" customHeight="1" thickBot="1" x14ac:dyDescent="0.3">
      <c r="A127" s="5"/>
      <c r="B127" s="135"/>
      <c r="C127" s="136"/>
      <c r="D127" s="136"/>
      <c r="E127" s="136"/>
      <c r="F127" s="137"/>
      <c r="G127" s="135"/>
      <c r="H127" s="136"/>
      <c r="I127" s="136"/>
      <c r="J127" s="136"/>
      <c r="K127" s="137"/>
      <c r="L127" s="157" t="s">
        <v>50</v>
      </c>
      <c r="M127" s="158"/>
      <c r="N127" s="158"/>
      <c r="O127" s="158"/>
      <c r="P127" s="95">
        <v>0.21279999999999999</v>
      </c>
    </row>
    <row r="128" spans="1:26" ht="23.45" customHeight="1" thickBot="1" x14ac:dyDescent="0.3">
      <c r="A128" s="7"/>
      <c r="B128" s="113"/>
      <c r="C128" s="113"/>
      <c r="D128" s="113"/>
      <c r="E128" s="113"/>
      <c r="F128" s="113"/>
      <c r="G128" s="113"/>
      <c r="H128" s="113"/>
      <c r="I128" s="113"/>
      <c r="J128" s="113"/>
      <c r="K128" s="113"/>
      <c r="L128" s="113"/>
      <c r="M128" s="113"/>
      <c r="N128" s="113"/>
      <c r="O128" s="113"/>
      <c r="P128" s="113"/>
    </row>
    <row r="129" spans="1:16" ht="15.75" thickBot="1" x14ac:dyDescent="0.3">
      <c r="A129" s="114" t="s">
        <v>36</v>
      </c>
      <c r="B129" s="115"/>
      <c r="C129" s="115"/>
      <c r="D129" s="115"/>
      <c r="E129" s="115"/>
      <c r="F129" s="115"/>
      <c r="G129" s="115"/>
      <c r="H129" s="115"/>
      <c r="I129" s="115"/>
      <c r="J129" s="115"/>
      <c r="K129" s="115"/>
      <c r="L129" s="115"/>
      <c r="M129" s="115"/>
      <c r="N129" s="115"/>
      <c r="O129" s="115"/>
      <c r="P129" s="116"/>
    </row>
    <row r="130" spans="1:16" ht="159" customHeight="1" thickBot="1" x14ac:dyDescent="0.3">
      <c r="A130" s="4"/>
      <c r="B130" s="305"/>
      <c r="C130" s="306"/>
      <c r="D130" s="306"/>
      <c r="E130" s="306"/>
      <c r="F130" s="307"/>
      <c r="G130" s="305"/>
      <c r="H130" s="306"/>
      <c r="I130" s="306"/>
      <c r="J130" s="306"/>
      <c r="K130" s="307"/>
      <c r="L130" s="305"/>
      <c r="M130" s="306"/>
      <c r="N130" s="306"/>
      <c r="O130" s="306"/>
      <c r="P130" s="308"/>
    </row>
    <row r="131" spans="1:16" ht="21.75" customHeight="1" thickBot="1" x14ac:dyDescent="0.3">
      <c r="A131" s="4"/>
      <c r="B131" s="305" t="s">
        <v>52</v>
      </c>
      <c r="C131" s="306"/>
      <c r="D131" s="306"/>
      <c r="E131" s="306"/>
      <c r="F131" s="307"/>
      <c r="G131" s="305" t="s">
        <v>114</v>
      </c>
      <c r="H131" s="306"/>
      <c r="I131" s="306"/>
      <c r="J131" s="306"/>
      <c r="K131" s="307"/>
      <c r="L131" s="305" t="s">
        <v>105</v>
      </c>
      <c r="M131" s="306"/>
      <c r="N131" s="306"/>
      <c r="O131" s="306"/>
      <c r="P131" s="308"/>
    </row>
    <row r="132" spans="1:16" s="9" customFormat="1" ht="16.899999999999999" customHeight="1" thickBot="1" x14ac:dyDescent="0.3">
      <c r="A132" s="8"/>
      <c r="B132" s="108"/>
      <c r="C132" s="108"/>
      <c r="D132" s="108"/>
      <c r="E132" s="108"/>
      <c r="F132" s="108"/>
      <c r="G132" s="108"/>
      <c r="H132" s="108"/>
      <c r="I132" s="108"/>
      <c r="J132" s="108"/>
      <c r="K132" s="108"/>
      <c r="L132" s="108"/>
      <c r="M132" s="108"/>
      <c r="N132" s="108"/>
      <c r="O132" s="108"/>
      <c r="P132" s="109"/>
    </row>
    <row r="133" spans="1:16" s="3" customFormat="1" ht="15.75" customHeight="1" thickBot="1" x14ac:dyDescent="0.25">
      <c r="A133" s="110" t="s">
        <v>37</v>
      </c>
      <c r="B133" s="111"/>
      <c r="C133" s="111"/>
      <c r="D133" s="111"/>
      <c r="E133" s="111"/>
      <c r="F133" s="111"/>
      <c r="G133" s="111"/>
      <c r="H133" s="111"/>
      <c r="I133" s="111"/>
      <c r="J133" s="111" t="s">
        <v>38</v>
      </c>
      <c r="K133" s="111"/>
      <c r="L133" s="111"/>
      <c r="M133" s="111"/>
      <c r="N133" s="111"/>
      <c r="O133" s="111"/>
      <c r="P133" s="112"/>
    </row>
  </sheetData>
  <mergeCells count="265">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69:M73"/>
    <mergeCell ref="N69:N73"/>
    <mergeCell ref="O69:O73"/>
    <mergeCell ref="P69:P73"/>
    <mergeCell ref="B74:B78"/>
    <mergeCell ref="C74:C78"/>
    <mergeCell ref="D74:D78"/>
    <mergeCell ref="E74:E78"/>
    <mergeCell ref="K74:K78"/>
    <mergeCell ref="L74:L78"/>
    <mergeCell ref="M74:M78"/>
    <mergeCell ref="N74:N78"/>
    <mergeCell ref="O74:O78"/>
    <mergeCell ref="P74:P78"/>
    <mergeCell ref="B79:B83"/>
    <mergeCell ref="C79:C83"/>
    <mergeCell ref="D79:D83"/>
    <mergeCell ref="E79:E83"/>
    <mergeCell ref="K79:K83"/>
    <mergeCell ref="L79:L83"/>
    <mergeCell ref="M79:M83"/>
    <mergeCell ref="N79:N83"/>
    <mergeCell ref="O79:O83"/>
    <mergeCell ref="P79:P83"/>
    <mergeCell ref="B84:B88"/>
    <mergeCell ref="C84:C88"/>
    <mergeCell ref="D84:D88"/>
    <mergeCell ref="E84:E88"/>
    <mergeCell ref="K84:K88"/>
    <mergeCell ref="L84:L88"/>
    <mergeCell ref="M84:M88"/>
    <mergeCell ref="N84:N88"/>
    <mergeCell ref="O84:O88"/>
    <mergeCell ref="P84:P88"/>
    <mergeCell ref="B89:B93"/>
    <mergeCell ref="C89:C93"/>
    <mergeCell ref="D89:D93"/>
    <mergeCell ref="E89:E93"/>
    <mergeCell ref="K89:K93"/>
    <mergeCell ref="L89:L93"/>
    <mergeCell ref="M94:M98"/>
    <mergeCell ref="N94:N98"/>
    <mergeCell ref="O94:O98"/>
    <mergeCell ref="P94:P98"/>
    <mergeCell ref="B99:B104"/>
    <mergeCell ref="C99:P104"/>
    <mergeCell ref="M89:M93"/>
    <mergeCell ref="N89:N93"/>
    <mergeCell ref="O89:O93"/>
    <mergeCell ref="P89:P93"/>
    <mergeCell ref="B94:B98"/>
    <mergeCell ref="C94:C98"/>
    <mergeCell ref="D94:D98"/>
    <mergeCell ref="E94:E98"/>
    <mergeCell ref="K94:K98"/>
    <mergeCell ref="L94:L98"/>
    <mergeCell ref="C105:H105"/>
    <mergeCell ref="I105:I106"/>
    <mergeCell ref="K105:P105"/>
    <mergeCell ref="C106:H106"/>
    <mergeCell ref="K106:P106"/>
    <mergeCell ref="B107:B117"/>
    <mergeCell ref="C107:C111"/>
    <mergeCell ref="D107:D111"/>
    <mergeCell ref="E107:E117"/>
    <mergeCell ref="K107:K117"/>
    <mergeCell ref="B118:J119"/>
    <mergeCell ref="O118:O119"/>
    <mergeCell ref="P118:P119"/>
    <mergeCell ref="B120:F120"/>
    <mergeCell ref="G120:K120"/>
    <mergeCell ref="L120:P120"/>
    <mergeCell ref="L107:L117"/>
    <mergeCell ref="M107:M117"/>
    <mergeCell ref="N107:N117"/>
    <mergeCell ref="O107:O117"/>
    <mergeCell ref="P107:P117"/>
    <mergeCell ref="C112:C117"/>
    <mergeCell ref="D112:D117"/>
    <mergeCell ref="B121:F127"/>
    <mergeCell ref="G121:K127"/>
    <mergeCell ref="L121:N121"/>
    <mergeCell ref="O121:P121"/>
    <mergeCell ref="L122:N122"/>
    <mergeCell ref="O122:P122"/>
    <mergeCell ref="L123:P125"/>
    <mergeCell ref="L126:O126"/>
    <mergeCell ref="L127:O127"/>
    <mergeCell ref="B132:P132"/>
    <mergeCell ref="A133:C133"/>
    <mergeCell ref="D133:I133"/>
    <mergeCell ref="J133:K133"/>
    <mergeCell ref="L133:P133"/>
    <mergeCell ref="B128:P128"/>
    <mergeCell ref="A129:P129"/>
    <mergeCell ref="B130:F130"/>
    <mergeCell ref="G130:K130"/>
    <mergeCell ref="L130:P130"/>
    <mergeCell ref="B131:F131"/>
    <mergeCell ref="G131:K131"/>
    <mergeCell ref="L131:P131"/>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Z123"/>
  <sheetViews>
    <sheetView view="pageBreakPreview" zoomScale="70" zoomScaleSheetLayoutView="70"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313"/>
      <c r="B2" s="314"/>
      <c r="C2" s="315"/>
      <c r="D2" s="316"/>
      <c r="E2" s="317" t="s">
        <v>120</v>
      </c>
      <c r="F2" s="318"/>
      <c r="G2" s="318"/>
      <c r="H2" s="318"/>
      <c r="I2" s="318"/>
      <c r="J2" s="318"/>
      <c r="K2" s="318"/>
      <c r="L2" s="318"/>
      <c r="M2" s="318"/>
      <c r="N2" s="318"/>
      <c r="O2" s="319"/>
      <c r="P2" s="320"/>
    </row>
    <row r="3" spans="1:26" s="2" customFormat="1" ht="30" customHeight="1" thickBot="1" x14ac:dyDescent="0.3">
      <c r="A3" s="313"/>
      <c r="B3" s="321"/>
      <c r="C3" s="322"/>
      <c r="D3" s="323"/>
      <c r="E3" s="324"/>
      <c r="F3" s="325"/>
      <c r="G3" s="325"/>
      <c r="H3" s="325"/>
      <c r="I3" s="325"/>
      <c r="J3" s="325"/>
      <c r="K3" s="325"/>
      <c r="L3" s="325"/>
      <c r="M3" s="325"/>
      <c r="N3" s="325"/>
      <c r="O3" s="326"/>
      <c r="P3" s="327"/>
    </row>
    <row r="4" spans="1:26" s="19" customFormat="1" ht="11.25" customHeight="1" thickBot="1" x14ac:dyDescent="0.3">
      <c r="A4" s="18"/>
      <c r="B4" s="299"/>
      <c r="C4" s="228"/>
      <c r="D4" s="228"/>
      <c r="E4" s="228"/>
      <c r="F4" s="228"/>
      <c r="G4" s="228"/>
      <c r="H4" s="228"/>
      <c r="I4" s="228"/>
      <c r="J4" s="228"/>
      <c r="K4" s="228"/>
      <c r="L4" s="228"/>
      <c r="M4" s="228"/>
      <c r="N4" s="228"/>
      <c r="O4" s="228"/>
      <c r="P4" s="228"/>
      <c r="Q4" s="2"/>
      <c r="R4" s="2"/>
      <c r="S4" s="2"/>
      <c r="T4" s="2"/>
      <c r="U4" s="2"/>
      <c r="V4" s="2"/>
      <c r="W4" s="2"/>
      <c r="X4" s="2"/>
      <c r="Y4" s="2"/>
      <c r="Z4" s="2"/>
    </row>
    <row r="5" spans="1:26" s="26" customFormat="1" ht="31.5" customHeight="1" thickBot="1" x14ac:dyDescent="0.3">
      <c r="A5" s="20"/>
      <c r="B5" s="21" t="s">
        <v>0</v>
      </c>
      <c r="C5" s="300">
        <v>43082</v>
      </c>
      <c r="D5" s="301"/>
      <c r="E5" s="22" t="s">
        <v>53</v>
      </c>
      <c r="F5" s="23">
        <v>3</v>
      </c>
      <c r="G5" s="24" t="s">
        <v>1</v>
      </c>
      <c r="H5" s="302" t="s">
        <v>121</v>
      </c>
      <c r="I5" s="303"/>
      <c r="J5" s="303"/>
      <c r="K5" s="303"/>
      <c r="L5" s="303"/>
      <c r="M5" s="303"/>
      <c r="N5" s="303"/>
      <c r="O5" s="303"/>
      <c r="P5" s="304"/>
      <c r="Q5" s="25"/>
      <c r="R5" s="25"/>
      <c r="S5" s="25"/>
      <c r="T5" s="25"/>
      <c r="U5" s="25"/>
      <c r="V5" s="25"/>
      <c r="W5" s="25"/>
      <c r="X5" s="25"/>
      <c r="Y5" s="25"/>
      <c r="Z5" s="25"/>
    </row>
    <row r="6" spans="1:26" s="31" customFormat="1" ht="21.75" customHeight="1" thickBot="1" x14ac:dyDescent="0.3">
      <c r="A6" s="27"/>
      <c r="B6" s="283" t="s">
        <v>2</v>
      </c>
      <c r="C6" s="284"/>
      <c r="D6" s="285" t="s">
        <v>109</v>
      </c>
      <c r="E6" s="286"/>
      <c r="F6" s="286"/>
      <c r="G6" s="286"/>
      <c r="H6" s="286"/>
      <c r="I6" s="287"/>
      <c r="J6" s="28" t="s">
        <v>3</v>
      </c>
      <c r="K6" s="288" t="s">
        <v>110</v>
      </c>
      <c r="L6" s="287"/>
      <c r="M6" s="288" t="s">
        <v>111</v>
      </c>
      <c r="N6" s="289"/>
      <c r="O6" s="29" t="s">
        <v>54</v>
      </c>
      <c r="P6" s="30">
        <v>2295</v>
      </c>
    </row>
    <row r="7" spans="1:26" s="26" customFormat="1" ht="21.75" customHeight="1" x14ac:dyDescent="0.25">
      <c r="B7" s="290" t="s">
        <v>55</v>
      </c>
      <c r="C7" s="291" t="s">
        <v>56</v>
      </c>
      <c r="D7" s="261"/>
      <c r="E7" s="32"/>
      <c r="F7" s="292" t="s">
        <v>57</v>
      </c>
      <c r="G7" s="293"/>
      <c r="H7" s="293"/>
      <c r="I7" s="293"/>
      <c r="J7" s="294" t="s">
        <v>58</v>
      </c>
      <c r="K7" s="295"/>
      <c r="L7" s="295"/>
      <c r="M7" s="296"/>
      <c r="N7" s="297" t="s">
        <v>59</v>
      </c>
      <c r="O7" s="298"/>
      <c r="P7" s="33" t="s">
        <v>60</v>
      </c>
    </row>
    <row r="8" spans="1:26" s="26" customFormat="1" ht="21.75" customHeight="1" thickBot="1" x14ac:dyDescent="0.3">
      <c r="B8" s="235"/>
      <c r="C8" s="252" t="s">
        <v>61</v>
      </c>
      <c r="D8" s="251"/>
      <c r="E8" s="88" t="s">
        <v>4</v>
      </c>
      <c r="F8" s="262" t="s">
        <v>5</v>
      </c>
      <c r="G8" s="263"/>
      <c r="H8" s="263"/>
      <c r="I8" s="263"/>
      <c r="J8" s="264"/>
      <c r="K8" s="265"/>
      <c r="L8" s="265"/>
      <c r="M8" s="266"/>
      <c r="N8" s="267"/>
      <c r="O8" s="268"/>
      <c r="P8" s="34"/>
    </row>
    <row r="9" spans="1:26" s="26" customFormat="1" ht="21.75" customHeight="1" x14ac:dyDescent="0.25">
      <c r="B9" s="269" t="s">
        <v>6</v>
      </c>
      <c r="C9" s="272" t="s">
        <v>62</v>
      </c>
      <c r="D9" s="273" t="s">
        <v>63</v>
      </c>
      <c r="E9" s="258"/>
      <c r="F9" s="35"/>
      <c r="G9" s="274" t="s">
        <v>7</v>
      </c>
      <c r="H9" s="275" t="s">
        <v>8</v>
      </c>
      <c r="I9" s="261"/>
      <c r="J9" s="36"/>
      <c r="K9" s="272" t="s">
        <v>64</v>
      </c>
      <c r="L9" s="276"/>
      <c r="M9" s="277"/>
      <c r="N9" s="278"/>
      <c r="O9" s="278"/>
      <c r="P9" s="279"/>
    </row>
    <row r="10" spans="1:26" s="26" customFormat="1" ht="21.75" customHeight="1" thickBot="1" x14ac:dyDescent="0.3">
      <c r="B10" s="270"/>
      <c r="C10" s="215"/>
      <c r="D10" s="256" t="s">
        <v>65</v>
      </c>
      <c r="E10" s="251"/>
      <c r="F10" s="89" t="s">
        <v>4</v>
      </c>
      <c r="G10" s="215"/>
      <c r="H10" s="256" t="s">
        <v>9</v>
      </c>
      <c r="I10" s="251"/>
      <c r="J10" s="90" t="s">
        <v>4</v>
      </c>
      <c r="K10" s="215"/>
      <c r="L10" s="280"/>
      <c r="M10" s="281"/>
      <c r="N10" s="281"/>
      <c r="O10" s="281"/>
      <c r="P10" s="282"/>
    </row>
    <row r="11" spans="1:26" s="26" customFormat="1" ht="21.75" customHeight="1" x14ac:dyDescent="0.25">
      <c r="A11" s="20"/>
      <c r="B11" s="270"/>
      <c r="C11" s="257" t="s">
        <v>10</v>
      </c>
      <c r="D11" s="258"/>
      <c r="E11" s="91">
        <v>0.54166666666666663</v>
      </c>
      <c r="F11" s="259" t="s">
        <v>11</v>
      </c>
      <c r="G11" s="258"/>
      <c r="H11" s="92">
        <v>1.2</v>
      </c>
      <c r="I11" s="260" t="s">
        <v>12</v>
      </c>
      <c r="J11" s="261"/>
      <c r="K11" s="92">
        <v>22</v>
      </c>
      <c r="L11" s="257" t="s">
        <v>13</v>
      </c>
      <c r="M11" s="258"/>
      <c r="N11" s="93">
        <v>5.6</v>
      </c>
      <c r="O11" s="248" t="s">
        <v>66</v>
      </c>
      <c r="P11" s="249"/>
    </row>
    <row r="12" spans="1:26" s="26" customFormat="1" ht="21.75" customHeight="1" thickBot="1" x14ac:dyDescent="0.3">
      <c r="A12" s="20"/>
      <c r="B12" s="271"/>
      <c r="C12" s="250" t="s">
        <v>14</v>
      </c>
      <c r="D12" s="251"/>
      <c r="E12" s="91">
        <v>0.61805555555555558</v>
      </c>
      <c r="F12" s="252" t="s">
        <v>15</v>
      </c>
      <c r="G12" s="251"/>
      <c r="H12" s="92">
        <v>1.2</v>
      </c>
      <c r="I12" s="253" t="s">
        <v>16</v>
      </c>
      <c r="J12" s="251"/>
      <c r="K12" s="91">
        <v>0.56458333333333333</v>
      </c>
      <c r="L12" s="250" t="s">
        <v>17</v>
      </c>
      <c r="M12" s="251"/>
      <c r="N12" s="94">
        <v>0.4</v>
      </c>
      <c r="O12" s="254">
        <v>2.2000000000000002</v>
      </c>
      <c r="P12" s="255"/>
    </row>
    <row r="13" spans="1:26" s="26" customFormat="1" ht="21.75" customHeight="1" x14ac:dyDescent="0.25">
      <c r="A13" s="20"/>
      <c r="B13" s="233" t="s">
        <v>18</v>
      </c>
      <c r="C13" s="236" t="s">
        <v>67</v>
      </c>
      <c r="D13" s="237"/>
      <c r="E13" s="237"/>
      <c r="F13" s="238" t="s">
        <v>68</v>
      </c>
      <c r="G13" s="237"/>
      <c r="H13" s="237"/>
      <c r="I13" s="237"/>
      <c r="J13" s="238" t="s">
        <v>69</v>
      </c>
      <c r="K13" s="237"/>
      <c r="L13" s="237"/>
      <c r="M13" s="237"/>
      <c r="N13" s="239" t="s">
        <v>70</v>
      </c>
      <c r="O13" s="237"/>
      <c r="P13" s="240"/>
      <c r="Q13" s="37"/>
      <c r="R13" s="25"/>
      <c r="S13" s="25"/>
      <c r="T13" s="25"/>
      <c r="U13" s="25"/>
      <c r="V13" s="25"/>
      <c r="W13" s="25"/>
      <c r="X13" s="25"/>
      <c r="Y13" s="25"/>
      <c r="Z13" s="25"/>
    </row>
    <row r="14" spans="1:26" s="26" customFormat="1" ht="21.75" customHeight="1" x14ac:dyDescent="0.25">
      <c r="A14" s="20"/>
      <c r="B14" s="234"/>
      <c r="C14" s="241" t="s">
        <v>71</v>
      </c>
      <c r="D14" s="242"/>
      <c r="E14" s="242"/>
      <c r="F14" s="243" t="s">
        <v>72</v>
      </c>
      <c r="G14" s="242"/>
      <c r="H14" s="242"/>
      <c r="I14" s="242"/>
      <c r="J14" s="244" t="s">
        <v>73</v>
      </c>
      <c r="K14" s="242"/>
      <c r="L14" s="242"/>
      <c r="M14" s="242"/>
      <c r="N14" s="245"/>
      <c r="O14" s="230"/>
      <c r="P14" s="246"/>
      <c r="Q14" s="25"/>
      <c r="R14" s="25"/>
      <c r="S14" s="25"/>
      <c r="T14" s="25"/>
      <c r="U14" s="25"/>
      <c r="V14" s="25"/>
      <c r="W14" s="25"/>
      <c r="X14" s="25"/>
      <c r="Y14" s="25"/>
      <c r="Z14" s="25"/>
    </row>
    <row r="15" spans="1:26" s="26" customFormat="1" ht="21.75" customHeight="1" thickBot="1" x14ac:dyDescent="0.3">
      <c r="A15" s="20"/>
      <c r="B15" s="235"/>
      <c r="C15" s="247" t="s">
        <v>74</v>
      </c>
      <c r="D15" s="217"/>
      <c r="E15" s="217"/>
      <c r="F15" s="217" t="s">
        <v>75</v>
      </c>
      <c r="G15" s="218"/>
      <c r="H15" s="218"/>
      <c r="I15" s="218"/>
      <c r="J15" s="217" t="s">
        <v>76</v>
      </c>
      <c r="K15" s="218"/>
      <c r="L15" s="218"/>
      <c r="M15" s="218"/>
      <c r="N15" s="219"/>
      <c r="O15" s="220"/>
      <c r="P15" s="221"/>
      <c r="Q15" s="25"/>
      <c r="R15" s="25"/>
      <c r="S15" s="25"/>
      <c r="T15" s="25"/>
      <c r="U15" s="25"/>
      <c r="V15" s="25"/>
      <c r="W15" s="25"/>
      <c r="X15" s="25"/>
      <c r="Y15" s="25"/>
      <c r="Z15" s="25"/>
    </row>
    <row r="16" spans="1:26" s="26" customFormat="1" ht="21.75" customHeight="1" x14ac:dyDescent="0.25">
      <c r="A16" s="20"/>
      <c r="B16" s="222" t="s">
        <v>19</v>
      </c>
      <c r="C16" s="224" t="s">
        <v>20</v>
      </c>
      <c r="D16" s="224" t="s">
        <v>41</v>
      </c>
      <c r="E16" s="226" t="s">
        <v>21</v>
      </c>
      <c r="F16" s="227" t="s">
        <v>42</v>
      </c>
      <c r="G16" s="228"/>
      <c r="H16" s="224" t="s">
        <v>77</v>
      </c>
      <c r="I16" s="231" t="s">
        <v>78</v>
      </c>
      <c r="J16" s="38" t="s">
        <v>43</v>
      </c>
      <c r="K16" s="39"/>
      <c r="L16" s="40" t="s">
        <v>44</v>
      </c>
      <c r="M16" s="40" t="s">
        <v>45</v>
      </c>
      <c r="N16" s="40" t="s">
        <v>45</v>
      </c>
      <c r="O16" s="40" t="s">
        <v>46</v>
      </c>
      <c r="P16" s="41" t="s">
        <v>22</v>
      </c>
    </row>
    <row r="17" spans="1:26" s="26" customFormat="1" ht="21.75" customHeight="1" thickBot="1" x14ac:dyDescent="0.3">
      <c r="A17" s="42"/>
      <c r="B17" s="223"/>
      <c r="C17" s="225"/>
      <c r="D17" s="225"/>
      <c r="E17" s="225"/>
      <c r="F17" s="229"/>
      <c r="G17" s="230"/>
      <c r="H17" s="225"/>
      <c r="I17" s="232"/>
      <c r="J17" s="43" t="s">
        <v>23</v>
      </c>
      <c r="K17" s="44" t="s">
        <v>24</v>
      </c>
      <c r="L17" s="44" t="s">
        <v>47</v>
      </c>
      <c r="M17" s="44" t="s">
        <v>48</v>
      </c>
      <c r="N17" s="44" t="s">
        <v>25</v>
      </c>
      <c r="O17" s="44" t="s">
        <v>26</v>
      </c>
      <c r="P17" s="45" t="s">
        <v>27</v>
      </c>
    </row>
    <row r="18" spans="1:26" s="54" customFormat="1" ht="21.75" customHeight="1" thickBot="1" x14ac:dyDescent="0.3">
      <c r="A18" s="46"/>
      <c r="B18" s="47"/>
      <c r="C18" s="48">
        <f>+O12</f>
        <v>2.2000000000000002</v>
      </c>
      <c r="D18" s="48">
        <v>0</v>
      </c>
      <c r="E18" s="49"/>
      <c r="F18" s="50"/>
      <c r="G18" s="97"/>
      <c r="H18" s="51"/>
      <c r="I18" s="52"/>
      <c r="J18" s="96"/>
      <c r="K18" s="49"/>
      <c r="L18" s="49"/>
      <c r="M18" s="49"/>
      <c r="N18" s="49"/>
      <c r="O18" s="49"/>
      <c r="P18" s="53"/>
      <c r="Q18" s="46"/>
      <c r="R18" s="46"/>
      <c r="S18" s="46"/>
      <c r="T18" s="46"/>
      <c r="U18" s="46"/>
      <c r="V18" s="46"/>
      <c r="W18" s="46"/>
      <c r="X18" s="46"/>
      <c r="Y18" s="46"/>
      <c r="Z18" s="46"/>
    </row>
    <row r="19" spans="1:26" s="54" customFormat="1" ht="13.5" customHeight="1" x14ac:dyDescent="0.25">
      <c r="A19" s="46"/>
      <c r="B19" s="213">
        <v>1</v>
      </c>
      <c r="C19" s="216">
        <f>+C18+$N$12</f>
        <v>2.6</v>
      </c>
      <c r="D19" s="193">
        <v>0.10199999999999999</v>
      </c>
      <c r="E19" s="193">
        <v>6.5000000000000002E-2</v>
      </c>
      <c r="F19" s="55" t="s">
        <v>79</v>
      </c>
      <c r="G19" s="56">
        <v>0</v>
      </c>
      <c r="H19" s="57"/>
      <c r="I19" s="58"/>
      <c r="J19" s="59">
        <v>0.18</v>
      </c>
      <c r="K19" s="193">
        <f>+IF(E19&lt;=0.12,(J21),(IF(E19&lt;0.16,((J20+2*J21+J22)/4),IF(E19&gt;=0.16,((J19+3*J20+2*J21+3*J22+J23)/10)))))</f>
        <v>0.18</v>
      </c>
      <c r="L19" s="193">
        <f>ROUND(+(D18+D19)/2*(C19-C18),3)</f>
        <v>0.02</v>
      </c>
      <c r="M19" s="193">
        <f>ROUND(+K19*L19,4)</f>
        <v>3.5999999999999999E-3</v>
      </c>
      <c r="N19" s="196">
        <f>ROUND(+M19/$M$108*100,2)</f>
        <v>1.94</v>
      </c>
      <c r="O19" s="197"/>
      <c r="P19" s="198"/>
      <c r="Q19" s="46"/>
      <c r="R19" s="46"/>
      <c r="S19" s="46"/>
      <c r="T19" s="46"/>
      <c r="U19" s="46"/>
      <c r="V19" s="46"/>
      <c r="W19" s="46"/>
      <c r="X19" s="46"/>
      <c r="Y19" s="46"/>
      <c r="Z19" s="46"/>
    </row>
    <row r="20" spans="1:26" s="54" customFormat="1" ht="13.5" customHeight="1" x14ac:dyDescent="0.25">
      <c r="A20" s="46"/>
      <c r="B20" s="214"/>
      <c r="C20" s="194"/>
      <c r="D20" s="194"/>
      <c r="E20" s="194"/>
      <c r="F20" s="60" t="s">
        <v>80</v>
      </c>
      <c r="G20" s="61" t="str">
        <f>IF(E19&lt;0.125,"NA",IF(0.125&lt;=E19,(0.2*E19)))</f>
        <v>NA</v>
      </c>
      <c r="H20" s="62"/>
      <c r="I20" s="63"/>
      <c r="J20" s="64"/>
      <c r="K20" s="194"/>
      <c r="L20" s="194"/>
      <c r="M20" s="194"/>
      <c r="N20" s="194"/>
      <c r="O20" s="194"/>
      <c r="P20" s="199"/>
      <c r="Q20" s="46"/>
      <c r="R20" s="46"/>
      <c r="S20" s="46"/>
      <c r="T20" s="46"/>
      <c r="U20" s="46"/>
      <c r="V20" s="46"/>
      <c r="W20" s="46"/>
      <c r="X20" s="46"/>
      <c r="Y20" s="46"/>
      <c r="Z20" s="46"/>
    </row>
    <row r="21" spans="1:26" s="54" customFormat="1" ht="13.5" customHeight="1" x14ac:dyDescent="0.25">
      <c r="A21" s="46"/>
      <c r="B21" s="214"/>
      <c r="C21" s="194"/>
      <c r="D21" s="194"/>
      <c r="E21" s="194"/>
      <c r="F21" s="60" t="s">
        <v>81</v>
      </c>
      <c r="G21" s="61">
        <f>+E19*0.4</f>
        <v>2.6000000000000002E-2</v>
      </c>
      <c r="H21" s="62"/>
      <c r="I21" s="63"/>
      <c r="J21" s="64">
        <v>0.18</v>
      </c>
      <c r="K21" s="194"/>
      <c r="L21" s="194"/>
      <c r="M21" s="194"/>
      <c r="N21" s="194"/>
      <c r="O21" s="194"/>
      <c r="P21" s="199"/>
      <c r="Q21" s="46"/>
      <c r="R21" s="46"/>
      <c r="S21" s="46"/>
      <c r="T21" s="46"/>
      <c r="U21" s="46"/>
      <c r="V21" s="46"/>
      <c r="W21" s="46"/>
      <c r="X21" s="46"/>
      <c r="Y21" s="46"/>
      <c r="Z21" s="46"/>
    </row>
    <row r="22" spans="1:26" s="54" customFormat="1" ht="13.5" customHeight="1" x14ac:dyDescent="0.25">
      <c r="A22" s="46"/>
      <c r="B22" s="214"/>
      <c r="C22" s="194"/>
      <c r="D22" s="194"/>
      <c r="E22" s="194"/>
      <c r="F22" s="60" t="s">
        <v>82</v>
      </c>
      <c r="G22" s="61" t="str">
        <f>IF(E19&lt;0.125,"NA",IF(0.125&lt;=E19,(0.8*E19)))</f>
        <v>NA</v>
      </c>
      <c r="H22" s="62"/>
      <c r="I22" s="63"/>
      <c r="J22" s="64"/>
      <c r="K22" s="194"/>
      <c r="L22" s="194"/>
      <c r="M22" s="194"/>
      <c r="N22" s="194"/>
      <c r="O22" s="194"/>
      <c r="P22" s="199"/>
      <c r="Q22" s="46"/>
      <c r="R22" s="46"/>
      <c r="S22" s="46"/>
      <c r="T22" s="46"/>
      <c r="U22" s="46"/>
      <c r="V22" s="46"/>
      <c r="W22" s="46"/>
      <c r="X22" s="46"/>
      <c r="Y22" s="46"/>
      <c r="Z22" s="46"/>
    </row>
    <row r="23" spans="1:26" s="54" customFormat="1" ht="13.5" customHeight="1" thickBot="1" x14ac:dyDescent="0.3">
      <c r="A23" s="46"/>
      <c r="B23" s="215"/>
      <c r="C23" s="195"/>
      <c r="D23" s="195"/>
      <c r="E23" s="195"/>
      <c r="F23" s="65" t="s">
        <v>83</v>
      </c>
      <c r="G23" s="66">
        <f>+E19</f>
        <v>6.5000000000000002E-2</v>
      </c>
      <c r="H23" s="67"/>
      <c r="I23" s="68"/>
      <c r="J23" s="69">
        <v>0.19</v>
      </c>
      <c r="K23" s="195"/>
      <c r="L23" s="195"/>
      <c r="M23" s="195"/>
      <c r="N23" s="195"/>
      <c r="O23" s="195"/>
      <c r="P23" s="200"/>
      <c r="Q23" s="46"/>
      <c r="R23" s="46"/>
      <c r="S23" s="46"/>
      <c r="T23" s="46"/>
      <c r="U23" s="46"/>
      <c r="V23" s="46"/>
      <c r="W23" s="46"/>
      <c r="X23" s="46"/>
      <c r="Y23" s="46"/>
      <c r="Z23" s="46"/>
    </row>
    <row r="24" spans="1:26" s="54" customFormat="1" ht="13.5" customHeight="1" x14ac:dyDescent="0.25">
      <c r="A24" s="46"/>
      <c r="B24" s="213">
        <v>2</v>
      </c>
      <c r="C24" s="216">
        <f>+C19+$N$12</f>
        <v>3</v>
      </c>
      <c r="D24" s="193">
        <v>0.109</v>
      </c>
      <c r="E24" s="193">
        <v>0.14299999999999999</v>
      </c>
      <c r="F24" s="55" t="s">
        <v>79</v>
      </c>
      <c r="G24" s="56">
        <v>0</v>
      </c>
      <c r="H24" s="57"/>
      <c r="I24" s="58"/>
      <c r="J24" s="59">
        <v>8.0000000000000002E-3</v>
      </c>
      <c r="K24" s="193">
        <f t="shared" ref="K24" si="0">+IF(E24&lt;=0.12,(J26),(IF(E24&lt;0.16,((J25+2*J26+J27)/4),IF(E24&gt;=0.16,((J24+3*J25+2*J26+3*J27+J28)/10)))))</f>
        <v>0.15675</v>
      </c>
      <c r="L24" s="193">
        <f>ROUND(+(D19+D24)/2*(C24-C19),3)</f>
        <v>4.2000000000000003E-2</v>
      </c>
      <c r="M24" s="193">
        <f t="shared" ref="M24" si="1">ROUND(+K24*L24,4)</f>
        <v>6.6E-3</v>
      </c>
      <c r="N24" s="196">
        <f t="shared" ref="N24" si="2">ROUND(+M24/$M$108*100,2)</f>
        <v>3.55</v>
      </c>
      <c r="O24" s="197"/>
      <c r="P24" s="198"/>
      <c r="Q24" s="46"/>
      <c r="R24" s="46"/>
      <c r="S24" s="46"/>
      <c r="T24" s="46"/>
      <c r="U24" s="46"/>
      <c r="V24" s="46"/>
      <c r="W24" s="46"/>
      <c r="X24" s="46"/>
      <c r="Y24" s="46"/>
      <c r="Z24" s="46"/>
    </row>
    <row r="25" spans="1:26" s="54" customFormat="1" ht="13.5" customHeight="1" x14ac:dyDescent="0.25">
      <c r="A25" s="46"/>
      <c r="B25" s="214"/>
      <c r="C25" s="194"/>
      <c r="D25" s="194"/>
      <c r="E25" s="194"/>
      <c r="F25" s="60" t="s">
        <v>80</v>
      </c>
      <c r="G25" s="61">
        <f t="shared" ref="G25" si="3">IF(E24&lt;0.125,"NA",IF(0.125&lt;=E24,(0.2*E24)))</f>
        <v>2.86E-2</v>
      </c>
      <c r="H25" s="62"/>
      <c r="I25" s="63"/>
      <c r="J25" s="64">
        <v>8.6999999999999994E-2</v>
      </c>
      <c r="K25" s="194"/>
      <c r="L25" s="194"/>
      <c r="M25" s="194"/>
      <c r="N25" s="194"/>
      <c r="O25" s="194"/>
      <c r="P25" s="199"/>
      <c r="Q25" s="46"/>
      <c r="R25" s="46"/>
      <c r="S25" s="46"/>
      <c r="T25" s="46"/>
      <c r="U25" s="46"/>
      <c r="V25" s="46"/>
      <c r="W25" s="46"/>
      <c r="X25" s="46"/>
      <c r="Y25" s="46"/>
      <c r="Z25" s="46"/>
    </row>
    <row r="26" spans="1:26" s="54" customFormat="1" ht="13.5" customHeight="1" x14ac:dyDescent="0.25">
      <c r="A26" s="46"/>
      <c r="B26" s="214"/>
      <c r="C26" s="194"/>
      <c r="D26" s="194"/>
      <c r="E26" s="194"/>
      <c r="F26" s="60" t="s">
        <v>81</v>
      </c>
      <c r="G26" s="61">
        <f t="shared" ref="G26" si="4">+E24*0.4</f>
        <v>5.7200000000000001E-2</v>
      </c>
      <c r="H26" s="62"/>
      <c r="I26" s="63"/>
      <c r="J26" s="64">
        <v>0.13</v>
      </c>
      <c r="K26" s="194"/>
      <c r="L26" s="194"/>
      <c r="M26" s="194"/>
      <c r="N26" s="194"/>
      <c r="O26" s="194"/>
      <c r="P26" s="199"/>
      <c r="Q26" s="46"/>
      <c r="R26" s="46"/>
      <c r="S26" s="46"/>
      <c r="T26" s="46"/>
      <c r="U26" s="46"/>
      <c r="V26" s="46"/>
      <c r="W26" s="46"/>
      <c r="X26" s="46"/>
      <c r="Y26" s="46"/>
      <c r="Z26" s="46"/>
    </row>
    <row r="27" spans="1:26" s="54" customFormat="1" ht="13.5" customHeight="1" x14ac:dyDescent="0.25">
      <c r="A27" s="46"/>
      <c r="B27" s="214"/>
      <c r="C27" s="194"/>
      <c r="D27" s="194"/>
      <c r="E27" s="194"/>
      <c r="F27" s="60" t="s">
        <v>82</v>
      </c>
      <c r="G27" s="61">
        <f t="shared" ref="G27" si="5">IF(E24&lt;0.125,"NA",IF(0.125&lt;=E24,(0.8*E24)))</f>
        <v>0.1144</v>
      </c>
      <c r="H27" s="62"/>
      <c r="I27" s="63"/>
      <c r="J27" s="64">
        <v>0.28000000000000003</v>
      </c>
      <c r="K27" s="194"/>
      <c r="L27" s="194"/>
      <c r="M27" s="194"/>
      <c r="N27" s="194"/>
      <c r="O27" s="194"/>
      <c r="P27" s="199"/>
      <c r="Q27" s="46"/>
      <c r="R27" s="46"/>
      <c r="S27" s="46"/>
      <c r="T27" s="46"/>
      <c r="U27" s="46"/>
      <c r="V27" s="46"/>
      <c r="W27" s="46"/>
      <c r="X27" s="46"/>
      <c r="Y27" s="46"/>
      <c r="Z27" s="46"/>
    </row>
    <row r="28" spans="1:26" s="54" customFormat="1" ht="13.5" customHeight="1" thickBot="1" x14ac:dyDescent="0.3">
      <c r="A28" s="46"/>
      <c r="B28" s="215"/>
      <c r="C28" s="195"/>
      <c r="D28" s="195"/>
      <c r="E28" s="195"/>
      <c r="F28" s="65" t="s">
        <v>83</v>
      </c>
      <c r="G28" s="66">
        <f t="shared" ref="G28" si="6">+E24</f>
        <v>0.14299999999999999</v>
      </c>
      <c r="H28" s="67"/>
      <c r="I28" s="68"/>
      <c r="J28" s="69">
        <v>0.28000000000000003</v>
      </c>
      <c r="K28" s="195"/>
      <c r="L28" s="195"/>
      <c r="M28" s="195"/>
      <c r="N28" s="195"/>
      <c r="O28" s="195"/>
      <c r="P28" s="200"/>
      <c r="Q28" s="46"/>
      <c r="R28" s="46"/>
      <c r="S28" s="46"/>
      <c r="T28" s="46"/>
      <c r="U28" s="46"/>
      <c r="V28" s="46"/>
      <c r="W28" s="46"/>
      <c r="X28" s="46"/>
      <c r="Y28" s="46"/>
      <c r="Z28" s="46"/>
    </row>
    <row r="29" spans="1:26" s="54" customFormat="1" ht="13.5" customHeight="1" x14ac:dyDescent="0.25">
      <c r="A29" s="46"/>
      <c r="B29" s="213">
        <v>3</v>
      </c>
      <c r="C29" s="216">
        <f>+C24+$N$12</f>
        <v>3.4</v>
      </c>
      <c r="D29" s="193">
        <v>0.155</v>
      </c>
      <c r="E29" s="193">
        <v>0.14199999999999999</v>
      </c>
      <c r="F29" s="55" t="s">
        <v>79</v>
      </c>
      <c r="G29" s="56">
        <v>0</v>
      </c>
      <c r="H29" s="57"/>
      <c r="I29" s="58"/>
      <c r="J29" s="59">
        <v>0.34899999999999998</v>
      </c>
      <c r="K29" s="193">
        <f t="shared" ref="K29" si="7">+IF(E29&lt;=0.12,(J31),(IF(E29&lt;0.16,((J30+2*J31+J32)/4),IF(E29&gt;=0.16,((J29+3*J30+2*J31+3*J32+J33)/10)))))</f>
        <v>0.47125000000000006</v>
      </c>
      <c r="L29" s="193">
        <f>ROUND(+(D24+D29)/2*(C29-C24),3)</f>
        <v>5.2999999999999999E-2</v>
      </c>
      <c r="M29" s="193">
        <f t="shared" ref="M29" si="8">ROUND(+K29*L29,4)</f>
        <v>2.5000000000000001E-2</v>
      </c>
      <c r="N29" s="196">
        <f t="shared" ref="N29" si="9">ROUND(+M29/$M$108*100,2)</f>
        <v>13.44</v>
      </c>
      <c r="O29" s="197"/>
      <c r="P29" s="198"/>
      <c r="Q29" s="46"/>
      <c r="R29" s="46"/>
      <c r="S29" s="46"/>
      <c r="T29" s="46"/>
      <c r="U29" s="46"/>
      <c r="V29" s="46"/>
      <c r="W29" s="46"/>
      <c r="X29" s="46"/>
      <c r="Y29" s="46"/>
      <c r="Z29" s="46"/>
    </row>
    <row r="30" spans="1:26" s="54" customFormat="1" ht="13.5" customHeight="1" x14ac:dyDescent="0.25">
      <c r="A30" s="46"/>
      <c r="B30" s="214"/>
      <c r="C30" s="194"/>
      <c r="D30" s="194"/>
      <c r="E30" s="194"/>
      <c r="F30" s="60" t="s">
        <v>80</v>
      </c>
      <c r="G30" s="61">
        <f t="shared" ref="G30" si="10">IF(E29&lt;0.125,"NA",IF(0.125&lt;=E29,(0.2*E29)))</f>
        <v>2.8399999999999998E-2</v>
      </c>
      <c r="H30" s="62"/>
      <c r="I30" s="63"/>
      <c r="J30" s="64">
        <v>0.45800000000000002</v>
      </c>
      <c r="K30" s="194"/>
      <c r="L30" s="194"/>
      <c r="M30" s="194"/>
      <c r="N30" s="194"/>
      <c r="O30" s="194"/>
      <c r="P30" s="199"/>
      <c r="Q30" s="46"/>
      <c r="R30" s="46"/>
      <c r="S30" s="46"/>
      <c r="T30" s="46"/>
      <c r="U30" s="46"/>
      <c r="V30" s="46"/>
      <c r="W30" s="46"/>
      <c r="X30" s="46"/>
      <c r="Y30" s="46"/>
      <c r="Z30" s="46"/>
    </row>
    <row r="31" spans="1:26" s="54" customFormat="1" ht="13.5" customHeight="1" x14ac:dyDescent="0.25">
      <c r="A31" s="46"/>
      <c r="B31" s="214"/>
      <c r="C31" s="194"/>
      <c r="D31" s="194"/>
      <c r="E31" s="194"/>
      <c r="F31" s="60" t="s">
        <v>81</v>
      </c>
      <c r="G31" s="61">
        <f t="shared" ref="G31" si="11">+E29*0.4</f>
        <v>5.6799999999999996E-2</v>
      </c>
      <c r="H31" s="62"/>
      <c r="I31" s="63"/>
      <c r="J31" s="64">
        <v>0.46</v>
      </c>
      <c r="K31" s="194"/>
      <c r="L31" s="194"/>
      <c r="M31" s="194"/>
      <c r="N31" s="194"/>
      <c r="O31" s="194"/>
      <c r="P31" s="199"/>
      <c r="Q31" s="46"/>
      <c r="R31" s="46"/>
      <c r="S31" s="46"/>
      <c r="T31" s="46"/>
      <c r="U31" s="46"/>
      <c r="V31" s="46"/>
      <c r="W31" s="46"/>
      <c r="X31" s="46"/>
      <c r="Y31" s="46"/>
      <c r="Z31" s="46"/>
    </row>
    <row r="32" spans="1:26" s="54" customFormat="1" ht="13.5" customHeight="1" x14ac:dyDescent="0.25">
      <c r="A32" s="46"/>
      <c r="B32" s="214"/>
      <c r="C32" s="194"/>
      <c r="D32" s="194"/>
      <c r="E32" s="194"/>
      <c r="F32" s="60" t="s">
        <v>82</v>
      </c>
      <c r="G32" s="61">
        <f t="shared" ref="G32" si="12">IF(E29&lt;0.125,"NA",IF(0.125&lt;=E29,(0.8*E29)))</f>
        <v>0.11359999999999999</v>
      </c>
      <c r="H32" s="62"/>
      <c r="I32" s="63"/>
      <c r="J32" s="64">
        <v>0.50700000000000001</v>
      </c>
      <c r="K32" s="194"/>
      <c r="L32" s="194"/>
      <c r="M32" s="194"/>
      <c r="N32" s="194"/>
      <c r="O32" s="194"/>
      <c r="P32" s="199"/>
      <c r="Q32" s="46"/>
      <c r="R32" s="46"/>
      <c r="S32" s="46"/>
      <c r="T32" s="46"/>
      <c r="U32" s="46"/>
      <c r="V32" s="46"/>
      <c r="W32" s="46"/>
      <c r="X32" s="46"/>
      <c r="Y32" s="46"/>
      <c r="Z32" s="46"/>
    </row>
    <row r="33" spans="1:26" s="54" customFormat="1" ht="13.5" customHeight="1" thickBot="1" x14ac:dyDescent="0.3">
      <c r="A33" s="46"/>
      <c r="B33" s="215"/>
      <c r="C33" s="195"/>
      <c r="D33" s="195"/>
      <c r="E33" s="195"/>
      <c r="F33" s="65" t="s">
        <v>83</v>
      </c>
      <c r="G33" s="66">
        <f t="shared" ref="G33" si="13">+E29</f>
        <v>0.14199999999999999</v>
      </c>
      <c r="H33" s="67"/>
      <c r="I33" s="68"/>
      <c r="J33" s="69">
        <v>0.50700000000000001</v>
      </c>
      <c r="K33" s="195"/>
      <c r="L33" s="195"/>
      <c r="M33" s="195"/>
      <c r="N33" s="195"/>
      <c r="O33" s="195"/>
      <c r="P33" s="200"/>
      <c r="Q33" s="46"/>
      <c r="R33" s="46"/>
      <c r="S33" s="46"/>
      <c r="T33" s="46"/>
      <c r="U33" s="46"/>
      <c r="V33" s="46"/>
      <c r="W33" s="46"/>
      <c r="X33" s="46"/>
      <c r="Y33" s="46"/>
      <c r="Z33" s="46"/>
    </row>
    <row r="34" spans="1:26" s="54" customFormat="1" ht="13.5" customHeight="1" x14ac:dyDescent="0.25">
      <c r="A34" s="46"/>
      <c r="B34" s="213">
        <v>4</v>
      </c>
      <c r="C34" s="216">
        <f>+C29+$N$12</f>
        <v>3.8</v>
      </c>
      <c r="D34" s="193">
        <v>0.121</v>
      </c>
      <c r="E34" s="193">
        <v>0.13700000000000001</v>
      </c>
      <c r="F34" s="55" t="s">
        <v>79</v>
      </c>
      <c r="G34" s="56">
        <v>0</v>
      </c>
      <c r="H34" s="57"/>
      <c r="I34" s="58"/>
      <c r="J34" s="59">
        <v>6.6000000000000003E-2</v>
      </c>
      <c r="K34" s="193">
        <f t="shared" ref="K34" si="14">+IF(E34&lt;=0.12,(J36),(IF(E34&lt;0.16,((J35+2*J36+J37)/4),IF(E34&gt;=0.16,((J34+3*J35+2*J36+3*J37+J38)/10)))))</f>
        <v>0.44600000000000001</v>
      </c>
      <c r="L34" s="193">
        <f t="shared" ref="L34" si="15">ROUND(+(D29+D34)/2*(C34-C29),3)</f>
        <v>5.5E-2</v>
      </c>
      <c r="M34" s="193">
        <f t="shared" ref="M34" si="16">ROUND(+K34*L34,4)</f>
        <v>2.4500000000000001E-2</v>
      </c>
      <c r="N34" s="196">
        <f t="shared" ref="N34" si="17">ROUND(+M34/$M$108*100,2)</f>
        <v>13.17</v>
      </c>
      <c r="O34" s="197"/>
      <c r="P34" s="198"/>
      <c r="Q34" s="46"/>
      <c r="R34" s="46"/>
      <c r="S34" s="46"/>
      <c r="T34" s="46"/>
      <c r="U34" s="46"/>
      <c r="V34" s="46"/>
      <c r="W34" s="46"/>
      <c r="X34" s="46"/>
      <c r="Y34" s="46"/>
      <c r="Z34" s="46"/>
    </row>
    <row r="35" spans="1:26" s="54" customFormat="1" ht="13.5" customHeight="1" x14ac:dyDescent="0.25">
      <c r="A35" s="46"/>
      <c r="B35" s="214"/>
      <c r="C35" s="194"/>
      <c r="D35" s="194"/>
      <c r="E35" s="194"/>
      <c r="F35" s="60" t="s">
        <v>80</v>
      </c>
      <c r="G35" s="61">
        <f t="shared" ref="G35" si="18">IF(E34&lt;0.125,"NA",IF(0.125&lt;=E34,(0.2*E34)))</f>
        <v>2.7400000000000004E-2</v>
      </c>
      <c r="H35" s="62"/>
      <c r="I35" s="63"/>
      <c r="J35" s="64">
        <v>0.36799999999999999</v>
      </c>
      <c r="K35" s="194"/>
      <c r="L35" s="194"/>
      <c r="M35" s="194"/>
      <c r="N35" s="194"/>
      <c r="O35" s="194"/>
      <c r="P35" s="199"/>
      <c r="Q35" s="46"/>
      <c r="R35" s="46"/>
      <c r="S35" s="46"/>
      <c r="T35" s="46"/>
      <c r="U35" s="46"/>
      <c r="V35" s="46"/>
      <c r="W35" s="46"/>
      <c r="X35" s="46"/>
      <c r="Y35" s="46"/>
      <c r="Z35" s="46"/>
    </row>
    <row r="36" spans="1:26" s="54" customFormat="1" ht="13.5" customHeight="1" x14ac:dyDescent="0.25">
      <c r="A36" s="46"/>
      <c r="B36" s="214"/>
      <c r="C36" s="194"/>
      <c r="D36" s="194"/>
      <c r="E36" s="194"/>
      <c r="F36" s="60" t="s">
        <v>81</v>
      </c>
      <c r="G36" s="61">
        <f t="shared" ref="G36" si="19">+E34*0.4</f>
        <v>5.4800000000000008E-2</v>
      </c>
      <c r="H36" s="62"/>
      <c r="I36" s="63"/>
      <c r="J36" s="64">
        <v>0.45700000000000002</v>
      </c>
      <c r="K36" s="194"/>
      <c r="L36" s="194"/>
      <c r="M36" s="194"/>
      <c r="N36" s="194"/>
      <c r="O36" s="194"/>
      <c r="P36" s="199"/>
      <c r="Q36" s="46"/>
      <c r="R36" s="46"/>
      <c r="S36" s="46"/>
      <c r="T36" s="46"/>
      <c r="U36" s="46"/>
      <c r="V36" s="46"/>
      <c r="W36" s="46"/>
      <c r="X36" s="46"/>
      <c r="Y36" s="46"/>
      <c r="Z36" s="46"/>
    </row>
    <row r="37" spans="1:26" s="54" customFormat="1" ht="13.5" customHeight="1" x14ac:dyDescent="0.25">
      <c r="A37" s="46"/>
      <c r="B37" s="214"/>
      <c r="C37" s="194"/>
      <c r="D37" s="194"/>
      <c r="E37" s="194"/>
      <c r="F37" s="60" t="s">
        <v>82</v>
      </c>
      <c r="G37" s="61">
        <f t="shared" ref="G37" si="20">IF(E34&lt;0.125,"NA",IF(0.125&lt;=E34,(0.8*E34)))</f>
        <v>0.10960000000000002</v>
      </c>
      <c r="H37" s="62"/>
      <c r="I37" s="63"/>
      <c r="J37" s="64">
        <v>0.502</v>
      </c>
      <c r="K37" s="194"/>
      <c r="L37" s="194"/>
      <c r="M37" s="194"/>
      <c r="N37" s="194"/>
      <c r="O37" s="194"/>
      <c r="P37" s="199"/>
      <c r="Q37" s="46"/>
      <c r="R37" s="46"/>
      <c r="S37" s="46"/>
      <c r="T37" s="46"/>
      <c r="U37" s="46"/>
      <c r="V37" s="46"/>
      <c r="W37" s="46"/>
      <c r="X37" s="46"/>
      <c r="Y37" s="46"/>
      <c r="Z37" s="46"/>
    </row>
    <row r="38" spans="1:26" s="54" customFormat="1" ht="13.5" customHeight="1" thickBot="1" x14ac:dyDescent="0.3">
      <c r="A38" s="46"/>
      <c r="B38" s="215"/>
      <c r="C38" s="195"/>
      <c r="D38" s="195"/>
      <c r="E38" s="195"/>
      <c r="F38" s="65" t="s">
        <v>83</v>
      </c>
      <c r="G38" s="66">
        <f t="shared" ref="G38" si="21">+E34</f>
        <v>0.13700000000000001</v>
      </c>
      <c r="H38" s="67"/>
      <c r="I38" s="68"/>
      <c r="J38" s="69">
        <v>0.502</v>
      </c>
      <c r="K38" s="195"/>
      <c r="L38" s="195"/>
      <c r="M38" s="195"/>
      <c r="N38" s="195"/>
      <c r="O38" s="195"/>
      <c r="P38" s="200"/>
      <c r="Q38" s="46"/>
      <c r="R38" s="46"/>
      <c r="S38" s="46"/>
      <c r="T38" s="46"/>
      <c r="U38" s="46"/>
      <c r="V38" s="46"/>
      <c r="W38" s="46"/>
      <c r="X38" s="46"/>
      <c r="Y38" s="46"/>
      <c r="Z38" s="46"/>
    </row>
    <row r="39" spans="1:26" s="54" customFormat="1" ht="13.5" customHeight="1" x14ac:dyDescent="0.25">
      <c r="A39" s="46"/>
      <c r="B39" s="213">
        <v>5</v>
      </c>
      <c r="C39" s="216">
        <f>+C34+$N$12</f>
        <v>4.2</v>
      </c>
      <c r="D39" s="193">
        <v>9.8000000000000004E-2</v>
      </c>
      <c r="E39" s="193">
        <v>0.105</v>
      </c>
      <c r="F39" s="55" t="s">
        <v>79</v>
      </c>
      <c r="G39" s="56">
        <v>0</v>
      </c>
      <c r="H39" s="57"/>
      <c r="I39" s="58"/>
      <c r="J39" s="59">
        <v>0.39300000000000002</v>
      </c>
      <c r="K39" s="193">
        <f t="shared" ref="K39:K54" si="22">+IF(E39&lt;=0.12,(J41),(IF(E39&lt;0.16,((J40+2*J41+J42)/4),IF(E39&gt;=0.16,((J39+3*J40+2*J41+3*J42+J43)/10)))))</f>
        <v>0.51900000000000002</v>
      </c>
      <c r="L39" s="193">
        <f t="shared" ref="L39" si="23">ROUND(+(D34+D39)/2*(C39-C34),3)</f>
        <v>4.3999999999999997E-2</v>
      </c>
      <c r="M39" s="193">
        <f t="shared" ref="M39" si="24">ROUND(+K39*L39,4)</f>
        <v>2.2800000000000001E-2</v>
      </c>
      <c r="N39" s="196">
        <f t="shared" ref="N39" si="25">ROUND(+M39/$M$108*100,2)</f>
        <v>12.26</v>
      </c>
      <c r="O39" s="197"/>
      <c r="P39" s="198"/>
      <c r="Q39" s="46"/>
      <c r="R39" s="46"/>
      <c r="S39" s="46"/>
      <c r="T39" s="46"/>
      <c r="U39" s="46"/>
      <c r="V39" s="46"/>
      <c r="W39" s="46"/>
      <c r="X39" s="46"/>
      <c r="Y39" s="46"/>
      <c r="Z39" s="46"/>
    </row>
    <row r="40" spans="1:26" s="54" customFormat="1" ht="13.5" customHeight="1" x14ac:dyDescent="0.25">
      <c r="A40" s="46"/>
      <c r="B40" s="214"/>
      <c r="C40" s="194"/>
      <c r="D40" s="194"/>
      <c r="E40" s="194"/>
      <c r="F40" s="60" t="s">
        <v>80</v>
      </c>
      <c r="G40" s="61" t="str">
        <f t="shared" ref="G40" si="26">IF(E39&lt;0.125,"NA",IF(0.125&lt;=E39,(0.2*E39)))</f>
        <v>NA</v>
      </c>
      <c r="H40" s="62"/>
      <c r="I40" s="63"/>
      <c r="J40" s="64">
        <v>0.52400000000000002</v>
      </c>
      <c r="K40" s="194"/>
      <c r="L40" s="194"/>
      <c r="M40" s="194"/>
      <c r="N40" s="194"/>
      <c r="O40" s="194"/>
      <c r="P40" s="199"/>
      <c r="Q40" s="46"/>
      <c r="R40" s="46"/>
      <c r="S40" s="46"/>
      <c r="T40" s="46"/>
      <c r="U40" s="46"/>
      <c r="V40" s="46"/>
      <c r="W40" s="46"/>
      <c r="X40" s="46"/>
      <c r="Y40" s="46"/>
      <c r="Z40" s="46"/>
    </row>
    <row r="41" spans="1:26" s="54" customFormat="1" ht="13.5" customHeight="1" x14ac:dyDescent="0.25">
      <c r="A41" s="46"/>
      <c r="B41" s="214"/>
      <c r="C41" s="194"/>
      <c r="D41" s="194"/>
      <c r="E41" s="194"/>
      <c r="F41" s="60" t="s">
        <v>81</v>
      </c>
      <c r="G41" s="61">
        <f t="shared" ref="G41" si="27">+E39*0.4</f>
        <v>4.2000000000000003E-2</v>
      </c>
      <c r="H41" s="62"/>
      <c r="I41" s="63"/>
      <c r="J41" s="64">
        <v>0.51900000000000002</v>
      </c>
      <c r="K41" s="194"/>
      <c r="L41" s="194"/>
      <c r="M41" s="194"/>
      <c r="N41" s="194"/>
      <c r="O41" s="194"/>
      <c r="P41" s="199"/>
      <c r="Q41" s="46"/>
      <c r="R41" s="46"/>
      <c r="S41" s="46"/>
      <c r="T41" s="46"/>
      <c r="U41" s="46"/>
      <c r="V41" s="46"/>
      <c r="W41" s="46"/>
      <c r="X41" s="46"/>
      <c r="Y41" s="46"/>
      <c r="Z41" s="46"/>
    </row>
    <row r="42" spans="1:26" s="54" customFormat="1" ht="13.5" customHeight="1" x14ac:dyDescent="0.25">
      <c r="A42" s="46"/>
      <c r="B42" s="214"/>
      <c r="C42" s="194"/>
      <c r="D42" s="194"/>
      <c r="E42" s="194"/>
      <c r="F42" s="60" t="s">
        <v>82</v>
      </c>
      <c r="G42" s="61" t="str">
        <f t="shared" ref="G42" si="28">IF(E39&lt;0.125,"NA",IF(0.125&lt;=E39,(0.8*E39)))</f>
        <v>NA</v>
      </c>
      <c r="H42" s="62"/>
      <c r="I42" s="63"/>
      <c r="J42" s="64">
        <v>0.54300000000000004</v>
      </c>
      <c r="K42" s="194"/>
      <c r="L42" s="194"/>
      <c r="M42" s="194"/>
      <c r="N42" s="194"/>
      <c r="O42" s="194"/>
      <c r="P42" s="199"/>
      <c r="Q42" s="46"/>
      <c r="R42" s="46"/>
      <c r="S42" s="46"/>
      <c r="T42" s="46"/>
      <c r="U42" s="46"/>
      <c r="V42" s="46"/>
      <c r="W42" s="46"/>
      <c r="X42" s="46"/>
      <c r="Y42" s="46"/>
      <c r="Z42" s="46"/>
    </row>
    <row r="43" spans="1:26" s="54" customFormat="1" ht="13.5" customHeight="1" thickBot="1" x14ac:dyDescent="0.3">
      <c r="A43" s="46"/>
      <c r="B43" s="215"/>
      <c r="C43" s="195"/>
      <c r="D43" s="195"/>
      <c r="E43" s="195"/>
      <c r="F43" s="65" t="s">
        <v>83</v>
      </c>
      <c r="G43" s="66">
        <f t="shared" ref="G43" si="29">+E39</f>
        <v>0.105</v>
      </c>
      <c r="H43" s="67"/>
      <c r="I43" s="68"/>
      <c r="J43" s="69">
        <v>0.54300000000000004</v>
      </c>
      <c r="K43" s="195"/>
      <c r="L43" s="195"/>
      <c r="M43" s="195"/>
      <c r="N43" s="195"/>
      <c r="O43" s="195"/>
      <c r="P43" s="200"/>
      <c r="Q43" s="46"/>
      <c r="R43" s="46"/>
      <c r="S43" s="46"/>
      <c r="T43" s="46"/>
      <c r="U43" s="46"/>
      <c r="V43" s="46"/>
      <c r="W43" s="46"/>
      <c r="X43" s="46"/>
      <c r="Y43" s="46"/>
      <c r="Z43" s="46"/>
    </row>
    <row r="44" spans="1:26" s="54" customFormat="1" ht="13.5" customHeight="1" x14ac:dyDescent="0.25">
      <c r="A44" s="46"/>
      <c r="B44" s="213">
        <v>6</v>
      </c>
      <c r="C44" s="216">
        <f>+C39+$N$12</f>
        <v>4.6000000000000005</v>
      </c>
      <c r="D44" s="193">
        <v>8.8999999999999996E-2</v>
      </c>
      <c r="E44" s="193">
        <v>9.5000000000000001E-2</v>
      </c>
      <c r="F44" s="55" t="s">
        <v>79</v>
      </c>
      <c r="G44" s="56">
        <v>0</v>
      </c>
      <c r="H44" s="57"/>
      <c r="I44" s="58"/>
      <c r="J44" s="59">
        <v>0.42399999999999999</v>
      </c>
      <c r="K44" s="193">
        <f t="shared" si="22"/>
        <v>0.46600000000000003</v>
      </c>
      <c r="L44" s="193">
        <f t="shared" ref="L44:L54" si="30">ROUND(+(D39+D44)/2*(C44-C39),3)</f>
        <v>3.6999999999999998E-2</v>
      </c>
      <c r="M44" s="193">
        <f t="shared" ref="M44:M54" si="31">ROUND(+K44*L44,4)</f>
        <v>1.72E-2</v>
      </c>
      <c r="N44" s="196">
        <f t="shared" ref="N44:N54" si="32">ROUND(+M44/$M$108*100,2)</f>
        <v>9.25</v>
      </c>
      <c r="O44" s="197"/>
      <c r="P44" s="198"/>
      <c r="Q44" s="46"/>
      <c r="R44" s="46"/>
      <c r="S44" s="46"/>
      <c r="T44" s="46"/>
      <c r="U44" s="46"/>
      <c r="V44" s="46"/>
      <c r="W44" s="46"/>
      <c r="X44" s="46"/>
      <c r="Y44" s="46"/>
      <c r="Z44" s="46"/>
    </row>
    <row r="45" spans="1:26" s="54" customFormat="1" ht="13.5" customHeight="1" x14ac:dyDescent="0.25">
      <c r="A45" s="46"/>
      <c r="B45" s="214"/>
      <c r="C45" s="194"/>
      <c r="D45" s="194"/>
      <c r="E45" s="194"/>
      <c r="F45" s="60" t="s">
        <v>80</v>
      </c>
      <c r="G45" s="61" t="str">
        <f t="shared" ref="G45" si="33">IF(E44&lt;0.125,"NA",IF(0.125&lt;=E44,(0.2*E44)))</f>
        <v>NA</v>
      </c>
      <c r="H45" s="62"/>
      <c r="I45" s="63"/>
      <c r="J45" s="64"/>
      <c r="K45" s="194"/>
      <c r="L45" s="194"/>
      <c r="M45" s="194"/>
      <c r="N45" s="194"/>
      <c r="O45" s="194"/>
      <c r="P45" s="199"/>
      <c r="Q45" s="46"/>
      <c r="R45" s="46"/>
      <c r="S45" s="46"/>
      <c r="T45" s="46"/>
      <c r="U45" s="46"/>
      <c r="V45" s="46"/>
      <c r="W45" s="46"/>
      <c r="X45" s="46"/>
      <c r="Y45" s="46"/>
      <c r="Z45" s="46"/>
    </row>
    <row r="46" spans="1:26" s="54" customFormat="1" ht="13.5" customHeight="1" x14ac:dyDescent="0.25">
      <c r="A46" s="46"/>
      <c r="B46" s="214"/>
      <c r="C46" s="194"/>
      <c r="D46" s="194"/>
      <c r="E46" s="194"/>
      <c r="F46" s="60" t="s">
        <v>81</v>
      </c>
      <c r="G46" s="61">
        <f t="shared" ref="G46" si="34">+E44*0.4</f>
        <v>3.8000000000000006E-2</v>
      </c>
      <c r="H46" s="62"/>
      <c r="I46" s="63"/>
      <c r="J46" s="64">
        <v>0.46600000000000003</v>
      </c>
      <c r="K46" s="194"/>
      <c r="L46" s="194"/>
      <c r="M46" s="194"/>
      <c r="N46" s="194"/>
      <c r="O46" s="194"/>
      <c r="P46" s="199"/>
      <c r="Q46" s="46"/>
      <c r="R46" s="46"/>
      <c r="S46" s="46"/>
      <c r="T46" s="46"/>
      <c r="U46" s="46"/>
      <c r="V46" s="46"/>
      <c r="W46" s="46"/>
      <c r="X46" s="46"/>
      <c r="Y46" s="46"/>
      <c r="Z46" s="46"/>
    </row>
    <row r="47" spans="1:26" s="54" customFormat="1" ht="13.5" customHeight="1" x14ac:dyDescent="0.25">
      <c r="A47" s="46"/>
      <c r="B47" s="214"/>
      <c r="C47" s="194"/>
      <c r="D47" s="194"/>
      <c r="E47" s="194"/>
      <c r="F47" s="60" t="s">
        <v>82</v>
      </c>
      <c r="G47" s="61" t="str">
        <f t="shared" ref="G47" si="35">IF(E44&lt;0.125,"NA",IF(0.125&lt;=E44,(0.8*E44)))</f>
        <v>NA</v>
      </c>
      <c r="H47" s="62"/>
      <c r="I47" s="63"/>
      <c r="J47" s="64"/>
      <c r="K47" s="194"/>
      <c r="L47" s="194"/>
      <c r="M47" s="194"/>
      <c r="N47" s="194"/>
      <c r="O47" s="194"/>
      <c r="P47" s="199"/>
      <c r="Q47" s="46"/>
      <c r="R47" s="46"/>
      <c r="S47" s="46"/>
      <c r="T47" s="46"/>
      <c r="U47" s="46"/>
      <c r="V47" s="46"/>
      <c r="W47" s="46"/>
      <c r="X47" s="46"/>
      <c r="Y47" s="46"/>
      <c r="Z47" s="46"/>
    </row>
    <row r="48" spans="1:26" s="54" customFormat="1" ht="13.5" customHeight="1" thickBot="1" x14ac:dyDescent="0.3">
      <c r="A48" s="46"/>
      <c r="B48" s="215"/>
      <c r="C48" s="195"/>
      <c r="D48" s="195"/>
      <c r="E48" s="195"/>
      <c r="F48" s="65" t="s">
        <v>83</v>
      </c>
      <c r="G48" s="66">
        <f t="shared" ref="G48" si="36">+E44</f>
        <v>9.5000000000000001E-2</v>
      </c>
      <c r="H48" s="67"/>
      <c r="I48" s="68"/>
      <c r="J48" s="69">
        <v>0.41499999999999998</v>
      </c>
      <c r="K48" s="195"/>
      <c r="L48" s="195"/>
      <c r="M48" s="195"/>
      <c r="N48" s="195"/>
      <c r="O48" s="195"/>
      <c r="P48" s="200"/>
      <c r="Q48" s="46"/>
      <c r="R48" s="46"/>
      <c r="S48" s="46"/>
      <c r="T48" s="46"/>
      <c r="U48" s="46"/>
      <c r="V48" s="46"/>
      <c r="W48" s="46"/>
      <c r="X48" s="46"/>
      <c r="Y48" s="46"/>
      <c r="Z48" s="46"/>
    </row>
    <row r="49" spans="1:26" s="54" customFormat="1" ht="13.5" customHeight="1" x14ac:dyDescent="0.25">
      <c r="A49" s="46"/>
      <c r="B49" s="213">
        <v>7</v>
      </c>
      <c r="C49" s="216">
        <f>+C44+$N$12</f>
        <v>5.0000000000000009</v>
      </c>
      <c r="D49" s="193">
        <v>7.4999999999999997E-2</v>
      </c>
      <c r="E49" s="193">
        <v>7.3999999999999996E-2</v>
      </c>
      <c r="F49" s="55" t="s">
        <v>79</v>
      </c>
      <c r="G49" s="56">
        <v>0</v>
      </c>
      <c r="H49" s="57"/>
      <c r="I49" s="58"/>
      <c r="J49" s="59">
        <v>0.28799999999999998</v>
      </c>
      <c r="K49" s="193">
        <f t="shared" si="22"/>
        <v>0.28799999999999998</v>
      </c>
      <c r="L49" s="193">
        <f t="shared" si="30"/>
        <v>3.3000000000000002E-2</v>
      </c>
      <c r="M49" s="193">
        <f t="shared" si="31"/>
        <v>9.4999999999999998E-3</v>
      </c>
      <c r="N49" s="196">
        <f t="shared" si="32"/>
        <v>5.1100000000000003</v>
      </c>
      <c r="O49" s="197"/>
      <c r="P49" s="198"/>
      <c r="Q49" s="46"/>
      <c r="R49" s="46"/>
      <c r="S49" s="46"/>
      <c r="T49" s="46"/>
      <c r="U49" s="46"/>
      <c r="V49" s="46"/>
      <c r="W49" s="46"/>
      <c r="X49" s="46"/>
      <c r="Y49" s="46"/>
      <c r="Z49" s="46"/>
    </row>
    <row r="50" spans="1:26" s="54" customFormat="1" ht="13.5" customHeight="1" x14ac:dyDescent="0.25">
      <c r="A50" s="46"/>
      <c r="B50" s="214"/>
      <c r="C50" s="194"/>
      <c r="D50" s="194"/>
      <c r="E50" s="194"/>
      <c r="F50" s="60" t="s">
        <v>80</v>
      </c>
      <c r="G50" s="61" t="str">
        <f t="shared" ref="G50" si="37">IF(E49&lt;0.125,"NA",IF(0.125&lt;=E49,(0.2*E49)))</f>
        <v>NA</v>
      </c>
      <c r="H50" s="62"/>
      <c r="I50" s="63"/>
      <c r="J50" s="64"/>
      <c r="K50" s="194"/>
      <c r="L50" s="194"/>
      <c r="M50" s="194"/>
      <c r="N50" s="194"/>
      <c r="O50" s="194"/>
      <c r="P50" s="199"/>
      <c r="Q50" s="46"/>
      <c r="R50" s="46"/>
      <c r="S50" s="46"/>
      <c r="T50" s="46"/>
      <c r="U50" s="46"/>
      <c r="V50" s="46"/>
      <c r="W50" s="46"/>
      <c r="X50" s="46"/>
      <c r="Y50" s="46"/>
      <c r="Z50" s="46"/>
    </row>
    <row r="51" spans="1:26" s="54" customFormat="1" ht="13.5" customHeight="1" x14ac:dyDescent="0.25">
      <c r="A51" s="46"/>
      <c r="B51" s="214"/>
      <c r="C51" s="194"/>
      <c r="D51" s="194"/>
      <c r="E51" s="194"/>
      <c r="F51" s="60" t="s">
        <v>81</v>
      </c>
      <c r="G51" s="61">
        <f t="shared" ref="G51" si="38">+E49*0.4</f>
        <v>2.9600000000000001E-2</v>
      </c>
      <c r="H51" s="62"/>
      <c r="I51" s="63"/>
      <c r="J51" s="64">
        <v>0.28799999999999998</v>
      </c>
      <c r="K51" s="194"/>
      <c r="L51" s="194"/>
      <c r="M51" s="194"/>
      <c r="N51" s="194"/>
      <c r="O51" s="194"/>
      <c r="P51" s="199"/>
      <c r="Q51" s="46"/>
      <c r="R51" s="46"/>
      <c r="S51" s="46"/>
      <c r="T51" s="46"/>
      <c r="U51" s="46"/>
      <c r="V51" s="46"/>
      <c r="W51" s="46"/>
      <c r="X51" s="46"/>
      <c r="Y51" s="46"/>
      <c r="Z51" s="46"/>
    </row>
    <row r="52" spans="1:26" s="54" customFormat="1" ht="13.5" customHeight="1" x14ac:dyDescent="0.25">
      <c r="A52" s="46"/>
      <c r="B52" s="214"/>
      <c r="C52" s="194"/>
      <c r="D52" s="194"/>
      <c r="E52" s="194"/>
      <c r="F52" s="60" t="s">
        <v>82</v>
      </c>
      <c r="G52" s="61" t="str">
        <f t="shared" ref="G52" si="39">IF(E49&lt;0.125,"NA",IF(0.125&lt;=E49,(0.8*E49)))</f>
        <v>NA</v>
      </c>
      <c r="H52" s="62"/>
      <c r="I52" s="63"/>
      <c r="J52" s="64"/>
      <c r="K52" s="194"/>
      <c r="L52" s="194"/>
      <c r="M52" s="194"/>
      <c r="N52" s="194"/>
      <c r="O52" s="194"/>
      <c r="P52" s="199"/>
      <c r="Q52" s="46"/>
      <c r="R52" s="46"/>
      <c r="S52" s="46"/>
      <c r="T52" s="46"/>
      <c r="U52" s="46"/>
      <c r="V52" s="46"/>
      <c r="W52" s="46"/>
      <c r="X52" s="46"/>
      <c r="Y52" s="46"/>
      <c r="Z52" s="46"/>
    </row>
    <row r="53" spans="1:26" s="54" customFormat="1" ht="13.5" customHeight="1" thickBot="1" x14ac:dyDescent="0.3">
      <c r="A53" s="46"/>
      <c r="B53" s="215"/>
      <c r="C53" s="195"/>
      <c r="D53" s="195"/>
      <c r="E53" s="195"/>
      <c r="F53" s="65" t="s">
        <v>83</v>
      </c>
      <c r="G53" s="66">
        <f t="shared" ref="G53" si="40">+E49</f>
        <v>7.3999999999999996E-2</v>
      </c>
      <c r="H53" s="67"/>
      <c r="I53" s="68"/>
      <c r="J53" s="69">
        <v>0.33900000000000002</v>
      </c>
      <c r="K53" s="195"/>
      <c r="L53" s="195"/>
      <c r="M53" s="195"/>
      <c r="N53" s="195"/>
      <c r="O53" s="195"/>
      <c r="P53" s="200"/>
      <c r="Q53" s="46"/>
      <c r="R53" s="46"/>
      <c r="S53" s="46"/>
      <c r="T53" s="46"/>
      <c r="U53" s="46"/>
      <c r="V53" s="46"/>
      <c r="W53" s="46"/>
      <c r="X53" s="46"/>
      <c r="Y53" s="46"/>
      <c r="Z53" s="46"/>
    </row>
    <row r="54" spans="1:26" s="54" customFormat="1" ht="13.5" customHeight="1" x14ac:dyDescent="0.25">
      <c r="A54" s="46"/>
      <c r="B54" s="213">
        <v>8</v>
      </c>
      <c r="C54" s="216">
        <f>+C49+$N$12</f>
        <v>5.4000000000000012</v>
      </c>
      <c r="D54" s="193">
        <v>6.0999999999999999E-2</v>
      </c>
      <c r="E54" s="193">
        <v>7.0000000000000007E-2</v>
      </c>
      <c r="F54" s="55" t="s">
        <v>79</v>
      </c>
      <c r="G54" s="56">
        <v>0</v>
      </c>
      <c r="H54" s="57"/>
      <c r="I54" s="58"/>
      <c r="J54" s="59">
        <v>0.26</v>
      </c>
      <c r="K54" s="193">
        <f t="shared" si="22"/>
        <v>0.26</v>
      </c>
      <c r="L54" s="193">
        <f t="shared" si="30"/>
        <v>2.7E-2</v>
      </c>
      <c r="M54" s="193">
        <f t="shared" si="31"/>
        <v>7.0000000000000001E-3</v>
      </c>
      <c r="N54" s="196">
        <f t="shared" si="32"/>
        <v>3.76</v>
      </c>
      <c r="O54" s="197"/>
      <c r="P54" s="198"/>
      <c r="Q54" s="46"/>
      <c r="R54" s="46"/>
      <c r="S54" s="46"/>
      <c r="T54" s="46"/>
      <c r="U54" s="46"/>
      <c r="V54" s="46"/>
      <c r="W54" s="46"/>
      <c r="X54" s="46"/>
      <c r="Y54" s="46"/>
      <c r="Z54" s="46"/>
    </row>
    <row r="55" spans="1:26" s="54" customFormat="1" ht="13.5" customHeight="1" x14ac:dyDescent="0.25">
      <c r="A55" s="46"/>
      <c r="B55" s="214"/>
      <c r="C55" s="194"/>
      <c r="D55" s="194"/>
      <c r="E55" s="194"/>
      <c r="F55" s="60" t="s">
        <v>80</v>
      </c>
      <c r="G55" s="61" t="str">
        <f t="shared" ref="G55" si="41">IF(E54&lt;0.125,"NA",IF(0.125&lt;=E54,(0.2*E54)))</f>
        <v>NA</v>
      </c>
      <c r="H55" s="62"/>
      <c r="I55" s="63"/>
      <c r="J55" s="64"/>
      <c r="K55" s="194"/>
      <c r="L55" s="194"/>
      <c r="M55" s="194"/>
      <c r="N55" s="194"/>
      <c r="O55" s="194"/>
      <c r="P55" s="199"/>
      <c r="Q55" s="46"/>
      <c r="R55" s="46"/>
      <c r="S55" s="46"/>
      <c r="T55" s="46"/>
      <c r="U55" s="46"/>
      <c r="V55" s="46"/>
      <c r="W55" s="46"/>
      <c r="X55" s="46"/>
      <c r="Y55" s="46"/>
      <c r="Z55" s="46"/>
    </row>
    <row r="56" spans="1:26" s="54" customFormat="1" ht="13.5" customHeight="1" x14ac:dyDescent="0.25">
      <c r="A56" s="46"/>
      <c r="B56" s="214"/>
      <c r="C56" s="194"/>
      <c r="D56" s="194"/>
      <c r="E56" s="194"/>
      <c r="F56" s="60" t="s">
        <v>81</v>
      </c>
      <c r="G56" s="61">
        <f t="shared" ref="G56" si="42">+E54*0.4</f>
        <v>2.8000000000000004E-2</v>
      </c>
      <c r="H56" s="62"/>
      <c r="I56" s="63"/>
      <c r="J56" s="64">
        <v>0.26</v>
      </c>
      <c r="K56" s="194"/>
      <c r="L56" s="194"/>
      <c r="M56" s="194"/>
      <c r="N56" s="194"/>
      <c r="O56" s="194"/>
      <c r="P56" s="199"/>
      <c r="Q56" s="46"/>
      <c r="R56" s="46"/>
      <c r="S56" s="46"/>
      <c r="T56" s="46"/>
      <c r="U56" s="46"/>
      <c r="V56" s="46"/>
      <c r="W56" s="46"/>
      <c r="X56" s="46"/>
      <c r="Y56" s="46"/>
      <c r="Z56" s="46"/>
    </row>
    <row r="57" spans="1:26" s="54" customFormat="1" ht="13.5" customHeight="1" x14ac:dyDescent="0.25">
      <c r="A57" s="46"/>
      <c r="B57" s="214"/>
      <c r="C57" s="194"/>
      <c r="D57" s="194"/>
      <c r="E57" s="194"/>
      <c r="F57" s="60" t="s">
        <v>82</v>
      </c>
      <c r="G57" s="61" t="str">
        <f t="shared" ref="G57" si="43">IF(E54&lt;0.125,"NA",IF(0.125&lt;=E54,(0.8*E54)))</f>
        <v>NA</v>
      </c>
      <c r="H57" s="62"/>
      <c r="I57" s="63"/>
      <c r="J57" s="64"/>
      <c r="K57" s="194"/>
      <c r="L57" s="194"/>
      <c r="M57" s="194"/>
      <c r="N57" s="194"/>
      <c r="O57" s="194"/>
      <c r="P57" s="199"/>
      <c r="Q57" s="46"/>
      <c r="R57" s="46"/>
      <c r="S57" s="46"/>
      <c r="T57" s="46"/>
      <c r="U57" s="46"/>
      <c r="V57" s="46"/>
      <c r="W57" s="46"/>
      <c r="X57" s="46"/>
      <c r="Y57" s="46"/>
      <c r="Z57" s="46"/>
    </row>
    <row r="58" spans="1:26" s="54" customFormat="1" ht="13.5" customHeight="1" thickBot="1" x14ac:dyDescent="0.3">
      <c r="A58" s="46"/>
      <c r="B58" s="215"/>
      <c r="C58" s="195"/>
      <c r="D58" s="195"/>
      <c r="E58" s="195"/>
      <c r="F58" s="65" t="s">
        <v>83</v>
      </c>
      <c r="G58" s="66">
        <f t="shared" ref="G58" si="44">+E54</f>
        <v>7.0000000000000007E-2</v>
      </c>
      <c r="H58" s="67"/>
      <c r="I58" s="68"/>
      <c r="J58" s="69">
        <v>0.27300000000000002</v>
      </c>
      <c r="K58" s="195"/>
      <c r="L58" s="195"/>
      <c r="M58" s="195"/>
      <c r="N58" s="195"/>
      <c r="O58" s="195"/>
      <c r="P58" s="200"/>
      <c r="Q58" s="46"/>
      <c r="R58" s="46"/>
      <c r="S58" s="46"/>
      <c r="T58" s="46"/>
      <c r="U58" s="46"/>
      <c r="V58" s="46"/>
      <c r="W58" s="46"/>
      <c r="X58" s="46"/>
      <c r="Y58" s="46"/>
      <c r="Z58" s="46"/>
    </row>
    <row r="59" spans="1:26" s="54" customFormat="1" ht="13.5" customHeight="1" x14ac:dyDescent="0.25">
      <c r="A59" s="46"/>
      <c r="B59" s="213">
        <v>9</v>
      </c>
      <c r="C59" s="216">
        <f>+C54+$N$12</f>
        <v>5.8000000000000016</v>
      </c>
      <c r="D59" s="193">
        <v>9.0999999999999998E-2</v>
      </c>
      <c r="E59" s="193">
        <v>9.1999999999999998E-2</v>
      </c>
      <c r="F59" s="55" t="s">
        <v>79</v>
      </c>
      <c r="G59" s="56">
        <v>0</v>
      </c>
      <c r="H59" s="57"/>
      <c r="I59" s="58"/>
      <c r="J59" s="59">
        <v>0.191</v>
      </c>
      <c r="K59" s="193">
        <f t="shared" ref="K59" si="45">+IF(E59&lt;=0.12,(J61),(IF(E59&lt;0.16,((J60+2*J61+J62)/4),IF(E59&gt;=0.16,((J59+3*J60+2*J61+3*J62+J63)/10)))))</f>
        <v>0.191</v>
      </c>
      <c r="L59" s="193">
        <f t="shared" ref="L59" si="46">ROUND(+(D54+D59)/2*(C59-C54),3)</f>
        <v>0.03</v>
      </c>
      <c r="M59" s="193">
        <f t="shared" ref="M59" si="47">ROUND(+K59*L59,4)</f>
        <v>5.7000000000000002E-3</v>
      </c>
      <c r="N59" s="196">
        <f t="shared" ref="N59" si="48">ROUND(+M59/$M$108*100,2)</f>
        <v>3.06</v>
      </c>
      <c r="O59" s="197"/>
      <c r="P59" s="198"/>
      <c r="Q59" s="46"/>
      <c r="R59" s="46"/>
      <c r="S59" s="46"/>
      <c r="T59" s="46"/>
      <c r="U59" s="46"/>
      <c r="V59" s="46"/>
      <c r="W59" s="46"/>
      <c r="X59" s="46"/>
      <c r="Y59" s="46"/>
      <c r="Z59" s="46"/>
    </row>
    <row r="60" spans="1:26" s="54" customFormat="1" ht="13.5" customHeight="1" x14ac:dyDescent="0.25">
      <c r="A60" s="46"/>
      <c r="B60" s="214"/>
      <c r="C60" s="194"/>
      <c r="D60" s="194"/>
      <c r="E60" s="194"/>
      <c r="F60" s="60" t="s">
        <v>80</v>
      </c>
      <c r="G60" s="61" t="str">
        <f t="shared" ref="G60" si="49">IF(E59&lt;0.125,"NA",IF(0.125&lt;=E59,(0.2*E59)))</f>
        <v>NA</v>
      </c>
      <c r="H60" s="62"/>
      <c r="I60" s="63"/>
      <c r="J60" s="64"/>
      <c r="K60" s="194"/>
      <c r="L60" s="194"/>
      <c r="M60" s="194"/>
      <c r="N60" s="194"/>
      <c r="O60" s="194"/>
      <c r="P60" s="199"/>
      <c r="Q60" s="46"/>
      <c r="R60" s="46"/>
      <c r="S60" s="46"/>
      <c r="T60" s="46"/>
      <c r="U60" s="46"/>
      <c r="V60" s="46"/>
      <c r="W60" s="46"/>
      <c r="X60" s="46"/>
      <c r="Y60" s="46"/>
      <c r="Z60" s="46"/>
    </row>
    <row r="61" spans="1:26" s="54" customFormat="1" ht="13.5" customHeight="1" x14ac:dyDescent="0.25">
      <c r="A61" s="46"/>
      <c r="B61" s="214"/>
      <c r="C61" s="194"/>
      <c r="D61" s="194"/>
      <c r="E61" s="194"/>
      <c r="F61" s="60" t="s">
        <v>81</v>
      </c>
      <c r="G61" s="61">
        <f t="shared" ref="G61" si="50">+E59*0.4</f>
        <v>3.6799999999999999E-2</v>
      </c>
      <c r="H61" s="62"/>
      <c r="I61" s="63"/>
      <c r="J61" s="64">
        <v>0.191</v>
      </c>
      <c r="K61" s="194"/>
      <c r="L61" s="194"/>
      <c r="M61" s="194"/>
      <c r="N61" s="194"/>
      <c r="O61" s="194"/>
      <c r="P61" s="199"/>
      <c r="Q61" s="46"/>
      <c r="R61" s="46"/>
      <c r="S61" s="46"/>
      <c r="T61" s="46"/>
      <c r="U61" s="46"/>
      <c r="V61" s="46"/>
      <c r="W61" s="46"/>
      <c r="X61" s="46"/>
      <c r="Y61" s="46"/>
      <c r="Z61" s="46"/>
    </row>
    <row r="62" spans="1:26" s="54" customFormat="1" ht="13.5" customHeight="1" x14ac:dyDescent="0.25">
      <c r="A62" s="46"/>
      <c r="B62" s="214"/>
      <c r="C62" s="194"/>
      <c r="D62" s="194"/>
      <c r="E62" s="194"/>
      <c r="F62" s="60" t="s">
        <v>82</v>
      </c>
      <c r="G62" s="61" t="str">
        <f t="shared" ref="G62" si="51">IF(E59&lt;0.125,"NA",IF(0.125&lt;=E59,(0.8*E59)))</f>
        <v>NA</v>
      </c>
      <c r="H62" s="62"/>
      <c r="I62" s="63"/>
      <c r="J62" s="64"/>
      <c r="K62" s="194"/>
      <c r="L62" s="194"/>
      <c r="M62" s="194"/>
      <c r="N62" s="194"/>
      <c r="O62" s="194"/>
      <c r="P62" s="199"/>
      <c r="Q62" s="46"/>
      <c r="R62" s="46"/>
      <c r="S62" s="46"/>
      <c r="T62" s="46"/>
      <c r="U62" s="46"/>
      <c r="V62" s="46"/>
      <c r="W62" s="46"/>
      <c r="X62" s="46"/>
      <c r="Y62" s="46"/>
      <c r="Z62" s="46"/>
    </row>
    <row r="63" spans="1:26" s="54" customFormat="1" ht="13.5" customHeight="1" thickBot="1" x14ac:dyDescent="0.3">
      <c r="A63" s="46"/>
      <c r="B63" s="215"/>
      <c r="C63" s="195"/>
      <c r="D63" s="195"/>
      <c r="E63" s="195"/>
      <c r="F63" s="65" t="s">
        <v>83</v>
      </c>
      <c r="G63" s="66">
        <f t="shared" ref="G63" si="52">+E59</f>
        <v>9.1999999999999998E-2</v>
      </c>
      <c r="H63" s="67"/>
      <c r="I63" s="68"/>
      <c r="J63" s="69">
        <v>0.22900000000000001</v>
      </c>
      <c r="K63" s="195"/>
      <c r="L63" s="195"/>
      <c r="M63" s="195"/>
      <c r="N63" s="195"/>
      <c r="O63" s="195"/>
      <c r="P63" s="200"/>
      <c r="Q63" s="46"/>
      <c r="R63" s="46"/>
      <c r="S63" s="46"/>
      <c r="T63" s="46"/>
      <c r="U63" s="46"/>
      <c r="V63" s="46"/>
      <c r="W63" s="46"/>
      <c r="X63" s="46"/>
      <c r="Y63" s="46"/>
      <c r="Z63" s="46"/>
    </row>
    <row r="64" spans="1:26" s="54" customFormat="1" ht="13.5" customHeight="1" x14ac:dyDescent="0.25">
      <c r="A64" s="46"/>
      <c r="B64" s="213">
        <v>10</v>
      </c>
      <c r="C64" s="216">
        <f>+C59+$N$12</f>
        <v>6.200000000000002</v>
      </c>
      <c r="D64" s="193">
        <v>0.125</v>
      </c>
      <c r="E64" s="193">
        <v>0.104</v>
      </c>
      <c r="F64" s="55" t="s">
        <v>79</v>
      </c>
      <c r="G64" s="56">
        <v>0</v>
      </c>
      <c r="H64" s="57"/>
      <c r="I64" s="58"/>
      <c r="J64" s="59">
        <v>0.27600000000000002</v>
      </c>
      <c r="K64" s="193">
        <f t="shared" ref="K64" si="53">+IF(E64&lt;=0.12,(J66),(IF(E64&lt;0.16,((J65+2*J66+J67)/4),IF(E64&gt;=0.16,((J64+3*J65+2*J66+3*J67+J68)/10)))))</f>
        <v>0.255</v>
      </c>
      <c r="L64" s="193">
        <f t="shared" ref="L64" si="54">ROUND(+(D59+D64)/2*(C64-C59),3)</f>
        <v>4.2999999999999997E-2</v>
      </c>
      <c r="M64" s="193">
        <f t="shared" ref="M64" si="55">ROUND(+K64*L64,4)</f>
        <v>1.0999999999999999E-2</v>
      </c>
      <c r="N64" s="196">
        <f t="shared" ref="N64:N69" si="56">ROUND(+M64/$M$108*100,2)</f>
        <v>5.91</v>
      </c>
      <c r="O64" s="197"/>
      <c r="P64" s="198"/>
      <c r="Q64" s="46"/>
      <c r="R64" s="46"/>
      <c r="S64" s="46"/>
      <c r="T64" s="46"/>
      <c r="U64" s="46"/>
      <c r="V64" s="46"/>
      <c r="W64" s="46"/>
      <c r="X64" s="46"/>
      <c r="Y64" s="46"/>
      <c r="Z64" s="46"/>
    </row>
    <row r="65" spans="1:26" s="54" customFormat="1" ht="13.5" customHeight="1" x14ac:dyDescent="0.25">
      <c r="A65" s="46"/>
      <c r="B65" s="214"/>
      <c r="C65" s="194"/>
      <c r="D65" s="194"/>
      <c r="E65" s="194"/>
      <c r="F65" s="60" t="s">
        <v>80</v>
      </c>
      <c r="G65" s="61" t="str">
        <f t="shared" ref="G65" si="57">IF(E64&lt;0.125,"NA",IF(0.125&lt;=E64,(0.2*E64)))</f>
        <v>NA</v>
      </c>
      <c r="H65" s="62"/>
      <c r="I65" s="63"/>
      <c r="J65" s="64"/>
      <c r="K65" s="194"/>
      <c r="L65" s="194"/>
      <c r="M65" s="194"/>
      <c r="N65" s="194"/>
      <c r="O65" s="194"/>
      <c r="P65" s="199"/>
      <c r="Q65" s="46"/>
      <c r="R65" s="46"/>
      <c r="S65" s="46"/>
      <c r="T65" s="46"/>
      <c r="U65" s="46"/>
      <c r="V65" s="46"/>
      <c r="W65" s="46"/>
      <c r="X65" s="46"/>
      <c r="Y65" s="46"/>
      <c r="Z65" s="46"/>
    </row>
    <row r="66" spans="1:26" s="54" customFormat="1" ht="13.5" customHeight="1" x14ac:dyDescent="0.25">
      <c r="A66" s="46"/>
      <c r="B66" s="214"/>
      <c r="C66" s="194"/>
      <c r="D66" s="194"/>
      <c r="E66" s="194"/>
      <c r="F66" s="60" t="s">
        <v>81</v>
      </c>
      <c r="G66" s="61">
        <f t="shared" ref="G66" si="58">+E64*0.4</f>
        <v>4.1599999999999998E-2</v>
      </c>
      <c r="H66" s="62"/>
      <c r="I66" s="63"/>
      <c r="J66" s="64">
        <v>0.255</v>
      </c>
      <c r="K66" s="194"/>
      <c r="L66" s="194"/>
      <c r="M66" s="194"/>
      <c r="N66" s="194"/>
      <c r="O66" s="194"/>
      <c r="P66" s="199"/>
      <c r="Q66" s="46"/>
      <c r="R66" s="46"/>
      <c r="S66" s="46"/>
      <c r="T66" s="46"/>
      <c r="U66" s="46"/>
      <c r="V66" s="46"/>
      <c r="W66" s="46"/>
      <c r="X66" s="46"/>
      <c r="Y66" s="46"/>
      <c r="Z66" s="46"/>
    </row>
    <row r="67" spans="1:26" s="54" customFormat="1" ht="13.5" customHeight="1" x14ac:dyDescent="0.25">
      <c r="A67" s="46"/>
      <c r="B67" s="214"/>
      <c r="C67" s="194"/>
      <c r="D67" s="194"/>
      <c r="E67" s="194"/>
      <c r="F67" s="60" t="s">
        <v>82</v>
      </c>
      <c r="G67" s="61" t="str">
        <f t="shared" ref="G67" si="59">IF(E64&lt;0.125,"NA",IF(0.125&lt;=E64,(0.8*E64)))</f>
        <v>NA</v>
      </c>
      <c r="H67" s="62"/>
      <c r="I67" s="63"/>
      <c r="J67" s="64"/>
      <c r="K67" s="194"/>
      <c r="L67" s="194"/>
      <c r="M67" s="194"/>
      <c r="N67" s="194"/>
      <c r="O67" s="194"/>
      <c r="P67" s="199"/>
      <c r="Q67" s="46"/>
      <c r="R67" s="46"/>
      <c r="S67" s="46"/>
      <c r="T67" s="46"/>
      <c r="U67" s="46"/>
      <c r="V67" s="46"/>
      <c r="W67" s="46"/>
      <c r="X67" s="46"/>
      <c r="Y67" s="46"/>
      <c r="Z67" s="46"/>
    </row>
    <row r="68" spans="1:26" s="54" customFormat="1" ht="13.5" customHeight="1" thickBot="1" x14ac:dyDescent="0.3">
      <c r="A68" s="46"/>
      <c r="B68" s="215"/>
      <c r="C68" s="195"/>
      <c r="D68" s="195"/>
      <c r="E68" s="195"/>
      <c r="F68" s="65" t="s">
        <v>83</v>
      </c>
      <c r="G68" s="66">
        <f t="shared" ref="G68" si="60">+E64</f>
        <v>0.104</v>
      </c>
      <c r="H68" s="67"/>
      <c r="I68" s="68"/>
      <c r="J68" s="69">
        <v>0.27900000000000003</v>
      </c>
      <c r="K68" s="195"/>
      <c r="L68" s="195"/>
      <c r="M68" s="195"/>
      <c r="N68" s="195"/>
      <c r="O68" s="195"/>
      <c r="P68" s="200"/>
      <c r="Q68" s="46"/>
      <c r="R68" s="46"/>
      <c r="S68" s="46"/>
      <c r="T68" s="46"/>
      <c r="U68" s="46"/>
      <c r="V68" s="46"/>
      <c r="W68" s="46"/>
      <c r="X68" s="46"/>
      <c r="Y68" s="46"/>
      <c r="Z68" s="46"/>
    </row>
    <row r="69" spans="1:26" s="54" customFormat="1" ht="13.5" customHeight="1" x14ac:dyDescent="0.25">
      <c r="A69" s="46"/>
      <c r="B69" s="213">
        <v>11</v>
      </c>
      <c r="C69" s="216">
        <f>+C64+$N$12</f>
        <v>6.6000000000000023</v>
      </c>
      <c r="D69" s="193">
        <v>0.13800000000000001</v>
      </c>
      <c r="E69" s="193">
        <v>0.127</v>
      </c>
      <c r="F69" s="55" t="s">
        <v>79</v>
      </c>
      <c r="G69" s="56">
        <v>0</v>
      </c>
      <c r="H69" s="57"/>
      <c r="I69" s="58"/>
      <c r="J69" s="59">
        <v>0.16300000000000001</v>
      </c>
      <c r="K69" s="193">
        <f t="shared" ref="K69" si="61">+IF(E69&lt;=0.12,(J71),(IF(E69&lt;0.16,((J70+2*J71+J72)/4),IF(E69&gt;=0.16,((J69+3*J70+2*J71+3*J72+J73)/10)))))</f>
        <v>0.317</v>
      </c>
      <c r="L69" s="193">
        <f t="shared" ref="L69:L84" si="62">ROUND(+(D64+D69)/2*(C69-C64),3)</f>
        <v>5.2999999999999999E-2</v>
      </c>
      <c r="M69" s="193">
        <f t="shared" ref="M69:M84" si="63">ROUND(+K69*L69,4)</f>
        <v>1.6799999999999999E-2</v>
      </c>
      <c r="N69" s="196">
        <f t="shared" si="56"/>
        <v>9.0299999999999994</v>
      </c>
      <c r="O69" s="197"/>
      <c r="P69" s="198"/>
      <c r="Q69" s="46"/>
      <c r="R69" s="46"/>
      <c r="S69" s="46"/>
      <c r="T69" s="46"/>
      <c r="U69" s="46"/>
      <c r="V69" s="46"/>
      <c r="W69" s="46"/>
      <c r="X69" s="46"/>
      <c r="Y69" s="46"/>
      <c r="Z69" s="46"/>
    </row>
    <row r="70" spans="1:26" s="54" customFormat="1" ht="13.5" customHeight="1" x14ac:dyDescent="0.25">
      <c r="A70" s="46"/>
      <c r="B70" s="214"/>
      <c r="C70" s="194"/>
      <c r="D70" s="194"/>
      <c r="E70" s="194"/>
      <c r="F70" s="60" t="s">
        <v>80</v>
      </c>
      <c r="G70" s="61">
        <f t="shared" ref="G70" si="64">IF(E69&lt;0.125,"NA",IF(0.125&lt;=E69,(0.2*E69)))</f>
        <v>2.5400000000000002E-2</v>
      </c>
      <c r="H70" s="62"/>
      <c r="I70" s="63"/>
      <c r="J70" s="64">
        <v>0.28999999999999998</v>
      </c>
      <c r="K70" s="194"/>
      <c r="L70" s="194"/>
      <c r="M70" s="194"/>
      <c r="N70" s="194"/>
      <c r="O70" s="194"/>
      <c r="P70" s="199"/>
      <c r="Q70" s="46"/>
      <c r="R70" s="46"/>
      <c r="S70" s="46"/>
      <c r="T70" s="46"/>
      <c r="U70" s="46"/>
      <c r="V70" s="46"/>
      <c r="W70" s="46"/>
      <c r="X70" s="46"/>
      <c r="Y70" s="46"/>
      <c r="Z70" s="46"/>
    </row>
    <row r="71" spans="1:26" s="54" customFormat="1" ht="13.5" customHeight="1" x14ac:dyDescent="0.25">
      <c r="A71" s="46"/>
      <c r="B71" s="214"/>
      <c r="C71" s="194"/>
      <c r="D71" s="194"/>
      <c r="E71" s="194"/>
      <c r="F71" s="60" t="s">
        <v>81</v>
      </c>
      <c r="G71" s="61">
        <f t="shared" ref="G71" si="65">+E69*0.4</f>
        <v>5.0800000000000005E-2</v>
      </c>
      <c r="H71" s="62"/>
      <c r="I71" s="63"/>
      <c r="J71" s="64">
        <v>0.32100000000000001</v>
      </c>
      <c r="K71" s="194"/>
      <c r="L71" s="194"/>
      <c r="M71" s="194"/>
      <c r="N71" s="194"/>
      <c r="O71" s="194"/>
      <c r="P71" s="199"/>
      <c r="Q71" s="46"/>
      <c r="R71" s="46"/>
      <c r="S71" s="46"/>
      <c r="T71" s="46"/>
      <c r="U71" s="46"/>
      <c r="V71" s="46"/>
      <c r="W71" s="46"/>
      <c r="X71" s="46"/>
      <c r="Y71" s="46"/>
      <c r="Z71" s="46"/>
    </row>
    <row r="72" spans="1:26" s="54" customFormat="1" ht="13.5" customHeight="1" x14ac:dyDescent="0.25">
      <c r="A72" s="46"/>
      <c r="B72" s="214"/>
      <c r="C72" s="194"/>
      <c r="D72" s="194"/>
      <c r="E72" s="194"/>
      <c r="F72" s="60" t="s">
        <v>82</v>
      </c>
      <c r="G72" s="61">
        <f t="shared" ref="G72" si="66">IF(E69&lt;0.125,"NA",IF(0.125&lt;=E69,(0.8*E69)))</f>
        <v>0.10160000000000001</v>
      </c>
      <c r="H72" s="62"/>
      <c r="I72" s="63"/>
      <c r="J72" s="64">
        <v>0.33600000000000002</v>
      </c>
      <c r="K72" s="194"/>
      <c r="L72" s="194"/>
      <c r="M72" s="194"/>
      <c r="N72" s="194"/>
      <c r="O72" s="194"/>
      <c r="P72" s="199"/>
      <c r="Q72" s="46"/>
      <c r="R72" s="46"/>
      <c r="S72" s="46"/>
      <c r="T72" s="46"/>
      <c r="U72" s="46"/>
      <c r="V72" s="46"/>
      <c r="W72" s="46"/>
      <c r="X72" s="46"/>
      <c r="Y72" s="46"/>
      <c r="Z72" s="46"/>
    </row>
    <row r="73" spans="1:26" s="54" customFormat="1" ht="13.5" customHeight="1" thickBot="1" x14ac:dyDescent="0.3">
      <c r="A73" s="46"/>
      <c r="B73" s="215"/>
      <c r="C73" s="195"/>
      <c r="D73" s="195"/>
      <c r="E73" s="195"/>
      <c r="F73" s="65" t="s">
        <v>83</v>
      </c>
      <c r="G73" s="66">
        <f t="shared" ref="G73" si="67">+E69</f>
        <v>0.127</v>
      </c>
      <c r="H73" s="67"/>
      <c r="I73" s="68"/>
      <c r="J73" s="69">
        <v>0.33900000000000002</v>
      </c>
      <c r="K73" s="195"/>
      <c r="L73" s="195"/>
      <c r="M73" s="195"/>
      <c r="N73" s="195"/>
      <c r="O73" s="195"/>
      <c r="P73" s="200"/>
      <c r="Q73" s="46"/>
      <c r="R73" s="46"/>
      <c r="S73" s="46"/>
      <c r="T73" s="46"/>
      <c r="U73" s="46"/>
      <c r="V73" s="46"/>
      <c r="W73" s="46"/>
      <c r="X73" s="46"/>
      <c r="Y73" s="46"/>
      <c r="Z73" s="46"/>
    </row>
    <row r="74" spans="1:26" s="54" customFormat="1" ht="13.5" customHeight="1" x14ac:dyDescent="0.25">
      <c r="A74" s="46"/>
      <c r="B74" s="213">
        <v>12</v>
      </c>
      <c r="C74" s="216">
        <f>+C69+$N$12</f>
        <v>7.0000000000000027</v>
      </c>
      <c r="D74" s="193">
        <v>0.14199999999999999</v>
      </c>
      <c r="E74" s="193">
        <v>0.155</v>
      </c>
      <c r="F74" s="55" t="s">
        <v>79</v>
      </c>
      <c r="G74" s="56">
        <v>0</v>
      </c>
      <c r="H74" s="57"/>
      <c r="I74" s="58"/>
      <c r="J74" s="59"/>
      <c r="K74" s="193"/>
      <c r="L74" s="193"/>
      <c r="M74" s="193"/>
      <c r="N74" s="196"/>
      <c r="O74" s="197"/>
      <c r="P74" s="198"/>
      <c r="Q74" s="46"/>
      <c r="R74" s="46"/>
      <c r="S74" s="46"/>
      <c r="T74" s="46"/>
      <c r="U74" s="46"/>
      <c r="V74" s="46"/>
      <c r="W74" s="46"/>
      <c r="X74" s="46"/>
      <c r="Y74" s="46"/>
      <c r="Z74" s="46"/>
    </row>
    <row r="75" spans="1:26" s="54" customFormat="1" ht="13.5" customHeight="1" x14ac:dyDescent="0.25">
      <c r="A75" s="46"/>
      <c r="B75" s="214"/>
      <c r="C75" s="194"/>
      <c r="D75" s="194"/>
      <c r="E75" s="194"/>
      <c r="F75" s="60" t="s">
        <v>80</v>
      </c>
      <c r="G75" s="61">
        <f t="shared" ref="G75" si="68">IF(E74&lt;0.125,"NA",IF(0.125&lt;=E74,(0.2*E74)))</f>
        <v>3.1E-2</v>
      </c>
      <c r="H75" s="62"/>
      <c r="I75" s="63"/>
      <c r="J75" s="64"/>
      <c r="K75" s="194"/>
      <c r="L75" s="194"/>
      <c r="M75" s="194"/>
      <c r="N75" s="194"/>
      <c r="O75" s="194"/>
      <c r="P75" s="199"/>
      <c r="Q75" s="46"/>
      <c r="R75" s="46"/>
      <c r="S75" s="46"/>
      <c r="T75" s="46"/>
      <c r="U75" s="46"/>
      <c r="V75" s="46"/>
      <c r="W75" s="46"/>
      <c r="X75" s="46"/>
      <c r="Y75" s="46"/>
      <c r="Z75" s="46"/>
    </row>
    <row r="76" spans="1:26" s="54" customFormat="1" ht="13.5" customHeight="1" x14ac:dyDescent="0.25">
      <c r="A76" s="46"/>
      <c r="B76" s="214"/>
      <c r="C76" s="194"/>
      <c r="D76" s="194"/>
      <c r="E76" s="194"/>
      <c r="F76" s="60" t="s">
        <v>81</v>
      </c>
      <c r="G76" s="61">
        <f t="shared" ref="G76" si="69">+E74*0.4</f>
        <v>6.2E-2</v>
      </c>
      <c r="H76" s="62"/>
      <c r="I76" s="63"/>
      <c r="J76" s="64"/>
      <c r="K76" s="194"/>
      <c r="L76" s="194"/>
      <c r="M76" s="194"/>
      <c r="N76" s="194"/>
      <c r="O76" s="194"/>
      <c r="P76" s="199"/>
      <c r="Q76" s="46"/>
      <c r="R76" s="46"/>
      <c r="S76" s="46"/>
      <c r="T76" s="46"/>
      <c r="U76" s="46"/>
      <c r="V76" s="46"/>
      <c r="W76" s="46"/>
      <c r="X76" s="46"/>
      <c r="Y76" s="46"/>
      <c r="Z76" s="46"/>
    </row>
    <row r="77" spans="1:26" s="54" customFormat="1" ht="13.5" customHeight="1" x14ac:dyDescent="0.25">
      <c r="A77" s="46"/>
      <c r="B77" s="214"/>
      <c r="C77" s="194"/>
      <c r="D77" s="194"/>
      <c r="E77" s="194"/>
      <c r="F77" s="60" t="s">
        <v>82</v>
      </c>
      <c r="G77" s="61">
        <f t="shared" ref="G77" si="70">IF(E74&lt;0.125,"NA",IF(0.125&lt;=E74,(0.8*E74)))</f>
        <v>0.124</v>
      </c>
      <c r="H77" s="62"/>
      <c r="I77" s="63"/>
      <c r="J77" s="64"/>
      <c r="K77" s="194"/>
      <c r="L77" s="194"/>
      <c r="M77" s="194"/>
      <c r="N77" s="194"/>
      <c r="O77" s="194"/>
      <c r="P77" s="199"/>
      <c r="Q77" s="46"/>
      <c r="R77" s="46"/>
      <c r="S77" s="46"/>
      <c r="T77" s="46"/>
      <c r="U77" s="46"/>
      <c r="V77" s="46"/>
      <c r="W77" s="46"/>
      <c r="X77" s="46"/>
      <c r="Y77" s="46"/>
      <c r="Z77" s="46"/>
    </row>
    <row r="78" spans="1:26" s="54" customFormat="1" ht="13.5" customHeight="1" thickBot="1" x14ac:dyDescent="0.3">
      <c r="A78" s="46"/>
      <c r="B78" s="215"/>
      <c r="C78" s="195"/>
      <c r="D78" s="195"/>
      <c r="E78" s="195"/>
      <c r="F78" s="65" t="s">
        <v>83</v>
      </c>
      <c r="G78" s="66">
        <f t="shared" ref="G78" si="71">+E74</f>
        <v>0.155</v>
      </c>
      <c r="H78" s="67"/>
      <c r="I78" s="68"/>
      <c r="J78" s="69"/>
      <c r="K78" s="195"/>
      <c r="L78" s="195"/>
      <c r="M78" s="195"/>
      <c r="N78" s="195"/>
      <c r="O78" s="195"/>
      <c r="P78" s="200"/>
      <c r="Q78" s="46"/>
      <c r="R78" s="46"/>
      <c r="S78" s="46"/>
      <c r="T78" s="46"/>
      <c r="U78" s="46"/>
      <c r="V78" s="46"/>
      <c r="W78" s="46"/>
      <c r="X78" s="46"/>
      <c r="Y78" s="46"/>
      <c r="Z78" s="46"/>
    </row>
    <row r="79" spans="1:26" s="54" customFormat="1" ht="13.5" customHeight="1" x14ac:dyDescent="0.25">
      <c r="A79" s="46"/>
      <c r="B79" s="213">
        <v>13</v>
      </c>
      <c r="C79" s="216">
        <f>+C74+$N$12</f>
        <v>7.400000000000003</v>
      </c>
      <c r="D79" s="193">
        <v>8.5999999999999993E-2</v>
      </c>
      <c r="E79" s="193">
        <v>0.124</v>
      </c>
      <c r="F79" s="55" t="s">
        <v>79</v>
      </c>
      <c r="G79" s="56">
        <v>0</v>
      </c>
      <c r="H79" s="57"/>
      <c r="I79" s="58"/>
      <c r="J79" s="59"/>
      <c r="K79" s="193">
        <f>+IF(E79&lt;=0.12,(J81),(IF(E79&lt;0.16,((J80+2*J81+J82)/4),IF(E79&gt;=0.16,((J79+3*J80+2*J81+3*J82+J83)/10)))))</f>
        <v>0.25700000000000001</v>
      </c>
      <c r="L79" s="193">
        <f t="shared" si="62"/>
        <v>4.5999999999999999E-2</v>
      </c>
      <c r="M79" s="193">
        <f t="shared" si="63"/>
        <v>1.18E-2</v>
      </c>
      <c r="N79" s="196">
        <f t="shared" ref="N79:N84" si="72">ROUND(+M79/$M$108*100,2)</f>
        <v>6.34</v>
      </c>
      <c r="O79" s="197"/>
      <c r="P79" s="198"/>
      <c r="Q79" s="46"/>
      <c r="R79" s="46"/>
      <c r="S79" s="46"/>
      <c r="T79" s="46"/>
      <c r="U79" s="46"/>
      <c r="V79" s="46"/>
      <c r="W79" s="46"/>
      <c r="X79" s="46"/>
      <c r="Y79" s="46"/>
      <c r="Z79" s="46"/>
    </row>
    <row r="80" spans="1:26" s="54" customFormat="1" ht="13.5" customHeight="1" x14ac:dyDescent="0.25">
      <c r="A80" s="46"/>
      <c r="B80" s="214"/>
      <c r="C80" s="194"/>
      <c r="D80" s="194"/>
      <c r="E80" s="194"/>
      <c r="F80" s="60" t="s">
        <v>80</v>
      </c>
      <c r="G80" s="61" t="str">
        <f t="shared" ref="G80" si="73">IF(E79&lt;0.125,"NA",IF(0.125&lt;=E79,(0.2*E79)))</f>
        <v>NA</v>
      </c>
      <c r="H80" s="62"/>
      <c r="I80" s="63"/>
      <c r="J80" s="64">
        <v>0.251</v>
      </c>
      <c r="K80" s="194"/>
      <c r="L80" s="194"/>
      <c r="M80" s="194"/>
      <c r="N80" s="194"/>
      <c r="O80" s="194"/>
      <c r="P80" s="199"/>
      <c r="Q80" s="46"/>
      <c r="R80" s="46"/>
      <c r="S80" s="46"/>
      <c r="T80" s="46"/>
      <c r="U80" s="46"/>
      <c r="V80" s="46"/>
      <c r="W80" s="46"/>
      <c r="X80" s="46"/>
      <c r="Y80" s="46"/>
      <c r="Z80" s="46"/>
    </row>
    <row r="81" spans="1:26" s="54" customFormat="1" ht="13.5" customHeight="1" x14ac:dyDescent="0.25">
      <c r="A81" s="46"/>
      <c r="B81" s="214"/>
      <c r="C81" s="194"/>
      <c r="D81" s="194"/>
      <c r="E81" s="194"/>
      <c r="F81" s="60" t="s">
        <v>81</v>
      </c>
      <c r="G81" s="61">
        <f t="shared" ref="G81" si="74">+E79*0.4</f>
        <v>4.9600000000000005E-2</v>
      </c>
      <c r="H81" s="62"/>
      <c r="I81" s="63"/>
      <c r="J81" s="64">
        <v>0.249</v>
      </c>
      <c r="K81" s="194"/>
      <c r="L81" s="194"/>
      <c r="M81" s="194"/>
      <c r="N81" s="194"/>
      <c r="O81" s="194"/>
      <c r="P81" s="199"/>
      <c r="Q81" s="46"/>
      <c r="R81" s="46"/>
      <c r="S81" s="46"/>
      <c r="T81" s="46"/>
      <c r="U81" s="46"/>
      <c r="V81" s="46"/>
      <c r="W81" s="46"/>
      <c r="X81" s="46"/>
      <c r="Y81" s="46"/>
      <c r="Z81" s="46"/>
    </row>
    <row r="82" spans="1:26" s="54" customFormat="1" ht="13.5" customHeight="1" x14ac:dyDescent="0.25">
      <c r="A82" s="46"/>
      <c r="B82" s="214"/>
      <c r="C82" s="194"/>
      <c r="D82" s="194"/>
      <c r="E82" s="194"/>
      <c r="F82" s="60" t="s">
        <v>82</v>
      </c>
      <c r="G82" s="61" t="str">
        <f t="shared" ref="G82" si="75">IF(E79&lt;0.125,"NA",IF(0.125&lt;=E79,(0.8*E79)))</f>
        <v>NA</v>
      </c>
      <c r="H82" s="62"/>
      <c r="I82" s="63"/>
      <c r="J82" s="64">
        <v>0.27900000000000003</v>
      </c>
      <c r="K82" s="194"/>
      <c r="L82" s="194"/>
      <c r="M82" s="194"/>
      <c r="N82" s="194"/>
      <c r="O82" s="194"/>
      <c r="P82" s="199"/>
      <c r="Q82" s="46"/>
      <c r="R82" s="46"/>
      <c r="S82" s="46"/>
      <c r="T82" s="46"/>
      <c r="U82" s="46"/>
      <c r="V82" s="46"/>
      <c r="W82" s="46"/>
      <c r="X82" s="46"/>
      <c r="Y82" s="46"/>
      <c r="Z82" s="46"/>
    </row>
    <row r="83" spans="1:26" s="54" customFormat="1" ht="13.5" customHeight="1" thickBot="1" x14ac:dyDescent="0.3">
      <c r="A83" s="46"/>
      <c r="B83" s="215"/>
      <c r="C83" s="195"/>
      <c r="D83" s="195"/>
      <c r="E83" s="195"/>
      <c r="F83" s="65" t="s">
        <v>83</v>
      </c>
      <c r="G83" s="66">
        <f t="shared" ref="G83" si="76">+E79</f>
        <v>0.124</v>
      </c>
      <c r="H83" s="67"/>
      <c r="I83" s="68"/>
      <c r="J83" s="69"/>
      <c r="K83" s="195"/>
      <c r="L83" s="195"/>
      <c r="M83" s="195"/>
      <c r="N83" s="195"/>
      <c r="O83" s="195"/>
      <c r="P83" s="200"/>
      <c r="Q83" s="46"/>
      <c r="R83" s="46"/>
      <c r="S83" s="46"/>
      <c r="T83" s="46"/>
      <c r="U83" s="46"/>
      <c r="V83" s="46"/>
      <c r="W83" s="46"/>
      <c r="X83" s="46"/>
      <c r="Y83" s="46"/>
      <c r="Z83" s="46"/>
    </row>
    <row r="84" spans="1:26" s="54" customFormat="1" ht="13.5" customHeight="1" x14ac:dyDescent="0.25">
      <c r="A84" s="46"/>
      <c r="B84" s="213">
        <v>14</v>
      </c>
      <c r="C84" s="216">
        <f>+C79+$N$12</f>
        <v>7.8000000000000034</v>
      </c>
      <c r="D84" s="193">
        <v>2.5000000000000001E-2</v>
      </c>
      <c r="E84" s="193">
        <v>7.0000000000000007E-2</v>
      </c>
      <c r="F84" s="55" t="s">
        <v>79</v>
      </c>
      <c r="G84" s="56">
        <v>0</v>
      </c>
      <c r="H84" s="57"/>
      <c r="I84" s="58"/>
      <c r="J84" s="59">
        <v>0.13600000000000001</v>
      </c>
      <c r="K84" s="193">
        <f>+IF(E84&lt;=0.12,(J86),(IF(E84&lt;0.16,((J85+2*J86+J87)/4),IF(E84&gt;=0.16,((J84+3*J85+2*J86+3*J87+J88)/10)))))</f>
        <v>0.13600000000000001</v>
      </c>
      <c r="L84" s="193">
        <f t="shared" si="62"/>
        <v>2.1999999999999999E-2</v>
      </c>
      <c r="M84" s="193">
        <f t="shared" si="63"/>
        <v>3.0000000000000001E-3</v>
      </c>
      <c r="N84" s="196">
        <f t="shared" si="72"/>
        <v>1.61</v>
      </c>
      <c r="O84" s="197"/>
      <c r="P84" s="198"/>
      <c r="Q84" s="46"/>
      <c r="R84" s="46"/>
      <c r="S84" s="46"/>
      <c r="T84" s="46"/>
      <c r="U84" s="46"/>
      <c r="V84" s="46"/>
      <c r="W84" s="46"/>
      <c r="X84" s="46"/>
      <c r="Y84" s="46"/>
      <c r="Z84" s="46"/>
    </row>
    <row r="85" spans="1:26" s="54" customFormat="1" ht="13.5" customHeight="1" x14ac:dyDescent="0.25">
      <c r="A85" s="46"/>
      <c r="B85" s="214"/>
      <c r="C85" s="194"/>
      <c r="D85" s="194"/>
      <c r="E85" s="194"/>
      <c r="F85" s="60" t="s">
        <v>80</v>
      </c>
      <c r="G85" s="61" t="str">
        <f t="shared" ref="G85" si="77">IF(E84&lt;0.125,"NA",IF(0.125&lt;=E84,(0.2*E84)))</f>
        <v>NA</v>
      </c>
      <c r="H85" s="62"/>
      <c r="I85" s="63"/>
      <c r="J85" s="64"/>
      <c r="K85" s="194"/>
      <c r="L85" s="194"/>
      <c r="M85" s="194"/>
      <c r="N85" s="194"/>
      <c r="O85" s="194"/>
      <c r="P85" s="199"/>
      <c r="Q85" s="46"/>
      <c r="R85" s="46"/>
      <c r="S85" s="46"/>
      <c r="T85" s="46"/>
      <c r="U85" s="46"/>
      <c r="V85" s="46"/>
      <c r="W85" s="46"/>
      <c r="X85" s="46"/>
      <c r="Y85" s="46"/>
      <c r="Z85" s="46"/>
    </row>
    <row r="86" spans="1:26" s="54" customFormat="1" ht="13.5" customHeight="1" x14ac:dyDescent="0.25">
      <c r="A86" s="46"/>
      <c r="B86" s="214"/>
      <c r="C86" s="194"/>
      <c r="D86" s="194"/>
      <c r="E86" s="194"/>
      <c r="F86" s="60" t="s">
        <v>81</v>
      </c>
      <c r="G86" s="61">
        <f t="shared" ref="G86" si="78">+E84*0.4</f>
        <v>2.8000000000000004E-2</v>
      </c>
      <c r="H86" s="62"/>
      <c r="I86" s="63"/>
      <c r="J86" s="64">
        <v>0.13600000000000001</v>
      </c>
      <c r="K86" s="194"/>
      <c r="L86" s="194"/>
      <c r="M86" s="194"/>
      <c r="N86" s="194"/>
      <c r="O86" s="194"/>
      <c r="P86" s="199"/>
      <c r="Q86" s="46"/>
      <c r="R86" s="46"/>
      <c r="S86" s="46"/>
      <c r="T86" s="46"/>
      <c r="U86" s="46"/>
      <c r="V86" s="46"/>
      <c r="W86" s="46"/>
      <c r="X86" s="46"/>
      <c r="Y86" s="46"/>
      <c r="Z86" s="46"/>
    </row>
    <row r="87" spans="1:26" s="54" customFormat="1" ht="13.5" customHeight="1" x14ac:dyDescent="0.25">
      <c r="A87" s="46"/>
      <c r="B87" s="214"/>
      <c r="C87" s="194"/>
      <c r="D87" s="194"/>
      <c r="E87" s="194"/>
      <c r="F87" s="60" t="s">
        <v>82</v>
      </c>
      <c r="G87" s="61" t="str">
        <f t="shared" ref="G87" si="79">IF(E84&lt;0.125,"NA",IF(0.125&lt;=E84,(0.8*E84)))</f>
        <v>NA</v>
      </c>
      <c r="H87" s="62"/>
      <c r="I87" s="63"/>
      <c r="J87" s="64"/>
      <c r="K87" s="194"/>
      <c r="L87" s="194"/>
      <c r="M87" s="194"/>
      <c r="N87" s="194"/>
      <c r="O87" s="194"/>
      <c r="P87" s="199"/>
      <c r="Q87" s="46"/>
      <c r="R87" s="46"/>
      <c r="S87" s="46"/>
      <c r="T87" s="46"/>
      <c r="U87" s="46"/>
      <c r="V87" s="46"/>
      <c r="W87" s="46"/>
      <c r="X87" s="46"/>
      <c r="Y87" s="46"/>
      <c r="Z87" s="46"/>
    </row>
    <row r="88" spans="1:26" s="54" customFormat="1" ht="13.5" customHeight="1" thickBot="1" x14ac:dyDescent="0.3">
      <c r="A88" s="46"/>
      <c r="B88" s="215"/>
      <c r="C88" s="195"/>
      <c r="D88" s="195"/>
      <c r="E88" s="195"/>
      <c r="F88" s="65" t="s">
        <v>83</v>
      </c>
      <c r="G88" s="66">
        <f t="shared" ref="G88" si="80">+E84</f>
        <v>7.0000000000000007E-2</v>
      </c>
      <c r="H88" s="67"/>
      <c r="I88" s="68"/>
      <c r="J88" s="69">
        <v>0.18</v>
      </c>
      <c r="K88" s="195"/>
      <c r="L88" s="195"/>
      <c r="M88" s="195"/>
      <c r="N88" s="195"/>
      <c r="O88" s="195"/>
      <c r="P88" s="200"/>
      <c r="Q88" s="46"/>
      <c r="R88" s="46"/>
      <c r="S88" s="46"/>
      <c r="T88" s="46"/>
      <c r="U88" s="46"/>
      <c r="V88" s="46"/>
      <c r="W88" s="46"/>
      <c r="X88" s="46"/>
      <c r="Y88" s="46"/>
      <c r="Z88" s="46"/>
    </row>
    <row r="89" spans="1:26" s="3" customFormat="1" ht="13.5" customHeight="1" x14ac:dyDescent="0.2">
      <c r="B89" s="201" t="s">
        <v>28</v>
      </c>
      <c r="C89" s="204"/>
      <c r="D89" s="205"/>
      <c r="E89" s="205"/>
      <c r="F89" s="205"/>
      <c r="G89" s="205"/>
      <c r="H89" s="205"/>
      <c r="I89" s="205"/>
      <c r="J89" s="205"/>
      <c r="K89" s="205"/>
      <c r="L89" s="205"/>
      <c r="M89" s="205"/>
      <c r="N89" s="205"/>
      <c r="O89" s="205"/>
      <c r="P89" s="206"/>
    </row>
    <row r="90" spans="1:26" s="3" customFormat="1" ht="14.1" customHeight="1" x14ac:dyDescent="0.2">
      <c r="B90" s="202"/>
      <c r="C90" s="207"/>
      <c r="D90" s="208"/>
      <c r="E90" s="208"/>
      <c r="F90" s="208"/>
      <c r="G90" s="208"/>
      <c r="H90" s="208"/>
      <c r="I90" s="208"/>
      <c r="J90" s="208"/>
      <c r="K90" s="208"/>
      <c r="L90" s="208"/>
      <c r="M90" s="208"/>
      <c r="N90" s="208"/>
      <c r="O90" s="208"/>
      <c r="P90" s="209"/>
    </row>
    <row r="91" spans="1:26" s="3" customFormat="1" ht="14.1" customHeight="1" x14ac:dyDescent="0.2">
      <c r="B91" s="202"/>
      <c r="C91" s="207"/>
      <c r="D91" s="208"/>
      <c r="E91" s="208"/>
      <c r="F91" s="208"/>
      <c r="G91" s="208"/>
      <c r="H91" s="208"/>
      <c r="I91" s="208"/>
      <c r="J91" s="208"/>
      <c r="K91" s="208"/>
      <c r="L91" s="208"/>
      <c r="M91" s="208"/>
      <c r="N91" s="208"/>
      <c r="O91" s="208"/>
      <c r="P91" s="209"/>
    </row>
    <row r="92" spans="1:26" s="3" customFormat="1" ht="14.1" customHeight="1" x14ac:dyDescent="0.2">
      <c r="B92" s="202"/>
      <c r="C92" s="207"/>
      <c r="D92" s="208"/>
      <c r="E92" s="208"/>
      <c r="F92" s="208"/>
      <c r="G92" s="208"/>
      <c r="H92" s="208"/>
      <c r="I92" s="208"/>
      <c r="J92" s="208"/>
      <c r="K92" s="208"/>
      <c r="L92" s="208"/>
      <c r="M92" s="208"/>
      <c r="N92" s="208"/>
      <c r="O92" s="208"/>
      <c r="P92" s="209"/>
    </row>
    <row r="93" spans="1:26" s="3" customFormat="1" ht="14.1" customHeight="1" x14ac:dyDescent="0.2">
      <c r="B93" s="202"/>
      <c r="C93" s="207"/>
      <c r="D93" s="208"/>
      <c r="E93" s="208"/>
      <c r="F93" s="208"/>
      <c r="G93" s="208"/>
      <c r="H93" s="208"/>
      <c r="I93" s="208"/>
      <c r="J93" s="208"/>
      <c r="K93" s="208"/>
      <c r="L93" s="208"/>
      <c r="M93" s="208"/>
      <c r="N93" s="208"/>
      <c r="O93" s="208"/>
      <c r="P93" s="209"/>
    </row>
    <row r="94" spans="1:26" s="3" customFormat="1" ht="14.1" customHeight="1" thickBot="1" x14ac:dyDescent="0.25">
      <c r="B94" s="203"/>
      <c r="C94" s="210"/>
      <c r="D94" s="211"/>
      <c r="E94" s="211"/>
      <c r="F94" s="211"/>
      <c r="G94" s="211"/>
      <c r="H94" s="211"/>
      <c r="I94" s="211"/>
      <c r="J94" s="211"/>
      <c r="K94" s="211"/>
      <c r="L94" s="211"/>
      <c r="M94" s="211"/>
      <c r="N94" s="211"/>
      <c r="O94" s="211"/>
      <c r="P94" s="212"/>
    </row>
    <row r="95" spans="1:26" s="3" customFormat="1" ht="28.5" customHeight="1" thickBot="1" x14ac:dyDescent="0.25">
      <c r="A95" s="70"/>
      <c r="B95" s="71" t="s">
        <v>84</v>
      </c>
      <c r="C95" s="180" t="s">
        <v>85</v>
      </c>
      <c r="D95" s="180"/>
      <c r="E95" s="180"/>
      <c r="F95" s="180"/>
      <c r="G95" s="180"/>
      <c r="H95" s="181"/>
      <c r="I95" s="182"/>
      <c r="J95" s="71" t="s">
        <v>86</v>
      </c>
      <c r="K95" s="180" t="s">
        <v>87</v>
      </c>
      <c r="L95" s="180"/>
      <c r="M95" s="180"/>
      <c r="N95" s="180"/>
      <c r="O95" s="180"/>
      <c r="P95" s="181"/>
    </row>
    <row r="96" spans="1:26" s="3" customFormat="1" ht="28.5" customHeight="1" thickBot="1" x14ac:dyDescent="0.25">
      <c r="B96" s="72" t="s">
        <v>88</v>
      </c>
      <c r="C96" s="184" t="s">
        <v>89</v>
      </c>
      <c r="D96" s="184"/>
      <c r="E96" s="184"/>
      <c r="F96" s="184"/>
      <c r="G96" s="184"/>
      <c r="H96" s="185"/>
      <c r="I96" s="183"/>
      <c r="J96" s="72" t="s">
        <v>90</v>
      </c>
      <c r="K96" s="184" t="s">
        <v>91</v>
      </c>
      <c r="L96" s="184"/>
      <c r="M96" s="184"/>
      <c r="N96" s="184"/>
      <c r="O96" s="184"/>
      <c r="P96" s="185"/>
    </row>
    <row r="97" spans="1:26" s="19" customFormat="1" ht="13.5" customHeight="1" x14ac:dyDescent="0.25">
      <c r="A97" s="73"/>
      <c r="B97" s="186">
        <f>+B74</f>
        <v>12</v>
      </c>
      <c r="C97" s="189">
        <f>+C69</f>
        <v>6.6000000000000023</v>
      </c>
      <c r="D97" s="191">
        <f>+D69</f>
        <v>0.13800000000000001</v>
      </c>
      <c r="E97" s="191">
        <f>+E74</f>
        <v>0.155</v>
      </c>
      <c r="F97" s="74" t="s">
        <v>79</v>
      </c>
      <c r="G97" s="74">
        <v>0.01</v>
      </c>
      <c r="H97" s="75"/>
      <c r="I97" s="76"/>
      <c r="J97" s="77">
        <v>0.19900000000000001</v>
      </c>
      <c r="K97" s="192">
        <f>+AVERAGE(J97:J107)</f>
        <v>0.38436363636363635</v>
      </c>
      <c r="L97" s="171">
        <f>ROUND(+(D97+D102)/2*(C102-C97),3)</f>
        <v>5.6000000000000001E-2</v>
      </c>
      <c r="M97" s="174">
        <f>ROUND(+K97*L97,4)</f>
        <v>2.1499999999999998E-2</v>
      </c>
      <c r="N97" s="171">
        <f>ROUND(+M97/$M$108*100,2)</f>
        <v>11.56</v>
      </c>
      <c r="O97" s="171"/>
      <c r="P97" s="175"/>
      <c r="Q97" s="78"/>
      <c r="R97" s="78"/>
      <c r="S97" s="78"/>
      <c r="T97" s="78"/>
      <c r="U97" s="78"/>
      <c r="V97" s="78"/>
      <c r="W97" s="78"/>
      <c r="X97" s="78"/>
      <c r="Y97" s="78"/>
      <c r="Z97" s="78"/>
    </row>
    <row r="98" spans="1:26" s="19" customFormat="1" ht="13.5" customHeight="1" x14ac:dyDescent="0.25">
      <c r="A98" s="73"/>
      <c r="B98" s="187"/>
      <c r="C98" s="172"/>
      <c r="D98" s="172"/>
      <c r="E98" s="172"/>
      <c r="F98" s="79" t="s">
        <v>92</v>
      </c>
      <c r="G98" s="80">
        <f>+E97*0.1</f>
        <v>1.55E-2</v>
      </c>
      <c r="H98" s="81"/>
      <c r="I98" s="82"/>
      <c r="J98" s="83">
        <v>0.23400000000000001</v>
      </c>
      <c r="K98" s="172"/>
      <c r="L98" s="172"/>
      <c r="M98" s="172"/>
      <c r="N98" s="172"/>
      <c r="O98" s="172"/>
      <c r="P98" s="176"/>
      <c r="Q98" s="78"/>
      <c r="R98" s="78"/>
      <c r="S98" s="78"/>
      <c r="T98" s="78"/>
      <c r="U98" s="78"/>
      <c r="V98" s="78"/>
      <c r="W98" s="78"/>
      <c r="X98" s="78"/>
      <c r="Y98" s="78"/>
      <c r="Z98" s="78"/>
    </row>
    <row r="99" spans="1:26" s="19" customFormat="1" ht="13.5" customHeight="1" x14ac:dyDescent="0.25">
      <c r="A99" s="73"/>
      <c r="B99" s="187"/>
      <c r="C99" s="172"/>
      <c r="D99" s="172"/>
      <c r="E99" s="172"/>
      <c r="F99" s="79" t="s">
        <v>93</v>
      </c>
      <c r="G99" s="80">
        <f>+E97*0.2</f>
        <v>3.1E-2</v>
      </c>
      <c r="H99" s="81"/>
      <c r="I99" s="82"/>
      <c r="J99" s="83">
        <v>0.35399999999999998</v>
      </c>
      <c r="K99" s="172"/>
      <c r="L99" s="172"/>
      <c r="M99" s="172"/>
      <c r="N99" s="172"/>
      <c r="O99" s="172"/>
      <c r="P99" s="176"/>
      <c r="Q99" s="78"/>
      <c r="R99" s="78"/>
      <c r="S99" s="78"/>
      <c r="T99" s="78"/>
      <c r="U99" s="78"/>
      <c r="V99" s="78"/>
      <c r="W99" s="78"/>
      <c r="X99" s="78"/>
      <c r="Y99" s="78"/>
      <c r="Z99" s="78"/>
    </row>
    <row r="100" spans="1:26" s="19" customFormat="1" ht="13.5" customHeight="1" x14ac:dyDescent="0.25">
      <c r="A100" s="73"/>
      <c r="B100" s="187"/>
      <c r="C100" s="172"/>
      <c r="D100" s="172"/>
      <c r="E100" s="172"/>
      <c r="F100" s="79" t="s">
        <v>94</v>
      </c>
      <c r="G100" s="80">
        <f>+E97*0.3</f>
        <v>4.65E-2</v>
      </c>
      <c r="H100" s="81"/>
      <c r="I100" s="82"/>
      <c r="J100" s="83">
        <v>0.39800000000000002</v>
      </c>
      <c r="K100" s="172"/>
      <c r="L100" s="172"/>
      <c r="M100" s="172"/>
      <c r="N100" s="172"/>
      <c r="O100" s="172"/>
      <c r="P100" s="176"/>
      <c r="Q100" s="78"/>
      <c r="R100" s="78"/>
      <c r="S100" s="78"/>
      <c r="T100" s="78"/>
      <c r="U100" s="78"/>
      <c r="V100" s="78"/>
      <c r="W100" s="78"/>
      <c r="X100" s="78"/>
      <c r="Y100" s="78"/>
      <c r="Z100" s="78"/>
    </row>
    <row r="101" spans="1:26" s="19" customFormat="1" ht="13.5" customHeight="1" x14ac:dyDescent="0.25">
      <c r="A101" s="73"/>
      <c r="B101" s="187"/>
      <c r="C101" s="190"/>
      <c r="D101" s="190"/>
      <c r="E101" s="172"/>
      <c r="F101" s="79" t="s">
        <v>95</v>
      </c>
      <c r="G101" s="80">
        <f>+E97*0.4</f>
        <v>6.2E-2</v>
      </c>
      <c r="H101" s="81"/>
      <c r="I101" s="82"/>
      <c r="J101" s="83">
        <v>0.40400000000000003</v>
      </c>
      <c r="K101" s="172"/>
      <c r="L101" s="172"/>
      <c r="M101" s="172"/>
      <c r="N101" s="172"/>
      <c r="O101" s="172"/>
      <c r="P101" s="176"/>
      <c r="Q101" s="78"/>
      <c r="R101" s="78"/>
      <c r="S101" s="78"/>
      <c r="T101" s="78"/>
      <c r="U101" s="78"/>
      <c r="V101" s="78"/>
      <c r="W101" s="78"/>
      <c r="X101" s="78"/>
      <c r="Y101" s="78"/>
      <c r="Z101" s="78"/>
    </row>
    <row r="102" spans="1:26" s="19" customFormat="1" ht="13.5" customHeight="1" x14ac:dyDescent="0.25">
      <c r="A102" s="73"/>
      <c r="B102" s="187"/>
      <c r="C102" s="178">
        <f>+C74</f>
        <v>7.0000000000000027</v>
      </c>
      <c r="D102" s="179">
        <f>+D74</f>
        <v>0.14199999999999999</v>
      </c>
      <c r="E102" s="172"/>
      <c r="F102" s="79" t="s">
        <v>29</v>
      </c>
      <c r="G102" s="80">
        <f>+E97*0.5</f>
        <v>7.7499999999999999E-2</v>
      </c>
      <c r="H102" s="81"/>
      <c r="I102" s="82"/>
      <c r="J102" s="83">
        <v>0.42599999999999999</v>
      </c>
      <c r="K102" s="172"/>
      <c r="L102" s="172"/>
      <c r="M102" s="172"/>
      <c r="N102" s="172"/>
      <c r="O102" s="172"/>
      <c r="P102" s="176"/>
      <c r="Q102" s="78"/>
      <c r="R102" s="78"/>
      <c r="S102" s="78"/>
      <c r="T102" s="78"/>
      <c r="U102" s="78"/>
      <c r="V102" s="78"/>
      <c r="W102" s="78"/>
      <c r="X102" s="78"/>
      <c r="Y102" s="78"/>
      <c r="Z102" s="78"/>
    </row>
    <row r="103" spans="1:26" s="19" customFormat="1" ht="13.5" customHeight="1" x14ac:dyDescent="0.25">
      <c r="A103" s="73"/>
      <c r="B103" s="187"/>
      <c r="C103" s="172"/>
      <c r="D103" s="172"/>
      <c r="E103" s="172"/>
      <c r="F103" s="79" t="s">
        <v>96</v>
      </c>
      <c r="G103" s="80">
        <f>+E97*0.6</f>
        <v>9.2999999999999999E-2</v>
      </c>
      <c r="H103" s="81"/>
      <c r="I103" s="82"/>
      <c r="J103" s="83">
        <v>0.441</v>
      </c>
      <c r="K103" s="172"/>
      <c r="L103" s="172"/>
      <c r="M103" s="172"/>
      <c r="N103" s="172"/>
      <c r="O103" s="172"/>
      <c r="P103" s="176"/>
      <c r="Q103" s="78"/>
      <c r="R103" s="78"/>
      <c r="S103" s="78"/>
      <c r="T103" s="78"/>
      <c r="U103" s="78"/>
      <c r="V103" s="78"/>
      <c r="W103" s="78"/>
      <c r="X103" s="78"/>
      <c r="Y103" s="78"/>
      <c r="Z103" s="78"/>
    </row>
    <row r="104" spans="1:26" s="19" customFormat="1" ht="13.5" customHeight="1" x14ac:dyDescent="0.25">
      <c r="A104" s="73"/>
      <c r="B104" s="187"/>
      <c r="C104" s="172"/>
      <c r="D104" s="172"/>
      <c r="E104" s="172"/>
      <c r="F104" s="79" t="s">
        <v>97</v>
      </c>
      <c r="G104" s="80">
        <f>+E97*0.7</f>
        <v>0.1085</v>
      </c>
      <c r="H104" s="81"/>
      <c r="I104" s="82"/>
      <c r="J104" s="83">
        <v>0.438</v>
      </c>
      <c r="K104" s="172"/>
      <c r="L104" s="172"/>
      <c r="M104" s="172"/>
      <c r="N104" s="172"/>
      <c r="O104" s="172"/>
      <c r="P104" s="176"/>
      <c r="Q104" s="78"/>
      <c r="R104" s="78"/>
      <c r="S104" s="78"/>
      <c r="T104" s="78"/>
      <c r="U104" s="78"/>
      <c r="V104" s="78"/>
      <c r="W104" s="78"/>
      <c r="X104" s="78"/>
      <c r="Y104" s="78"/>
      <c r="Z104" s="78"/>
    </row>
    <row r="105" spans="1:26" s="19" customFormat="1" ht="13.5" customHeight="1" x14ac:dyDescent="0.25">
      <c r="A105" s="73"/>
      <c r="B105" s="187"/>
      <c r="C105" s="172"/>
      <c r="D105" s="172"/>
      <c r="E105" s="172"/>
      <c r="F105" s="79" t="s">
        <v>98</v>
      </c>
      <c r="G105" s="80">
        <f>+E97*0.8</f>
        <v>0.124</v>
      </c>
      <c r="H105" s="81"/>
      <c r="I105" s="82"/>
      <c r="J105" s="83">
        <v>0.44500000000000001</v>
      </c>
      <c r="K105" s="172"/>
      <c r="L105" s="172"/>
      <c r="M105" s="172"/>
      <c r="N105" s="172"/>
      <c r="O105" s="172"/>
      <c r="P105" s="176"/>
      <c r="Q105" s="78"/>
      <c r="R105" s="78"/>
      <c r="S105" s="78"/>
      <c r="T105" s="78"/>
      <c r="U105" s="78"/>
      <c r="V105" s="78"/>
      <c r="W105" s="78"/>
      <c r="X105" s="78"/>
      <c r="Y105" s="78"/>
      <c r="Z105" s="78"/>
    </row>
    <row r="106" spans="1:26" s="19" customFormat="1" ht="13.5" customHeight="1" x14ac:dyDescent="0.25">
      <c r="A106" s="73"/>
      <c r="B106" s="187"/>
      <c r="C106" s="172"/>
      <c r="D106" s="172"/>
      <c r="E106" s="172"/>
      <c r="F106" s="79" t="s">
        <v>99</v>
      </c>
      <c r="G106" s="80">
        <f>+E97*0.9</f>
        <v>0.13950000000000001</v>
      </c>
      <c r="H106" s="81"/>
      <c r="I106" s="82"/>
      <c r="J106" s="83">
        <v>0.44800000000000001</v>
      </c>
      <c r="K106" s="172"/>
      <c r="L106" s="172"/>
      <c r="M106" s="172"/>
      <c r="N106" s="172"/>
      <c r="O106" s="172"/>
      <c r="P106" s="176"/>
      <c r="Q106" s="78"/>
      <c r="R106" s="78"/>
      <c r="S106" s="78"/>
      <c r="T106" s="78"/>
      <c r="U106" s="78"/>
      <c r="V106" s="78"/>
      <c r="W106" s="78"/>
      <c r="X106" s="78"/>
      <c r="Y106" s="78"/>
      <c r="Z106" s="78"/>
    </row>
    <row r="107" spans="1:26" s="19" customFormat="1" ht="15.75" thickBot="1" x14ac:dyDescent="0.3">
      <c r="A107" s="73"/>
      <c r="B107" s="188"/>
      <c r="C107" s="173"/>
      <c r="D107" s="173"/>
      <c r="E107" s="173"/>
      <c r="F107" s="84" t="s">
        <v>30</v>
      </c>
      <c r="G107" s="84">
        <f>+E97</f>
        <v>0.155</v>
      </c>
      <c r="H107" s="85"/>
      <c r="I107" s="86"/>
      <c r="J107" s="87">
        <v>0.441</v>
      </c>
      <c r="K107" s="173"/>
      <c r="L107" s="173"/>
      <c r="M107" s="173"/>
      <c r="N107" s="173"/>
      <c r="O107" s="173"/>
      <c r="P107" s="177"/>
      <c r="Q107" s="78"/>
      <c r="R107" s="78"/>
      <c r="S107" s="78"/>
      <c r="T107" s="78"/>
      <c r="U107" s="78"/>
      <c r="V107" s="78"/>
      <c r="W107" s="78"/>
      <c r="X107" s="78"/>
      <c r="Y107" s="78"/>
      <c r="Z107" s="78"/>
    </row>
    <row r="108" spans="1:26" s="3" customFormat="1" ht="12.75" x14ac:dyDescent="0.2">
      <c r="A108" s="11"/>
      <c r="B108" s="159" t="s">
        <v>31</v>
      </c>
      <c r="C108" s="159"/>
      <c r="D108" s="159"/>
      <c r="E108" s="159"/>
      <c r="F108" s="159"/>
      <c r="G108" s="159"/>
      <c r="H108" s="159"/>
      <c r="I108" s="159"/>
      <c r="J108" s="159"/>
      <c r="K108" s="16">
        <f>ROUND(+M108/L108,3)</f>
        <v>0.33200000000000002</v>
      </c>
      <c r="L108" s="15">
        <f>SUM(L19:L107)</f>
        <v>0.56099999999999994</v>
      </c>
      <c r="M108" s="14">
        <f>SUM(M19:M107)</f>
        <v>0.18600000000000003</v>
      </c>
      <c r="N108" s="12">
        <f>ROUND(SUM(N19:N107),0)</f>
        <v>100</v>
      </c>
      <c r="O108" s="161" t="s">
        <v>32</v>
      </c>
      <c r="P108" s="163"/>
    </row>
    <row r="109" spans="1:26" s="3" customFormat="1" ht="15" customHeight="1" thickBot="1" x14ac:dyDescent="0.25">
      <c r="A109" s="11"/>
      <c r="B109" s="160"/>
      <c r="C109" s="160"/>
      <c r="D109" s="160"/>
      <c r="E109" s="160"/>
      <c r="F109" s="160"/>
      <c r="G109" s="160"/>
      <c r="H109" s="160"/>
      <c r="I109" s="160"/>
      <c r="J109" s="160"/>
      <c r="K109" s="13" t="s">
        <v>33</v>
      </c>
      <c r="L109" s="13" t="s">
        <v>49</v>
      </c>
      <c r="M109" s="13" t="s">
        <v>106</v>
      </c>
      <c r="N109" s="13" t="s">
        <v>34</v>
      </c>
      <c r="O109" s="162"/>
      <c r="P109" s="164"/>
    </row>
    <row r="110" spans="1:26" ht="15" customHeight="1" thickBot="1" x14ac:dyDescent="0.3">
      <c r="A110" s="5"/>
      <c r="B110" s="165" t="s">
        <v>100</v>
      </c>
      <c r="C110" s="166"/>
      <c r="D110" s="166"/>
      <c r="E110" s="166"/>
      <c r="F110" s="167"/>
      <c r="G110" s="165" t="s">
        <v>101</v>
      </c>
      <c r="H110" s="166"/>
      <c r="I110" s="166"/>
      <c r="J110" s="166"/>
      <c r="K110" s="167"/>
      <c r="L110" s="168" t="s">
        <v>51</v>
      </c>
      <c r="M110" s="169"/>
      <c r="N110" s="169"/>
      <c r="O110" s="169"/>
      <c r="P110" s="170"/>
    </row>
    <row r="111" spans="1:26" ht="15" customHeight="1" x14ac:dyDescent="0.25">
      <c r="A111" s="5"/>
      <c r="B111" s="129"/>
      <c r="C111" s="130"/>
      <c r="D111" s="130"/>
      <c r="E111" s="130"/>
      <c r="F111" s="131"/>
      <c r="G111" s="129"/>
      <c r="H111" s="130"/>
      <c r="I111" s="130"/>
      <c r="J111" s="130"/>
      <c r="K111" s="131"/>
      <c r="L111" s="138" t="s">
        <v>102</v>
      </c>
      <c r="M111" s="139"/>
      <c r="N111" s="139"/>
      <c r="O111" s="140">
        <f>+AVERAGE(E18:E88)</f>
        <v>0.10735714285714285</v>
      </c>
      <c r="P111" s="141"/>
    </row>
    <row r="112" spans="1:26" ht="15" customHeight="1" thickBot="1" x14ac:dyDescent="0.3">
      <c r="A112" s="5"/>
      <c r="B112" s="132"/>
      <c r="C112" s="133"/>
      <c r="D112" s="133"/>
      <c r="E112" s="133"/>
      <c r="F112" s="134"/>
      <c r="G112" s="132"/>
      <c r="H112" s="133"/>
      <c r="I112" s="133"/>
      <c r="J112" s="133"/>
      <c r="K112" s="134"/>
      <c r="L112" s="142" t="s">
        <v>103</v>
      </c>
      <c r="M112" s="143"/>
      <c r="N112" s="143"/>
      <c r="O112" s="144">
        <f>MAX(E18:E88)</f>
        <v>0.155</v>
      </c>
      <c r="P112" s="145"/>
    </row>
    <row r="113" spans="1:16" ht="18.600000000000001" customHeight="1" x14ac:dyDescent="0.25">
      <c r="A113" s="6"/>
      <c r="B113" s="132"/>
      <c r="C113" s="133"/>
      <c r="D113" s="133"/>
      <c r="E113" s="133"/>
      <c r="F113" s="134"/>
      <c r="G113" s="132"/>
      <c r="H113" s="133"/>
      <c r="I113" s="133"/>
      <c r="J113" s="133"/>
      <c r="K113" s="134"/>
      <c r="L113" s="146" t="s">
        <v>108</v>
      </c>
      <c r="M113" s="147"/>
      <c r="N113" s="147"/>
      <c r="O113" s="147"/>
      <c r="P113" s="148"/>
    </row>
    <row r="114" spans="1:16" ht="42" customHeight="1" x14ac:dyDescent="0.25">
      <c r="A114" s="10"/>
      <c r="B114" s="132"/>
      <c r="C114" s="133"/>
      <c r="D114" s="133"/>
      <c r="E114" s="133"/>
      <c r="F114" s="134"/>
      <c r="G114" s="132"/>
      <c r="H114" s="133"/>
      <c r="I114" s="133"/>
      <c r="J114" s="133"/>
      <c r="K114" s="134"/>
      <c r="L114" s="149"/>
      <c r="M114" s="150"/>
      <c r="N114" s="150"/>
      <c r="O114" s="150"/>
      <c r="P114" s="151"/>
    </row>
    <row r="115" spans="1:16" ht="15" customHeight="1" thickBot="1" x14ac:dyDescent="0.3">
      <c r="A115" s="5"/>
      <c r="B115" s="132"/>
      <c r="C115" s="133"/>
      <c r="D115" s="133"/>
      <c r="E115" s="133"/>
      <c r="F115" s="134"/>
      <c r="G115" s="132"/>
      <c r="H115" s="133"/>
      <c r="I115" s="133"/>
      <c r="J115" s="133"/>
      <c r="K115" s="134"/>
      <c r="L115" s="152"/>
      <c r="M115" s="153"/>
      <c r="N115" s="153"/>
      <c r="O115" s="153"/>
      <c r="P115" s="154"/>
    </row>
    <row r="116" spans="1:16" ht="22.5" customHeight="1" thickBot="1" x14ac:dyDescent="0.3">
      <c r="A116" s="5"/>
      <c r="B116" s="132"/>
      <c r="C116" s="133"/>
      <c r="D116" s="133"/>
      <c r="E116" s="133"/>
      <c r="F116" s="134"/>
      <c r="G116" s="132"/>
      <c r="H116" s="133"/>
      <c r="I116" s="133"/>
      <c r="J116" s="133"/>
      <c r="K116" s="134"/>
      <c r="L116" s="155" t="s">
        <v>35</v>
      </c>
      <c r="M116" s="156"/>
      <c r="N116" s="156"/>
      <c r="O116" s="156"/>
      <c r="P116" s="95">
        <v>3.88</v>
      </c>
    </row>
    <row r="117" spans="1:16" ht="32.25" customHeight="1" thickBot="1" x14ac:dyDescent="0.3">
      <c r="A117" s="5"/>
      <c r="B117" s="135"/>
      <c r="C117" s="136"/>
      <c r="D117" s="136"/>
      <c r="E117" s="136"/>
      <c r="F117" s="137"/>
      <c r="G117" s="135"/>
      <c r="H117" s="136"/>
      <c r="I117" s="136"/>
      <c r="J117" s="136"/>
      <c r="K117" s="137"/>
      <c r="L117" s="157" t="s">
        <v>50</v>
      </c>
      <c r="M117" s="158"/>
      <c r="N117" s="158"/>
      <c r="O117" s="158"/>
      <c r="P117" s="95">
        <v>0.14199999999999999</v>
      </c>
    </row>
    <row r="118" spans="1:16" ht="23.45" customHeight="1" thickBot="1" x14ac:dyDescent="0.3">
      <c r="A118" s="7"/>
      <c r="B118" s="113"/>
      <c r="C118" s="113"/>
      <c r="D118" s="113"/>
      <c r="E118" s="113"/>
      <c r="F118" s="113"/>
      <c r="G118" s="113"/>
      <c r="H118" s="113"/>
      <c r="I118" s="113"/>
      <c r="J118" s="113"/>
      <c r="K118" s="113"/>
      <c r="L118" s="113"/>
      <c r="M118" s="113"/>
      <c r="N118" s="113"/>
      <c r="O118" s="113"/>
      <c r="P118" s="113"/>
    </row>
    <row r="119" spans="1:16" ht="15.75" thickBot="1" x14ac:dyDescent="0.3">
      <c r="A119" s="114" t="s">
        <v>36</v>
      </c>
      <c r="B119" s="115"/>
      <c r="C119" s="115"/>
      <c r="D119" s="115"/>
      <c r="E119" s="115"/>
      <c r="F119" s="115"/>
      <c r="G119" s="115"/>
      <c r="H119" s="115"/>
      <c r="I119" s="115"/>
      <c r="J119" s="115"/>
      <c r="K119" s="115"/>
      <c r="L119" s="115"/>
      <c r="M119" s="115"/>
      <c r="N119" s="115"/>
      <c r="O119" s="115"/>
      <c r="P119" s="116"/>
    </row>
    <row r="120" spans="1:16" ht="159" customHeight="1" thickBot="1" x14ac:dyDescent="0.3">
      <c r="A120" s="4"/>
      <c r="B120" s="305"/>
      <c r="C120" s="306"/>
      <c r="D120" s="306"/>
      <c r="E120" s="306"/>
      <c r="F120" s="307"/>
      <c r="G120" s="305"/>
      <c r="H120" s="306"/>
      <c r="I120" s="306"/>
      <c r="J120" s="306"/>
      <c r="K120" s="307"/>
      <c r="L120" s="305"/>
      <c r="M120" s="306"/>
      <c r="N120" s="306"/>
      <c r="O120" s="306"/>
      <c r="P120" s="308"/>
    </row>
    <row r="121" spans="1:16" ht="21.75" customHeight="1" thickBot="1" x14ac:dyDescent="0.3">
      <c r="A121" s="4"/>
      <c r="B121" s="305" t="s">
        <v>52</v>
      </c>
      <c r="C121" s="306"/>
      <c r="D121" s="306"/>
      <c r="E121" s="306"/>
      <c r="F121" s="307"/>
      <c r="G121" s="305" t="s">
        <v>104</v>
      </c>
      <c r="H121" s="306"/>
      <c r="I121" s="306"/>
      <c r="J121" s="306"/>
      <c r="K121" s="307"/>
      <c r="L121" s="305" t="s">
        <v>105</v>
      </c>
      <c r="M121" s="306"/>
      <c r="N121" s="306"/>
      <c r="O121" s="306"/>
      <c r="P121" s="308"/>
    </row>
    <row r="122" spans="1:16" s="9" customFormat="1" ht="16.899999999999999" customHeight="1" thickBot="1" x14ac:dyDescent="0.3">
      <c r="A122" s="8"/>
      <c r="B122" s="108"/>
      <c r="C122" s="108"/>
      <c r="D122" s="108"/>
      <c r="E122" s="108"/>
      <c r="F122" s="108"/>
      <c r="G122" s="108"/>
      <c r="H122" s="108"/>
      <c r="I122" s="108"/>
      <c r="J122" s="108"/>
      <c r="K122" s="108"/>
      <c r="L122" s="108"/>
      <c r="M122" s="108"/>
      <c r="N122" s="108"/>
      <c r="O122" s="108"/>
      <c r="P122" s="109"/>
    </row>
    <row r="123" spans="1:16" s="3" customFormat="1" ht="15.75" customHeight="1" thickBot="1" x14ac:dyDescent="0.25">
      <c r="A123" s="110" t="s">
        <v>37</v>
      </c>
      <c r="B123" s="111"/>
      <c r="C123" s="111"/>
      <c r="D123" s="111"/>
      <c r="E123" s="111"/>
      <c r="F123" s="111"/>
      <c r="G123" s="111"/>
      <c r="H123" s="111"/>
      <c r="I123" s="111"/>
      <c r="J123" s="111" t="s">
        <v>38</v>
      </c>
      <c r="K123" s="111"/>
      <c r="L123" s="111"/>
      <c r="M123" s="111"/>
      <c r="N123" s="111"/>
      <c r="O123" s="111"/>
      <c r="P123" s="112"/>
    </row>
  </sheetData>
  <mergeCells count="245">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69:M73"/>
    <mergeCell ref="N69:N73"/>
    <mergeCell ref="O69:O73"/>
    <mergeCell ref="P69:P73"/>
    <mergeCell ref="B74:B78"/>
    <mergeCell ref="C74:C78"/>
    <mergeCell ref="D74:D78"/>
    <mergeCell ref="E74:E78"/>
    <mergeCell ref="K74:K78"/>
    <mergeCell ref="L74:L78"/>
    <mergeCell ref="M74:M78"/>
    <mergeCell ref="N74:N78"/>
    <mergeCell ref="O74:O78"/>
    <mergeCell ref="P74:P78"/>
    <mergeCell ref="B79:B83"/>
    <mergeCell ref="C79:C83"/>
    <mergeCell ref="D79:D83"/>
    <mergeCell ref="E79:E83"/>
    <mergeCell ref="K79:K83"/>
    <mergeCell ref="L79:L83"/>
    <mergeCell ref="M84:M88"/>
    <mergeCell ref="N84:N88"/>
    <mergeCell ref="O84:O88"/>
    <mergeCell ref="P84:P88"/>
    <mergeCell ref="B89:B94"/>
    <mergeCell ref="C89:P94"/>
    <mergeCell ref="M79:M83"/>
    <mergeCell ref="N79:N83"/>
    <mergeCell ref="O79:O83"/>
    <mergeCell ref="P79:P83"/>
    <mergeCell ref="B84:B88"/>
    <mergeCell ref="C84:C88"/>
    <mergeCell ref="D84:D88"/>
    <mergeCell ref="E84:E88"/>
    <mergeCell ref="K84:K88"/>
    <mergeCell ref="L84:L88"/>
    <mergeCell ref="C95:H95"/>
    <mergeCell ref="I95:I96"/>
    <mergeCell ref="K95:P95"/>
    <mergeCell ref="C96:H96"/>
    <mergeCell ref="K96:P96"/>
    <mergeCell ref="B97:B107"/>
    <mergeCell ref="C97:C101"/>
    <mergeCell ref="D97:D101"/>
    <mergeCell ref="E97:E107"/>
    <mergeCell ref="K97:K107"/>
    <mergeCell ref="B108:J109"/>
    <mergeCell ref="O108:O109"/>
    <mergeCell ref="P108:P109"/>
    <mergeCell ref="B110:F110"/>
    <mergeCell ref="G110:K110"/>
    <mergeCell ref="L110:P110"/>
    <mergeCell ref="L97:L107"/>
    <mergeCell ref="M97:M107"/>
    <mergeCell ref="N97:N107"/>
    <mergeCell ref="O97:O107"/>
    <mergeCell ref="P97:P107"/>
    <mergeCell ref="C102:C107"/>
    <mergeCell ref="D102:D107"/>
    <mergeCell ref="B111:F117"/>
    <mergeCell ref="G111:K117"/>
    <mergeCell ref="L111:N111"/>
    <mergeCell ref="O111:P111"/>
    <mergeCell ref="L112:N112"/>
    <mergeCell ref="O112:P112"/>
    <mergeCell ref="L113:P115"/>
    <mergeCell ref="L116:O116"/>
    <mergeCell ref="L117:O117"/>
    <mergeCell ref="B122:P122"/>
    <mergeCell ref="A123:C123"/>
    <mergeCell ref="D123:I123"/>
    <mergeCell ref="J123:K123"/>
    <mergeCell ref="L123:P123"/>
    <mergeCell ref="B118:P118"/>
    <mergeCell ref="A119:P119"/>
    <mergeCell ref="B120:F120"/>
    <mergeCell ref="G120:K120"/>
    <mergeCell ref="L120:P120"/>
    <mergeCell ref="B121:F121"/>
    <mergeCell ref="G121:K121"/>
    <mergeCell ref="L121:P121"/>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Z113"/>
  <sheetViews>
    <sheetView view="pageBreakPreview" zoomScaleSheetLayoutView="100"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313"/>
      <c r="B2" s="314"/>
      <c r="C2" s="315"/>
      <c r="D2" s="316"/>
      <c r="E2" s="317" t="s">
        <v>120</v>
      </c>
      <c r="F2" s="318"/>
      <c r="G2" s="318"/>
      <c r="H2" s="318"/>
      <c r="I2" s="318"/>
      <c r="J2" s="318"/>
      <c r="K2" s="318"/>
      <c r="L2" s="318"/>
      <c r="M2" s="318"/>
      <c r="N2" s="318"/>
      <c r="O2" s="319"/>
      <c r="P2" s="320"/>
    </row>
    <row r="3" spans="1:26" s="2" customFormat="1" ht="25.5" customHeight="1" thickBot="1" x14ac:dyDescent="0.3">
      <c r="A3" s="313"/>
      <c r="B3" s="321"/>
      <c r="C3" s="322"/>
      <c r="D3" s="323"/>
      <c r="E3" s="324"/>
      <c r="F3" s="325"/>
      <c r="G3" s="325"/>
      <c r="H3" s="325"/>
      <c r="I3" s="325"/>
      <c r="J3" s="325"/>
      <c r="K3" s="325"/>
      <c r="L3" s="325"/>
      <c r="M3" s="325"/>
      <c r="N3" s="325"/>
      <c r="O3" s="326"/>
      <c r="P3" s="327"/>
    </row>
    <row r="4" spans="1:26" s="19" customFormat="1" ht="11.25" customHeight="1" thickBot="1" x14ac:dyDescent="0.3">
      <c r="A4" s="18"/>
      <c r="B4" s="299"/>
      <c r="C4" s="228"/>
      <c r="D4" s="228"/>
      <c r="E4" s="228"/>
      <c r="F4" s="228"/>
      <c r="G4" s="228"/>
      <c r="H4" s="228"/>
      <c r="I4" s="228"/>
      <c r="J4" s="228"/>
      <c r="K4" s="228"/>
      <c r="L4" s="228"/>
      <c r="M4" s="228"/>
      <c r="N4" s="228"/>
      <c r="O4" s="228"/>
      <c r="P4" s="228"/>
      <c r="Q4" s="2"/>
      <c r="R4" s="2"/>
      <c r="S4" s="2"/>
      <c r="T4" s="2"/>
      <c r="U4" s="2"/>
      <c r="V4" s="2"/>
      <c r="W4" s="2"/>
      <c r="X4" s="2"/>
      <c r="Y4" s="2"/>
      <c r="Z4" s="2"/>
    </row>
    <row r="5" spans="1:26" s="26" customFormat="1" ht="31.5" customHeight="1" thickBot="1" x14ac:dyDescent="0.3">
      <c r="A5" s="20"/>
      <c r="B5" s="21" t="s">
        <v>0</v>
      </c>
      <c r="C5" s="300">
        <v>43153</v>
      </c>
      <c r="D5" s="301"/>
      <c r="E5" s="22" t="s">
        <v>53</v>
      </c>
      <c r="F5" s="23">
        <v>4</v>
      </c>
      <c r="G5" s="24" t="s">
        <v>1</v>
      </c>
      <c r="H5" s="302" t="s">
        <v>121</v>
      </c>
      <c r="I5" s="303"/>
      <c r="J5" s="303"/>
      <c r="K5" s="303"/>
      <c r="L5" s="303"/>
      <c r="M5" s="303"/>
      <c r="N5" s="303"/>
      <c r="O5" s="303"/>
      <c r="P5" s="304"/>
      <c r="Q5" s="25"/>
      <c r="R5" s="25"/>
      <c r="S5" s="25"/>
      <c r="T5" s="25"/>
      <c r="U5" s="25"/>
      <c r="V5" s="25"/>
      <c r="W5" s="25"/>
      <c r="X5" s="25"/>
      <c r="Y5" s="25"/>
      <c r="Z5" s="25"/>
    </row>
    <row r="6" spans="1:26" s="31" customFormat="1" ht="21.75" customHeight="1" thickBot="1" x14ac:dyDescent="0.3">
      <c r="A6" s="27"/>
      <c r="B6" s="283" t="s">
        <v>2</v>
      </c>
      <c r="C6" s="284"/>
      <c r="D6" s="285" t="s">
        <v>115</v>
      </c>
      <c r="E6" s="286"/>
      <c r="F6" s="286"/>
      <c r="G6" s="286"/>
      <c r="H6" s="286"/>
      <c r="I6" s="287"/>
      <c r="J6" s="28" t="s">
        <v>3</v>
      </c>
      <c r="K6" s="288" t="s">
        <v>110</v>
      </c>
      <c r="L6" s="287"/>
      <c r="M6" s="288" t="s">
        <v>111</v>
      </c>
      <c r="N6" s="289"/>
      <c r="O6" s="29" t="s">
        <v>54</v>
      </c>
      <c r="P6" s="30">
        <v>2295</v>
      </c>
    </row>
    <row r="7" spans="1:26" s="26" customFormat="1" ht="21.75" customHeight="1" x14ac:dyDescent="0.25">
      <c r="B7" s="290" t="s">
        <v>55</v>
      </c>
      <c r="C7" s="291" t="s">
        <v>56</v>
      </c>
      <c r="D7" s="261"/>
      <c r="E7" s="32"/>
      <c r="F7" s="292" t="s">
        <v>57</v>
      </c>
      <c r="G7" s="293"/>
      <c r="H7" s="293"/>
      <c r="I7" s="293"/>
      <c r="J7" s="294" t="s">
        <v>58</v>
      </c>
      <c r="K7" s="295"/>
      <c r="L7" s="295"/>
      <c r="M7" s="296"/>
      <c r="N7" s="297" t="s">
        <v>59</v>
      </c>
      <c r="O7" s="298"/>
      <c r="P7" s="33" t="s">
        <v>60</v>
      </c>
    </row>
    <row r="8" spans="1:26" s="26" customFormat="1" ht="21.75" customHeight="1" thickBot="1" x14ac:dyDescent="0.3">
      <c r="B8" s="235"/>
      <c r="C8" s="252" t="s">
        <v>61</v>
      </c>
      <c r="D8" s="251"/>
      <c r="E8" s="88" t="s">
        <v>4</v>
      </c>
      <c r="F8" s="262" t="s">
        <v>5</v>
      </c>
      <c r="G8" s="263"/>
      <c r="H8" s="263"/>
      <c r="I8" s="263"/>
      <c r="J8" s="264"/>
      <c r="K8" s="265"/>
      <c r="L8" s="265"/>
      <c r="M8" s="266"/>
      <c r="N8" s="267"/>
      <c r="O8" s="268"/>
      <c r="P8" s="34"/>
    </row>
    <row r="9" spans="1:26" s="26" customFormat="1" ht="21.75" customHeight="1" x14ac:dyDescent="0.25">
      <c r="B9" s="269" t="s">
        <v>6</v>
      </c>
      <c r="C9" s="272" t="s">
        <v>62</v>
      </c>
      <c r="D9" s="273" t="s">
        <v>63</v>
      </c>
      <c r="E9" s="258"/>
      <c r="F9" s="35"/>
      <c r="G9" s="274" t="s">
        <v>7</v>
      </c>
      <c r="H9" s="275" t="s">
        <v>8</v>
      </c>
      <c r="I9" s="261"/>
      <c r="J9" s="36"/>
      <c r="K9" s="272" t="s">
        <v>64</v>
      </c>
      <c r="L9" s="276" t="s">
        <v>116</v>
      </c>
      <c r="M9" s="277"/>
      <c r="N9" s="278"/>
      <c r="O9" s="278"/>
      <c r="P9" s="279"/>
    </row>
    <row r="10" spans="1:26" s="26" customFormat="1" ht="21.75" customHeight="1" thickBot="1" x14ac:dyDescent="0.3">
      <c r="B10" s="270"/>
      <c r="C10" s="215"/>
      <c r="D10" s="256" t="s">
        <v>65</v>
      </c>
      <c r="E10" s="251"/>
      <c r="F10" s="89" t="s">
        <v>4</v>
      </c>
      <c r="G10" s="215"/>
      <c r="H10" s="256" t="s">
        <v>9</v>
      </c>
      <c r="I10" s="251"/>
      <c r="J10" s="90" t="s">
        <v>4</v>
      </c>
      <c r="K10" s="215"/>
      <c r="L10" s="280"/>
      <c r="M10" s="281"/>
      <c r="N10" s="281"/>
      <c r="O10" s="281"/>
      <c r="P10" s="282"/>
    </row>
    <row r="11" spans="1:26" s="26" customFormat="1" ht="21.75" customHeight="1" x14ac:dyDescent="0.25">
      <c r="A11" s="20"/>
      <c r="B11" s="270"/>
      <c r="C11" s="257" t="s">
        <v>10</v>
      </c>
      <c r="D11" s="258"/>
      <c r="E11" s="91">
        <v>0.35416666666666669</v>
      </c>
      <c r="F11" s="259" t="s">
        <v>11</v>
      </c>
      <c r="G11" s="258"/>
      <c r="H11" s="92">
        <v>1.24</v>
      </c>
      <c r="I11" s="260" t="s">
        <v>12</v>
      </c>
      <c r="J11" s="261"/>
      <c r="K11" s="92">
        <v>15</v>
      </c>
      <c r="L11" s="257" t="s">
        <v>13</v>
      </c>
      <c r="M11" s="258"/>
      <c r="N11" s="93">
        <v>4.8</v>
      </c>
      <c r="O11" s="248" t="s">
        <v>66</v>
      </c>
      <c r="P11" s="249"/>
    </row>
    <row r="12" spans="1:26" s="26" customFormat="1" ht="21.75" customHeight="1" thickBot="1" x14ac:dyDescent="0.3">
      <c r="A12" s="20"/>
      <c r="B12" s="271"/>
      <c r="C12" s="250" t="s">
        <v>14</v>
      </c>
      <c r="D12" s="251"/>
      <c r="E12" s="91">
        <v>0.4236111111111111</v>
      </c>
      <c r="F12" s="252" t="s">
        <v>15</v>
      </c>
      <c r="G12" s="251"/>
      <c r="H12" s="92">
        <v>1.27</v>
      </c>
      <c r="I12" s="253" t="s">
        <v>16</v>
      </c>
      <c r="J12" s="251"/>
      <c r="K12" s="91">
        <v>0.4236111111111111</v>
      </c>
      <c r="L12" s="250" t="s">
        <v>17</v>
      </c>
      <c r="M12" s="251"/>
      <c r="N12" s="94">
        <v>0.4</v>
      </c>
      <c r="O12" s="254">
        <v>2.9</v>
      </c>
      <c r="P12" s="255"/>
    </row>
    <row r="13" spans="1:26" s="26" customFormat="1" ht="21.75" customHeight="1" x14ac:dyDescent="0.25">
      <c r="A13" s="20"/>
      <c r="B13" s="233" t="s">
        <v>18</v>
      </c>
      <c r="C13" s="236" t="s">
        <v>67</v>
      </c>
      <c r="D13" s="237"/>
      <c r="E13" s="237"/>
      <c r="F13" s="238" t="s">
        <v>68</v>
      </c>
      <c r="G13" s="237"/>
      <c r="H13" s="237"/>
      <c r="I13" s="237"/>
      <c r="J13" s="238" t="s">
        <v>69</v>
      </c>
      <c r="K13" s="237"/>
      <c r="L13" s="237"/>
      <c r="M13" s="237"/>
      <c r="N13" s="239" t="s">
        <v>70</v>
      </c>
      <c r="O13" s="237"/>
      <c r="P13" s="240"/>
      <c r="Q13" s="37"/>
      <c r="R13" s="25"/>
      <c r="S13" s="25"/>
      <c r="T13" s="25"/>
      <c r="U13" s="25"/>
      <c r="V13" s="25"/>
      <c r="W13" s="25"/>
      <c r="X13" s="25"/>
      <c r="Y13" s="25"/>
      <c r="Z13" s="25"/>
    </row>
    <row r="14" spans="1:26" s="26" customFormat="1" ht="21.75" customHeight="1" x14ac:dyDescent="0.25">
      <c r="A14" s="20"/>
      <c r="B14" s="234"/>
      <c r="C14" s="241" t="s">
        <v>71</v>
      </c>
      <c r="D14" s="242"/>
      <c r="E14" s="242"/>
      <c r="F14" s="243" t="s">
        <v>72</v>
      </c>
      <c r="G14" s="242"/>
      <c r="H14" s="242"/>
      <c r="I14" s="242"/>
      <c r="J14" s="244" t="s">
        <v>73</v>
      </c>
      <c r="K14" s="242"/>
      <c r="L14" s="242"/>
      <c r="M14" s="242"/>
      <c r="N14" s="245"/>
      <c r="O14" s="230"/>
      <c r="P14" s="246"/>
      <c r="Q14" s="25"/>
      <c r="R14" s="25"/>
      <c r="S14" s="25"/>
      <c r="T14" s="25"/>
      <c r="U14" s="25"/>
      <c r="V14" s="25"/>
      <c r="W14" s="25"/>
      <c r="X14" s="25"/>
      <c r="Y14" s="25"/>
      <c r="Z14" s="25"/>
    </row>
    <row r="15" spans="1:26" s="26" customFormat="1" ht="21.75" customHeight="1" thickBot="1" x14ac:dyDescent="0.3">
      <c r="A15" s="20"/>
      <c r="B15" s="235"/>
      <c r="C15" s="247" t="s">
        <v>74</v>
      </c>
      <c r="D15" s="217"/>
      <c r="E15" s="217"/>
      <c r="F15" s="217" t="s">
        <v>75</v>
      </c>
      <c r="G15" s="218"/>
      <c r="H15" s="218"/>
      <c r="I15" s="218"/>
      <c r="J15" s="217" t="s">
        <v>76</v>
      </c>
      <c r="K15" s="218"/>
      <c r="L15" s="218"/>
      <c r="M15" s="218"/>
      <c r="N15" s="219"/>
      <c r="O15" s="220"/>
      <c r="P15" s="221"/>
      <c r="Q15" s="25"/>
      <c r="R15" s="25"/>
      <c r="S15" s="25"/>
      <c r="T15" s="25"/>
      <c r="U15" s="25"/>
      <c r="V15" s="25"/>
      <c r="W15" s="25"/>
      <c r="X15" s="25"/>
      <c r="Y15" s="25"/>
      <c r="Z15" s="25"/>
    </row>
    <row r="16" spans="1:26" s="26" customFormat="1" ht="21.75" customHeight="1" x14ac:dyDescent="0.25">
      <c r="A16" s="20"/>
      <c r="B16" s="222" t="s">
        <v>19</v>
      </c>
      <c r="C16" s="224" t="s">
        <v>20</v>
      </c>
      <c r="D16" s="224" t="s">
        <v>41</v>
      </c>
      <c r="E16" s="226" t="s">
        <v>21</v>
      </c>
      <c r="F16" s="227" t="s">
        <v>42</v>
      </c>
      <c r="G16" s="228"/>
      <c r="H16" s="224" t="s">
        <v>77</v>
      </c>
      <c r="I16" s="231" t="s">
        <v>78</v>
      </c>
      <c r="J16" s="38" t="s">
        <v>43</v>
      </c>
      <c r="K16" s="39"/>
      <c r="L16" s="40" t="s">
        <v>44</v>
      </c>
      <c r="M16" s="40" t="s">
        <v>45</v>
      </c>
      <c r="N16" s="40" t="s">
        <v>45</v>
      </c>
      <c r="O16" s="40" t="s">
        <v>46</v>
      </c>
      <c r="P16" s="41" t="s">
        <v>22</v>
      </c>
    </row>
    <row r="17" spans="1:26" s="26" customFormat="1" ht="21.75" customHeight="1" thickBot="1" x14ac:dyDescent="0.3">
      <c r="A17" s="42"/>
      <c r="B17" s="223"/>
      <c r="C17" s="225"/>
      <c r="D17" s="225"/>
      <c r="E17" s="225"/>
      <c r="F17" s="229"/>
      <c r="G17" s="230"/>
      <c r="H17" s="225"/>
      <c r="I17" s="232"/>
      <c r="J17" s="43" t="s">
        <v>23</v>
      </c>
      <c r="K17" s="44" t="s">
        <v>24</v>
      </c>
      <c r="L17" s="44" t="s">
        <v>47</v>
      </c>
      <c r="M17" s="44" t="s">
        <v>48</v>
      </c>
      <c r="N17" s="44" t="s">
        <v>25</v>
      </c>
      <c r="O17" s="44" t="s">
        <v>26</v>
      </c>
      <c r="P17" s="45" t="s">
        <v>27</v>
      </c>
    </row>
    <row r="18" spans="1:26" s="54" customFormat="1" ht="21.75" customHeight="1" thickBot="1" x14ac:dyDescent="0.3">
      <c r="A18" s="46"/>
      <c r="B18" s="47"/>
      <c r="C18" s="48">
        <f>+O12</f>
        <v>2.9</v>
      </c>
      <c r="D18" s="48">
        <v>0.16</v>
      </c>
      <c r="E18" s="49"/>
      <c r="F18" s="50"/>
      <c r="G18" s="97"/>
      <c r="H18" s="51"/>
      <c r="I18" s="52"/>
      <c r="J18" s="96"/>
      <c r="K18" s="49"/>
      <c r="L18" s="49"/>
      <c r="M18" s="49"/>
      <c r="N18" s="49"/>
      <c r="O18" s="49"/>
      <c r="P18" s="53"/>
      <c r="Q18" s="46"/>
      <c r="R18" s="46"/>
      <c r="S18" s="46"/>
      <c r="T18" s="46"/>
      <c r="U18" s="46"/>
      <c r="V18" s="46"/>
      <c r="W18" s="46"/>
      <c r="X18" s="46"/>
      <c r="Y18" s="46"/>
      <c r="Z18" s="46"/>
    </row>
    <row r="19" spans="1:26" s="54" customFormat="1" ht="13.5" customHeight="1" x14ac:dyDescent="0.25">
      <c r="A19" s="46"/>
      <c r="B19" s="213">
        <v>1</v>
      </c>
      <c r="C19" s="216">
        <f>+C18+$N$12</f>
        <v>3.3</v>
      </c>
      <c r="D19" s="193">
        <v>0.114</v>
      </c>
      <c r="E19" s="193">
        <v>0.13</v>
      </c>
      <c r="F19" s="55" t="s">
        <v>79</v>
      </c>
      <c r="G19" s="56">
        <v>0</v>
      </c>
      <c r="H19" s="57"/>
      <c r="I19" s="58"/>
      <c r="J19" s="59"/>
      <c r="K19" s="193">
        <f>+IF(E19&lt;=0.12,(J21),(IF(E19&lt;0.16,((J20+2*J21+J22)/4),IF(E19&gt;=0.16,((J19+3*J20+2*J21+3*J22+J23)/10)))))</f>
        <v>0.1925</v>
      </c>
      <c r="L19" s="193">
        <f>ROUND(+(D18+D19)/2*(C19-C18),3)</f>
        <v>5.5E-2</v>
      </c>
      <c r="M19" s="193">
        <f>ROUND(+K19*L19,4)</f>
        <v>1.06E-2</v>
      </c>
      <c r="N19" s="196">
        <f>ROUND(+M19/$M$98*100,2)</f>
        <v>4.18</v>
      </c>
      <c r="O19" s="197"/>
      <c r="P19" s="198"/>
      <c r="Q19" s="46"/>
      <c r="R19" s="46"/>
      <c r="S19" s="46"/>
      <c r="T19" s="46"/>
      <c r="U19" s="46"/>
      <c r="V19" s="46"/>
      <c r="W19" s="46"/>
      <c r="X19" s="46"/>
      <c r="Y19" s="46"/>
      <c r="Z19" s="46"/>
    </row>
    <row r="20" spans="1:26" s="54" customFormat="1" ht="13.5" customHeight="1" x14ac:dyDescent="0.25">
      <c r="A20" s="46"/>
      <c r="B20" s="214"/>
      <c r="C20" s="194"/>
      <c r="D20" s="194"/>
      <c r="E20" s="194"/>
      <c r="F20" s="60" t="s">
        <v>80</v>
      </c>
      <c r="G20" s="61">
        <f>IF(E19&lt;0.125,"NA",IF(0.125&lt;=E19,(0.2*E19)))</f>
        <v>2.6000000000000002E-2</v>
      </c>
      <c r="H20" s="62"/>
      <c r="I20" s="63"/>
      <c r="J20" s="64">
        <v>9.2999999999999999E-2</v>
      </c>
      <c r="K20" s="194"/>
      <c r="L20" s="194"/>
      <c r="M20" s="194"/>
      <c r="N20" s="194"/>
      <c r="O20" s="194"/>
      <c r="P20" s="199"/>
      <c r="Q20" s="46"/>
      <c r="R20" s="46"/>
      <c r="S20" s="46"/>
      <c r="T20" s="46"/>
      <c r="U20" s="46"/>
      <c r="V20" s="46"/>
      <c r="W20" s="46"/>
      <c r="X20" s="46"/>
      <c r="Y20" s="46"/>
      <c r="Z20" s="46"/>
    </row>
    <row r="21" spans="1:26" s="54" customFormat="1" ht="13.5" customHeight="1" x14ac:dyDescent="0.25">
      <c r="A21" s="46"/>
      <c r="B21" s="214"/>
      <c r="C21" s="194"/>
      <c r="D21" s="194"/>
      <c r="E21" s="194"/>
      <c r="F21" s="60" t="s">
        <v>81</v>
      </c>
      <c r="G21" s="61">
        <f>+E19*0.4</f>
        <v>5.2000000000000005E-2</v>
      </c>
      <c r="H21" s="62"/>
      <c r="I21" s="63"/>
      <c r="J21" s="64">
        <v>0.23</v>
      </c>
      <c r="K21" s="194"/>
      <c r="L21" s="194"/>
      <c r="M21" s="194"/>
      <c r="N21" s="194"/>
      <c r="O21" s="194"/>
      <c r="P21" s="199"/>
      <c r="Q21" s="46"/>
      <c r="R21" s="46"/>
      <c r="S21" s="46"/>
      <c r="T21" s="46"/>
      <c r="U21" s="46"/>
      <c r="V21" s="46"/>
      <c r="W21" s="46"/>
      <c r="X21" s="46"/>
      <c r="Y21" s="46"/>
      <c r="Z21" s="46"/>
    </row>
    <row r="22" spans="1:26" s="54" customFormat="1" ht="13.5" customHeight="1" x14ac:dyDescent="0.25">
      <c r="A22" s="46"/>
      <c r="B22" s="214"/>
      <c r="C22" s="194"/>
      <c r="D22" s="194"/>
      <c r="E22" s="194"/>
      <c r="F22" s="60" t="s">
        <v>82</v>
      </c>
      <c r="G22" s="61">
        <f>IF(E19&lt;0.125,"NA",IF(0.125&lt;=E19,(0.8*E19)))</f>
        <v>0.10400000000000001</v>
      </c>
      <c r="H22" s="62"/>
      <c r="I22" s="63"/>
      <c r="J22" s="64">
        <v>0.217</v>
      </c>
      <c r="K22" s="194"/>
      <c r="L22" s="194"/>
      <c r="M22" s="194"/>
      <c r="N22" s="194"/>
      <c r="O22" s="194"/>
      <c r="P22" s="199"/>
      <c r="Q22" s="46"/>
      <c r="R22" s="46"/>
      <c r="S22" s="46"/>
      <c r="T22" s="46"/>
      <c r="U22" s="46"/>
      <c r="V22" s="46"/>
      <c r="W22" s="46"/>
      <c r="X22" s="46"/>
      <c r="Y22" s="46"/>
      <c r="Z22" s="46"/>
    </row>
    <row r="23" spans="1:26" s="54" customFormat="1" ht="13.5" customHeight="1" thickBot="1" x14ac:dyDescent="0.3">
      <c r="A23" s="46"/>
      <c r="B23" s="215"/>
      <c r="C23" s="195"/>
      <c r="D23" s="195"/>
      <c r="E23" s="195"/>
      <c r="F23" s="65" t="s">
        <v>83</v>
      </c>
      <c r="G23" s="66">
        <f>+E19</f>
        <v>0.13</v>
      </c>
      <c r="H23" s="67"/>
      <c r="I23" s="68"/>
      <c r="J23" s="69"/>
      <c r="K23" s="195"/>
      <c r="L23" s="195"/>
      <c r="M23" s="195"/>
      <c r="N23" s="195"/>
      <c r="O23" s="195"/>
      <c r="P23" s="200"/>
      <c r="Q23" s="46"/>
      <c r="R23" s="46"/>
      <c r="S23" s="46"/>
      <c r="T23" s="46"/>
      <c r="U23" s="46"/>
      <c r="V23" s="46"/>
      <c r="W23" s="46"/>
      <c r="X23" s="46"/>
      <c r="Y23" s="46"/>
      <c r="Z23" s="46"/>
    </row>
    <row r="24" spans="1:26" s="54" customFormat="1" ht="13.5" customHeight="1" x14ac:dyDescent="0.25">
      <c r="A24" s="46"/>
      <c r="B24" s="213">
        <v>2</v>
      </c>
      <c r="C24" s="216">
        <f>+C19+$N$12</f>
        <v>3.6999999999999997</v>
      </c>
      <c r="D24" s="193">
        <v>0.22</v>
      </c>
      <c r="E24" s="193">
        <v>0.05</v>
      </c>
      <c r="F24" s="55" t="s">
        <v>79</v>
      </c>
      <c r="G24" s="56">
        <v>0</v>
      </c>
      <c r="H24" s="57"/>
      <c r="I24" s="58"/>
      <c r="J24" s="59"/>
      <c r="K24" s="193">
        <f t="shared" ref="K24" si="0">+IF(E24&lt;=0.12,(J26),(IF(E24&lt;0.16,((J25+2*J26+J27)/4),IF(E24&gt;=0.16,((J24+3*J25+2*J26+3*J27+J28)/10)))))</f>
        <v>0.47499999999999998</v>
      </c>
      <c r="L24" s="193">
        <f>ROUND(+(D19+D24)/2*(C24-C19),3)</f>
        <v>6.7000000000000004E-2</v>
      </c>
      <c r="M24" s="193">
        <f t="shared" ref="M24" si="1">ROUND(+K24*L24,4)</f>
        <v>3.1800000000000002E-2</v>
      </c>
      <c r="N24" s="196">
        <f t="shared" ref="N24" si="2">ROUND(+M24/$M$98*100,2)</f>
        <v>12.55</v>
      </c>
      <c r="O24" s="197"/>
      <c r="P24" s="198"/>
      <c r="Q24" s="46"/>
      <c r="R24" s="46"/>
      <c r="S24" s="46"/>
      <c r="T24" s="46"/>
      <c r="U24" s="46"/>
      <c r="V24" s="46"/>
      <c r="W24" s="46"/>
      <c r="X24" s="46"/>
      <c r="Y24" s="46"/>
      <c r="Z24" s="46"/>
    </row>
    <row r="25" spans="1:26" s="54" customFormat="1" ht="13.5" customHeight="1" x14ac:dyDescent="0.25">
      <c r="A25" s="46"/>
      <c r="B25" s="214"/>
      <c r="C25" s="194"/>
      <c r="D25" s="194"/>
      <c r="E25" s="194"/>
      <c r="F25" s="60" t="s">
        <v>80</v>
      </c>
      <c r="G25" s="61" t="str">
        <f t="shared" ref="G25" si="3">IF(E24&lt;0.125,"NA",IF(0.125&lt;=E24,(0.2*E24)))</f>
        <v>NA</v>
      </c>
      <c r="H25" s="62"/>
      <c r="I25" s="63"/>
      <c r="J25" s="64"/>
      <c r="K25" s="194"/>
      <c r="L25" s="194"/>
      <c r="M25" s="194"/>
      <c r="N25" s="194"/>
      <c r="O25" s="194"/>
      <c r="P25" s="199"/>
      <c r="Q25" s="46"/>
      <c r="R25" s="46"/>
      <c r="S25" s="46"/>
      <c r="T25" s="46"/>
      <c r="U25" s="46"/>
      <c r="V25" s="46"/>
      <c r="W25" s="46"/>
      <c r="X25" s="46"/>
      <c r="Y25" s="46"/>
      <c r="Z25" s="46"/>
    </row>
    <row r="26" spans="1:26" s="54" customFormat="1" ht="13.5" customHeight="1" x14ac:dyDescent="0.25">
      <c r="A26" s="46"/>
      <c r="B26" s="214"/>
      <c r="C26" s="194"/>
      <c r="D26" s="194"/>
      <c r="E26" s="194"/>
      <c r="F26" s="60" t="s">
        <v>81</v>
      </c>
      <c r="G26" s="61">
        <f t="shared" ref="G26" si="4">+E24*0.4</f>
        <v>2.0000000000000004E-2</v>
      </c>
      <c r="H26" s="62"/>
      <c r="I26" s="63"/>
      <c r="J26" s="64">
        <v>0.47499999999999998</v>
      </c>
      <c r="K26" s="194"/>
      <c r="L26" s="194"/>
      <c r="M26" s="194"/>
      <c r="N26" s="194"/>
      <c r="O26" s="194"/>
      <c r="P26" s="199"/>
      <c r="Q26" s="46"/>
      <c r="R26" s="46"/>
      <c r="S26" s="46"/>
      <c r="T26" s="46"/>
      <c r="U26" s="46"/>
      <c r="V26" s="46"/>
      <c r="W26" s="46"/>
      <c r="X26" s="46"/>
      <c r="Y26" s="46"/>
      <c r="Z26" s="46"/>
    </row>
    <row r="27" spans="1:26" s="54" customFormat="1" ht="13.5" customHeight="1" x14ac:dyDescent="0.25">
      <c r="A27" s="46"/>
      <c r="B27" s="214"/>
      <c r="C27" s="194"/>
      <c r="D27" s="194"/>
      <c r="E27" s="194"/>
      <c r="F27" s="60" t="s">
        <v>82</v>
      </c>
      <c r="G27" s="61" t="str">
        <f t="shared" ref="G27" si="5">IF(E24&lt;0.125,"NA",IF(0.125&lt;=E24,(0.8*E24)))</f>
        <v>NA</v>
      </c>
      <c r="H27" s="62"/>
      <c r="I27" s="63"/>
      <c r="J27" s="64"/>
      <c r="K27" s="194"/>
      <c r="L27" s="194"/>
      <c r="M27" s="194"/>
      <c r="N27" s="194"/>
      <c r="O27" s="194"/>
      <c r="P27" s="199"/>
      <c r="Q27" s="46"/>
      <c r="R27" s="46"/>
      <c r="S27" s="46"/>
      <c r="T27" s="46"/>
      <c r="U27" s="46"/>
      <c r="V27" s="46"/>
      <c r="W27" s="46"/>
      <c r="X27" s="46"/>
      <c r="Y27" s="46"/>
      <c r="Z27" s="46"/>
    </row>
    <row r="28" spans="1:26" s="54" customFormat="1" ht="13.5" customHeight="1" thickBot="1" x14ac:dyDescent="0.3">
      <c r="A28" s="46"/>
      <c r="B28" s="215"/>
      <c r="C28" s="195"/>
      <c r="D28" s="195"/>
      <c r="E28" s="195"/>
      <c r="F28" s="65" t="s">
        <v>83</v>
      </c>
      <c r="G28" s="66">
        <f t="shared" ref="G28" si="6">+E24</f>
        <v>0.05</v>
      </c>
      <c r="H28" s="67"/>
      <c r="I28" s="68"/>
      <c r="J28" s="69">
        <v>0.443</v>
      </c>
      <c r="K28" s="195"/>
      <c r="L28" s="195"/>
      <c r="M28" s="195"/>
      <c r="N28" s="195"/>
      <c r="O28" s="195"/>
      <c r="P28" s="200"/>
      <c r="Q28" s="46"/>
      <c r="R28" s="46"/>
      <c r="S28" s="46"/>
      <c r="T28" s="46"/>
      <c r="U28" s="46"/>
      <c r="V28" s="46"/>
      <c r="W28" s="46"/>
      <c r="X28" s="46"/>
      <c r="Y28" s="46"/>
      <c r="Z28" s="46"/>
    </row>
    <row r="29" spans="1:26" s="54" customFormat="1" ht="13.5" customHeight="1" x14ac:dyDescent="0.25">
      <c r="A29" s="46"/>
      <c r="B29" s="213">
        <v>3</v>
      </c>
      <c r="C29" s="216">
        <f>+C24+$N$12</f>
        <v>4.0999999999999996</v>
      </c>
      <c r="D29" s="193">
        <v>0.17</v>
      </c>
      <c r="E29" s="193">
        <v>0.21</v>
      </c>
      <c r="F29" s="55" t="s">
        <v>79</v>
      </c>
      <c r="G29" s="56">
        <v>0</v>
      </c>
      <c r="H29" s="57"/>
      <c r="I29" s="58"/>
      <c r="J29" s="59">
        <v>0.27700000000000002</v>
      </c>
      <c r="K29" s="193">
        <f t="shared" ref="K29" si="7">+IF(E29&lt;=0.12,(J31),(IF(E29&lt;0.16,((J30+2*J31+J32)/4),IF(E29&gt;=0.16,((J29+3*J30+2*J31+3*J32+J33)/10)))))</f>
        <v>0.48030000000000006</v>
      </c>
      <c r="L29" s="193">
        <f t="shared" ref="L29" si="8">ROUND(+(D24+D29)/2*(C29-C24),3)</f>
        <v>7.8E-2</v>
      </c>
      <c r="M29" s="193">
        <f t="shared" ref="M29" si="9">ROUND(+K29*L29,4)</f>
        <v>3.7499999999999999E-2</v>
      </c>
      <c r="N29" s="196">
        <f t="shared" ref="N29" si="10">ROUND(+M29/$M$98*100,2)</f>
        <v>14.8</v>
      </c>
      <c r="O29" s="197"/>
      <c r="P29" s="198"/>
      <c r="Q29" s="46"/>
      <c r="R29" s="46"/>
      <c r="S29" s="46"/>
      <c r="T29" s="46"/>
      <c r="U29" s="46"/>
      <c r="V29" s="46"/>
      <c r="W29" s="46"/>
      <c r="X29" s="46"/>
      <c r="Y29" s="46"/>
      <c r="Z29" s="46"/>
    </row>
    <row r="30" spans="1:26" s="54" customFormat="1" ht="13.5" customHeight="1" x14ac:dyDescent="0.25">
      <c r="A30" s="46"/>
      <c r="B30" s="214"/>
      <c r="C30" s="194"/>
      <c r="D30" s="194"/>
      <c r="E30" s="194"/>
      <c r="F30" s="60" t="s">
        <v>80</v>
      </c>
      <c r="G30" s="61">
        <f t="shared" ref="G30" si="11">IF(E29&lt;0.125,"NA",IF(0.125&lt;=E29,(0.2*E29)))</f>
        <v>4.2000000000000003E-2</v>
      </c>
      <c r="H30" s="62"/>
      <c r="I30" s="63"/>
      <c r="J30" s="64">
        <v>0.32600000000000001</v>
      </c>
      <c r="K30" s="194"/>
      <c r="L30" s="194"/>
      <c r="M30" s="194"/>
      <c r="N30" s="194"/>
      <c r="O30" s="194"/>
      <c r="P30" s="199"/>
      <c r="Q30" s="46"/>
      <c r="R30" s="46"/>
      <c r="S30" s="46"/>
      <c r="T30" s="46"/>
      <c r="U30" s="46"/>
      <c r="V30" s="46"/>
      <c r="W30" s="46"/>
      <c r="X30" s="46"/>
      <c r="Y30" s="46"/>
      <c r="Z30" s="46"/>
    </row>
    <row r="31" spans="1:26" s="54" customFormat="1" ht="13.5" customHeight="1" x14ac:dyDescent="0.25">
      <c r="A31" s="46"/>
      <c r="B31" s="214"/>
      <c r="C31" s="194"/>
      <c r="D31" s="194"/>
      <c r="E31" s="194"/>
      <c r="F31" s="60" t="s">
        <v>81</v>
      </c>
      <c r="G31" s="61">
        <f t="shared" ref="G31" si="12">+E29*0.4</f>
        <v>8.4000000000000005E-2</v>
      </c>
      <c r="H31" s="62"/>
      <c r="I31" s="63"/>
      <c r="J31" s="64">
        <v>0.44700000000000001</v>
      </c>
      <c r="K31" s="194"/>
      <c r="L31" s="194"/>
      <c r="M31" s="194"/>
      <c r="N31" s="194"/>
      <c r="O31" s="194"/>
      <c r="P31" s="199"/>
      <c r="Q31" s="46"/>
      <c r="R31" s="46"/>
      <c r="S31" s="46"/>
      <c r="T31" s="46"/>
      <c r="U31" s="46"/>
      <c r="V31" s="46"/>
      <c r="W31" s="46"/>
      <c r="X31" s="46"/>
      <c r="Y31" s="46"/>
      <c r="Z31" s="46"/>
    </row>
    <row r="32" spans="1:26" s="54" customFormat="1" ht="13.5" customHeight="1" x14ac:dyDescent="0.25">
      <c r="A32" s="46"/>
      <c r="B32" s="214"/>
      <c r="C32" s="194"/>
      <c r="D32" s="194"/>
      <c r="E32" s="194"/>
      <c r="F32" s="60" t="s">
        <v>82</v>
      </c>
      <c r="G32" s="61">
        <f t="shared" ref="G32" si="13">IF(E29&lt;0.125,"NA",IF(0.125&lt;=E29,(0.8*E29)))</f>
        <v>0.16800000000000001</v>
      </c>
      <c r="H32" s="62"/>
      <c r="I32" s="63"/>
      <c r="J32" s="64">
        <v>0.66900000000000004</v>
      </c>
      <c r="K32" s="194"/>
      <c r="L32" s="194"/>
      <c r="M32" s="194"/>
      <c r="N32" s="194"/>
      <c r="O32" s="194"/>
      <c r="P32" s="199"/>
      <c r="Q32" s="46"/>
      <c r="R32" s="46"/>
      <c r="S32" s="46"/>
      <c r="T32" s="46"/>
      <c r="U32" s="46"/>
      <c r="V32" s="46"/>
      <c r="W32" s="46"/>
      <c r="X32" s="46"/>
      <c r="Y32" s="46"/>
      <c r="Z32" s="46"/>
    </row>
    <row r="33" spans="1:26" s="54" customFormat="1" ht="13.5" customHeight="1" thickBot="1" x14ac:dyDescent="0.3">
      <c r="A33" s="46"/>
      <c r="B33" s="215"/>
      <c r="C33" s="195"/>
      <c r="D33" s="195"/>
      <c r="E33" s="195"/>
      <c r="F33" s="65" t="s">
        <v>83</v>
      </c>
      <c r="G33" s="66">
        <f t="shared" ref="G33" si="14">+E29</f>
        <v>0.21</v>
      </c>
      <c r="H33" s="67"/>
      <c r="I33" s="68"/>
      <c r="J33" s="69">
        <v>0.64700000000000002</v>
      </c>
      <c r="K33" s="195"/>
      <c r="L33" s="195"/>
      <c r="M33" s="195"/>
      <c r="N33" s="195"/>
      <c r="O33" s="195"/>
      <c r="P33" s="200"/>
      <c r="Q33" s="46"/>
      <c r="R33" s="46"/>
      <c r="S33" s="46"/>
      <c r="T33" s="46"/>
      <c r="U33" s="46"/>
      <c r="V33" s="46"/>
      <c r="W33" s="46"/>
      <c r="X33" s="46"/>
      <c r="Y33" s="46"/>
      <c r="Z33" s="46"/>
    </row>
    <row r="34" spans="1:26" s="54" customFormat="1" ht="13.5" customHeight="1" x14ac:dyDescent="0.25">
      <c r="A34" s="46"/>
      <c r="B34" s="213">
        <v>4</v>
      </c>
      <c r="C34" s="216">
        <f t="shared" ref="C34" si="15">+C29+$N$12</f>
        <v>4.5</v>
      </c>
      <c r="D34" s="193">
        <v>0.15</v>
      </c>
      <c r="E34" s="193">
        <v>0.16</v>
      </c>
      <c r="F34" s="55" t="s">
        <v>79</v>
      </c>
      <c r="G34" s="56">
        <v>0</v>
      </c>
      <c r="H34" s="57"/>
      <c r="I34" s="58"/>
      <c r="J34" s="59">
        <v>1.0999999999999999E-2</v>
      </c>
      <c r="K34" s="193">
        <f t="shared" ref="K34" si="16">+IF(E34&lt;=0.12,(J36),(IF(E34&lt;0.16,((J35+2*J36+J37)/4),IF(E34&gt;=0.16,((J34+3*J35+2*J36+3*J37+J38)/10)))))</f>
        <v>0.45450000000000002</v>
      </c>
      <c r="L34" s="193">
        <f t="shared" ref="L34" si="17">ROUND(+(D29+D34)/2*(C34-C29),3)</f>
        <v>6.4000000000000001E-2</v>
      </c>
      <c r="M34" s="193">
        <f t="shared" ref="M34" si="18">ROUND(+K34*L34,4)</f>
        <v>2.9100000000000001E-2</v>
      </c>
      <c r="N34" s="196">
        <f t="shared" ref="N34" si="19">ROUND(+M34/$M$98*100,2)</f>
        <v>11.49</v>
      </c>
      <c r="O34" s="197"/>
      <c r="P34" s="198"/>
      <c r="Q34" s="46"/>
      <c r="R34" s="46"/>
      <c r="S34" s="46"/>
      <c r="T34" s="46"/>
      <c r="U34" s="46"/>
      <c r="V34" s="46"/>
      <c r="W34" s="46"/>
      <c r="X34" s="46"/>
      <c r="Y34" s="46"/>
      <c r="Z34" s="46"/>
    </row>
    <row r="35" spans="1:26" s="54" customFormat="1" ht="13.5" customHeight="1" x14ac:dyDescent="0.25">
      <c r="A35" s="46"/>
      <c r="B35" s="214"/>
      <c r="C35" s="194"/>
      <c r="D35" s="194"/>
      <c r="E35" s="194"/>
      <c r="F35" s="60" t="s">
        <v>80</v>
      </c>
      <c r="G35" s="61">
        <f t="shared" ref="G35" si="20">IF(E34&lt;0.125,"NA",IF(0.125&lt;=E34,(0.2*E34)))</f>
        <v>3.2000000000000001E-2</v>
      </c>
      <c r="H35" s="62"/>
      <c r="I35" s="63"/>
      <c r="J35" s="64">
        <v>0.1</v>
      </c>
      <c r="K35" s="194"/>
      <c r="L35" s="194"/>
      <c r="M35" s="194"/>
      <c r="N35" s="194"/>
      <c r="O35" s="194"/>
      <c r="P35" s="199"/>
      <c r="Q35" s="46"/>
      <c r="R35" s="46"/>
      <c r="S35" s="46"/>
      <c r="T35" s="46"/>
      <c r="U35" s="46"/>
      <c r="V35" s="46"/>
      <c r="W35" s="46"/>
      <c r="X35" s="46"/>
      <c r="Y35" s="46"/>
      <c r="Z35" s="46"/>
    </row>
    <row r="36" spans="1:26" s="54" customFormat="1" ht="13.5" customHeight="1" x14ac:dyDescent="0.25">
      <c r="A36" s="46"/>
      <c r="B36" s="214"/>
      <c r="C36" s="194"/>
      <c r="D36" s="194"/>
      <c r="E36" s="194"/>
      <c r="F36" s="60" t="s">
        <v>81</v>
      </c>
      <c r="G36" s="61">
        <f t="shared" ref="G36" si="21">+E34*0.4</f>
        <v>6.4000000000000001E-2</v>
      </c>
      <c r="H36" s="62"/>
      <c r="I36" s="63"/>
      <c r="J36" s="64">
        <v>0.66500000000000004</v>
      </c>
      <c r="K36" s="194"/>
      <c r="L36" s="194"/>
      <c r="M36" s="194"/>
      <c r="N36" s="194"/>
      <c r="O36" s="194"/>
      <c r="P36" s="199"/>
      <c r="Q36" s="46"/>
      <c r="R36" s="46"/>
      <c r="S36" s="46"/>
      <c r="T36" s="46"/>
      <c r="U36" s="46"/>
      <c r="V36" s="46"/>
      <c r="W36" s="46"/>
      <c r="X36" s="46"/>
      <c r="Y36" s="46"/>
      <c r="Z36" s="46"/>
    </row>
    <row r="37" spans="1:26" s="54" customFormat="1" ht="13.5" customHeight="1" x14ac:dyDescent="0.25">
      <c r="A37" s="46"/>
      <c r="B37" s="214"/>
      <c r="C37" s="194"/>
      <c r="D37" s="194"/>
      <c r="E37" s="194"/>
      <c r="F37" s="60" t="s">
        <v>82</v>
      </c>
      <c r="G37" s="61">
        <f t="shared" ref="G37" si="22">IF(E34&lt;0.125,"NA",IF(0.125&lt;=E34,(0.8*E34)))</f>
        <v>0.128</v>
      </c>
      <c r="H37" s="62"/>
      <c r="I37" s="63"/>
      <c r="J37" s="64">
        <v>0.72</v>
      </c>
      <c r="K37" s="194"/>
      <c r="L37" s="194"/>
      <c r="M37" s="194"/>
      <c r="N37" s="194"/>
      <c r="O37" s="194"/>
      <c r="P37" s="199"/>
      <c r="Q37" s="46"/>
      <c r="R37" s="46"/>
      <c r="S37" s="46"/>
      <c r="T37" s="46"/>
      <c r="U37" s="46"/>
      <c r="V37" s="46"/>
      <c r="W37" s="46"/>
      <c r="X37" s="46"/>
      <c r="Y37" s="46"/>
      <c r="Z37" s="46"/>
    </row>
    <row r="38" spans="1:26" s="54" customFormat="1" ht="13.5" customHeight="1" thickBot="1" x14ac:dyDescent="0.3">
      <c r="A38" s="46"/>
      <c r="B38" s="215"/>
      <c r="C38" s="195"/>
      <c r="D38" s="195"/>
      <c r="E38" s="195"/>
      <c r="F38" s="65" t="s">
        <v>83</v>
      </c>
      <c r="G38" s="66">
        <f t="shared" ref="G38" si="23">+E34</f>
        <v>0.16</v>
      </c>
      <c r="H38" s="67"/>
      <c r="I38" s="68"/>
      <c r="J38" s="69">
        <v>0.74399999999999999</v>
      </c>
      <c r="K38" s="195"/>
      <c r="L38" s="195"/>
      <c r="M38" s="195"/>
      <c r="N38" s="195"/>
      <c r="O38" s="195"/>
      <c r="P38" s="200"/>
      <c r="Q38" s="46"/>
      <c r="R38" s="46"/>
      <c r="S38" s="46"/>
      <c r="T38" s="46"/>
      <c r="U38" s="46"/>
      <c r="V38" s="46"/>
      <c r="W38" s="46"/>
      <c r="X38" s="46"/>
      <c r="Y38" s="46"/>
      <c r="Z38" s="46"/>
    </row>
    <row r="39" spans="1:26" s="54" customFormat="1" ht="13.5" customHeight="1" x14ac:dyDescent="0.25">
      <c r="A39" s="46"/>
      <c r="B39" s="213">
        <v>5</v>
      </c>
      <c r="C39" s="216">
        <f t="shared" ref="C39" si="24">+C34+$N$12</f>
        <v>4.9000000000000004</v>
      </c>
      <c r="D39" s="193">
        <v>0.12</v>
      </c>
      <c r="E39" s="193">
        <v>0.11</v>
      </c>
      <c r="F39" s="55" t="s">
        <v>79</v>
      </c>
      <c r="G39" s="56">
        <v>0</v>
      </c>
      <c r="H39" s="57"/>
      <c r="I39" s="58"/>
      <c r="J39" s="59">
        <v>0.5</v>
      </c>
      <c r="K39" s="193">
        <f t="shared" ref="K39" si="25">+IF(E39&lt;=0.12,(J41),(IF(E39&lt;0.16,((J40+2*J41+J42)/4),IF(E39&gt;=0.16,((J39+3*J40+2*J41+3*J42+J43)/10)))))</f>
        <v>0.503</v>
      </c>
      <c r="L39" s="193">
        <f t="shared" ref="L39" si="26">ROUND(+(D34+D39)/2*(C39-C34),3)</f>
        <v>5.3999999999999999E-2</v>
      </c>
      <c r="M39" s="193">
        <f t="shared" ref="M39" si="27">ROUND(+K39*L39,4)</f>
        <v>2.7199999999999998E-2</v>
      </c>
      <c r="N39" s="196">
        <f t="shared" ref="N39" si="28">ROUND(+M39/$M$98*100,2)</f>
        <v>10.74</v>
      </c>
      <c r="O39" s="197"/>
      <c r="P39" s="198"/>
      <c r="Q39" s="46"/>
      <c r="R39" s="46"/>
      <c r="S39" s="46"/>
      <c r="T39" s="46"/>
      <c r="U39" s="46"/>
      <c r="V39" s="46"/>
      <c r="W39" s="46"/>
      <c r="X39" s="46"/>
      <c r="Y39" s="46"/>
      <c r="Z39" s="46"/>
    </row>
    <row r="40" spans="1:26" s="54" customFormat="1" ht="13.5" customHeight="1" x14ac:dyDescent="0.25">
      <c r="A40" s="46"/>
      <c r="B40" s="214"/>
      <c r="C40" s="194"/>
      <c r="D40" s="194"/>
      <c r="E40" s="194"/>
      <c r="F40" s="60" t="s">
        <v>80</v>
      </c>
      <c r="G40" s="61" t="str">
        <f t="shared" ref="G40" si="29">IF(E39&lt;0.125,"NA",IF(0.125&lt;=E39,(0.2*E39)))</f>
        <v>NA</v>
      </c>
      <c r="H40" s="62"/>
      <c r="I40" s="63"/>
      <c r="J40" s="64"/>
      <c r="K40" s="194"/>
      <c r="L40" s="194"/>
      <c r="M40" s="194"/>
      <c r="N40" s="194"/>
      <c r="O40" s="194"/>
      <c r="P40" s="199"/>
      <c r="Q40" s="46"/>
      <c r="R40" s="46"/>
      <c r="S40" s="46"/>
      <c r="T40" s="46"/>
      <c r="U40" s="46"/>
      <c r="V40" s="46"/>
      <c r="W40" s="46"/>
      <c r="X40" s="46"/>
      <c r="Y40" s="46"/>
      <c r="Z40" s="46"/>
    </row>
    <row r="41" spans="1:26" s="54" customFormat="1" ht="13.5" customHeight="1" x14ac:dyDescent="0.25">
      <c r="A41" s="46"/>
      <c r="B41" s="214"/>
      <c r="C41" s="194"/>
      <c r="D41" s="194"/>
      <c r="E41" s="194"/>
      <c r="F41" s="60" t="s">
        <v>81</v>
      </c>
      <c r="G41" s="61">
        <f t="shared" ref="G41" si="30">+E39*0.4</f>
        <v>4.4000000000000004E-2</v>
      </c>
      <c r="H41" s="62"/>
      <c r="I41" s="63"/>
      <c r="J41" s="64">
        <v>0.503</v>
      </c>
      <c r="K41" s="194"/>
      <c r="L41" s="194"/>
      <c r="M41" s="194"/>
      <c r="N41" s="194"/>
      <c r="O41" s="194"/>
      <c r="P41" s="199"/>
      <c r="Q41" s="46"/>
      <c r="R41" s="46"/>
      <c r="S41" s="46"/>
      <c r="T41" s="46"/>
      <c r="U41" s="46"/>
      <c r="V41" s="46"/>
      <c r="W41" s="46"/>
      <c r="X41" s="46"/>
      <c r="Y41" s="46"/>
      <c r="Z41" s="46"/>
    </row>
    <row r="42" spans="1:26" s="54" customFormat="1" ht="13.5" customHeight="1" x14ac:dyDescent="0.25">
      <c r="A42" s="46"/>
      <c r="B42" s="214"/>
      <c r="C42" s="194"/>
      <c r="D42" s="194"/>
      <c r="E42" s="194"/>
      <c r="F42" s="60" t="s">
        <v>82</v>
      </c>
      <c r="G42" s="61" t="str">
        <f t="shared" ref="G42" si="31">IF(E39&lt;0.125,"NA",IF(0.125&lt;=E39,(0.8*E39)))</f>
        <v>NA</v>
      </c>
      <c r="H42" s="62"/>
      <c r="I42" s="63"/>
      <c r="J42" s="64"/>
      <c r="K42" s="194"/>
      <c r="L42" s="194"/>
      <c r="M42" s="194"/>
      <c r="N42" s="194"/>
      <c r="O42" s="194"/>
      <c r="P42" s="199"/>
      <c r="Q42" s="46"/>
      <c r="R42" s="46"/>
      <c r="S42" s="46"/>
      <c r="T42" s="46"/>
      <c r="U42" s="46"/>
      <c r="V42" s="46"/>
      <c r="W42" s="46"/>
      <c r="X42" s="46"/>
      <c r="Y42" s="46"/>
      <c r="Z42" s="46"/>
    </row>
    <row r="43" spans="1:26" s="54" customFormat="1" ht="13.5" customHeight="1" thickBot="1" x14ac:dyDescent="0.3">
      <c r="A43" s="46"/>
      <c r="B43" s="215"/>
      <c r="C43" s="195"/>
      <c r="D43" s="195"/>
      <c r="E43" s="195"/>
      <c r="F43" s="65" t="s">
        <v>83</v>
      </c>
      <c r="G43" s="66">
        <f t="shared" ref="G43" si="32">+E39</f>
        <v>0.11</v>
      </c>
      <c r="H43" s="67"/>
      <c r="I43" s="68"/>
      <c r="J43" s="69">
        <v>0.54400000000000004</v>
      </c>
      <c r="K43" s="195"/>
      <c r="L43" s="195"/>
      <c r="M43" s="195"/>
      <c r="N43" s="195"/>
      <c r="O43" s="195"/>
      <c r="P43" s="200"/>
      <c r="Q43" s="46"/>
      <c r="R43" s="46"/>
      <c r="S43" s="46"/>
      <c r="T43" s="46"/>
      <c r="U43" s="46"/>
      <c r="V43" s="46"/>
      <c r="W43" s="46"/>
      <c r="X43" s="46"/>
      <c r="Y43" s="46"/>
      <c r="Z43" s="46"/>
    </row>
    <row r="44" spans="1:26" s="54" customFormat="1" ht="13.5" customHeight="1" x14ac:dyDescent="0.25">
      <c r="A44" s="46"/>
      <c r="B44" s="213">
        <v>6</v>
      </c>
      <c r="C44" s="216">
        <f t="shared" ref="C44" si="33">+C39+$N$12</f>
        <v>5.3000000000000007</v>
      </c>
      <c r="D44" s="193">
        <v>0.13</v>
      </c>
      <c r="E44" s="193">
        <v>0.13</v>
      </c>
      <c r="F44" s="55" t="s">
        <v>79</v>
      </c>
      <c r="G44" s="56">
        <v>0</v>
      </c>
      <c r="H44" s="57"/>
      <c r="I44" s="58"/>
      <c r="J44" s="59"/>
      <c r="K44" s="193">
        <f t="shared" ref="K44" si="34">+IF(E44&lt;=0.12,(J46),(IF(E44&lt;0.16,((J45+2*J46+J47)/4),IF(E44&gt;=0.16,((J44+3*J45+2*J46+3*J47+J48)/10)))))</f>
        <v>0.46875</v>
      </c>
      <c r="L44" s="193">
        <f t="shared" ref="L44" si="35">ROUND(+(D39+D44)/2*(C44-C39),3)</f>
        <v>0.05</v>
      </c>
      <c r="M44" s="193">
        <f t="shared" ref="M44" si="36">ROUND(+K44*L44,4)</f>
        <v>2.3400000000000001E-2</v>
      </c>
      <c r="N44" s="196">
        <f t="shared" ref="N44" si="37">ROUND(+M44/$M$98*100,2)</f>
        <v>9.24</v>
      </c>
      <c r="O44" s="197"/>
      <c r="P44" s="198"/>
      <c r="Q44" s="46"/>
      <c r="R44" s="46"/>
      <c r="S44" s="46"/>
      <c r="T44" s="46"/>
      <c r="U44" s="46"/>
      <c r="V44" s="46"/>
      <c r="W44" s="46"/>
      <c r="X44" s="46"/>
      <c r="Y44" s="46"/>
      <c r="Z44" s="46"/>
    </row>
    <row r="45" spans="1:26" s="54" customFormat="1" ht="13.5" customHeight="1" x14ac:dyDescent="0.25">
      <c r="A45" s="46"/>
      <c r="B45" s="214"/>
      <c r="C45" s="194"/>
      <c r="D45" s="194"/>
      <c r="E45" s="194"/>
      <c r="F45" s="60" t="s">
        <v>80</v>
      </c>
      <c r="G45" s="61">
        <f t="shared" ref="G45" si="38">IF(E44&lt;0.125,"NA",IF(0.125&lt;=E44,(0.2*E44)))</f>
        <v>2.6000000000000002E-2</v>
      </c>
      <c r="H45" s="62"/>
      <c r="I45" s="63"/>
      <c r="J45" s="64">
        <v>0.376</v>
      </c>
      <c r="K45" s="194"/>
      <c r="L45" s="194"/>
      <c r="M45" s="194"/>
      <c r="N45" s="194"/>
      <c r="O45" s="194"/>
      <c r="P45" s="199"/>
      <c r="Q45" s="46"/>
      <c r="R45" s="46"/>
      <c r="S45" s="46"/>
      <c r="T45" s="46"/>
      <c r="U45" s="46"/>
      <c r="V45" s="46"/>
      <c r="W45" s="46"/>
      <c r="X45" s="46"/>
      <c r="Y45" s="46"/>
      <c r="Z45" s="46"/>
    </row>
    <row r="46" spans="1:26" s="54" customFormat="1" ht="13.5" customHeight="1" x14ac:dyDescent="0.25">
      <c r="A46" s="46"/>
      <c r="B46" s="214"/>
      <c r="C46" s="194"/>
      <c r="D46" s="194"/>
      <c r="E46" s="194"/>
      <c r="F46" s="60" t="s">
        <v>81</v>
      </c>
      <c r="G46" s="61">
        <f t="shared" ref="G46" si="39">+E44*0.4</f>
        <v>5.2000000000000005E-2</v>
      </c>
      <c r="H46" s="62"/>
      <c r="I46" s="63"/>
      <c r="J46" s="64">
        <v>0.49</v>
      </c>
      <c r="K46" s="194"/>
      <c r="L46" s="194"/>
      <c r="M46" s="194"/>
      <c r="N46" s="194"/>
      <c r="O46" s="194"/>
      <c r="P46" s="199"/>
      <c r="Q46" s="46"/>
      <c r="R46" s="46"/>
      <c r="S46" s="46"/>
      <c r="T46" s="46"/>
      <c r="U46" s="46"/>
      <c r="V46" s="46"/>
      <c r="W46" s="46"/>
      <c r="X46" s="46"/>
      <c r="Y46" s="46"/>
      <c r="Z46" s="46"/>
    </row>
    <row r="47" spans="1:26" s="54" customFormat="1" ht="13.5" customHeight="1" x14ac:dyDescent="0.25">
      <c r="A47" s="46"/>
      <c r="B47" s="214"/>
      <c r="C47" s="194"/>
      <c r="D47" s="194"/>
      <c r="E47" s="194"/>
      <c r="F47" s="60" t="s">
        <v>82</v>
      </c>
      <c r="G47" s="61">
        <f t="shared" ref="G47" si="40">IF(E44&lt;0.125,"NA",IF(0.125&lt;=E44,(0.8*E44)))</f>
        <v>0.10400000000000001</v>
      </c>
      <c r="H47" s="62"/>
      <c r="I47" s="63"/>
      <c r="J47" s="64">
        <v>0.51900000000000002</v>
      </c>
      <c r="K47" s="194"/>
      <c r="L47" s="194"/>
      <c r="M47" s="194"/>
      <c r="N47" s="194"/>
      <c r="O47" s="194"/>
      <c r="P47" s="199"/>
      <c r="Q47" s="46"/>
      <c r="R47" s="46"/>
      <c r="S47" s="46"/>
      <c r="T47" s="46"/>
      <c r="U47" s="46"/>
      <c r="V47" s="46"/>
      <c r="W47" s="46"/>
      <c r="X47" s="46"/>
      <c r="Y47" s="46"/>
      <c r="Z47" s="46"/>
    </row>
    <row r="48" spans="1:26" s="54" customFormat="1" ht="13.5" customHeight="1" thickBot="1" x14ac:dyDescent="0.3">
      <c r="A48" s="46"/>
      <c r="B48" s="215"/>
      <c r="C48" s="195"/>
      <c r="D48" s="195"/>
      <c r="E48" s="195"/>
      <c r="F48" s="65" t="s">
        <v>83</v>
      </c>
      <c r="G48" s="66">
        <f t="shared" ref="G48" si="41">+E44</f>
        <v>0.13</v>
      </c>
      <c r="H48" s="67"/>
      <c r="I48" s="68"/>
      <c r="J48" s="69"/>
      <c r="K48" s="195"/>
      <c r="L48" s="195"/>
      <c r="M48" s="195"/>
      <c r="N48" s="195"/>
      <c r="O48" s="195"/>
      <c r="P48" s="200"/>
      <c r="Q48" s="46"/>
      <c r="R48" s="46"/>
      <c r="S48" s="46"/>
      <c r="T48" s="46"/>
      <c r="U48" s="46"/>
      <c r="V48" s="46"/>
      <c r="W48" s="46"/>
      <c r="X48" s="46"/>
      <c r="Y48" s="46"/>
      <c r="Z48" s="46"/>
    </row>
    <row r="49" spans="1:26" s="54" customFormat="1" ht="13.5" customHeight="1" x14ac:dyDescent="0.25">
      <c r="A49" s="46"/>
      <c r="B49" s="213">
        <v>7</v>
      </c>
      <c r="C49" s="216">
        <f t="shared" ref="C49:C59" si="42">+C44+$N$12</f>
        <v>5.7000000000000011</v>
      </c>
      <c r="D49" s="193">
        <v>0.11</v>
      </c>
      <c r="E49" s="193">
        <v>0.12</v>
      </c>
      <c r="F49" s="55" t="s">
        <v>79</v>
      </c>
      <c r="G49" s="56">
        <v>1</v>
      </c>
      <c r="H49" s="57"/>
      <c r="I49" s="58"/>
      <c r="J49" s="59"/>
      <c r="K49" s="193">
        <f t="shared" ref="K49" si="43">+IF(E49&lt;=0.12,(J51),(IF(E49&lt;0.16,((J50+2*J51+J52)/4),IF(E49&gt;=0.16,((J49+3*J50+2*J51+3*J52+J53)/10)))))</f>
        <v>0.48399999999999999</v>
      </c>
      <c r="L49" s="193">
        <f t="shared" ref="L49" si="44">ROUND(+(D44+D49)/2*(C49-C44),3)</f>
        <v>4.8000000000000001E-2</v>
      </c>
      <c r="M49" s="193">
        <f t="shared" ref="M49" si="45">ROUND(+K49*L49,4)</f>
        <v>2.3199999999999998E-2</v>
      </c>
      <c r="N49" s="196">
        <f t="shared" ref="N49" si="46">ROUND(+M49/$M$98*100,2)</f>
        <v>9.16</v>
      </c>
      <c r="O49" s="197"/>
      <c r="P49" s="198"/>
      <c r="Q49" s="46"/>
      <c r="R49" s="46"/>
      <c r="S49" s="46"/>
      <c r="T49" s="46"/>
      <c r="U49" s="46"/>
      <c r="V49" s="46"/>
      <c r="W49" s="46"/>
      <c r="X49" s="46"/>
      <c r="Y49" s="46"/>
      <c r="Z49" s="46"/>
    </row>
    <row r="50" spans="1:26" s="54" customFormat="1" ht="13.5" customHeight="1" x14ac:dyDescent="0.25">
      <c r="A50" s="46"/>
      <c r="B50" s="214"/>
      <c r="C50" s="194"/>
      <c r="D50" s="194"/>
      <c r="E50" s="194"/>
      <c r="F50" s="60" t="s">
        <v>80</v>
      </c>
      <c r="G50" s="61" t="str">
        <f t="shared" ref="G50" si="47">IF(E49&lt;0.125,"NA",IF(0.125&lt;=E49,(0.2*E49)))</f>
        <v>NA</v>
      </c>
      <c r="H50" s="62"/>
      <c r="I50" s="63"/>
      <c r="J50" s="64">
        <v>0.376</v>
      </c>
      <c r="K50" s="194"/>
      <c r="L50" s="194"/>
      <c r="M50" s="194"/>
      <c r="N50" s="194"/>
      <c r="O50" s="194"/>
      <c r="P50" s="199"/>
      <c r="Q50" s="46"/>
      <c r="R50" s="46"/>
      <c r="S50" s="46"/>
      <c r="T50" s="46"/>
      <c r="U50" s="46"/>
      <c r="V50" s="46"/>
      <c r="W50" s="46"/>
      <c r="X50" s="46"/>
      <c r="Y50" s="46"/>
      <c r="Z50" s="46"/>
    </row>
    <row r="51" spans="1:26" s="54" customFormat="1" ht="13.5" customHeight="1" x14ac:dyDescent="0.25">
      <c r="A51" s="46"/>
      <c r="B51" s="214"/>
      <c r="C51" s="194"/>
      <c r="D51" s="194"/>
      <c r="E51" s="194"/>
      <c r="F51" s="60" t="s">
        <v>81</v>
      </c>
      <c r="G51" s="61">
        <f t="shared" ref="G51" si="48">+E49*0.4</f>
        <v>4.8000000000000001E-2</v>
      </c>
      <c r="H51" s="62"/>
      <c r="I51" s="63"/>
      <c r="J51" s="64">
        <v>0.48399999999999999</v>
      </c>
      <c r="K51" s="194"/>
      <c r="L51" s="194"/>
      <c r="M51" s="194"/>
      <c r="N51" s="194"/>
      <c r="O51" s="194"/>
      <c r="P51" s="199"/>
      <c r="Q51" s="46"/>
      <c r="R51" s="46"/>
      <c r="S51" s="46"/>
      <c r="T51" s="46"/>
      <c r="U51" s="46"/>
      <c r="V51" s="46"/>
      <c r="W51" s="46"/>
      <c r="X51" s="46"/>
      <c r="Y51" s="46"/>
      <c r="Z51" s="46"/>
    </row>
    <row r="52" spans="1:26" s="54" customFormat="1" ht="13.5" customHeight="1" x14ac:dyDescent="0.25">
      <c r="A52" s="46"/>
      <c r="B52" s="214"/>
      <c r="C52" s="194"/>
      <c r="D52" s="194"/>
      <c r="E52" s="194"/>
      <c r="F52" s="60" t="s">
        <v>82</v>
      </c>
      <c r="G52" s="61" t="str">
        <f t="shared" ref="G52" si="49">IF(E49&lt;0.125,"NA",IF(0.125&lt;=E49,(0.8*E49)))</f>
        <v>NA</v>
      </c>
      <c r="H52" s="62"/>
      <c r="I52" s="63"/>
      <c r="J52" s="64">
        <v>0.48699999999999999</v>
      </c>
      <c r="K52" s="194"/>
      <c r="L52" s="194"/>
      <c r="M52" s="194"/>
      <c r="N52" s="194"/>
      <c r="O52" s="194"/>
      <c r="P52" s="199"/>
      <c r="Q52" s="46"/>
      <c r="R52" s="46"/>
      <c r="S52" s="46"/>
      <c r="T52" s="46"/>
      <c r="U52" s="46"/>
      <c r="V52" s="46"/>
      <c r="W52" s="46"/>
      <c r="X52" s="46"/>
      <c r="Y52" s="46"/>
      <c r="Z52" s="46"/>
    </row>
    <row r="53" spans="1:26" s="54" customFormat="1" ht="13.5" customHeight="1" thickBot="1" x14ac:dyDescent="0.3">
      <c r="A53" s="46"/>
      <c r="B53" s="215"/>
      <c r="C53" s="195"/>
      <c r="D53" s="195"/>
      <c r="E53" s="195"/>
      <c r="F53" s="65" t="s">
        <v>83</v>
      </c>
      <c r="G53" s="66">
        <f t="shared" ref="G53" si="50">+E49</f>
        <v>0.12</v>
      </c>
      <c r="H53" s="67"/>
      <c r="I53" s="68"/>
      <c r="J53" s="69"/>
      <c r="K53" s="195"/>
      <c r="L53" s="195"/>
      <c r="M53" s="195"/>
      <c r="N53" s="195"/>
      <c r="O53" s="195"/>
      <c r="P53" s="200"/>
      <c r="Q53" s="46"/>
      <c r="R53" s="46"/>
      <c r="S53" s="46"/>
      <c r="T53" s="46"/>
      <c r="U53" s="46"/>
      <c r="V53" s="46"/>
      <c r="W53" s="46"/>
      <c r="X53" s="46"/>
      <c r="Y53" s="46"/>
      <c r="Z53" s="46"/>
    </row>
    <row r="54" spans="1:26" s="54" customFormat="1" ht="13.5" customHeight="1" x14ac:dyDescent="0.25">
      <c r="A54" s="46"/>
      <c r="B54" s="213">
        <v>8</v>
      </c>
      <c r="C54" s="216">
        <f t="shared" si="42"/>
        <v>6.1000000000000014</v>
      </c>
      <c r="D54" s="193">
        <v>0.12</v>
      </c>
      <c r="E54" s="193">
        <v>0.12</v>
      </c>
      <c r="F54" s="55" t="s">
        <v>79</v>
      </c>
      <c r="G54" s="56">
        <v>2</v>
      </c>
      <c r="H54" s="57"/>
      <c r="I54" s="58"/>
      <c r="J54" s="59"/>
      <c r="K54" s="193">
        <f t="shared" ref="K54" si="51">+IF(E54&lt;=0.12,(J56),(IF(E54&lt;0.16,((J55+2*J56+J57)/4),IF(E54&gt;=0.16,((J54+3*J55+2*J56+3*J57+J58)/10)))))</f>
        <v>0.38900000000000001</v>
      </c>
      <c r="L54" s="193">
        <f t="shared" ref="L54" si="52">ROUND(+(D49+D54)/2*(C54-C49),3)</f>
        <v>4.5999999999999999E-2</v>
      </c>
      <c r="M54" s="193">
        <f t="shared" ref="M54" si="53">ROUND(+K54*L54,4)</f>
        <v>1.7899999999999999E-2</v>
      </c>
      <c r="N54" s="196">
        <f t="shared" ref="N54" si="54">ROUND(+M54/$M$98*100,2)</f>
        <v>7.07</v>
      </c>
      <c r="O54" s="197"/>
      <c r="P54" s="198"/>
      <c r="Q54" s="46"/>
      <c r="R54" s="46"/>
      <c r="S54" s="46"/>
      <c r="T54" s="46"/>
      <c r="U54" s="46"/>
      <c r="V54" s="46"/>
      <c r="W54" s="46"/>
      <c r="X54" s="46"/>
      <c r="Y54" s="46"/>
      <c r="Z54" s="46"/>
    </row>
    <row r="55" spans="1:26" s="54" customFormat="1" ht="13.5" customHeight="1" x14ac:dyDescent="0.25">
      <c r="A55" s="46"/>
      <c r="B55" s="214"/>
      <c r="C55" s="194"/>
      <c r="D55" s="194"/>
      <c r="E55" s="194"/>
      <c r="F55" s="60" t="s">
        <v>80</v>
      </c>
      <c r="G55" s="61" t="str">
        <f t="shared" ref="G55" si="55">IF(E54&lt;0.125,"NA",IF(0.125&lt;=E54,(0.2*E54)))</f>
        <v>NA</v>
      </c>
      <c r="H55" s="62"/>
      <c r="I55" s="63"/>
      <c r="J55" s="64">
        <v>0.32600000000000001</v>
      </c>
      <c r="K55" s="194"/>
      <c r="L55" s="194"/>
      <c r="M55" s="194"/>
      <c r="N55" s="194"/>
      <c r="O55" s="194"/>
      <c r="P55" s="199"/>
      <c r="Q55" s="46"/>
      <c r="R55" s="46"/>
      <c r="S55" s="46"/>
      <c r="T55" s="46"/>
      <c r="U55" s="46"/>
      <c r="V55" s="46"/>
      <c r="W55" s="46"/>
      <c r="X55" s="46"/>
      <c r="Y55" s="46"/>
      <c r="Z55" s="46"/>
    </row>
    <row r="56" spans="1:26" s="54" customFormat="1" ht="13.5" customHeight="1" x14ac:dyDescent="0.25">
      <c r="A56" s="46"/>
      <c r="B56" s="214"/>
      <c r="C56" s="194"/>
      <c r="D56" s="194"/>
      <c r="E56" s="194"/>
      <c r="F56" s="60" t="s">
        <v>81</v>
      </c>
      <c r="G56" s="61">
        <f t="shared" ref="G56" si="56">+E54*0.4</f>
        <v>4.8000000000000001E-2</v>
      </c>
      <c r="H56" s="62"/>
      <c r="I56" s="63"/>
      <c r="J56" s="64">
        <v>0.38900000000000001</v>
      </c>
      <c r="K56" s="194"/>
      <c r="L56" s="194"/>
      <c r="M56" s="194"/>
      <c r="N56" s="194"/>
      <c r="O56" s="194"/>
      <c r="P56" s="199"/>
      <c r="Q56" s="46"/>
      <c r="R56" s="46"/>
      <c r="S56" s="46"/>
      <c r="T56" s="46"/>
      <c r="U56" s="46"/>
      <c r="V56" s="46"/>
      <c r="W56" s="46"/>
      <c r="X56" s="46"/>
      <c r="Y56" s="46"/>
      <c r="Z56" s="46"/>
    </row>
    <row r="57" spans="1:26" s="54" customFormat="1" ht="13.5" customHeight="1" x14ac:dyDescent="0.25">
      <c r="A57" s="46"/>
      <c r="B57" s="214"/>
      <c r="C57" s="194"/>
      <c r="D57" s="194"/>
      <c r="E57" s="194"/>
      <c r="F57" s="60" t="s">
        <v>82</v>
      </c>
      <c r="G57" s="61" t="str">
        <f t="shared" ref="G57" si="57">IF(E54&lt;0.125,"NA",IF(0.125&lt;=E54,(0.8*E54)))</f>
        <v>NA</v>
      </c>
      <c r="H57" s="62"/>
      <c r="I57" s="63"/>
      <c r="J57" s="64">
        <v>0.43</v>
      </c>
      <c r="K57" s="194"/>
      <c r="L57" s="194"/>
      <c r="M57" s="194"/>
      <c r="N57" s="194"/>
      <c r="O57" s="194"/>
      <c r="P57" s="199"/>
      <c r="Q57" s="46"/>
      <c r="R57" s="46"/>
      <c r="S57" s="46"/>
      <c r="T57" s="46"/>
      <c r="U57" s="46"/>
      <c r="V57" s="46"/>
      <c r="W57" s="46"/>
      <c r="X57" s="46"/>
      <c r="Y57" s="46"/>
      <c r="Z57" s="46"/>
    </row>
    <row r="58" spans="1:26" s="54" customFormat="1" ht="13.5" customHeight="1" thickBot="1" x14ac:dyDescent="0.3">
      <c r="A58" s="46"/>
      <c r="B58" s="215"/>
      <c r="C58" s="195"/>
      <c r="D58" s="195"/>
      <c r="E58" s="195"/>
      <c r="F58" s="65" t="s">
        <v>83</v>
      </c>
      <c r="G58" s="66">
        <f t="shared" ref="G58" si="58">+E54</f>
        <v>0.12</v>
      </c>
      <c r="H58" s="67"/>
      <c r="I58" s="68"/>
      <c r="J58" s="69"/>
      <c r="K58" s="195"/>
      <c r="L58" s="195"/>
      <c r="M58" s="195"/>
      <c r="N58" s="195"/>
      <c r="O58" s="195"/>
      <c r="P58" s="200"/>
      <c r="Q58" s="46"/>
      <c r="R58" s="46"/>
      <c r="S58" s="46"/>
      <c r="T58" s="46"/>
      <c r="U58" s="46"/>
      <c r="V58" s="46"/>
      <c r="W58" s="46"/>
      <c r="X58" s="46"/>
      <c r="Y58" s="46"/>
      <c r="Z58" s="46"/>
    </row>
    <row r="59" spans="1:26" s="54" customFormat="1" ht="13.5" customHeight="1" x14ac:dyDescent="0.25">
      <c r="A59" s="46"/>
      <c r="B59" s="213">
        <v>9</v>
      </c>
      <c r="C59" s="216">
        <f t="shared" si="42"/>
        <v>6.5000000000000018</v>
      </c>
      <c r="D59" s="193">
        <v>0.14000000000000001</v>
      </c>
      <c r="E59" s="193">
        <v>0.11</v>
      </c>
      <c r="F59" s="55" t="s">
        <v>79</v>
      </c>
      <c r="G59" s="56">
        <v>3</v>
      </c>
      <c r="H59" s="57"/>
      <c r="I59" s="58"/>
      <c r="J59" s="59">
        <v>0.34599999999999997</v>
      </c>
      <c r="K59" s="193">
        <f t="shared" ref="K59" si="59">+IF(E59&lt;=0.12,(J61),(IF(E59&lt;0.16,((J60+2*J61+J62)/4),IF(E59&gt;=0.16,((J59+3*J60+2*J61+3*J62+J63)/10)))))</f>
        <v>0.31</v>
      </c>
      <c r="L59" s="193">
        <f t="shared" ref="L59" si="60">ROUND(+(D54+D59)/2*(C59-C54),3)</f>
        <v>5.1999999999999998E-2</v>
      </c>
      <c r="M59" s="193">
        <f t="shared" ref="M59" si="61">ROUND(+K59*L59,4)</f>
        <v>1.61E-2</v>
      </c>
      <c r="N59" s="196">
        <f t="shared" ref="N59" si="62">ROUND(+M59/$M$98*100,2)</f>
        <v>6.36</v>
      </c>
      <c r="O59" s="197"/>
      <c r="P59" s="198"/>
      <c r="Q59" s="46"/>
      <c r="R59" s="46"/>
      <c r="S59" s="46"/>
      <c r="T59" s="46"/>
      <c r="U59" s="46"/>
      <c r="V59" s="46"/>
      <c r="W59" s="46"/>
      <c r="X59" s="46"/>
      <c r="Y59" s="46"/>
      <c r="Z59" s="46"/>
    </row>
    <row r="60" spans="1:26" s="54" customFormat="1" ht="13.5" customHeight="1" x14ac:dyDescent="0.25">
      <c r="A60" s="46"/>
      <c r="B60" s="214"/>
      <c r="C60" s="194"/>
      <c r="D60" s="194"/>
      <c r="E60" s="194"/>
      <c r="F60" s="60" t="s">
        <v>80</v>
      </c>
      <c r="G60" s="61" t="str">
        <f t="shared" ref="G60" si="63">IF(E59&lt;0.125,"NA",IF(0.125&lt;=E59,(0.2*E59)))</f>
        <v>NA</v>
      </c>
      <c r="H60" s="62"/>
      <c r="I60" s="63"/>
      <c r="J60" s="64"/>
      <c r="K60" s="194"/>
      <c r="L60" s="194"/>
      <c r="M60" s="194"/>
      <c r="N60" s="194"/>
      <c r="O60" s="194"/>
      <c r="P60" s="199"/>
      <c r="Q60" s="46"/>
      <c r="R60" s="46"/>
      <c r="S60" s="46"/>
      <c r="T60" s="46"/>
      <c r="U60" s="46"/>
      <c r="V60" s="46"/>
      <c r="W60" s="46"/>
      <c r="X60" s="46"/>
      <c r="Y60" s="46"/>
      <c r="Z60" s="46"/>
    </row>
    <row r="61" spans="1:26" s="54" customFormat="1" ht="13.5" customHeight="1" x14ac:dyDescent="0.25">
      <c r="A61" s="46"/>
      <c r="B61" s="214"/>
      <c r="C61" s="194"/>
      <c r="D61" s="194"/>
      <c r="E61" s="194"/>
      <c r="F61" s="60" t="s">
        <v>81</v>
      </c>
      <c r="G61" s="61">
        <f t="shared" ref="G61" si="64">+E59*0.4</f>
        <v>4.4000000000000004E-2</v>
      </c>
      <c r="H61" s="62"/>
      <c r="I61" s="63"/>
      <c r="J61" s="64">
        <v>0.31</v>
      </c>
      <c r="K61" s="194"/>
      <c r="L61" s="194"/>
      <c r="M61" s="194"/>
      <c r="N61" s="194"/>
      <c r="O61" s="194"/>
      <c r="P61" s="199"/>
      <c r="Q61" s="46"/>
      <c r="R61" s="46"/>
      <c r="S61" s="46"/>
      <c r="T61" s="46"/>
      <c r="U61" s="46"/>
      <c r="V61" s="46"/>
      <c r="W61" s="46"/>
      <c r="X61" s="46"/>
      <c r="Y61" s="46"/>
      <c r="Z61" s="46"/>
    </row>
    <row r="62" spans="1:26" s="54" customFormat="1" ht="13.5" customHeight="1" x14ac:dyDescent="0.25">
      <c r="A62" s="46"/>
      <c r="B62" s="214"/>
      <c r="C62" s="194"/>
      <c r="D62" s="194"/>
      <c r="E62" s="194"/>
      <c r="F62" s="60" t="s">
        <v>82</v>
      </c>
      <c r="G62" s="61" t="str">
        <f t="shared" ref="G62" si="65">IF(E59&lt;0.125,"NA",IF(0.125&lt;=E59,(0.8*E59)))</f>
        <v>NA</v>
      </c>
      <c r="H62" s="62"/>
      <c r="I62" s="63"/>
      <c r="J62" s="64"/>
      <c r="K62" s="194"/>
      <c r="L62" s="194"/>
      <c r="M62" s="194"/>
      <c r="N62" s="194"/>
      <c r="O62" s="194"/>
      <c r="P62" s="199"/>
      <c r="Q62" s="46"/>
      <c r="R62" s="46"/>
      <c r="S62" s="46"/>
      <c r="T62" s="46"/>
      <c r="U62" s="46"/>
      <c r="V62" s="46"/>
      <c r="W62" s="46"/>
      <c r="X62" s="46"/>
      <c r="Y62" s="46"/>
      <c r="Z62" s="46"/>
    </row>
    <row r="63" spans="1:26" s="54" customFormat="1" ht="13.5" customHeight="1" thickBot="1" x14ac:dyDescent="0.3">
      <c r="A63" s="46"/>
      <c r="B63" s="215"/>
      <c r="C63" s="195"/>
      <c r="D63" s="195"/>
      <c r="E63" s="195"/>
      <c r="F63" s="65" t="s">
        <v>83</v>
      </c>
      <c r="G63" s="66">
        <f t="shared" ref="G63" si="66">+E59</f>
        <v>0.11</v>
      </c>
      <c r="H63" s="67"/>
      <c r="I63" s="68"/>
      <c r="J63" s="69">
        <v>0.34699999999999998</v>
      </c>
      <c r="K63" s="195"/>
      <c r="L63" s="195"/>
      <c r="M63" s="195"/>
      <c r="N63" s="195"/>
      <c r="O63" s="195"/>
      <c r="P63" s="200"/>
      <c r="Q63" s="46"/>
      <c r="R63" s="46"/>
      <c r="S63" s="46"/>
      <c r="T63" s="46"/>
      <c r="U63" s="46"/>
      <c r="V63" s="46"/>
      <c r="W63" s="46"/>
      <c r="X63" s="46"/>
      <c r="Y63" s="46"/>
      <c r="Z63" s="46"/>
    </row>
    <row r="64" spans="1:26" s="54" customFormat="1" ht="13.5" customHeight="1" x14ac:dyDescent="0.25">
      <c r="A64" s="46"/>
      <c r="B64" s="213">
        <v>10</v>
      </c>
      <c r="C64" s="216">
        <f>+C59+$N$12</f>
        <v>6.9000000000000021</v>
      </c>
      <c r="D64" s="193">
        <v>0.19</v>
      </c>
      <c r="E64" s="193">
        <v>0.17</v>
      </c>
      <c r="F64" s="55" t="s">
        <v>79</v>
      </c>
      <c r="G64" s="56">
        <v>0</v>
      </c>
      <c r="H64" s="57"/>
      <c r="I64" s="58"/>
      <c r="J64" s="59"/>
      <c r="K64" s="193"/>
      <c r="L64" s="193"/>
      <c r="M64" s="193"/>
      <c r="N64" s="196"/>
      <c r="O64" s="197"/>
      <c r="P64" s="198"/>
      <c r="Q64" s="46"/>
      <c r="R64" s="46"/>
      <c r="S64" s="46"/>
      <c r="T64" s="46"/>
      <c r="U64" s="46"/>
      <c r="V64" s="46"/>
      <c r="W64" s="46"/>
      <c r="X64" s="46"/>
      <c r="Y64" s="46"/>
      <c r="Z64" s="46"/>
    </row>
    <row r="65" spans="1:26" s="54" customFormat="1" ht="13.5" customHeight="1" x14ac:dyDescent="0.25">
      <c r="A65" s="46"/>
      <c r="B65" s="214"/>
      <c r="C65" s="194"/>
      <c r="D65" s="194"/>
      <c r="E65" s="194"/>
      <c r="F65" s="60" t="s">
        <v>80</v>
      </c>
      <c r="G65" s="61">
        <f t="shared" ref="G65" si="67">IF(E64&lt;0.125,"NA",IF(0.125&lt;=E64,(0.2*E64)))</f>
        <v>3.4000000000000002E-2</v>
      </c>
      <c r="H65" s="62"/>
      <c r="I65" s="63"/>
      <c r="J65" s="64"/>
      <c r="K65" s="194"/>
      <c r="L65" s="194"/>
      <c r="M65" s="194"/>
      <c r="N65" s="194"/>
      <c r="O65" s="194"/>
      <c r="P65" s="199"/>
      <c r="Q65" s="46"/>
      <c r="R65" s="46"/>
      <c r="S65" s="46"/>
      <c r="T65" s="46"/>
      <c r="U65" s="46"/>
      <c r="V65" s="46"/>
      <c r="W65" s="46"/>
      <c r="X65" s="46"/>
      <c r="Y65" s="46"/>
      <c r="Z65" s="46"/>
    </row>
    <row r="66" spans="1:26" s="54" customFormat="1" ht="13.5" customHeight="1" x14ac:dyDescent="0.25">
      <c r="A66" s="46"/>
      <c r="B66" s="214"/>
      <c r="C66" s="194"/>
      <c r="D66" s="194"/>
      <c r="E66" s="194"/>
      <c r="F66" s="60" t="s">
        <v>81</v>
      </c>
      <c r="G66" s="61">
        <f t="shared" ref="G66" si="68">+E64*0.4</f>
        <v>6.8000000000000005E-2</v>
      </c>
      <c r="H66" s="62"/>
      <c r="I66" s="63"/>
      <c r="J66" s="64"/>
      <c r="K66" s="194"/>
      <c r="L66" s="194"/>
      <c r="M66" s="194"/>
      <c r="N66" s="194"/>
      <c r="O66" s="194"/>
      <c r="P66" s="199"/>
      <c r="Q66" s="46"/>
      <c r="R66" s="46"/>
      <c r="S66" s="46"/>
      <c r="T66" s="46"/>
      <c r="U66" s="46"/>
      <c r="V66" s="46"/>
      <c r="W66" s="46"/>
      <c r="X66" s="46"/>
      <c r="Y66" s="46"/>
      <c r="Z66" s="46"/>
    </row>
    <row r="67" spans="1:26" s="54" customFormat="1" ht="13.5" customHeight="1" x14ac:dyDescent="0.25">
      <c r="A67" s="46"/>
      <c r="B67" s="214"/>
      <c r="C67" s="194"/>
      <c r="D67" s="194"/>
      <c r="E67" s="194"/>
      <c r="F67" s="60" t="s">
        <v>82</v>
      </c>
      <c r="G67" s="61">
        <f t="shared" ref="G67" si="69">IF(E64&lt;0.125,"NA",IF(0.125&lt;=E64,(0.8*E64)))</f>
        <v>0.13600000000000001</v>
      </c>
      <c r="H67" s="62"/>
      <c r="I67" s="63"/>
      <c r="J67" s="64"/>
      <c r="K67" s="194"/>
      <c r="L67" s="194"/>
      <c r="M67" s="194"/>
      <c r="N67" s="194"/>
      <c r="O67" s="194"/>
      <c r="P67" s="199"/>
      <c r="Q67" s="46"/>
      <c r="R67" s="46"/>
      <c r="S67" s="46"/>
      <c r="T67" s="46"/>
      <c r="U67" s="46"/>
      <c r="V67" s="46"/>
      <c r="W67" s="46"/>
      <c r="X67" s="46"/>
      <c r="Y67" s="46"/>
      <c r="Z67" s="46"/>
    </row>
    <row r="68" spans="1:26" s="54" customFormat="1" ht="13.5" customHeight="1" thickBot="1" x14ac:dyDescent="0.3">
      <c r="A68" s="46"/>
      <c r="B68" s="215"/>
      <c r="C68" s="195"/>
      <c r="D68" s="195"/>
      <c r="E68" s="195"/>
      <c r="F68" s="65" t="s">
        <v>83</v>
      </c>
      <c r="G68" s="66">
        <f t="shared" ref="G68" si="70">+E64</f>
        <v>0.17</v>
      </c>
      <c r="H68" s="67"/>
      <c r="I68" s="68"/>
      <c r="J68" s="69"/>
      <c r="K68" s="195"/>
      <c r="L68" s="195"/>
      <c r="M68" s="195"/>
      <c r="N68" s="195"/>
      <c r="O68" s="195"/>
      <c r="P68" s="200"/>
      <c r="Q68" s="46"/>
      <c r="R68" s="46"/>
      <c r="S68" s="46"/>
      <c r="T68" s="46"/>
      <c r="U68" s="46"/>
      <c r="V68" s="46"/>
      <c r="W68" s="46"/>
      <c r="X68" s="46"/>
      <c r="Y68" s="46"/>
      <c r="Z68" s="46"/>
    </row>
    <row r="69" spans="1:26" s="54" customFormat="1" ht="13.5" customHeight="1" x14ac:dyDescent="0.25">
      <c r="A69" s="46"/>
      <c r="B69" s="213">
        <v>11</v>
      </c>
      <c r="C69" s="216">
        <f t="shared" ref="C69" si="71">+C64+$N$12</f>
        <v>7.3000000000000025</v>
      </c>
      <c r="D69" s="193">
        <v>0.08</v>
      </c>
      <c r="E69" s="193">
        <v>0.16</v>
      </c>
      <c r="F69" s="55" t="s">
        <v>79</v>
      </c>
      <c r="G69" s="56">
        <v>0</v>
      </c>
      <c r="H69" s="57"/>
      <c r="I69" s="58"/>
      <c r="J69" s="59"/>
      <c r="K69" s="193">
        <f t="shared" ref="K69" si="72">+IF(E69&lt;=0.12,(J71),(IF(E69&lt;0.16,((J70+2*J71+J72)/4),IF(E69&gt;=0.16,((J69+3*J70+2*J71+3*J72+J73)/10)))))</f>
        <v>0.19919999999999999</v>
      </c>
      <c r="L69" s="193">
        <f t="shared" ref="L69" si="73">ROUND(+(D64+D69)/2*(C69-C64),3)</f>
        <v>5.3999999999999999E-2</v>
      </c>
      <c r="M69" s="193">
        <f t="shared" ref="M69" si="74">ROUND(+K69*L69,4)</f>
        <v>1.0800000000000001E-2</v>
      </c>
      <c r="N69" s="196">
        <f t="shared" ref="N69" si="75">ROUND(+M69/$M$98*100,2)</f>
        <v>4.26</v>
      </c>
      <c r="O69" s="197"/>
      <c r="P69" s="198"/>
      <c r="Q69" s="46"/>
      <c r="R69" s="46"/>
      <c r="S69" s="46"/>
      <c r="T69" s="46"/>
      <c r="U69" s="46"/>
      <c r="V69" s="46"/>
      <c r="W69" s="46"/>
      <c r="X69" s="46"/>
      <c r="Y69" s="46"/>
      <c r="Z69" s="46"/>
    </row>
    <row r="70" spans="1:26" s="54" customFormat="1" ht="13.5" customHeight="1" x14ac:dyDescent="0.25">
      <c r="A70" s="46"/>
      <c r="B70" s="214"/>
      <c r="C70" s="194"/>
      <c r="D70" s="194"/>
      <c r="E70" s="194"/>
      <c r="F70" s="60" t="s">
        <v>80</v>
      </c>
      <c r="G70" s="61">
        <f t="shared" ref="G70" si="76">IF(E69&lt;0.125,"NA",IF(0.125&lt;=E69,(0.2*E69)))</f>
        <v>3.2000000000000001E-2</v>
      </c>
      <c r="H70" s="62"/>
      <c r="I70" s="63"/>
      <c r="J70" s="64">
        <v>0.25900000000000001</v>
      </c>
      <c r="K70" s="194"/>
      <c r="L70" s="194"/>
      <c r="M70" s="194"/>
      <c r="N70" s="194"/>
      <c r="O70" s="194"/>
      <c r="P70" s="199"/>
      <c r="Q70" s="46"/>
      <c r="R70" s="46"/>
      <c r="S70" s="46"/>
      <c r="T70" s="46"/>
      <c r="U70" s="46"/>
      <c r="V70" s="46"/>
      <c r="W70" s="46"/>
      <c r="X70" s="46"/>
      <c r="Y70" s="46"/>
      <c r="Z70" s="46"/>
    </row>
    <row r="71" spans="1:26" s="54" customFormat="1" ht="13.5" customHeight="1" x14ac:dyDescent="0.25">
      <c r="A71" s="46"/>
      <c r="B71" s="214"/>
      <c r="C71" s="194"/>
      <c r="D71" s="194"/>
      <c r="E71" s="194"/>
      <c r="F71" s="60" t="s">
        <v>81</v>
      </c>
      <c r="G71" s="61">
        <f t="shared" ref="G71" si="77">+E69*0.4</f>
        <v>6.4000000000000001E-2</v>
      </c>
      <c r="H71" s="62"/>
      <c r="I71" s="63"/>
      <c r="J71" s="64">
        <v>0.23699999999999999</v>
      </c>
      <c r="K71" s="194"/>
      <c r="L71" s="194"/>
      <c r="M71" s="194"/>
      <c r="N71" s="194"/>
      <c r="O71" s="194"/>
      <c r="P71" s="199"/>
      <c r="Q71" s="46"/>
      <c r="R71" s="46"/>
      <c r="S71" s="46"/>
      <c r="T71" s="46"/>
      <c r="U71" s="46"/>
      <c r="V71" s="46"/>
      <c r="W71" s="46"/>
      <c r="X71" s="46"/>
      <c r="Y71" s="46"/>
      <c r="Z71" s="46"/>
    </row>
    <row r="72" spans="1:26" s="54" customFormat="1" ht="13.5" customHeight="1" x14ac:dyDescent="0.25">
      <c r="A72" s="46"/>
      <c r="B72" s="214"/>
      <c r="C72" s="194"/>
      <c r="D72" s="194"/>
      <c r="E72" s="194"/>
      <c r="F72" s="60" t="s">
        <v>82</v>
      </c>
      <c r="G72" s="61">
        <f t="shared" ref="G72" si="78">IF(E69&lt;0.125,"NA",IF(0.125&lt;=E69,(0.8*E69)))</f>
        <v>0.128</v>
      </c>
      <c r="H72" s="62"/>
      <c r="I72" s="63"/>
      <c r="J72" s="64">
        <v>0.247</v>
      </c>
      <c r="K72" s="194"/>
      <c r="L72" s="194"/>
      <c r="M72" s="194"/>
      <c r="N72" s="194"/>
      <c r="O72" s="194"/>
      <c r="P72" s="199"/>
      <c r="Q72" s="46"/>
      <c r="R72" s="46"/>
      <c r="S72" s="46"/>
      <c r="T72" s="46"/>
      <c r="U72" s="46"/>
      <c r="V72" s="46"/>
      <c r="W72" s="46"/>
      <c r="X72" s="46"/>
      <c r="Y72" s="46"/>
      <c r="Z72" s="46"/>
    </row>
    <row r="73" spans="1:26" s="54" customFormat="1" ht="13.5" customHeight="1" thickBot="1" x14ac:dyDescent="0.3">
      <c r="A73" s="46"/>
      <c r="B73" s="215"/>
      <c r="C73" s="195"/>
      <c r="D73" s="195"/>
      <c r="E73" s="195"/>
      <c r="F73" s="65" t="s">
        <v>83</v>
      </c>
      <c r="G73" s="66">
        <f t="shared" ref="G73" si="79">+E69</f>
        <v>0.16</v>
      </c>
      <c r="H73" s="67"/>
      <c r="I73" s="68"/>
      <c r="J73" s="69"/>
      <c r="K73" s="195"/>
      <c r="L73" s="195"/>
      <c r="M73" s="195"/>
      <c r="N73" s="195"/>
      <c r="O73" s="195"/>
      <c r="P73" s="200"/>
      <c r="Q73" s="46"/>
      <c r="R73" s="46"/>
      <c r="S73" s="46"/>
      <c r="T73" s="46"/>
      <c r="U73" s="46"/>
      <c r="V73" s="46"/>
      <c r="W73" s="46"/>
      <c r="X73" s="46"/>
      <c r="Y73" s="46"/>
      <c r="Z73" s="46"/>
    </row>
    <row r="74" spans="1:26" s="54" customFormat="1" ht="13.5" customHeight="1" x14ac:dyDescent="0.25">
      <c r="A74" s="46"/>
      <c r="B74" s="213">
        <v>12</v>
      </c>
      <c r="C74" s="216">
        <f t="shared" ref="C74" si="80">+C69+$N$12</f>
        <v>7.7000000000000028</v>
      </c>
      <c r="D74" s="193">
        <v>0</v>
      </c>
      <c r="E74" s="193">
        <v>0.03</v>
      </c>
      <c r="F74" s="55" t="s">
        <v>79</v>
      </c>
      <c r="G74" s="56">
        <v>0</v>
      </c>
      <c r="H74" s="57"/>
      <c r="I74" s="58"/>
      <c r="J74" s="59"/>
      <c r="K74" s="193">
        <f>+IF(E74&lt;=0.12,(J76),(IF(E74&lt;0.16,((J75+2*J76+J77)/4),IF(E74&gt;=0.16,((J74+3*J75+2*J76+3*J77+J78)/10)))))</f>
        <v>3.3000000000000002E-2</v>
      </c>
      <c r="L74" s="193">
        <f t="shared" ref="L74" si="81">ROUND(+(D69+D74)/2*(C74-C69),3)</f>
        <v>1.6E-2</v>
      </c>
      <c r="M74" s="193">
        <f t="shared" ref="M74" si="82">ROUND(+K74*L74,4)</f>
        <v>5.0000000000000001E-4</v>
      </c>
      <c r="N74" s="196">
        <f t="shared" ref="N74" si="83">ROUND(+M74/$M$98*100,2)</f>
        <v>0.2</v>
      </c>
      <c r="O74" s="197"/>
      <c r="P74" s="198"/>
      <c r="Q74" s="46"/>
      <c r="R74" s="46"/>
      <c r="S74" s="46"/>
      <c r="T74" s="46"/>
      <c r="U74" s="46"/>
      <c r="V74" s="46"/>
      <c r="W74" s="46"/>
      <c r="X74" s="46"/>
      <c r="Y74" s="46"/>
      <c r="Z74" s="46"/>
    </row>
    <row r="75" spans="1:26" s="54" customFormat="1" ht="13.5" customHeight="1" x14ac:dyDescent="0.25">
      <c r="A75" s="46"/>
      <c r="B75" s="214"/>
      <c r="C75" s="194"/>
      <c r="D75" s="194"/>
      <c r="E75" s="194"/>
      <c r="F75" s="60" t="s">
        <v>80</v>
      </c>
      <c r="G75" s="61" t="str">
        <f t="shared" ref="G75" si="84">IF(E74&lt;0.125,"NA",IF(0.125&lt;=E74,(0.2*E74)))</f>
        <v>NA</v>
      </c>
      <c r="H75" s="62"/>
      <c r="I75" s="63"/>
      <c r="J75" s="64"/>
      <c r="K75" s="194"/>
      <c r="L75" s="194"/>
      <c r="M75" s="194"/>
      <c r="N75" s="194"/>
      <c r="O75" s="194"/>
      <c r="P75" s="199"/>
      <c r="Q75" s="46"/>
      <c r="R75" s="46"/>
      <c r="S75" s="46"/>
      <c r="T75" s="46"/>
      <c r="U75" s="46"/>
      <c r="V75" s="46"/>
      <c r="W75" s="46"/>
      <c r="X75" s="46"/>
      <c r="Y75" s="46"/>
      <c r="Z75" s="46"/>
    </row>
    <row r="76" spans="1:26" s="54" customFormat="1" ht="13.5" customHeight="1" x14ac:dyDescent="0.25">
      <c r="A76" s="46"/>
      <c r="B76" s="214"/>
      <c r="C76" s="194"/>
      <c r="D76" s="194"/>
      <c r="E76" s="194"/>
      <c r="F76" s="60" t="s">
        <v>81</v>
      </c>
      <c r="G76" s="61">
        <f t="shared" ref="G76" si="85">+E74*0.4</f>
        <v>1.2E-2</v>
      </c>
      <c r="H76" s="62"/>
      <c r="I76" s="63"/>
      <c r="J76" s="64">
        <v>3.3000000000000002E-2</v>
      </c>
      <c r="K76" s="194"/>
      <c r="L76" s="194"/>
      <c r="M76" s="194"/>
      <c r="N76" s="194"/>
      <c r="O76" s="194"/>
      <c r="P76" s="199"/>
      <c r="Q76" s="46"/>
      <c r="R76" s="46"/>
      <c r="S76" s="46"/>
      <c r="T76" s="46"/>
      <c r="U76" s="46"/>
      <c r="V76" s="46"/>
      <c r="W76" s="46"/>
      <c r="X76" s="46"/>
      <c r="Y76" s="46"/>
      <c r="Z76" s="46"/>
    </row>
    <row r="77" spans="1:26" s="54" customFormat="1" ht="13.5" customHeight="1" x14ac:dyDescent="0.25">
      <c r="A77" s="46"/>
      <c r="B77" s="214"/>
      <c r="C77" s="194"/>
      <c r="D77" s="194"/>
      <c r="E77" s="194"/>
      <c r="F77" s="60" t="s">
        <v>82</v>
      </c>
      <c r="G77" s="61" t="str">
        <f t="shared" ref="G77" si="86">IF(E74&lt;0.125,"NA",IF(0.125&lt;=E74,(0.8*E74)))</f>
        <v>NA</v>
      </c>
      <c r="H77" s="62"/>
      <c r="I77" s="63"/>
      <c r="J77" s="64"/>
      <c r="K77" s="194"/>
      <c r="L77" s="194"/>
      <c r="M77" s="194"/>
      <c r="N77" s="194"/>
      <c r="O77" s="194"/>
      <c r="P77" s="199"/>
      <c r="Q77" s="46"/>
      <c r="R77" s="46"/>
      <c r="S77" s="46"/>
      <c r="T77" s="46"/>
      <c r="U77" s="46"/>
      <c r="V77" s="46"/>
      <c r="W77" s="46"/>
      <c r="X77" s="46"/>
      <c r="Y77" s="46"/>
      <c r="Z77" s="46"/>
    </row>
    <row r="78" spans="1:26" s="54" customFormat="1" ht="13.5" customHeight="1" thickBot="1" x14ac:dyDescent="0.3">
      <c r="A78" s="46"/>
      <c r="B78" s="215"/>
      <c r="C78" s="195"/>
      <c r="D78" s="195"/>
      <c r="E78" s="195"/>
      <c r="F78" s="65" t="s">
        <v>83</v>
      </c>
      <c r="G78" s="66">
        <f t="shared" ref="G78" si="87">+E74</f>
        <v>0.03</v>
      </c>
      <c r="H78" s="67"/>
      <c r="I78" s="68"/>
      <c r="J78" s="69"/>
      <c r="K78" s="195"/>
      <c r="L78" s="195"/>
      <c r="M78" s="195"/>
      <c r="N78" s="195"/>
      <c r="O78" s="195"/>
      <c r="P78" s="200"/>
      <c r="Q78" s="46"/>
      <c r="R78" s="46"/>
      <c r="S78" s="46"/>
      <c r="T78" s="46"/>
      <c r="U78" s="46"/>
      <c r="V78" s="46"/>
      <c r="W78" s="46"/>
      <c r="X78" s="46"/>
      <c r="Y78" s="46"/>
      <c r="Z78" s="46"/>
    </row>
    <row r="79" spans="1:26" s="3" customFormat="1" ht="13.5" customHeight="1" x14ac:dyDescent="0.2">
      <c r="B79" s="201" t="s">
        <v>28</v>
      </c>
      <c r="C79" s="204"/>
      <c r="D79" s="205"/>
      <c r="E79" s="205"/>
      <c r="F79" s="205"/>
      <c r="G79" s="205"/>
      <c r="H79" s="205"/>
      <c r="I79" s="205"/>
      <c r="J79" s="205"/>
      <c r="K79" s="205"/>
      <c r="L79" s="205"/>
      <c r="M79" s="205"/>
      <c r="N79" s="205"/>
      <c r="O79" s="205"/>
      <c r="P79" s="206"/>
    </row>
    <row r="80" spans="1:26" s="3" customFormat="1" ht="14.1" customHeight="1" x14ac:dyDescent="0.2">
      <c r="B80" s="202"/>
      <c r="C80" s="207"/>
      <c r="D80" s="208"/>
      <c r="E80" s="208"/>
      <c r="F80" s="208"/>
      <c r="G80" s="208"/>
      <c r="H80" s="208"/>
      <c r="I80" s="208"/>
      <c r="J80" s="208"/>
      <c r="K80" s="208"/>
      <c r="L80" s="208"/>
      <c r="M80" s="208"/>
      <c r="N80" s="208"/>
      <c r="O80" s="208"/>
      <c r="P80" s="209"/>
    </row>
    <row r="81" spans="1:26" s="3" customFormat="1" ht="14.1" customHeight="1" x14ac:dyDescent="0.2">
      <c r="B81" s="202"/>
      <c r="C81" s="207"/>
      <c r="D81" s="208"/>
      <c r="E81" s="208"/>
      <c r="F81" s="208"/>
      <c r="G81" s="208"/>
      <c r="H81" s="208"/>
      <c r="I81" s="208"/>
      <c r="J81" s="208"/>
      <c r="K81" s="208"/>
      <c r="L81" s="208"/>
      <c r="M81" s="208"/>
      <c r="N81" s="208"/>
      <c r="O81" s="208"/>
      <c r="P81" s="209"/>
    </row>
    <row r="82" spans="1:26" s="3" customFormat="1" ht="14.1" customHeight="1" x14ac:dyDescent="0.2">
      <c r="B82" s="202"/>
      <c r="C82" s="207"/>
      <c r="D82" s="208"/>
      <c r="E82" s="208"/>
      <c r="F82" s="208"/>
      <c r="G82" s="208"/>
      <c r="H82" s="208"/>
      <c r="I82" s="208"/>
      <c r="J82" s="208"/>
      <c r="K82" s="208"/>
      <c r="L82" s="208"/>
      <c r="M82" s="208"/>
      <c r="N82" s="208"/>
      <c r="O82" s="208"/>
      <c r="P82" s="209"/>
    </row>
    <row r="83" spans="1:26" s="3" customFormat="1" ht="14.1" customHeight="1" x14ac:dyDescent="0.2">
      <c r="B83" s="202"/>
      <c r="C83" s="207"/>
      <c r="D83" s="208"/>
      <c r="E83" s="208"/>
      <c r="F83" s="208"/>
      <c r="G83" s="208"/>
      <c r="H83" s="208"/>
      <c r="I83" s="208"/>
      <c r="J83" s="208"/>
      <c r="K83" s="208"/>
      <c r="L83" s="208"/>
      <c r="M83" s="208"/>
      <c r="N83" s="208"/>
      <c r="O83" s="208"/>
      <c r="P83" s="209"/>
    </row>
    <row r="84" spans="1:26" s="3" customFormat="1" ht="14.1" customHeight="1" thickBot="1" x14ac:dyDescent="0.25">
      <c r="B84" s="203"/>
      <c r="C84" s="210"/>
      <c r="D84" s="211"/>
      <c r="E84" s="211"/>
      <c r="F84" s="211"/>
      <c r="G84" s="211"/>
      <c r="H84" s="211"/>
      <c r="I84" s="211"/>
      <c r="J84" s="211"/>
      <c r="K84" s="211"/>
      <c r="L84" s="211"/>
      <c r="M84" s="211"/>
      <c r="N84" s="211"/>
      <c r="O84" s="211"/>
      <c r="P84" s="212"/>
    </row>
    <row r="85" spans="1:26" s="3" customFormat="1" ht="28.5" customHeight="1" thickBot="1" x14ac:dyDescent="0.25">
      <c r="A85" s="70"/>
      <c r="B85" s="71" t="s">
        <v>84</v>
      </c>
      <c r="C85" s="180" t="s">
        <v>85</v>
      </c>
      <c r="D85" s="180"/>
      <c r="E85" s="180"/>
      <c r="F85" s="180"/>
      <c r="G85" s="180"/>
      <c r="H85" s="181"/>
      <c r="I85" s="182"/>
      <c r="J85" s="71" t="s">
        <v>86</v>
      </c>
      <c r="K85" s="180" t="s">
        <v>87</v>
      </c>
      <c r="L85" s="180"/>
      <c r="M85" s="180"/>
      <c r="N85" s="180"/>
      <c r="O85" s="180"/>
      <c r="P85" s="181"/>
    </row>
    <row r="86" spans="1:26" s="3" customFormat="1" ht="28.5" customHeight="1" thickBot="1" x14ac:dyDescent="0.25">
      <c r="B86" s="72" t="s">
        <v>88</v>
      </c>
      <c r="C86" s="184" t="s">
        <v>89</v>
      </c>
      <c r="D86" s="184"/>
      <c r="E86" s="184"/>
      <c r="F86" s="184"/>
      <c r="G86" s="184"/>
      <c r="H86" s="185"/>
      <c r="I86" s="183"/>
      <c r="J86" s="72" t="s">
        <v>90</v>
      </c>
      <c r="K86" s="184" t="s">
        <v>91</v>
      </c>
      <c r="L86" s="184"/>
      <c r="M86" s="184"/>
      <c r="N86" s="184"/>
      <c r="O86" s="184"/>
      <c r="P86" s="185"/>
    </row>
    <row r="87" spans="1:26" s="19" customFormat="1" ht="13.5" customHeight="1" x14ac:dyDescent="0.25">
      <c r="A87" s="73"/>
      <c r="B87" s="186">
        <f>+B64</f>
        <v>10</v>
      </c>
      <c r="C87" s="189">
        <f>+C59</f>
        <v>6.5000000000000018</v>
      </c>
      <c r="D87" s="191">
        <f>+D59</f>
        <v>0.14000000000000001</v>
      </c>
      <c r="E87" s="191">
        <f>+E64</f>
        <v>0.17</v>
      </c>
      <c r="F87" s="74" t="s">
        <v>79</v>
      </c>
      <c r="G87" s="74">
        <v>0.01</v>
      </c>
      <c r="H87" s="75"/>
      <c r="I87" s="76"/>
      <c r="J87" s="77">
        <v>0.21</v>
      </c>
      <c r="K87" s="192">
        <f>+AVERAGE(J87:J97)</f>
        <v>0.38181818181818183</v>
      </c>
      <c r="L87" s="171">
        <f>ROUND(+(D87+D92)/2*(C92-C87),3)</f>
        <v>6.6000000000000003E-2</v>
      </c>
      <c r="M87" s="174">
        <f>ROUND(+K87*L87,4)</f>
        <v>2.52E-2</v>
      </c>
      <c r="N87" s="171">
        <f>ROUND(+M87/$M$98*100,2)</f>
        <v>9.9499999999999993</v>
      </c>
      <c r="O87" s="171"/>
      <c r="P87" s="175"/>
      <c r="Q87" s="78"/>
      <c r="R87" s="78"/>
      <c r="S87" s="78"/>
      <c r="T87" s="78"/>
      <c r="U87" s="78"/>
      <c r="V87" s="78"/>
      <c r="W87" s="78"/>
      <c r="X87" s="78"/>
      <c r="Y87" s="78"/>
      <c r="Z87" s="78"/>
    </row>
    <row r="88" spans="1:26" s="19" customFormat="1" ht="13.5" customHeight="1" x14ac:dyDescent="0.25">
      <c r="A88" s="73"/>
      <c r="B88" s="187"/>
      <c r="C88" s="172"/>
      <c r="D88" s="172"/>
      <c r="E88" s="172"/>
      <c r="F88" s="79" t="s">
        <v>92</v>
      </c>
      <c r="G88" s="80">
        <f>+E87*0.1</f>
        <v>1.7000000000000001E-2</v>
      </c>
      <c r="H88" s="81"/>
      <c r="I88" s="82"/>
      <c r="J88" s="83">
        <v>0.27300000000000002</v>
      </c>
      <c r="K88" s="172"/>
      <c r="L88" s="172"/>
      <c r="M88" s="172"/>
      <c r="N88" s="172"/>
      <c r="O88" s="172"/>
      <c r="P88" s="176"/>
      <c r="Q88" s="78"/>
      <c r="R88" s="78"/>
      <c r="S88" s="78"/>
      <c r="T88" s="78"/>
      <c r="U88" s="78"/>
      <c r="V88" s="78"/>
      <c r="W88" s="78"/>
      <c r="X88" s="78"/>
      <c r="Y88" s="78"/>
      <c r="Z88" s="78"/>
    </row>
    <row r="89" spans="1:26" s="19" customFormat="1" ht="13.5" customHeight="1" x14ac:dyDescent="0.25">
      <c r="A89" s="73"/>
      <c r="B89" s="187"/>
      <c r="C89" s="172"/>
      <c r="D89" s="172"/>
      <c r="E89" s="172"/>
      <c r="F89" s="79" t="s">
        <v>93</v>
      </c>
      <c r="G89" s="80">
        <f>+E87*0.2</f>
        <v>3.4000000000000002E-2</v>
      </c>
      <c r="H89" s="81"/>
      <c r="I89" s="82"/>
      <c r="J89" s="83">
        <v>0.314</v>
      </c>
      <c r="K89" s="172"/>
      <c r="L89" s="172"/>
      <c r="M89" s="172"/>
      <c r="N89" s="172"/>
      <c r="O89" s="172"/>
      <c r="P89" s="176"/>
      <c r="Q89" s="78"/>
      <c r="R89" s="78"/>
      <c r="S89" s="78"/>
      <c r="T89" s="78"/>
      <c r="U89" s="78"/>
      <c r="V89" s="78"/>
      <c r="W89" s="78"/>
      <c r="X89" s="78"/>
      <c r="Y89" s="78"/>
      <c r="Z89" s="78"/>
    </row>
    <row r="90" spans="1:26" s="19" customFormat="1" ht="13.5" customHeight="1" x14ac:dyDescent="0.25">
      <c r="A90" s="73"/>
      <c r="B90" s="187"/>
      <c r="C90" s="172"/>
      <c r="D90" s="172"/>
      <c r="E90" s="172"/>
      <c r="F90" s="79" t="s">
        <v>94</v>
      </c>
      <c r="G90" s="80">
        <f>+E87*0.3</f>
        <v>5.1000000000000004E-2</v>
      </c>
      <c r="H90" s="81"/>
      <c r="I90" s="82"/>
      <c r="J90" s="83">
        <v>0.33200000000000002</v>
      </c>
      <c r="K90" s="172"/>
      <c r="L90" s="172"/>
      <c r="M90" s="172"/>
      <c r="N90" s="172"/>
      <c r="O90" s="172"/>
      <c r="P90" s="176"/>
      <c r="Q90" s="78"/>
      <c r="R90" s="78"/>
      <c r="S90" s="78"/>
      <c r="T90" s="78"/>
      <c r="U90" s="78"/>
      <c r="V90" s="78"/>
      <c r="W90" s="78"/>
      <c r="X90" s="78"/>
      <c r="Y90" s="78"/>
      <c r="Z90" s="78"/>
    </row>
    <row r="91" spans="1:26" s="19" customFormat="1" ht="13.5" customHeight="1" x14ac:dyDescent="0.25">
      <c r="A91" s="73"/>
      <c r="B91" s="187"/>
      <c r="C91" s="190"/>
      <c r="D91" s="190"/>
      <c r="E91" s="172"/>
      <c r="F91" s="79" t="s">
        <v>95</v>
      </c>
      <c r="G91" s="80">
        <f>+E87*0.4</f>
        <v>6.8000000000000005E-2</v>
      </c>
      <c r="H91" s="81"/>
      <c r="I91" s="82"/>
      <c r="J91" s="83">
        <v>0.36899999999999999</v>
      </c>
      <c r="K91" s="172"/>
      <c r="L91" s="172"/>
      <c r="M91" s="172"/>
      <c r="N91" s="172"/>
      <c r="O91" s="172"/>
      <c r="P91" s="176"/>
      <c r="Q91" s="78"/>
      <c r="R91" s="78"/>
      <c r="S91" s="78"/>
      <c r="T91" s="78"/>
      <c r="U91" s="78"/>
      <c r="V91" s="78"/>
      <c r="W91" s="78"/>
      <c r="X91" s="78"/>
      <c r="Y91" s="78"/>
      <c r="Z91" s="78"/>
    </row>
    <row r="92" spans="1:26" s="19" customFormat="1" ht="13.5" customHeight="1" x14ac:dyDescent="0.25">
      <c r="A92" s="73"/>
      <c r="B92" s="187"/>
      <c r="C92" s="178">
        <f>+C64</f>
        <v>6.9000000000000021</v>
      </c>
      <c r="D92" s="179">
        <f>+D64</f>
        <v>0.19</v>
      </c>
      <c r="E92" s="172"/>
      <c r="F92" s="79" t="s">
        <v>29</v>
      </c>
      <c r="G92" s="80">
        <f>+E87*0.5</f>
        <v>8.5000000000000006E-2</v>
      </c>
      <c r="H92" s="81"/>
      <c r="I92" s="82"/>
      <c r="J92" s="83">
        <v>0.43099999999999999</v>
      </c>
      <c r="K92" s="172"/>
      <c r="L92" s="172"/>
      <c r="M92" s="172"/>
      <c r="N92" s="172"/>
      <c r="O92" s="172"/>
      <c r="P92" s="176"/>
      <c r="Q92" s="78"/>
      <c r="R92" s="78"/>
      <c r="S92" s="78"/>
      <c r="T92" s="78"/>
      <c r="U92" s="78"/>
      <c r="V92" s="78"/>
      <c r="W92" s="78"/>
      <c r="X92" s="78"/>
      <c r="Y92" s="78"/>
      <c r="Z92" s="78"/>
    </row>
    <row r="93" spans="1:26" s="19" customFormat="1" ht="13.5" customHeight="1" x14ac:dyDescent="0.25">
      <c r="A93" s="73"/>
      <c r="B93" s="187"/>
      <c r="C93" s="172"/>
      <c r="D93" s="172"/>
      <c r="E93" s="172"/>
      <c r="F93" s="79" t="s">
        <v>96</v>
      </c>
      <c r="G93" s="80">
        <f>+E87*0.6</f>
        <v>0.10200000000000001</v>
      </c>
      <c r="H93" s="81"/>
      <c r="I93" s="82"/>
      <c r="J93" s="83">
        <v>0.42199999999999999</v>
      </c>
      <c r="K93" s="172"/>
      <c r="L93" s="172"/>
      <c r="M93" s="172"/>
      <c r="N93" s="172"/>
      <c r="O93" s="172"/>
      <c r="P93" s="176"/>
      <c r="Q93" s="78"/>
      <c r="R93" s="78"/>
      <c r="S93" s="78"/>
      <c r="T93" s="78"/>
      <c r="U93" s="78"/>
      <c r="V93" s="78"/>
      <c r="W93" s="78"/>
      <c r="X93" s="78"/>
      <c r="Y93" s="78"/>
      <c r="Z93" s="78"/>
    </row>
    <row r="94" spans="1:26" s="19" customFormat="1" ht="13.5" customHeight="1" x14ac:dyDescent="0.25">
      <c r="A94" s="73"/>
      <c r="B94" s="187"/>
      <c r="C94" s="172"/>
      <c r="D94" s="172"/>
      <c r="E94" s="172"/>
      <c r="F94" s="79" t="s">
        <v>97</v>
      </c>
      <c r="G94" s="80">
        <f>+E87*0.7</f>
        <v>0.11899999999999999</v>
      </c>
      <c r="H94" s="81"/>
      <c r="I94" s="82"/>
      <c r="J94" s="83">
        <v>0.442</v>
      </c>
      <c r="K94" s="172"/>
      <c r="L94" s="172"/>
      <c r="M94" s="172"/>
      <c r="N94" s="172"/>
      <c r="O94" s="172"/>
      <c r="P94" s="176"/>
      <c r="Q94" s="78"/>
      <c r="R94" s="78"/>
      <c r="S94" s="78"/>
      <c r="T94" s="78"/>
      <c r="U94" s="78"/>
      <c r="V94" s="78"/>
      <c r="W94" s="78"/>
      <c r="X94" s="78"/>
      <c r="Y94" s="78"/>
      <c r="Z94" s="78"/>
    </row>
    <row r="95" spans="1:26" s="19" customFormat="1" ht="13.5" customHeight="1" x14ac:dyDescent="0.25">
      <c r="A95" s="73"/>
      <c r="B95" s="187"/>
      <c r="C95" s="172"/>
      <c r="D95" s="172"/>
      <c r="E95" s="172"/>
      <c r="F95" s="79" t="s">
        <v>98</v>
      </c>
      <c r="G95" s="80">
        <f>+E87*0.8</f>
        <v>0.13600000000000001</v>
      </c>
      <c r="H95" s="81"/>
      <c r="I95" s="82"/>
      <c r="J95" s="83">
        <v>0.46600000000000003</v>
      </c>
      <c r="K95" s="172"/>
      <c r="L95" s="172"/>
      <c r="M95" s="172"/>
      <c r="N95" s="172"/>
      <c r="O95" s="172"/>
      <c r="P95" s="176"/>
      <c r="Q95" s="78"/>
      <c r="R95" s="78"/>
      <c r="S95" s="78"/>
      <c r="T95" s="78"/>
      <c r="U95" s="78"/>
      <c r="V95" s="78"/>
      <c r="W95" s="78"/>
      <c r="X95" s="78"/>
      <c r="Y95" s="78"/>
      <c r="Z95" s="78"/>
    </row>
    <row r="96" spans="1:26" s="19" customFormat="1" ht="13.5" customHeight="1" x14ac:dyDescent="0.25">
      <c r="A96" s="73"/>
      <c r="B96" s="187"/>
      <c r="C96" s="172"/>
      <c r="D96" s="172"/>
      <c r="E96" s="172"/>
      <c r="F96" s="79" t="s">
        <v>99</v>
      </c>
      <c r="G96" s="80">
        <f>+E87*0.9</f>
        <v>0.15300000000000002</v>
      </c>
      <c r="H96" s="81"/>
      <c r="I96" s="82"/>
      <c r="J96" s="83">
        <v>0.46800000000000003</v>
      </c>
      <c r="K96" s="172"/>
      <c r="L96" s="172"/>
      <c r="M96" s="172"/>
      <c r="N96" s="172"/>
      <c r="O96" s="172"/>
      <c r="P96" s="176"/>
      <c r="Q96" s="78"/>
      <c r="R96" s="78"/>
      <c r="S96" s="78"/>
      <c r="T96" s="78"/>
      <c r="U96" s="78"/>
      <c r="V96" s="78"/>
      <c r="W96" s="78"/>
      <c r="X96" s="78"/>
      <c r="Y96" s="78"/>
      <c r="Z96" s="78"/>
    </row>
    <row r="97" spans="1:26" s="19" customFormat="1" ht="15.75" thickBot="1" x14ac:dyDescent="0.3">
      <c r="A97" s="73"/>
      <c r="B97" s="188"/>
      <c r="C97" s="173"/>
      <c r="D97" s="173"/>
      <c r="E97" s="173"/>
      <c r="F97" s="84" t="s">
        <v>30</v>
      </c>
      <c r="G97" s="84">
        <f>+E87</f>
        <v>0.17</v>
      </c>
      <c r="H97" s="85"/>
      <c r="I97" s="86"/>
      <c r="J97" s="87">
        <v>0.47299999999999998</v>
      </c>
      <c r="K97" s="173"/>
      <c r="L97" s="173"/>
      <c r="M97" s="173"/>
      <c r="N97" s="173"/>
      <c r="O97" s="173"/>
      <c r="P97" s="177"/>
      <c r="Q97" s="78"/>
      <c r="R97" s="78"/>
      <c r="S97" s="78"/>
      <c r="T97" s="78"/>
      <c r="U97" s="78"/>
      <c r="V97" s="78"/>
      <c r="W97" s="78"/>
      <c r="X97" s="78"/>
      <c r="Y97" s="78"/>
      <c r="Z97" s="78"/>
    </row>
    <row r="98" spans="1:26" s="3" customFormat="1" ht="12.75" x14ac:dyDescent="0.2">
      <c r="A98" s="11"/>
      <c r="B98" s="159" t="s">
        <v>31</v>
      </c>
      <c r="C98" s="159"/>
      <c r="D98" s="159"/>
      <c r="E98" s="159"/>
      <c r="F98" s="159"/>
      <c r="G98" s="159"/>
      <c r="H98" s="159"/>
      <c r="I98" s="159"/>
      <c r="J98" s="159"/>
      <c r="K98" s="16">
        <f>ROUND(+M98/L98,3)</f>
        <v>0.39</v>
      </c>
      <c r="L98" s="15">
        <f>SUM(L19:L97)</f>
        <v>0.65000000000000013</v>
      </c>
      <c r="M98" s="14">
        <f>SUM(M19:M97)</f>
        <v>0.25329999999999997</v>
      </c>
      <c r="N98" s="12">
        <f>ROUND(SUM(N19:N97),0)</f>
        <v>100</v>
      </c>
      <c r="O98" s="161" t="s">
        <v>32</v>
      </c>
      <c r="P98" s="163"/>
    </row>
    <row r="99" spans="1:26" s="3" customFormat="1" ht="15" customHeight="1" thickBot="1" x14ac:dyDescent="0.25">
      <c r="A99" s="11"/>
      <c r="B99" s="160"/>
      <c r="C99" s="160"/>
      <c r="D99" s="160"/>
      <c r="E99" s="160"/>
      <c r="F99" s="160"/>
      <c r="G99" s="160"/>
      <c r="H99" s="160"/>
      <c r="I99" s="160"/>
      <c r="J99" s="160"/>
      <c r="K99" s="13" t="s">
        <v>33</v>
      </c>
      <c r="L99" s="13" t="s">
        <v>49</v>
      </c>
      <c r="M99" s="13" t="s">
        <v>106</v>
      </c>
      <c r="N99" s="13" t="s">
        <v>34</v>
      </c>
      <c r="O99" s="162"/>
      <c r="P99" s="164"/>
    </row>
    <row r="100" spans="1:26" ht="15" customHeight="1" thickBot="1" x14ac:dyDescent="0.3">
      <c r="A100" s="5"/>
      <c r="B100" s="165" t="s">
        <v>100</v>
      </c>
      <c r="C100" s="166"/>
      <c r="D100" s="166"/>
      <c r="E100" s="166"/>
      <c r="F100" s="167"/>
      <c r="G100" s="165" t="s">
        <v>101</v>
      </c>
      <c r="H100" s="166"/>
      <c r="I100" s="166"/>
      <c r="J100" s="166"/>
      <c r="K100" s="167"/>
      <c r="L100" s="168" t="s">
        <v>51</v>
      </c>
      <c r="M100" s="169"/>
      <c r="N100" s="169"/>
      <c r="O100" s="169"/>
      <c r="P100" s="170"/>
    </row>
    <row r="101" spans="1:26" ht="15" customHeight="1" x14ac:dyDescent="0.25">
      <c r="A101" s="5"/>
      <c r="B101" s="129"/>
      <c r="C101" s="130"/>
      <c r="D101" s="130"/>
      <c r="E101" s="130"/>
      <c r="F101" s="131"/>
      <c r="G101" s="129"/>
      <c r="H101" s="130"/>
      <c r="I101" s="130"/>
      <c r="J101" s="130"/>
      <c r="K101" s="131"/>
      <c r="L101" s="138" t="s">
        <v>102</v>
      </c>
      <c r="M101" s="139"/>
      <c r="N101" s="139"/>
      <c r="O101" s="140">
        <f>+AVERAGE(E18:E78)</f>
        <v>0.125</v>
      </c>
      <c r="P101" s="141"/>
    </row>
    <row r="102" spans="1:26" ht="15" customHeight="1" thickBot="1" x14ac:dyDescent="0.3">
      <c r="A102" s="5"/>
      <c r="B102" s="132"/>
      <c r="C102" s="133"/>
      <c r="D102" s="133"/>
      <c r="E102" s="133"/>
      <c r="F102" s="134"/>
      <c r="G102" s="132"/>
      <c r="H102" s="133"/>
      <c r="I102" s="133"/>
      <c r="J102" s="133"/>
      <c r="K102" s="134"/>
      <c r="L102" s="142" t="s">
        <v>103</v>
      </c>
      <c r="M102" s="143"/>
      <c r="N102" s="143"/>
      <c r="O102" s="144">
        <f>MAX(E18:E78)</f>
        <v>0.21</v>
      </c>
      <c r="P102" s="145"/>
    </row>
    <row r="103" spans="1:26" ht="18.600000000000001" customHeight="1" x14ac:dyDescent="0.25">
      <c r="A103" s="6"/>
      <c r="B103" s="132"/>
      <c r="C103" s="133"/>
      <c r="D103" s="133"/>
      <c r="E103" s="133"/>
      <c r="F103" s="134"/>
      <c r="G103" s="132"/>
      <c r="H103" s="133"/>
      <c r="I103" s="133"/>
      <c r="J103" s="133"/>
      <c r="K103" s="134"/>
      <c r="L103" s="146"/>
      <c r="M103" s="147"/>
      <c r="N103" s="147"/>
      <c r="O103" s="147"/>
      <c r="P103" s="148"/>
    </row>
    <row r="104" spans="1:26" ht="42" customHeight="1" x14ac:dyDescent="0.25">
      <c r="A104" s="10"/>
      <c r="B104" s="132"/>
      <c r="C104" s="133"/>
      <c r="D104" s="133"/>
      <c r="E104" s="133"/>
      <c r="F104" s="134"/>
      <c r="G104" s="132"/>
      <c r="H104" s="133"/>
      <c r="I104" s="133"/>
      <c r="J104" s="133"/>
      <c r="K104" s="134"/>
      <c r="L104" s="149"/>
      <c r="M104" s="150"/>
      <c r="N104" s="150"/>
      <c r="O104" s="150"/>
      <c r="P104" s="151"/>
    </row>
    <row r="105" spans="1:26" ht="15" customHeight="1" thickBot="1" x14ac:dyDescent="0.3">
      <c r="A105" s="5"/>
      <c r="B105" s="132"/>
      <c r="C105" s="133"/>
      <c r="D105" s="133"/>
      <c r="E105" s="133"/>
      <c r="F105" s="134"/>
      <c r="G105" s="132"/>
      <c r="H105" s="133"/>
      <c r="I105" s="133"/>
      <c r="J105" s="133"/>
      <c r="K105" s="134"/>
      <c r="L105" s="152"/>
      <c r="M105" s="153"/>
      <c r="N105" s="153"/>
      <c r="O105" s="153"/>
      <c r="P105" s="154"/>
    </row>
    <row r="106" spans="1:26" ht="22.5" customHeight="1" thickBot="1" x14ac:dyDescent="0.3">
      <c r="A106" s="5"/>
      <c r="B106" s="132"/>
      <c r="C106" s="133"/>
      <c r="D106" s="133"/>
      <c r="E106" s="133"/>
      <c r="F106" s="134"/>
      <c r="G106" s="132"/>
      <c r="H106" s="133"/>
      <c r="I106" s="133"/>
      <c r="J106" s="133"/>
      <c r="K106" s="134"/>
      <c r="L106" s="155" t="s">
        <v>35</v>
      </c>
      <c r="M106" s="156"/>
      <c r="N106" s="156"/>
      <c r="O106" s="156"/>
      <c r="P106" s="95">
        <v>3.84</v>
      </c>
    </row>
    <row r="107" spans="1:26" ht="32.25" customHeight="1" thickBot="1" x14ac:dyDescent="0.3">
      <c r="A107" s="5"/>
      <c r="B107" s="135"/>
      <c r="C107" s="136"/>
      <c r="D107" s="136"/>
      <c r="E107" s="136"/>
      <c r="F107" s="137"/>
      <c r="G107" s="135"/>
      <c r="H107" s="136"/>
      <c r="I107" s="136"/>
      <c r="J107" s="136"/>
      <c r="K107" s="137"/>
      <c r="L107" s="157" t="s">
        <v>50</v>
      </c>
      <c r="M107" s="158"/>
      <c r="N107" s="158"/>
      <c r="O107" s="158"/>
      <c r="P107" s="95">
        <v>0.19620000000000001</v>
      </c>
    </row>
    <row r="108" spans="1:26" ht="23.45" customHeight="1" thickBot="1" x14ac:dyDescent="0.3">
      <c r="A108" s="7"/>
      <c r="B108" s="113"/>
      <c r="C108" s="113"/>
      <c r="D108" s="113"/>
      <c r="E108" s="113"/>
      <c r="F108" s="113"/>
      <c r="G108" s="113"/>
      <c r="H108" s="113"/>
      <c r="I108" s="113"/>
      <c r="J108" s="113"/>
      <c r="K108" s="113"/>
      <c r="L108" s="113"/>
      <c r="M108" s="113"/>
      <c r="N108" s="113"/>
      <c r="O108" s="113"/>
      <c r="P108" s="113"/>
    </row>
    <row r="109" spans="1:26" ht="15.75" thickBot="1" x14ac:dyDescent="0.3">
      <c r="A109" s="114" t="s">
        <v>36</v>
      </c>
      <c r="B109" s="115"/>
      <c r="C109" s="115"/>
      <c r="D109" s="115"/>
      <c r="E109" s="115"/>
      <c r="F109" s="115"/>
      <c r="G109" s="115"/>
      <c r="H109" s="115"/>
      <c r="I109" s="115"/>
      <c r="J109" s="115"/>
      <c r="K109" s="115"/>
      <c r="L109" s="115"/>
      <c r="M109" s="115"/>
      <c r="N109" s="115"/>
      <c r="O109" s="115"/>
      <c r="P109" s="116"/>
    </row>
    <row r="110" spans="1:26" ht="159" customHeight="1" thickBot="1" x14ac:dyDescent="0.3">
      <c r="A110" s="4"/>
      <c r="B110" s="305"/>
      <c r="C110" s="306"/>
      <c r="D110" s="306"/>
      <c r="E110" s="306"/>
      <c r="F110" s="307"/>
      <c r="G110" s="305"/>
      <c r="H110" s="306"/>
      <c r="I110" s="306"/>
      <c r="J110" s="306"/>
      <c r="K110" s="307"/>
      <c r="L110" s="305"/>
      <c r="M110" s="306"/>
      <c r="N110" s="306"/>
      <c r="O110" s="306"/>
      <c r="P110" s="308"/>
    </row>
    <row r="111" spans="1:26" ht="21.75" customHeight="1" thickBot="1" x14ac:dyDescent="0.3">
      <c r="A111" s="4"/>
      <c r="B111" s="309" t="s">
        <v>117</v>
      </c>
      <c r="C111" s="310"/>
      <c r="D111" s="310"/>
      <c r="E111" s="310"/>
      <c r="F111" s="311"/>
      <c r="G111" s="309" t="s">
        <v>118</v>
      </c>
      <c r="H111" s="310"/>
      <c r="I111" s="310"/>
      <c r="J111" s="310"/>
      <c r="K111" s="311"/>
      <c r="L111" s="309" t="s">
        <v>119</v>
      </c>
      <c r="M111" s="310"/>
      <c r="N111" s="310"/>
      <c r="O111" s="310"/>
      <c r="P111" s="312"/>
    </row>
    <row r="112" spans="1:26" s="9" customFormat="1" ht="16.899999999999999" customHeight="1" thickBot="1" x14ac:dyDescent="0.3">
      <c r="A112" s="8"/>
      <c r="B112" s="108"/>
      <c r="C112" s="108"/>
      <c r="D112" s="108"/>
      <c r="E112" s="108"/>
      <c r="F112" s="108"/>
      <c r="G112" s="108"/>
      <c r="H112" s="108"/>
      <c r="I112" s="108"/>
      <c r="J112" s="108"/>
      <c r="K112" s="108"/>
      <c r="L112" s="108"/>
      <c r="M112" s="108"/>
      <c r="N112" s="108"/>
      <c r="O112" s="108"/>
      <c r="P112" s="109"/>
    </row>
    <row r="113" spans="1:16" s="3" customFormat="1" ht="15.75" customHeight="1" thickBot="1" x14ac:dyDescent="0.25">
      <c r="A113" s="110" t="s">
        <v>37</v>
      </c>
      <c r="B113" s="111"/>
      <c r="C113" s="111"/>
      <c r="D113" s="111"/>
      <c r="E113" s="111"/>
      <c r="F113" s="111"/>
      <c r="G113" s="111"/>
      <c r="H113" s="111"/>
      <c r="I113" s="111"/>
      <c r="J113" s="111" t="s">
        <v>38</v>
      </c>
      <c r="K113" s="111"/>
      <c r="L113" s="111"/>
      <c r="M113" s="111"/>
      <c r="N113" s="111"/>
      <c r="O113" s="111"/>
      <c r="P113" s="112"/>
    </row>
  </sheetData>
  <mergeCells count="225">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74:M78"/>
    <mergeCell ref="N74:N78"/>
    <mergeCell ref="O74:O78"/>
    <mergeCell ref="P74:P78"/>
    <mergeCell ref="B79:B84"/>
    <mergeCell ref="C79:P84"/>
    <mergeCell ref="M69:M73"/>
    <mergeCell ref="N69:N73"/>
    <mergeCell ref="O69:O73"/>
    <mergeCell ref="P69:P73"/>
    <mergeCell ref="B74:B78"/>
    <mergeCell ref="C74:C78"/>
    <mergeCell ref="D74:D78"/>
    <mergeCell ref="E74:E78"/>
    <mergeCell ref="K74:K78"/>
    <mergeCell ref="L74:L78"/>
    <mergeCell ref="C85:H85"/>
    <mergeCell ref="I85:I86"/>
    <mergeCell ref="K85:P85"/>
    <mergeCell ref="C86:H86"/>
    <mergeCell ref="K86:P86"/>
    <mergeCell ref="B87:B97"/>
    <mergeCell ref="C87:C91"/>
    <mergeCell ref="D87:D91"/>
    <mergeCell ref="E87:E97"/>
    <mergeCell ref="K87:K97"/>
    <mergeCell ref="B98:J99"/>
    <mergeCell ref="O98:O99"/>
    <mergeCell ref="P98:P99"/>
    <mergeCell ref="B100:F100"/>
    <mergeCell ref="G100:K100"/>
    <mergeCell ref="L100:P100"/>
    <mergeCell ref="L87:L97"/>
    <mergeCell ref="M87:M97"/>
    <mergeCell ref="N87:N97"/>
    <mergeCell ref="O87:O97"/>
    <mergeCell ref="P87:P97"/>
    <mergeCell ref="C92:C97"/>
    <mergeCell ref="D92:D97"/>
    <mergeCell ref="B101:F107"/>
    <mergeCell ref="G101:K107"/>
    <mergeCell ref="L101:N101"/>
    <mergeCell ref="O101:P101"/>
    <mergeCell ref="L102:N102"/>
    <mergeCell ref="O102:P102"/>
    <mergeCell ref="L103:P105"/>
    <mergeCell ref="L106:O106"/>
    <mergeCell ref="L107:O107"/>
    <mergeCell ref="B112:P112"/>
    <mergeCell ref="A113:C113"/>
    <mergeCell ref="D113:I113"/>
    <mergeCell ref="J113:K113"/>
    <mergeCell ref="L113:P113"/>
    <mergeCell ref="B108:P108"/>
    <mergeCell ref="A109:P109"/>
    <mergeCell ref="B110:F110"/>
    <mergeCell ref="G110:K110"/>
    <mergeCell ref="L110:P110"/>
    <mergeCell ref="B111:F111"/>
    <mergeCell ref="G111:K111"/>
    <mergeCell ref="L111:P111"/>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8</vt:i4>
      </vt:variant>
    </vt:vector>
  </HeadingPairs>
  <TitlesOfParts>
    <vt:vector size="13" baseType="lpstr">
      <vt:lpstr>Planta y sección típica</vt:lpstr>
      <vt:lpstr>Aforo 1</vt:lpstr>
      <vt:lpstr>Aforo 2</vt:lpstr>
      <vt:lpstr>Aforo 3</vt:lpstr>
      <vt:lpstr>Aforo 4</vt:lpstr>
      <vt:lpstr>'Aforo 1'!Área_de_impresión</vt:lpstr>
      <vt:lpstr>'Aforo 2'!Área_de_impresión</vt:lpstr>
      <vt:lpstr>'Aforo 3'!Área_de_impresión</vt:lpstr>
      <vt:lpstr>'Aforo 4'!Área_de_impresión</vt:lpstr>
      <vt:lpstr>'Aforo 1'!Títulos_a_imprimir</vt:lpstr>
      <vt:lpstr>'Aforo 2'!Títulos_a_imprimir</vt:lpstr>
      <vt:lpstr>'Aforo 3'!Títulos_a_imprimir</vt:lpstr>
      <vt:lpstr>'Aforo 4'!Títulos_a_imprimir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ALZATE</dc:creator>
  <cp:lastModifiedBy>MATEO ALZATE</cp:lastModifiedBy>
  <dcterms:created xsi:type="dcterms:W3CDTF">2019-04-11T19:24:47Z</dcterms:created>
  <dcterms:modified xsi:type="dcterms:W3CDTF">2019-05-17T14:56:25Z</dcterms:modified>
</cp:coreProperties>
</file>