
<file path=[Content_Types].xml><?xml version="1.0" encoding="utf-8"?>
<Types xmlns="http://schemas.openxmlformats.org/package/2006/content-types">
  <Default Extension="png" ContentType="image/png"/>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drawings/drawing3.xml" ContentType="application/vnd.openxmlformats-officedocument.drawing+xml"/>
  <Override PartName="/xl/embeddings/oleObject2.bin" ContentType="application/vnd.openxmlformats-officedocument.oleObject"/>
  <Override PartName="/xl/drawings/drawing4.xml" ContentType="application/vnd.openxmlformats-officedocument.drawing+xml"/>
  <Override PartName="/xl/embeddings/oleObject3.bin" ContentType="application/vnd.openxmlformats-officedocument.oleObject"/>
  <Override PartName="/xl/drawings/drawing5.xml" ContentType="application/vnd.openxmlformats-officedocument.drawing+xml"/>
  <Override PartName="/xl/embeddings/oleObject4.bin" ContentType="application/vnd.openxmlformats-officedocument.oleObject"/>
  <Override PartName="/xl/drawings/drawing6.xml" ContentType="application/vnd.openxmlformats-officedocument.drawing+xml"/>
  <Override PartName="/xl/embeddings/oleObject5.bin" ContentType="application/vnd.openxmlformats-officedocument.oleObject"/>
  <Override PartName="/xl/drawings/drawing7.xml" ContentType="application/vnd.openxmlformats-officedocument.drawing+xml"/>
  <Override PartName="/xl/embeddings/oleObject6.bin" ContentType="application/vnd.openxmlformats-officedocument.oleObject"/>
  <Override PartName="/xl/drawings/drawing8.xml" ContentType="application/vnd.openxmlformats-officedocument.drawing+xml"/>
  <Override PartName="/xl/embeddings/oleObject7.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ocumentos\INFORME AFOROS\INFORMACIÓN PAGINA WEB1\"/>
    </mc:Choice>
  </mc:AlternateContent>
  <bookViews>
    <workbookView xWindow="0" yWindow="0" windowWidth="11970" windowHeight="4710" activeTab="7"/>
  </bookViews>
  <sheets>
    <sheet name="Planta y sección típica" sheetId="1" r:id="rId1"/>
    <sheet name="Aforo 1" sheetId="10" r:id="rId2"/>
    <sheet name="Aforo 2" sheetId="11" r:id="rId3"/>
    <sheet name="Aforo 3" sheetId="12" r:id="rId4"/>
    <sheet name="Aforo 4" sheetId="13" r:id="rId5"/>
    <sheet name="Aforo 5" sheetId="14" r:id="rId6"/>
    <sheet name="Aforo 6" sheetId="15" r:id="rId7"/>
    <sheet name="Aforo 7" sheetId="16" r:id="rId8"/>
  </sheets>
  <definedNames>
    <definedName name="_xlnm.Print_Area" localSheetId="1">'Aforo 1'!$B$1:$P$65</definedName>
    <definedName name="_xlnm.Print_Area" localSheetId="2">'Aforo 2'!$B$1:$P$72</definedName>
    <definedName name="_xlnm.Print_Area" localSheetId="3">'Aforo 3'!$B$1:$P$69</definedName>
    <definedName name="_xlnm.Print_Area" localSheetId="4">'Aforo 4'!$B$1:$P$69</definedName>
    <definedName name="_xlnm.Print_Area" localSheetId="5">'Aforo 5'!$B$1:$P$75</definedName>
    <definedName name="_xlnm.Print_Area" localSheetId="6">'Aforo 6'!$B$1:$P$75</definedName>
    <definedName name="_xlnm.Print_Area" localSheetId="7">'Aforo 7'!$B$1:$P$74</definedName>
    <definedName name="_xlnm.Print_Titles" localSheetId="1">'Aforo 1'!$1:$15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54" i="16" l="1"/>
  <c r="K49" i="16"/>
  <c r="E49" i="16"/>
  <c r="G58" i="16" s="1"/>
  <c r="B49" i="16"/>
  <c r="G48" i="16"/>
  <c r="G47" i="16"/>
  <c r="K46" i="16"/>
  <c r="G46" i="16"/>
  <c r="D46" i="16"/>
  <c r="G45" i="16"/>
  <c r="G44" i="16"/>
  <c r="K43" i="16"/>
  <c r="G43" i="16"/>
  <c r="D43" i="16"/>
  <c r="G42" i="16"/>
  <c r="G41" i="16"/>
  <c r="K40" i="16"/>
  <c r="G40" i="16"/>
  <c r="D40" i="16"/>
  <c r="G39" i="16"/>
  <c r="G38" i="16"/>
  <c r="G37" i="16"/>
  <c r="D37" i="16"/>
  <c r="D49" i="16" s="1"/>
  <c r="G36" i="16"/>
  <c r="G35" i="16"/>
  <c r="K34" i="16"/>
  <c r="G34" i="16"/>
  <c r="D34" i="16"/>
  <c r="G33" i="16"/>
  <c r="G32" i="16"/>
  <c r="K31" i="16"/>
  <c r="G31" i="16"/>
  <c r="D31" i="16"/>
  <c r="G30" i="16"/>
  <c r="G29" i="16"/>
  <c r="K28" i="16"/>
  <c r="G28" i="16"/>
  <c r="D28" i="16"/>
  <c r="G27" i="16"/>
  <c r="G26" i="16"/>
  <c r="K25" i="16"/>
  <c r="G25" i="16"/>
  <c r="D25" i="16"/>
  <c r="G24" i="16"/>
  <c r="G23" i="16"/>
  <c r="K22" i="16"/>
  <c r="G22" i="16"/>
  <c r="D22" i="16"/>
  <c r="G21" i="16"/>
  <c r="G20" i="16"/>
  <c r="K19" i="16"/>
  <c r="G19" i="16"/>
  <c r="D19" i="16"/>
  <c r="G18" i="16"/>
  <c r="G17" i="16"/>
  <c r="K16" i="16"/>
  <c r="G16" i="16"/>
  <c r="C16" i="16"/>
  <c r="C18" i="16" s="1"/>
  <c r="M31" i="16" l="1"/>
  <c r="L16" i="16"/>
  <c r="C19" i="16"/>
  <c r="C21" i="16" s="1"/>
  <c r="C22" i="16" s="1"/>
  <c r="C24" i="16" s="1"/>
  <c r="C25" i="16" s="1"/>
  <c r="C27" i="16" s="1"/>
  <c r="C28" i="16" s="1"/>
  <c r="C30" i="16" s="1"/>
  <c r="C31" i="16" s="1"/>
  <c r="C33" i="16" s="1"/>
  <c r="C34" i="16" s="1"/>
  <c r="C36" i="16" s="1"/>
  <c r="C37" i="16" s="1"/>
  <c r="L28" i="16"/>
  <c r="M28" i="16" s="1"/>
  <c r="L22" i="16"/>
  <c r="M22" i="16" s="1"/>
  <c r="L19" i="16"/>
  <c r="M19" i="16" s="1"/>
  <c r="L31" i="16"/>
  <c r="G50" i="16"/>
  <c r="G56" i="16"/>
  <c r="G53" i="16"/>
  <c r="G51" i="16"/>
  <c r="G57" i="16"/>
  <c r="G55" i="16"/>
  <c r="G52" i="16"/>
  <c r="G54" i="16"/>
  <c r="C49" i="16" l="1"/>
  <c r="C39" i="16"/>
  <c r="L34" i="16"/>
  <c r="M34" i="16" s="1"/>
  <c r="M16" i="16"/>
  <c r="L25" i="16"/>
  <c r="M25" i="16" s="1"/>
  <c r="C40" i="16" l="1"/>
  <c r="C42" i="16" s="1"/>
  <c r="C54" i="16"/>
  <c r="L49" i="16" s="1"/>
  <c r="M49" i="16" s="1"/>
  <c r="C43" i="16" l="1"/>
  <c r="C45" i="16" s="1"/>
  <c r="L40" i="16"/>
  <c r="M40" i="16" l="1"/>
  <c r="C46" i="16"/>
  <c r="C48" i="16" s="1"/>
  <c r="L46" i="16" s="1"/>
  <c r="M46" i="16" s="1"/>
  <c r="L43" i="16"/>
  <c r="M43" i="16" s="1"/>
  <c r="N43" i="16" l="1"/>
  <c r="L59" i="16"/>
  <c r="N40" i="16"/>
  <c r="M59" i="16"/>
  <c r="K59" i="16" l="1"/>
  <c r="N19" i="16"/>
  <c r="N31" i="16"/>
  <c r="N28" i="16"/>
  <c r="N22" i="16"/>
  <c r="N16" i="16"/>
  <c r="N34" i="16"/>
  <c r="N25" i="16"/>
  <c r="N49" i="16"/>
  <c r="N46" i="16"/>
  <c r="N59" i="16" l="1"/>
  <c r="G48" i="15" l="1"/>
  <c r="G47" i="15"/>
  <c r="K46" i="15"/>
  <c r="G46" i="15"/>
  <c r="D46" i="15"/>
  <c r="G45" i="15"/>
  <c r="G44" i="15"/>
  <c r="K43" i="15"/>
  <c r="G43" i="15"/>
  <c r="D43" i="15"/>
  <c r="G42" i="15"/>
  <c r="G41" i="15"/>
  <c r="K40" i="15"/>
  <c r="G40" i="15"/>
  <c r="D40" i="15"/>
  <c r="G39" i="15"/>
  <c r="G38" i="15"/>
  <c r="K37" i="15"/>
  <c r="G37" i="15"/>
  <c r="D37" i="15"/>
  <c r="G36" i="15"/>
  <c r="G35" i="15"/>
  <c r="K34" i="15"/>
  <c r="G34" i="15"/>
  <c r="D34" i="15"/>
  <c r="G33" i="15"/>
  <c r="G32" i="15"/>
  <c r="K31" i="15"/>
  <c r="G31" i="15"/>
  <c r="D31" i="15"/>
  <c r="G30" i="15"/>
  <c r="G29" i="15"/>
  <c r="K28" i="15"/>
  <c r="G28" i="15"/>
  <c r="D28" i="15"/>
  <c r="G27" i="15"/>
  <c r="G26" i="15"/>
  <c r="K25" i="15"/>
  <c r="G25" i="15"/>
  <c r="D25" i="15"/>
  <c r="G24" i="15"/>
  <c r="G23" i="15"/>
  <c r="K22" i="15"/>
  <c r="G22" i="15"/>
  <c r="D22" i="15"/>
  <c r="G21" i="15"/>
  <c r="G20" i="15"/>
  <c r="K19" i="15"/>
  <c r="G19" i="15"/>
  <c r="D19" i="15"/>
  <c r="G18" i="15"/>
  <c r="G17" i="15"/>
  <c r="K16" i="15"/>
  <c r="G16" i="15"/>
  <c r="C16" i="15"/>
  <c r="C18" i="15" s="1"/>
  <c r="L16" i="15" l="1"/>
  <c r="C19" i="15"/>
  <c r="C21" i="15" s="1"/>
  <c r="C22" i="15" l="1"/>
  <c r="C24" i="15" s="1"/>
  <c r="L19" i="15"/>
  <c r="M19" i="15" s="1"/>
  <c r="M16" i="15"/>
  <c r="C25" i="15" l="1"/>
  <c r="C27" i="15" s="1"/>
  <c r="L22" i="15"/>
  <c r="M22" i="15" s="1"/>
  <c r="C28" i="15" l="1"/>
  <c r="C30" i="15" s="1"/>
  <c r="L25" i="15"/>
  <c r="M25" i="15" l="1"/>
  <c r="C31" i="15"/>
  <c r="C33" i="15" s="1"/>
  <c r="L28" i="15"/>
  <c r="M28" i="15" s="1"/>
  <c r="C34" i="15" l="1"/>
  <c r="C36" i="15" s="1"/>
  <c r="L31" i="15"/>
  <c r="M31" i="15" s="1"/>
  <c r="C37" i="15" l="1"/>
  <c r="C39" i="15" s="1"/>
  <c r="L34" i="15"/>
  <c r="M34" i="15" s="1"/>
  <c r="C40" i="15" l="1"/>
  <c r="C42" i="15" s="1"/>
  <c r="L37" i="15"/>
  <c r="M37" i="15" s="1"/>
  <c r="C43" i="15" l="1"/>
  <c r="C45" i="15" s="1"/>
  <c r="L40" i="15"/>
  <c r="M40" i="15" s="1"/>
  <c r="C46" i="15" l="1"/>
  <c r="C48" i="15" s="1"/>
  <c r="L46" i="15" s="1"/>
  <c r="L43" i="15"/>
  <c r="M43" i="15" s="1"/>
  <c r="M46" i="15" l="1"/>
  <c r="L59" i="15"/>
  <c r="M59" i="15" l="1"/>
  <c r="K59" i="15" l="1"/>
  <c r="N19" i="15"/>
  <c r="N16" i="15"/>
  <c r="N22" i="15"/>
  <c r="N25" i="15"/>
  <c r="N28" i="15"/>
  <c r="N31" i="15"/>
  <c r="N34" i="15"/>
  <c r="N37" i="15"/>
  <c r="N40" i="15"/>
  <c r="N43" i="15"/>
  <c r="N46" i="15"/>
  <c r="N59" i="15" l="1"/>
  <c r="G48" i="14" l="1"/>
  <c r="G47" i="14"/>
  <c r="K46" i="14"/>
  <c r="G46" i="14"/>
  <c r="D46" i="14"/>
  <c r="G45" i="14"/>
  <c r="G44" i="14"/>
  <c r="K43" i="14"/>
  <c r="G43" i="14"/>
  <c r="D43" i="14"/>
  <c r="G42" i="14"/>
  <c r="G41" i="14"/>
  <c r="K40" i="14"/>
  <c r="G40" i="14"/>
  <c r="D40" i="14"/>
  <c r="G39" i="14"/>
  <c r="G38" i="14"/>
  <c r="K37" i="14"/>
  <c r="G37" i="14"/>
  <c r="D37" i="14"/>
  <c r="G36" i="14"/>
  <c r="G35" i="14"/>
  <c r="K34" i="14"/>
  <c r="G34" i="14"/>
  <c r="D34" i="14"/>
  <c r="G33" i="14"/>
  <c r="G32" i="14"/>
  <c r="K31" i="14"/>
  <c r="G31" i="14"/>
  <c r="D31" i="14"/>
  <c r="G30" i="14"/>
  <c r="G29" i="14"/>
  <c r="K28" i="14"/>
  <c r="G28" i="14"/>
  <c r="D28" i="14"/>
  <c r="G27" i="14"/>
  <c r="G26" i="14"/>
  <c r="K25" i="14"/>
  <c r="G25" i="14"/>
  <c r="D25" i="14"/>
  <c r="G24" i="14"/>
  <c r="G23" i="14"/>
  <c r="K22" i="14"/>
  <c r="G22" i="14"/>
  <c r="D22" i="14"/>
  <c r="G21" i="14"/>
  <c r="G20" i="14"/>
  <c r="K19" i="14"/>
  <c r="G19" i="14"/>
  <c r="D19" i="14"/>
  <c r="G18" i="14"/>
  <c r="G17" i="14"/>
  <c r="K16" i="14"/>
  <c r="G16" i="14"/>
  <c r="C16" i="14"/>
  <c r="C18" i="14" s="1"/>
  <c r="C19" i="14" l="1"/>
  <c r="C21" i="14" s="1"/>
  <c r="L16" i="14"/>
  <c r="M16" i="14" s="1"/>
  <c r="C22" i="14" l="1"/>
  <c r="C24" i="14" s="1"/>
  <c r="L19" i="14"/>
  <c r="M19" i="14" s="1"/>
  <c r="C25" i="14" l="1"/>
  <c r="C27" i="14" s="1"/>
  <c r="L22" i="14"/>
  <c r="M22" i="14" s="1"/>
  <c r="C28" i="14" l="1"/>
  <c r="C30" i="14" s="1"/>
  <c r="L25" i="14"/>
  <c r="M25" i="14" l="1"/>
  <c r="C31" i="14"/>
  <c r="C33" i="14" s="1"/>
  <c r="L28" i="14"/>
  <c r="M28" i="14" s="1"/>
  <c r="C34" i="14" l="1"/>
  <c r="C36" i="14" s="1"/>
  <c r="L31" i="14"/>
  <c r="M31" i="14" s="1"/>
  <c r="C37" i="14" l="1"/>
  <c r="C39" i="14" s="1"/>
  <c r="L34" i="14"/>
  <c r="M34" i="14" s="1"/>
  <c r="C40" i="14" l="1"/>
  <c r="C42" i="14" s="1"/>
  <c r="L37" i="14"/>
  <c r="M37" i="14" s="1"/>
  <c r="C43" i="14" l="1"/>
  <c r="C45" i="14" s="1"/>
  <c r="L40" i="14"/>
  <c r="M40" i="14" s="1"/>
  <c r="C46" i="14" l="1"/>
  <c r="C48" i="14" s="1"/>
  <c r="L46" i="14" s="1"/>
  <c r="L43" i="14"/>
  <c r="M43" i="14" s="1"/>
  <c r="M46" i="14" l="1"/>
  <c r="L59" i="14"/>
  <c r="M59" i="14" l="1"/>
  <c r="K59" i="14" l="1"/>
  <c r="N16" i="14"/>
  <c r="N19" i="14"/>
  <c r="N22" i="14"/>
  <c r="N28" i="14"/>
  <c r="N25" i="14"/>
  <c r="N31" i="14"/>
  <c r="N34" i="14"/>
  <c r="N37" i="14"/>
  <c r="N40" i="14"/>
  <c r="N43" i="14"/>
  <c r="N46" i="14"/>
  <c r="N59" i="14" l="1"/>
  <c r="G42" i="13" l="1"/>
  <c r="G41" i="13"/>
  <c r="K40" i="13"/>
  <c r="G40" i="13"/>
  <c r="D40" i="13"/>
  <c r="G39" i="13"/>
  <c r="G38" i="13"/>
  <c r="K37" i="13"/>
  <c r="G37" i="13"/>
  <c r="D37" i="13"/>
  <c r="G36" i="13"/>
  <c r="G35" i="13"/>
  <c r="K34" i="13"/>
  <c r="G34" i="13"/>
  <c r="D34" i="13"/>
  <c r="G33" i="13"/>
  <c r="G32" i="13"/>
  <c r="K31" i="13"/>
  <c r="G31" i="13"/>
  <c r="D31" i="13"/>
  <c r="G30" i="13"/>
  <c r="G29" i="13"/>
  <c r="K28" i="13"/>
  <c r="G28" i="13"/>
  <c r="D28" i="13"/>
  <c r="G27" i="13"/>
  <c r="G26" i="13"/>
  <c r="K25" i="13"/>
  <c r="G25" i="13"/>
  <c r="D25" i="13"/>
  <c r="G24" i="13"/>
  <c r="G23" i="13"/>
  <c r="K22" i="13"/>
  <c r="G22" i="13"/>
  <c r="D22" i="13"/>
  <c r="G21" i="13"/>
  <c r="G20" i="13"/>
  <c r="K19" i="13"/>
  <c r="G19" i="13"/>
  <c r="D19" i="13"/>
  <c r="G18" i="13"/>
  <c r="G17" i="13"/>
  <c r="K16" i="13"/>
  <c r="G16" i="13"/>
  <c r="C16" i="13"/>
  <c r="C18" i="13" s="1"/>
  <c r="L16" i="13" l="1"/>
  <c r="C19" i="13"/>
  <c r="C21" i="13" s="1"/>
  <c r="L19" i="13" l="1"/>
  <c r="M19" i="13" s="1"/>
  <c r="C22" i="13"/>
  <c r="C24" i="13" s="1"/>
  <c r="M16" i="13"/>
  <c r="C25" i="13" l="1"/>
  <c r="C27" i="13" s="1"/>
  <c r="L22" i="13"/>
  <c r="M22" i="13" l="1"/>
  <c r="C28" i="13"/>
  <c r="C30" i="13" s="1"/>
  <c r="L25" i="13"/>
  <c r="M25" i="13" s="1"/>
  <c r="C31" i="13" l="1"/>
  <c r="C33" i="13" s="1"/>
  <c r="L28" i="13"/>
  <c r="M28" i="13" s="1"/>
  <c r="C34" i="13" l="1"/>
  <c r="C36" i="13" s="1"/>
  <c r="L31" i="13"/>
  <c r="M31" i="13" l="1"/>
  <c r="C37" i="13"/>
  <c r="C39" i="13" s="1"/>
  <c r="L34" i="13"/>
  <c r="M34" i="13" s="1"/>
  <c r="C40" i="13" l="1"/>
  <c r="C42" i="13" s="1"/>
  <c r="L40" i="13" s="1"/>
  <c r="M40" i="13" s="1"/>
  <c r="L37" i="13"/>
  <c r="M37" i="13" s="1"/>
  <c r="M53" i="13" l="1"/>
  <c r="L53" i="13"/>
  <c r="K53" i="13" l="1"/>
  <c r="N19" i="13"/>
  <c r="N16" i="13"/>
  <c r="N22" i="13"/>
  <c r="N25" i="13"/>
  <c r="N28" i="13"/>
  <c r="N34" i="13"/>
  <c r="N31" i="13"/>
  <c r="N40" i="13"/>
  <c r="N37" i="13"/>
  <c r="N53" i="13" l="1"/>
  <c r="D48" i="12" l="1"/>
  <c r="K43" i="12"/>
  <c r="E43" i="12"/>
  <c r="G52" i="12" s="1"/>
  <c r="B43" i="12"/>
  <c r="G42" i="12"/>
  <c r="G41" i="12"/>
  <c r="K40" i="12"/>
  <c r="G40" i="12"/>
  <c r="D40" i="12"/>
  <c r="G39" i="12"/>
  <c r="G38" i="12"/>
  <c r="K37" i="12"/>
  <c r="G37" i="12"/>
  <c r="D37" i="12"/>
  <c r="G36" i="12"/>
  <c r="G35" i="12"/>
  <c r="K34" i="12"/>
  <c r="G34" i="12"/>
  <c r="D34" i="12"/>
  <c r="G33" i="12"/>
  <c r="G32" i="12"/>
  <c r="K31" i="12"/>
  <c r="G31" i="12"/>
  <c r="D31" i="12"/>
  <c r="G30" i="12"/>
  <c r="G29" i="12"/>
  <c r="G28" i="12"/>
  <c r="D28" i="12"/>
  <c r="D43" i="12" s="1"/>
  <c r="G27" i="12"/>
  <c r="G26" i="12"/>
  <c r="K25" i="12"/>
  <c r="G25" i="12"/>
  <c r="D25" i="12"/>
  <c r="G24" i="12"/>
  <c r="G23" i="12"/>
  <c r="K22" i="12"/>
  <c r="G22" i="12"/>
  <c r="D22" i="12"/>
  <c r="G21" i="12"/>
  <c r="G20" i="12"/>
  <c r="K19" i="12"/>
  <c r="G19" i="12"/>
  <c r="D19" i="12"/>
  <c r="G18" i="12"/>
  <c r="G17" i="12"/>
  <c r="K16" i="12"/>
  <c r="G16" i="12"/>
  <c r="C16" i="12"/>
  <c r="C18" i="12" s="1"/>
  <c r="L16" i="12" l="1"/>
  <c r="C19" i="12"/>
  <c r="C21" i="12" s="1"/>
  <c r="G47" i="12"/>
  <c r="G49" i="12"/>
  <c r="G44" i="12"/>
  <c r="G50" i="12"/>
  <c r="G45" i="12"/>
  <c r="G51" i="12"/>
  <c r="G46" i="12"/>
  <c r="G48" i="12"/>
  <c r="C22" i="12" l="1"/>
  <c r="C24" i="12" s="1"/>
  <c r="L19" i="12"/>
  <c r="M19" i="12" s="1"/>
  <c r="M16" i="12"/>
  <c r="C25" i="12" l="1"/>
  <c r="C27" i="12" s="1"/>
  <c r="L22" i="12"/>
  <c r="C28" i="12" l="1"/>
  <c r="L25" i="12"/>
  <c r="M25" i="12" s="1"/>
  <c r="M22" i="12"/>
  <c r="C30" i="12" l="1"/>
  <c r="C43" i="12"/>
  <c r="C48" i="12" l="1"/>
  <c r="L43" i="12" s="1"/>
  <c r="M43" i="12" s="1"/>
  <c r="C31" i="12"/>
  <c r="C33" i="12" s="1"/>
  <c r="C34" i="12" l="1"/>
  <c r="C36" i="12" s="1"/>
  <c r="L31" i="12"/>
  <c r="M31" i="12" l="1"/>
  <c r="C37" i="12"/>
  <c r="C39" i="12" s="1"/>
  <c r="L34" i="12"/>
  <c r="M34" i="12" s="1"/>
  <c r="C40" i="12" l="1"/>
  <c r="C42" i="12" s="1"/>
  <c r="L40" i="12" s="1"/>
  <c r="M40" i="12" s="1"/>
  <c r="L37" i="12"/>
  <c r="M37" i="12" s="1"/>
  <c r="L53" i="12"/>
  <c r="N34" i="12"/>
  <c r="M53" i="12"/>
  <c r="K53" i="12" l="1"/>
  <c r="N16" i="12"/>
  <c r="N19" i="12"/>
  <c r="N22" i="12"/>
  <c r="N25" i="12"/>
  <c r="N43" i="12"/>
  <c r="N37" i="12"/>
  <c r="N31" i="12"/>
  <c r="N40" i="12"/>
  <c r="N53" i="12" l="1"/>
  <c r="D51" i="11" l="1"/>
  <c r="K46" i="11"/>
  <c r="E46" i="11"/>
  <c r="G55" i="11" s="1"/>
  <c r="B46" i="11"/>
  <c r="G45" i="11"/>
  <c r="G44" i="11"/>
  <c r="K43" i="11"/>
  <c r="G43" i="11"/>
  <c r="D43" i="11"/>
  <c r="G42" i="11"/>
  <c r="G41" i="11"/>
  <c r="K40" i="11"/>
  <c r="G40" i="11"/>
  <c r="D40" i="11"/>
  <c r="G39" i="11"/>
  <c r="G38" i="11"/>
  <c r="K37" i="11"/>
  <c r="G37" i="11"/>
  <c r="D37" i="11"/>
  <c r="G36" i="11"/>
  <c r="G35" i="11"/>
  <c r="K34" i="11"/>
  <c r="G34" i="11"/>
  <c r="D34" i="11"/>
  <c r="G33" i="11"/>
  <c r="G32" i="11"/>
  <c r="K31" i="11"/>
  <c r="G31" i="11"/>
  <c r="D31" i="11"/>
  <c r="G30" i="11"/>
  <c r="G29" i="11"/>
  <c r="G28" i="11"/>
  <c r="D28" i="11"/>
  <c r="D46" i="11" s="1"/>
  <c r="G27" i="11"/>
  <c r="G26" i="11"/>
  <c r="K25" i="11"/>
  <c r="G25" i="11"/>
  <c r="D25" i="11"/>
  <c r="G24" i="11"/>
  <c r="G23" i="11"/>
  <c r="K22" i="11"/>
  <c r="G22" i="11"/>
  <c r="D22" i="11"/>
  <c r="G21" i="11"/>
  <c r="G20" i="11"/>
  <c r="K19" i="11"/>
  <c r="G19" i="11"/>
  <c r="D19" i="11"/>
  <c r="L19" i="11" s="1"/>
  <c r="M19" i="11" s="1"/>
  <c r="G18" i="11"/>
  <c r="C18" i="11"/>
  <c r="C19" i="11" s="1"/>
  <c r="C21" i="11" s="1"/>
  <c r="C22" i="11" s="1"/>
  <c r="C24" i="11" s="1"/>
  <c r="G17" i="11"/>
  <c r="K16" i="11"/>
  <c r="G16" i="11"/>
  <c r="C16" i="11"/>
  <c r="C25" i="11" l="1"/>
  <c r="C27" i="11" s="1"/>
  <c r="C28" i="11" s="1"/>
  <c r="L22" i="11"/>
  <c r="M22" i="11"/>
  <c r="G50" i="11"/>
  <c r="G52" i="11"/>
  <c r="G53" i="11"/>
  <c r="G48" i="11"/>
  <c r="G54" i="11"/>
  <c r="L16" i="11"/>
  <c r="G47" i="11"/>
  <c r="G49" i="11"/>
  <c r="G51" i="11"/>
  <c r="C46" i="11" l="1"/>
  <c r="C30" i="11"/>
  <c r="L25" i="11"/>
  <c r="M25" i="11" s="1"/>
  <c r="M16" i="11"/>
  <c r="C31" i="11" l="1"/>
  <c r="C33" i="11" s="1"/>
  <c r="C51" i="11"/>
  <c r="L46" i="11" s="1"/>
  <c r="M46" i="11" s="1"/>
  <c r="C34" i="11" l="1"/>
  <c r="C36" i="11" s="1"/>
  <c r="L31" i="11"/>
  <c r="M31" i="11" l="1"/>
  <c r="C37" i="11"/>
  <c r="C39" i="11" s="1"/>
  <c r="L34" i="11"/>
  <c r="M34" i="11" s="1"/>
  <c r="C40" i="11" l="1"/>
  <c r="C42" i="11" s="1"/>
  <c r="L37" i="11"/>
  <c r="M37" i="11" s="1"/>
  <c r="C43" i="11" l="1"/>
  <c r="C45" i="11" s="1"/>
  <c r="L43" i="11" s="1"/>
  <c r="L40" i="11"/>
  <c r="M40" i="11" s="1"/>
  <c r="M43" i="11" l="1"/>
  <c r="L56" i="11"/>
  <c r="M56" i="11"/>
  <c r="N43" i="11" l="1"/>
  <c r="K56" i="11"/>
  <c r="N19" i="11"/>
  <c r="N22" i="11"/>
  <c r="N25" i="11"/>
  <c r="N16" i="11"/>
  <c r="N46" i="11"/>
  <c r="N34" i="11"/>
  <c r="N31" i="11"/>
  <c r="N37" i="11"/>
  <c r="N40" i="11"/>
  <c r="N56" i="11" l="1"/>
  <c r="D45" i="10" l="1"/>
  <c r="K40" i="10"/>
  <c r="E40" i="10"/>
  <c r="G49" i="10" s="1"/>
  <c r="D40" i="10"/>
  <c r="B40" i="10"/>
  <c r="G39" i="10"/>
  <c r="G38" i="10"/>
  <c r="K37" i="10"/>
  <c r="G37" i="10"/>
  <c r="G36" i="10"/>
  <c r="G35" i="10"/>
  <c r="K34" i="10"/>
  <c r="G34" i="10"/>
  <c r="G33" i="10"/>
  <c r="G32" i="10"/>
  <c r="K31" i="10"/>
  <c r="G31" i="10"/>
  <c r="G30" i="10"/>
  <c r="G29" i="10"/>
  <c r="G28" i="10"/>
  <c r="G27" i="10"/>
  <c r="G26" i="10"/>
  <c r="K25" i="10"/>
  <c r="G25" i="10"/>
  <c r="G24" i="10"/>
  <c r="G23" i="10"/>
  <c r="K22" i="10"/>
  <c r="G22" i="10"/>
  <c r="G21" i="10"/>
  <c r="G20" i="10"/>
  <c r="K19" i="10"/>
  <c r="G19" i="10"/>
  <c r="G18" i="10"/>
  <c r="C18" i="10"/>
  <c r="C19" i="10" s="1"/>
  <c r="C21" i="10" s="1"/>
  <c r="G17" i="10"/>
  <c r="L16" i="10"/>
  <c r="K16" i="10"/>
  <c r="G16" i="10"/>
  <c r="C16" i="10"/>
  <c r="C22" i="10" l="1"/>
  <c r="C24" i="10" s="1"/>
  <c r="L19" i="10"/>
  <c r="M19" i="10" s="1"/>
  <c r="G44" i="10"/>
  <c r="M16" i="10"/>
  <c r="G41" i="10"/>
  <c r="G47" i="10"/>
  <c r="G46" i="10"/>
  <c r="G42" i="10"/>
  <c r="G48" i="10"/>
  <c r="G43" i="10"/>
  <c r="G45" i="10"/>
  <c r="L22" i="10" l="1"/>
  <c r="C25" i="10"/>
  <c r="C27" i="10" s="1"/>
  <c r="L25" i="10" l="1"/>
  <c r="M25" i="10" s="1"/>
  <c r="C28" i="10"/>
  <c r="M22" i="10"/>
  <c r="C40" i="10" l="1"/>
  <c r="C30" i="10"/>
  <c r="C31" i="10" l="1"/>
  <c r="C33" i="10" s="1"/>
  <c r="C45" i="10"/>
  <c r="L40" i="10" s="1"/>
  <c r="M40" i="10" s="1"/>
  <c r="C34" i="10" l="1"/>
  <c r="C36" i="10" s="1"/>
  <c r="L31" i="10"/>
  <c r="M31" i="10" l="1"/>
  <c r="L34" i="10"/>
  <c r="M34" i="10" s="1"/>
  <c r="C37" i="10"/>
  <c r="C39" i="10" s="1"/>
  <c r="L37" i="10" s="1"/>
  <c r="M37" i="10" s="1"/>
  <c r="L50" i="10" l="1"/>
  <c r="N31" i="10"/>
  <c r="M50" i="10"/>
  <c r="N34" i="10" s="1"/>
  <c r="K50" i="10" l="1"/>
  <c r="N19" i="10"/>
  <c r="N16" i="10"/>
  <c r="N25" i="10"/>
  <c r="N22" i="10"/>
  <c r="N40" i="10"/>
  <c r="N37" i="10"/>
  <c r="N50" i="10" l="1"/>
</calcChain>
</file>

<file path=xl/sharedStrings.xml><?xml version="1.0" encoding="utf-8"?>
<sst xmlns="http://schemas.openxmlformats.org/spreadsheetml/2006/main" count="792" uniqueCount="111">
  <si>
    <t>Fecha</t>
  </si>
  <si>
    <t xml:space="preserve">Aforo No. </t>
  </si>
  <si>
    <t>Proyecto</t>
  </si>
  <si>
    <t>Lugar medición</t>
  </si>
  <si>
    <t>Coordenadas:</t>
  </si>
  <si>
    <t>X</t>
  </si>
  <si>
    <t>OTT / MF Pro</t>
  </si>
  <si>
    <t>Datos de inicio del aforo</t>
  </si>
  <si>
    <t>Inicio desde:</t>
  </si>
  <si>
    <t>Margen Izquierda</t>
  </si>
  <si>
    <t>Margen Derecha</t>
  </si>
  <si>
    <t>Hora de inicio</t>
  </si>
  <si>
    <t>Nivel inicial [m]</t>
  </si>
  <si>
    <t>Temperatura del agua ( °C )</t>
  </si>
  <si>
    <t>Ancho sección (w) [m]</t>
  </si>
  <si>
    <t>Hora de finalización</t>
  </si>
  <si>
    <t>Nivel final [m]</t>
  </si>
  <si>
    <t>Hora de medida</t>
  </si>
  <si>
    <t xml:space="preserve">Ancho dovela (b) [m] </t>
  </si>
  <si>
    <t>Nomenclatura</t>
  </si>
  <si>
    <t>Dovela #</t>
  </si>
  <si>
    <t>Abscisa [m]</t>
  </si>
  <si>
    <t>y [m]</t>
  </si>
  <si>
    <t>Bq</t>
  </si>
  <si>
    <t>[m/seg]</t>
  </si>
  <si>
    <t>[m/s]</t>
  </si>
  <si>
    <t>[%]</t>
  </si>
  <si>
    <t>[s]</t>
  </si>
  <si>
    <t>pulg</t>
  </si>
  <si>
    <t>Formulas</t>
  </si>
  <si>
    <t>0.5y</t>
  </si>
  <si>
    <t>Superficial</t>
  </si>
  <si>
    <t xml:space="preserve">Se tomaron muestras de sedimentos en las dovelas #  _____ , _____ , ______ , ______ , _______ </t>
  </si>
  <si>
    <t>Folio</t>
  </si>
  <si>
    <t>Vmedia</t>
  </si>
  <si>
    <t>%</t>
  </si>
  <si>
    <t>Distancia del sensor al nivel del agua (m)</t>
  </si>
  <si>
    <t>REGISTRO FOTOGRÁFICO</t>
  </si>
  <si>
    <t>Realizado por</t>
  </si>
  <si>
    <t>Revisado por</t>
  </si>
  <si>
    <t>VISTA EN PLANTA</t>
  </si>
  <si>
    <t>SECCIÓN TRANSVERSAL</t>
  </si>
  <si>
    <r>
      <t>h</t>
    </r>
    <r>
      <rPr>
        <b/>
        <vertAlign val="subscript"/>
        <sz val="11"/>
        <color theme="1"/>
        <rFont val="Calibri"/>
        <family val="2"/>
        <scheme val="minor"/>
      </rPr>
      <t xml:space="preserve">i      </t>
    </r>
    <r>
      <rPr>
        <b/>
        <sz val="11"/>
        <color theme="1"/>
        <rFont val="Calibri"/>
        <family val="2"/>
        <scheme val="minor"/>
      </rPr>
      <t xml:space="preserve">  [m]</t>
    </r>
  </si>
  <si>
    <r>
      <t>y</t>
    </r>
    <r>
      <rPr>
        <b/>
        <vertAlign val="subscript"/>
        <sz val="11"/>
        <color theme="1"/>
        <rFont val="Calibri"/>
        <family val="2"/>
        <scheme val="minor"/>
      </rPr>
      <t xml:space="preserve">i   </t>
    </r>
    <r>
      <rPr>
        <b/>
        <sz val="11"/>
        <color theme="1"/>
        <rFont val="Calibri"/>
        <family val="2"/>
        <scheme val="minor"/>
      </rPr>
      <t>[m]</t>
    </r>
  </si>
  <si>
    <r>
      <t>V</t>
    </r>
    <r>
      <rPr>
        <b/>
        <vertAlign val="subscript"/>
        <sz val="11"/>
        <color theme="1"/>
        <rFont val="Calibri"/>
        <family val="2"/>
        <scheme val="minor"/>
      </rPr>
      <t>i</t>
    </r>
  </si>
  <si>
    <r>
      <t>A</t>
    </r>
    <r>
      <rPr>
        <b/>
        <vertAlign val="subscript"/>
        <sz val="11"/>
        <color theme="1"/>
        <rFont val="Calibri"/>
        <family val="2"/>
        <scheme val="minor"/>
      </rPr>
      <t>i</t>
    </r>
  </si>
  <si>
    <r>
      <t>Q</t>
    </r>
    <r>
      <rPr>
        <b/>
        <vertAlign val="subscript"/>
        <sz val="11"/>
        <color theme="1"/>
        <rFont val="Calibri"/>
        <family val="2"/>
        <scheme val="minor"/>
      </rPr>
      <t>i</t>
    </r>
  </si>
  <si>
    <r>
      <t>T</t>
    </r>
    <r>
      <rPr>
        <b/>
        <vertAlign val="subscript"/>
        <sz val="11"/>
        <color theme="1"/>
        <rFont val="Calibri"/>
        <family val="2"/>
        <scheme val="minor"/>
      </rPr>
      <t>ll</t>
    </r>
  </si>
  <si>
    <r>
      <t>[m</t>
    </r>
    <r>
      <rPr>
        <b/>
        <vertAlign val="superscript"/>
        <sz val="11"/>
        <color theme="1"/>
        <rFont val="Calibri"/>
        <family val="2"/>
        <scheme val="minor"/>
      </rPr>
      <t>2</t>
    </r>
    <r>
      <rPr>
        <b/>
        <sz val="11"/>
        <color theme="1"/>
        <rFont val="Calibri"/>
        <family val="2"/>
        <scheme val="minor"/>
      </rPr>
      <t>]</t>
    </r>
  </si>
  <si>
    <r>
      <t>[m</t>
    </r>
    <r>
      <rPr>
        <b/>
        <vertAlign val="superscript"/>
        <sz val="11"/>
        <color theme="1"/>
        <rFont val="Calibri"/>
        <family val="2"/>
        <scheme val="minor"/>
      </rPr>
      <t>3</t>
    </r>
    <r>
      <rPr>
        <b/>
        <sz val="11"/>
        <color theme="1"/>
        <rFont val="Calibri"/>
        <family val="2"/>
        <scheme val="minor"/>
      </rPr>
      <t>/s]</t>
    </r>
  </si>
  <si>
    <r>
      <t xml:space="preserve">At = </t>
    </r>
    <r>
      <rPr>
        <sz val="10"/>
        <color theme="1"/>
        <rFont val="Calibri"/>
        <family val="2"/>
      </rPr>
      <t>ΣAi</t>
    </r>
  </si>
  <si>
    <r>
      <t xml:space="preserve">Qt = </t>
    </r>
    <r>
      <rPr>
        <sz val="10"/>
        <color theme="1"/>
        <rFont val="Calibri"/>
        <family val="2"/>
      </rPr>
      <t>ΣQi</t>
    </r>
  </si>
  <si>
    <r>
      <t xml:space="preserve">Nivel del agua en el sensor (m) </t>
    </r>
    <r>
      <rPr>
        <vertAlign val="subscript"/>
        <sz val="9"/>
        <color theme="1"/>
        <rFont val="Calibri"/>
        <family val="2"/>
        <scheme val="minor"/>
      </rPr>
      <t>(Dato suministrado por el administrador de la red)</t>
    </r>
  </si>
  <si>
    <t xml:space="preserve">OBSERVACIONES: </t>
  </si>
  <si>
    <t>Formato L1.2: Medición de caudal por el método área-velocidad: medidas desde la superficie del agua con medidor electromagnético</t>
  </si>
  <si>
    <t>QUEBRADA EL GUAMO - CDI SAN SEBASTIÁN</t>
  </si>
  <si>
    <t>N 5° 5' 23.76´´</t>
  </si>
  <si>
    <t>W 75° 29' 23.46´´</t>
  </si>
  <si>
    <t>Marca/Referencia del equipo</t>
  </si>
  <si>
    <t>Abscisa: Inicio Dovela # 1</t>
  </si>
  <si>
    <r>
      <rPr>
        <b/>
        <i/>
        <sz val="10"/>
        <color theme="1"/>
        <rFont val="Calibri"/>
        <family val="2"/>
        <scheme val="minor"/>
      </rPr>
      <t>Vi</t>
    </r>
    <r>
      <rPr>
        <sz val="10"/>
        <color theme="1"/>
        <rFont val="Calibri"/>
        <family val="2"/>
        <scheme val="minor"/>
      </rPr>
      <t>= Velocidad a cada yi</t>
    </r>
  </si>
  <si>
    <r>
      <rPr>
        <b/>
        <i/>
        <sz val="10"/>
        <color theme="1"/>
        <rFont val="Calibri"/>
        <family val="2"/>
        <scheme val="minor"/>
      </rPr>
      <t>hi</t>
    </r>
    <r>
      <rPr>
        <sz val="10"/>
        <color theme="1"/>
        <rFont val="Calibri"/>
        <family val="2"/>
        <scheme val="minor"/>
      </rPr>
      <t>= Profundidad correspondiente a cada abscisa</t>
    </r>
  </si>
  <si>
    <r>
      <rPr>
        <b/>
        <i/>
        <sz val="10"/>
        <color theme="1"/>
        <rFont val="Calibri"/>
        <family val="2"/>
        <scheme val="minor"/>
      </rPr>
      <t>y</t>
    </r>
    <r>
      <rPr>
        <b/>
        <sz val="10"/>
        <color theme="1"/>
        <rFont val="Calibri"/>
        <family val="2"/>
        <scheme val="minor"/>
      </rPr>
      <t>=</t>
    </r>
    <r>
      <rPr>
        <sz val="10"/>
        <color theme="1"/>
        <rFont val="Calibri"/>
        <family val="2"/>
        <scheme val="minor"/>
      </rPr>
      <t xml:space="preserve"> Profundidad en la mitad dovela</t>
    </r>
  </si>
  <si>
    <r>
      <rPr>
        <b/>
        <i/>
        <sz val="10"/>
        <color theme="1"/>
        <rFont val="Calibri"/>
        <family val="2"/>
        <scheme val="minor"/>
      </rPr>
      <t>Qi</t>
    </r>
    <r>
      <rPr>
        <sz val="10"/>
        <color theme="1"/>
        <rFont val="Calibri"/>
        <family val="2"/>
        <scheme val="minor"/>
      </rPr>
      <t>= Caudal por dovela</t>
    </r>
  </si>
  <si>
    <r>
      <rPr>
        <b/>
        <i/>
        <sz val="10"/>
        <color theme="1"/>
        <rFont val="Calibri"/>
        <family val="2"/>
        <scheme val="minor"/>
      </rPr>
      <t>T</t>
    </r>
    <r>
      <rPr>
        <b/>
        <i/>
        <vertAlign val="subscript"/>
        <sz val="10"/>
        <color theme="1"/>
        <rFont val="Calibri"/>
        <family val="2"/>
        <scheme val="minor"/>
      </rPr>
      <t>ll</t>
    </r>
    <r>
      <rPr>
        <sz val="10"/>
        <color theme="1"/>
        <rFont val="Calibri"/>
        <family val="2"/>
        <scheme val="minor"/>
      </rPr>
      <t>= Tiempo de llenado-solidos suspendidos</t>
    </r>
  </si>
  <si>
    <r>
      <rPr>
        <b/>
        <i/>
        <sz val="10"/>
        <color theme="1"/>
        <rFont val="Calibri"/>
        <family val="2"/>
        <scheme val="minor"/>
      </rPr>
      <t>Ai</t>
    </r>
    <r>
      <rPr>
        <sz val="10"/>
        <color theme="1"/>
        <rFont val="Calibri"/>
        <family val="2"/>
        <scheme val="minor"/>
      </rPr>
      <t>= Área por dovela</t>
    </r>
  </si>
  <si>
    <t xml:space="preserve">      = Velocidad promedio por dovela</t>
  </si>
  <si>
    <r>
      <rPr>
        <b/>
        <i/>
        <sz val="10"/>
        <color theme="1"/>
        <rFont val="Calibri"/>
        <family val="2"/>
        <scheme val="minor"/>
      </rPr>
      <t>Bq</t>
    </r>
    <r>
      <rPr>
        <sz val="10"/>
        <color theme="1"/>
        <rFont val="Calibri"/>
        <family val="2"/>
        <scheme val="minor"/>
      </rPr>
      <t xml:space="preserve"> = Boquilla muestreador solidos suspendidos</t>
    </r>
  </si>
  <si>
    <t>0.2y</t>
  </si>
  <si>
    <t>0.6y</t>
  </si>
  <si>
    <t>0.8y</t>
  </si>
  <si>
    <t>0.1y</t>
  </si>
  <si>
    <t>0.3y</t>
  </si>
  <si>
    <t>0.4y</t>
  </si>
  <si>
    <t>0.7y</t>
  </si>
  <si>
    <t>0.9y</t>
  </si>
  <si>
    <t xml:space="preserve">Nota 1:  Qi&lt;= 0.2Qt. Si no se cumple repetir                      
</t>
  </si>
  <si>
    <t xml:space="preserve">Nota 2:  Tomar la velocidad superficial del formato L2 </t>
  </si>
  <si>
    <t xml:space="preserve">Nota 3:  Para y&lt;0.2m medir solo a 0.4y </t>
  </si>
  <si>
    <t>Clima:</t>
  </si>
  <si>
    <t>Cálido con lloviznas</t>
  </si>
  <si>
    <t>Durante la jornada de aforo se determinó el perfil de la sección de aforo, se midió la altura del nivel del agua al sensor. Teniendo en cuenta las observaciones de los asesores del GTA de Ingeniería Hidráulica y Ambiental los aforos se realizaron así: Si y &lt;= 0.20m se toma la velocidad a 0.6 de h. Si y&gt;0.20m se toman velocidades a 0,2 - 0,6 y 0,8 de y</t>
  </si>
  <si>
    <t>Nota 4:  Tll es a partir de la curva "Sampling Volume 690 CC"   ingresando           en [ft/s]</t>
  </si>
  <si>
    <t>Detalle general</t>
  </si>
  <si>
    <t>Medida Nivel Inicial</t>
  </si>
  <si>
    <t>Detalle general del aforo</t>
  </si>
  <si>
    <t>Detalle punto de aforo</t>
  </si>
  <si>
    <t>NATALIA PEREZ VALENCIA</t>
  </si>
  <si>
    <t>N 5° 5' 23.76"</t>
  </si>
  <si>
    <t>W 75° 29' 23.46"</t>
  </si>
  <si>
    <t xml:space="preserve">Nota 3:  Para y&lt;0.12m medir solo a 0.4y </t>
  </si>
  <si>
    <t xml:space="preserve">Cálido </t>
  </si>
  <si>
    <t>Durante la jornada de aforo se determinó: Perfil de la sección de aforo; Perfil longitudinal; Determinación de banca llena. Además, se midió la altura del nivel del agua al sensor. Teniendo en cuenta las observaciones de los asesores del GTA de Ingeniería Hidráulica y Ambiental los aforos se realizaron así: Si y &lt; 0.12m se toma la velocidad a 0.6 de h. Si y&gt;=0.12 se toma velocidad a 0.2, 0.6 y 0.8 de y.</t>
  </si>
  <si>
    <t>Medida de la Temperatura</t>
  </si>
  <si>
    <t>Nivel inicial [cm]</t>
  </si>
  <si>
    <t>Nivel final [cm]</t>
  </si>
  <si>
    <t>Durante la jornada de aforo se determinó: Perfil de la sección de aforo; Perfil longitudinal del cauce; Banca llena; Altura del nivel del agua al sensor. Teniendo en cuenta las observaciones de los asesores del GTA de Ingeniería Hidráulica y Ambiental los aforos se realizaron así: Si y &lt;= 0.20m se toma la velocidad a 0.6 de h. Si y&gt;0.12m se toman velocidades a 0.2 - 0.6 y 0.8 de y</t>
  </si>
  <si>
    <t>Detalle General del aforo</t>
  </si>
  <si>
    <t>Durante la jornada de aforo se determinó: Perfil de la sección de aforo; Perfil longitudinal del cauce; Altura del nivel del agua al sensor. Teniendo en cuenta las observaciones de los asesores del GTA de Ingeniería Hidráulica y Ambiental los aforos se realizaron así: Si y &lt;= 0.12m se toma la velocidad a 0.6 de h. Si y&gt;0.12m se toman velocidades a 0.2 - 0.6 y 0.8 de y</t>
  </si>
  <si>
    <t>Frio</t>
  </si>
  <si>
    <t>Durante la jornada de aforo se determinó: Perfil de la sección de aforo; Perfil longitudinal del cauce, banca llena; Altura del nivel del agua al sensor. Teniendo en cuenta las observaciones de los asesores del GTA de Ingeniería Hidráulica y Ambiental los aforos se realizaron así: Si y &lt;= 0.12m se toma la velocidad a 0.6 de h. Si y&gt;0.12m se toman velocidades a 0.2 - 0.6 y 0.8 de y</t>
  </si>
  <si>
    <t>no hay registro</t>
  </si>
  <si>
    <t>DETERMINACION BANCA LLENA</t>
  </si>
  <si>
    <t>PERFIL TRANSVERSAL</t>
  </si>
  <si>
    <t>DETALLE DEL AFORO</t>
  </si>
  <si>
    <t>QUEBRADA EL GUAMO - CDI SAN SEBASTIAN</t>
  </si>
  <si>
    <t>x</t>
  </si>
  <si>
    <t>Durante la jornada de aforo se determinó el perfil de la sección de aforo, se midió la altura del nivel del agua al sensor. Se observa que hay acumulación de material en el lecho del río. Se midió la altura del sensor al nivel del agua con distanciometro</t>
  </si>
  <si>
    <t>Detalle medida de la temperatura</t>
  </si>
  <si>
    <t>Detalle de la medida del sensor de nivel a la lamina de agua</t>
  </si>
  <si>
    <t>Convenio 221/2016 OPERACIÓN Y MANTENIMIENTO REDES HIDROMEOROLÓGICAS, SÍSMICAS Y DE CALIDAD DEL AIRE DEL DEPARTAMENTO DE CALDAS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</si>
</sst>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0"/>
    <numFmt numFmtId="165" formatCode="0.0"/>
    <numFmt numFmtId="166" formatCode="0.0000"/>
    <numFmt numFmtId="167" formatCode="_(&quot;$&quot;\ * #,##0.00_);_(&quot;$&quot;\ * \(#,##0.00\);_(&quot;$&quot;\ * &quot;-&quot;??_);_(@_)"/>
  </numFmts>
  <fonts count="18" x14ac:knownFonts="1">
    <font>
      <sz val="11"/>
      <color theme="1"/>
      <name val="Calibri"/>
      <family val="2"/>
      <scheme val="minor"/>
    </font>
    <font>
      <b/>
      <sz val="11"/>
      <color theme="1"/>
      <name val="Calibri"/>
      <family val="2"/>
      <scheme val="minor"/>
    </font>
    <font>
      <sz val="11"/>
      <color rgb="FF000000"/>
      <name val="Calibri"/>
      <family val="2"/>
    </font>
    <font>
      <sz val="10"/>
      <color theme="1"/>
      <name val="Calibri"/>
      <family val="2"/>
      <scheme val="minor"/>
    </font>
    <font>
      <b/>
      <sz val="10"/>
      <name val="Calibri"/>
      <family val="2"/>
      <scheme val="minor"/>
    </font>
    <font>
      <sz val="10"/>
      <name val="Calibri"/>
      <family val="2"/>
      <scheme val="minor"/>
    </font>
    <font>
      <b/>
      <sz val="10"/>
      <color theme="1"/>
      <name val="Calibri"/>
      <family val="2"/>
      <scheme val="minor"/>
    </font>
    <font>
      <b/>
      <vertAlign val="subscript"/>
      <sz val="11"/>
      <color theme="1"/>
      <name val="Calibri"/>
      <family val="2"/>
      <scheme val="minor"/>
    </font>
    <font>
      <b/>
      <vertAlign val="superscript"/>
      <sz val="11"/>
      <color theme="1"/>
      <name val="Calibri"/>
      <family val="2"/>
      <scheme val="minor"/>
    </font>
    <font>
      <sz val="10"/>
      <color theme="1"/>
      <name val="Calibri"/>
      <family val="2"/>
    </font>
    <font>
      <vertAlign val="subscript"/>
      <sz val="9"/>
      <color theme="1"/>
      <name val="Calibri"/>
      <family val="2"/>
      <scheme val="minor"/>
    </font>
    <font>
      <b/>
      <i/>
      <sz val="12"/>
      <color theme="1"/>
      <name val="Calibri"/>
      <family val="2"/>
      <scheme val="minor"/>
    </font>
    <font>
      <b/>
      <i/>
      <sz val="8"/>
      <color theme="1"/>
      <name val="Calibri"/>
      <family val="2"/>
      <scheme val="minor"/>
    </font>
    <font>
      <sz val="11"/>
      <color theme="1"/>
      <name val="Calibri"/>
      <family val="2"/>
      <scheme val="minor"/>
    </font>
    <font>
      <b/>
      <i/>
      <sz val="10"/>
      <color theme="1"/>
      <name val="Calibri"/>
      <family val="2"/>
      <scheme val="minor"/>
    </font>
    <font>
      <b/>
      <i/>
      <vertAlign val="subscript"/>
      <sz val="10"/>
      <color theme="1"/>
      <name val="Calibri"/>
      <family val="2"/>
      <scheme val="minor"/>
    </font>
    <font>
      <sz val="11"/>
      <name val="Calibri"/>
      <family val="2"/>
      <scheme val="minor"/>
    </font>
    <font>
      <b/>
      <sz val="12"/>
      <color theme="1"/>
      <name val="Calibri"/>
      <family val="2"/>
      <scheme val="minor"/>
    </font>
  </fonts>
  <fills count="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2D050"/>
        <bgColor indexed="64"/>
      </patternFill>
    </fill>
    <fill>
      <patternFill patternType="solid">
        <fgColor theme="0" tint="-4.9989318521683403E-2"/>
        <bgColor indexed="64"/>
      </patternFill>
    </fill>
  </fills>
  <borders count="59">
    <border>
      <left/>
      <right/>
      <top/>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bottom/>
      <diagonal/>
    </border>
    <border>
      <left/>
      <right style="medium">
        <color indexed="64"/>
      </right>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style="medium">
        <color indexed="64"/>
      </left>
      <right/>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thin">
        <color indexed="64"/>
      </top>
      <bottom style="thin">
        <color indexed="64"/>
      </bottom>
      <diagonal/>
    </border>
  </borders>
  <cellStyleXfs count="3">
    <xf numFmtId="0" fontId="0" fillId="0" borderId="0"/>
    <xf numFmtId="0" fontId="2" fillId="0" borderId="0"/>
    <xf numFmtId="167" fontId="13" fillId="0" borderId="0" applyFont="0" applyFill="0" applyBorder="0" applyAlignment="0" applyProtection="0"/>
  </cellStyleXfs>
  <cellXfs count="436">
    <xf numFmtId="0" fontId="0" fillId="0" borderId="0" xfId="0"/>
    <xf numFmtId="0" fontId="0" fillId="0" borderId="0" xfId="0" applyAlignment="1"/>
    <xf numFmtId="0" fontId="0" fillId="0" borderId="0" xfId="0" applyFont="1"/>
    <xf numFmtId="0" fontId="3" fillId="0" borderId="0" xfId="0" applyFont="1"/>
    <xf numFmtId="0" fontId="1" fillId="0" borderId="26" xfId="0" applyFont="1" applyFill="1" applyBorder="1" applyAlignment="1"/>
    <xf numFmtId="0" fontId="0" fillId="0" borderId="34" xfId="0" applyBorder="1"/>
    <xf numFmtId="0" fontId="0" fillId="0" borderId="34" xfId="0" applyBorder="1" applyAlignment="1">
      <alignment horizontal="center"/>
    </xf>
    <xf numFmtId="0" fontId="0" fillId="0" borderId="0" xfId="0" applyBorder="1"/>
    <xf numFmtId="0" fontId="0" fillId="0" borderId="9" xfId="0" applyBorder="1" applyAlignment="1">
      <alignment vertical="center"/>
    </xf>
    <xf numFmtId="0" fontId="0" fillId="0" borderId="0" xfId="0" applyAlignment="1">
      <alignment vertical="center"/>
    </xf>
    <xf numFmtId="0" fontId="0" fillId="0" borderId="34" xfId="0" applyBorder="1" applyAlignment="1"/>
    <xf numFmtId="0" fontId="0" fillId="0" borderId="34" xfId="0" applyFont="1" applyBorder="1"/>
    <xf numFmtId="0" fontId="3" fillId="0" borderId="34" xfId="0" applyFont="1" applyBorder="1"/>
    <xf numFmtId="164" fontId="5" fillId="0" borderId="44" xfId="0" applyNumberFormat="1" applyFont="1" applyBorder="1" applyAlignment="1">
      <alignment horizontal="center"/>
    </xf>
    <xf numFmtId="164" fontId="5" fillId="0" borderId="44" xfId="0" applyNumberFormat="1" applyFont="1" applyBorder="1" applyAlignment="1">
      <alignment horizontal="center" vertical="center"/>
    </xf>
    <xf numFmtId="166" fontId="5" fillId="0" borderId="44" xfId="0" applyNumberFormat="1" applyFont="1" applyBorder="1" applyAlignment="1">
      <alignment horizontal="center" vertical="center"/>
    </xf>
    <xf numFmtId="2" fontId="3" fillId="0" borderId="0" xfId="0" applyNumberFormat="1" applyFont="1" applyBorder="1" applyAlignment="1">
      <alignment horizontal="center"/>
    </xf>
    <xf numFmtId="0" fontId="3" fillId="0" borderId="16" xfId="0" applyFont="1" applyBorder="1" applyAlignment="1">
      <alignment horizontal="center" vertical="top"/>
    </xf>
    <xf numFmtId="0" fontId="0" fillId="0" borderId="34" xfId="0" applyFill="1" applyBorder="1"/>
    <xf numFmtId="0" fontId="3" fillId="0" borderId="29" xfId="0" applyFont="1" applyFill="1" applyBorder="1" applyAlignment="1">
      <alignment horizontal="center" vertical="center"/>
    </xf>
    <xf numFmtId="0" fontId="0" fillId="0" borderId="0" xfId="0" applyFill="1"/>
    <xf numFmtId="20" fontId="6" fillId="0" borderId="12" xfId="0" applyNumberFormat="1" applyFont="1" applyFill="1" applyBorder="1" applyAlignment="1">
      <alignment horizontal="center"/>
    </xf>
    <xf numFmtId="0" fontId="4" fillId="0" borderId="18" xfId="0" applyFont="1" applyFill="1" applyBorder="1" applyAlignment="1">
      <alignment horizontal="center"/>
    </xf>
    <xf numFmtId="0" fontId="6" fillId="0" borderId="12" xfId="0" applyFont="1" applyFill="1" applyBorder="1" applyAlignment="1">
      <alignment horizontal="center" vertical="center"/>
    </xf>
    <xf numFmtId="0" fontId="3" fillId="0" borderId="39" xfId="0" applyFont="1" applyFill="1" applyBorder="1" applyAlignment="1">
      <alignment vertical="center"/>
    </xf>
    <xf numFmtId="0" fontId="3" fillId="0" borderId="40" xfId="0" applyFont="1" applyFill="1" applyBorder="1" applyAlignment="1">
      <alignment vertical="center"/>
    </xf>
    <xf numFmtId="0" fontId="3" fillId="0" borderId="40" xfId="0" applyFont="1" applyFill="1" applyBorder="1" applyAlignment="1">
      <alignment horizontal="center" vertical="center"/>
    </xf>
    <xf numFmtId="20" fontId="6" fillId="0" borderId="14" xfId="0" applyNumberFormat="1" applyFont="1" applyFill="1" applyBorder="1" applyAlignment="1">
      <alignment horizontal="center"/>
    </xf>
    <xf numFmtId="0" fontId="6" fillId="0" borderId="14" xfId="0" applyFont="1" applyFill="1" applyBorder="1" applyAlignment="1">
      <alignment horizontal="center" vertical="center"/>
    </xf>
    <xf numFmtId="0" fontId="0" fillId="0" borderId="18" xfId="0" applyFill="1" applyBorder="1"/>
    <xf numFmtId="0" fontId="3" fillId="0" borderId="12" xfId="0" applyFont="1" applyFill="1" applyBorder="1" applyAlignment="1">
      <alignment horizontal="center"/>
    </xf>
    <xf numFmtId="0" fontId="6" fillId="0" borderId="14" xfId="0" applyFont="1" applyFill="1" applyBorder="1" applyAlignment="1">
      <alignment horizontal="center" vertical="center" wrapText="1"/>
    </xf>
    <xf numFmtId="0" fontId="3" fillId="0" borderId="2" xfId="0" applyFont="1" applyBorder="1" applyAlignment="1"/>
    <xf numFmtId="0" fontId="3" fillId="0" borderId="0" xfId="0" applyFont="1" applyBorder="1"/>
    <xf numFmtId="0" fontId="3" fillId="0" borderId="0" xfId="0" applyFont="1" applyBorder="1" applyAlignment="1"/>
    <xf numFmtId="0" fontId="1" fillId="4" borderId="15" xfId="0" applyFont="1" applyFill="1" applyBorder="1" applyAlignment="1">
      <alignment vertical="center"/>
    </xf>
    <xf numFmtId="0" fontId="1" fillId="4" borderId="15" xfId="0" applyFont="1" applyFill="1" applyBorder="1" applyAlignment="1">
      <alignment horizontal="center" vertical="center"/>
    </xf>
    <xf numFmtId="0" fontId="1" fillId="4" borderId="12" xfId="0" applyFont="1" applyFill="1" applyBorder="1" applyAlignment="1">
      <alignment horizontal="center" vertical="center"/>
    </xf>
    <xf numFmtId="0" fontId="1" fillId="4" borderId="16" xfId="0" applyFont="1" applyFill="1" applyBorder="1" applyAlignment="1">
      <alignment horizontal="center" vertical="center"/>
    </xf>
    <xf numFmtId="0" fontId="1" fillId="4" borderId="14" xfId="0" applyFont="1" applyFill="1" applyBorder="1" applyAlignment="1">
      <alignment horizontal="center" vertical="center"/>
    </xf>
    <xf numFmtId="0" fontId="5" fillId="0" borderId="15" xfId="0" applyFont="1" applyBorder="1" applyAlignment="1">
      <alignment horizontal="center"/>
    </xf>
    <xf numFmtId="0" fontId="5" fillId="0" borderId="18" xfId="0" applyFont="1" applyBorder="1" applyAlignment="1">
      <alignment horizontal="center"/>
    </xf>
    <xf numFmtId="2" fontId="5" fillId="0" borderId="16" xfId="0" applyNumberFormat="1" applyFont="1" applyBorder="1" applyAlignment="1">
      <alignment horizontal="center" vertical="center"/>
    </xf>
    <xf numFmtId="166" fontId="5" fillId="0" borderId="16" xfId="0" applyNumberFormat="1" applyFont="1" applyBorder="1" applyAlignment="1">
      <alignment horizontal="center" vertical="center"/>
    </xf>
    <xf numFmtId="0" fontId="5" fillId="0" borderId="16" xfId="0" applyFont="1" applyBorder="1" applyAlignment="1">
      <alignment horizontal="center"/>
    </xf>
    <xf numFmtId="0" fontId="5" fillId="3" borderId="15" xfId="0" applyFont="1" applyFill="1" applyBorder="1" applyAlignment="1">
      <alignment horizontal="center"/>
    </xf>
    <xf numFmtId="0" fontId="5" fillId="3" borderId="18" xfId="0" applyFont="1" applyFill="1" applyBorder="1" applyAlignment="1">
      <alignment horizontal="center"/>
    </xf>
    <xf numFmtId="164" fontId="0" fillId="0" borderId="0" xfId="0" applyNumberFormat="1" applyFont="1"/>
    <xf numFmtId="0" fontId="5" fillId="3" borderId="16" xfId="0" applyFont="1" applyFill="1" applyBorder="1" applyAlignment="1">
      <alignment horizontal="center"/>
    </xf>
    <xf numFmtId="0" fontId="0" fillId="0" borderId="18" xfId="0" applyBorder="1"/>
    <xf numFmtId="0" fontId="0" fillId="0" borderId="17" xfId="0" applyFont="1" applyBorder="1" applyAlignment="1">
      <alignment vertical="top" wrapText="1"/>
    </xf>
    <xf numFmtId="2" fontId="0" fillId="0" borderId="0" xfId="0" applyNumberFormat="1"/>
    <xf numFmtId="2" fontId="5" fillId="0" borderId="41" xfId="0" applyNumberFormat="1" applyFont="1" applyBorder="1" applyAlignment="1">
      <alignment horizontal="center" vertical="center"/>
    </xf>
    <xf numFmtId="166" fontId="5" fillId="0" borderId="13" xfId="0" applyNumberFormat="1" applyFont="1" applyBorder="1" applyAlignment="1">
      <alignment horizontal="center" vertical="center"/>
    </xf>
    <xf numFmtId="167" fontId="3" fillId="0" borderId="0" xfId="2" applyFont="1"/>
    <xf numFmtId="0" fontId="5" fillId="0" borderId="44" xfId="0" applyFont="1" applyBorder="1" applyAlignment="1">
      <alignment horizontal="center"/>
    </xf>
    <xf numFmtId="0" fontId="6" fillId="0" borderId="18" xfId="0" applyFont="1" applyFill="1" applyBorder="1" applyAlignment="1">
      <alignment horizontal="center"/>
    </xf>
    <xf numFmtId="2" fontId="6" fillId="0" borderId="18" xfId="0" applyNumberFormat="1" applyFont="1" applyFill="1" applyBorder="1" applyAlignment="1">
      <alignment horizontal="center"/>
    </xf>
    <xf numFmtId="164" fontId="5" fillId="0" borderId="16" xfId="0" applyNumberFormat="1" applyFont="1" applyBorder="1" applyAlignment="1">
      <alignment horizontal="center" vertical="center"/>
    </xf>
    <xf numFmtId="164" fontId="3" fillId="0" borderId="0" xfId="0" applyNumberFormat="1" applyFont="1"/>
    <xf numFmtId="20" fontId="6" fillId="0" borderId="23" xfId="0" applyNumberFormat="1" applyFont="1" applyFill="1" applyBorder="1" applyAlignment="1">
      <alignment horizontal="center"/>
    </xf>
    <xf numFmtId="0" fontId="6" fillId="0" borderId="12" xfId="0" applyFont="1" applyFill="1" applyBorder="1" applyAlignment="1">
      <alignment horizontal="center"/>
    </xf>
    <xf numFmtId="20" fontId="6" fillId="0" borderId="22" xfId="0" applyNumberFormat="1" applyFont="1" applyFill="1" applyBorder="1" applyAlignment="1">
      <alignment horizontal="center"/>
    </xf>
    <xf numFmtId="0" fontId="17" fillId="0" borderId="14" xfId="0" applyFont="1" applyFill="1" applyBorder="1" applyAlignment="1">
      <alignment horizontal="center" vertical="center" wrapText="1"/>
    </xf>
    <xf numFmtId="166" fontId="5" fillId="0" borderId="44" xfId="0" applyNumberFormat="1" applyFont="1" applyBorder="1" applyAlignment="1">
      <alignment horizontal="center"/>
    </xf>
    <xf numFmtId="2" fontId="6" fillId="0" borderId="14" xfId="0" applyNumberFormat="1" applyFont="1" applyFill="1" applyBorder="1" applyAlignment="1">
      <alignment horizontal="center"/>
    </xf>
    <xf numFmtId="0" fontId="3" fillId="0" borderId="14" xfId="0" applyFont="1" applyFill="1" applyBorder="1" applyAlignment="1">
      <alignment horizontal="center" vertical="center" wrapText="1"/>
    </xf>
    <xf numFmtId="0" fontId="1" fillId="3" borderId="15" xfId="0" applyFont="1" applyFill="1" applyBorder="1" applyAlignment="1">
      <alignment vertical="center"/>
    </xf>
    <xf numFmtId="0" fontId="1" fillId="3" borderId="15" xfId="0" applyFont="1" applyFill="1" applyBorder="1" applyAlignment="1">
      <alignment horizontal="center" vertical="center"/>
    </xf>
    <xf numFmtId="0" fontId="1" fillId="3" borderId="12" xfId="0" applyFont="1" applyFill="1" applyBorder="1" applyAlignment="1">
      <alignment horizontal="center" vertical="center"/>
    </xf>
    <xf numFmtId="0" fontId="1" fillId="3" borderId="16" xfId="0" applyFont="1" applyFill="1" applyBorder="1" applyAlignment="1">
      <alignment horizontal="center" vertical="center"/>
    </xf>
    <xf numFmtId="0" fontId="1" fillId="3" borderId="14" xfId="0" applyFont="1" applyFill="1" applyBorder="1" applyAlignment="1">
      <alignment horizontal="center" vertical="center"/>
    </xf>
    <xf numFmtId="2" fontId="5" fillId="0" borderId="16" xfId="0" applyNumberFormat="1" applyFont="1" applyFill="1" applyBorder="1" applyAlignment="1">
      <alignment horizontal="center" vertical="center"/>
    </xf>
    <xf numFmtId="164" fontId="5" fillId="0" borderId="16" xfId="0" applyNumberFormat="1" applyFont="1" applyFill="1" applyBorder="1" applyAlignment="1">
      <alignment horizontal="center" vertical="center"/>
    </xf>
    <xf numFmtId="0" fontId="6" fillId="0" borderId="14" xfId="0" applyFont="1" applyFill="1" applyBorder="1" applyAlignment="1">
      <alignment horizontal="center"/>
    </xf>
    <xf numFmtId="0" fontId="5" fillId="0" borderId="15" xfId="0" applyFont="1" applyFill="1" applyBorder="1" applyAlignment="1">
      <alignment horizontal="center"/>
    </xf>
    <xf numFmtId="0" fontId="5" fillId="0" borderId="18" xfId="0" applyFont="1" applyFill="1" applyBorder="1" applyAlignment="1">
      <alignment horizontal="center"/>
    </xf>
    <xf numFmtId="0" fontId="5" fillId="0" borderId="16" xfId="0" applyFont="1" applyFill="1" applyBorder="1" applyAlignment="1">
      <alignment horizontal="center"/>
    </xf>
    <xf numFmtId="0" fontId="5" fillId="6" borderId="15" xfId="0" applyFont="1" applyFill="1" applyBorder="1" applyAlignment="1">
      <alignment horizontal="center"/>
    </xf>
    <xf numFmtId="0" fontId="5" fillId="6" borderId="18" xfId="0" applyFont="1" applyFill="1" applyBorder="1" applyAlignment="1">
      <alignment horizontal="center"/>
    </xf>
    <xf numFmtId="0" fontId="5" fillId="6" borderId="16" xfId="0" applyFont="1" applyFill="1" applyBorder="1" applyAlignment="1">
      <alignment horizontal="center"/>
    </xf>
    <xf numFmtId="0" fontId="1" fillId="0" borderId="18" xfId="0" applyFont="1" applyBorder="1" applyAlignment="1">
      <alignment horizontal="center"/>
    </xf>
    <xf numFmtId="0" fontId="0" fillId="2" borderId="22" xfId="0" applyFill="1" applyBorder="1" applyAlignment="1">
      <alignment horizontal="center"/>
    </xf>
    <xf numFmtId="0" fontId="0" fillId="2" borderId="19" xfId="0" applyFill="1" applyBorder="1" applyAlignment="1">
      <alignment horizontal="center"/>
    </xf>
    <xf numFmtId="0" fontId="0" fillId="2" borderId="21" xfId="0" applyFill="1" applyBorder="1" applyAlignment="1">
      <alignment horizontal="center"/>
    </xf>
    <xf numFmtId="0" fontId="0" fillId="2" borderId="4" xfId="0" applyFill="1" applyBorder="1" applyAlignment="1">
      <alignment horizontal="center"/>
    </xf>
    <xf numFmtId="0" fontId="0" fillId="2" borderId="23" xfId="0" applyFill="1" applyBorder="1" applyAlignment="1">
      <alignment horizontal="center"/>
    </xf>
    <xf numFmtId="0" fontId="0" fillId="2" borderId="0" xfId="0" applyFill="1" applyBorder="1" applyAlignment="1">
      <alignment horizontal="center"/>
    </xf>
    <xf numFmtId="0" fontId="0" fillId="2" borderId="20" xfId="0" applyFill="1" applyBorder="1" applyAlignment="1">
      <alignment horizontal="center"/>
    </xf>
    <xf numFmtId="0" fontId="0" fillId="2" borderId="25" xfId="0" applyFill="1" applyBorder="1" applyAlignment="1">
      <alignment horizontal="center"/>
    </xf>
    <xf numFmtId="0" fontId="0" fillId="2" borderId="24" xfId="0" applyFill="1" applyBorder="1" applyAlignment="1">
      <alignment horizontal="center"/>
    </xf>
    <xf numFmtId="0" fontId="0" fillId="0" borderId="17" xfId="0" applyBorder="1" applyAlignment="1">
      <alignment horizontal="center" vertical="center" wrapText="1"/>
    </xf>
    <xf numFmtId="0" fontId="0" fillId="0" borderId="50" xfId="0" applyBorder="1" applyAlignment="1">
      <alignment horizontal="center" vertical="center" wrapText="1"/>
    </xf>
    <xf numFmtId="0" fontId="3" fillId="0" borderId="29" xfId="0" applyFont="1" applyBorder="1" applyAlignment="1">
      <alignment horizontal="center"/>
    </xf>
    <xf numFmtId="0" fontId="3" fillId="0" borderId="30" xfId="0" applyFont="1" applyBorder="1" applyAlignment="1">
      <alignment horizontal="center"/>
    </xf>
    <xf numFmtId="0" fontId="3" fillId="0" borderId="31" xfId="0" applyFont="1" applyBorder="1" applyAlignment="1">
      <alignment horizontal="center"/>
    </xf>
    <xf numFmtId="0" fontId="0" fillId="0" borderId="7" xfId="0" applyBorder="1" applyAlignment="1">
      <alignment horizontal="center"/>
    </xf>
    <xf numFmtId="0" fontId="1" fillId="4" borderId="9" xfId="0" applyFont="1" applyFill="1" applyBorder="1" applyAlignment="1">
      <alignment horizontal="center"/>
    </xf>
    <xf numFmtId="0" fontId="1" fillId="4" borderId="17" xfId="0" applyFont="1" applyFill="1" applyBorder="1" applyAlignment="1">
      <alignment horizontal="center"/>
    </xf>
    <xf numFmtId="0" fontId="1" fillId="4" borderId="50" xfId="0" applyFont="1" applyFill="1" applyBorder="1" applyAlignment="1">
      <alignment horizontal="center"/>
    </xf>
    <xf numFmtId="0" fontId="1" fillId="0" borderId="9" xfId="0" applyFont="1" applyFill="1" applyBorder="1" applyAlignment="1">
      <alignment horizontal="center"/>
    </xf>
    <xf numFmtId="0" fontId="1" fillId="0" borderId="17" xfId="0" applyFont="1" applyFill="1" applyBorder="1" applyAlignment="1">
      <alignment horizontal="center"/>
    </xf>
    <xf numFmtId="0" fontId="1" fillId="0" borderId="50" xfId="0" applyFont="1" applyFill="1" applyBorder="1" applyAlignment="1">
      <alignment horizontal="center"/>
    </xf>
    <xf numFmtId="0" fontId="0" fillId="0" borderId="9" xfId="0" applyBorder="1" applyAlignment="1">
      <alignment horizontal="center" vertical="center" wrapText="1"/>
    </xf>
    <xf numFmtId="0" fontId="0" fillId="0" borderId="27" xfId="0" applyBorder="1" applyAlignment="1">
      <alignment horizontal="center"/>
    </xf>
    <xf numFmtId="0" fontId="0" fillId="0" borderId="0" xfId="0" applyBorder="1" applyAlignment="1">
      <alignment horizontal="center"/>
    </xf>
    <xf numFmtId="0" fontId="0" fillId="0" borderId="5" xfId="0" applyBorder="1" applyAlignment="1">
      <alignment horizontal="center"/>
    </xf>
    <xf numFmtId="0" fontId="0" fillId="0" borderId="26" xfId="0" applyBorder="1" applyAlignment="1">
      <alignment horizontal="center"/>
    </xf>
    <xf numFmtId="0" fontId="0" fillId="0" borderId="8" xfId="0" applyBorder="1" applyAlignment="1">
      <alignment horizontal="center"/>
    </xf>
    <xf numFmtId="0" fontId="1" fillId="4" borderId="9" xfId="0" applyFont="1" applyFill="1" applyBorder="1" applyAlignment="1">
      <alignment horizontal="left" vertical="top"/>
    </xf>
    <xf numFmtId="0" fontId="1" fillId="4" borderId="17" xfId="0" applyFont="1" applyFill="1" applyBorder="1" applyAlignment="1">
      <alignment horizontal="left" vertical="top"/>
    </xf>
    <xf numFmtId="0" fontId="1" fillId="4" borderId="50" xfId="0" applyFont="1" applyFill="1" applyBorder="1" applyAlignment="1">
      <alignment horizontal="left" vertical="top"/>
    </xf>
    <xf numFmtId="0" fontId="0" fillId="0" borderId="17" xfId="0" applyFont="1" applyBorder="1" applyAlignment="1">
      <alignment horizontal="left" vertical="top" wrapText="1"/>
    </xf>
    <xf numFmtId="0" fontId="0" fillId="0" borderId="50" xfId="0" applyFont="1" applyBorder="1" applyAlignment="1">
      <alignment horizontal="left" vertical="top" wrapText="1"/>
    </xf>
    <xf numFmtId="0" fontId="0" fillId="0" borderId="9" xfId="0" applyBorder="1" applyAlignment="1">
      <alignment horizontal="justify" vertical="justify" wrapText="1"/>
    </xf>
    <xf numFmtId="0" fontId="0" fillId="0" borderId="17" xfId="0" applyBorder="1" applyAlignment="1">
      <alignment horizontal="justify" vertical="justify" wrapText="1"/>
    </xf>
    <xf numFmtId="0" fontId="0" fillId="0" borderId="50" xfId="0" applyBorder="1" applyAlignment="1">
      <alignment horizontal="justify" vertical="justify" wrapText="1"/>
    </xf>
    <xf numFmtId="0" fontId="0" fillId="0" borderId="9" xfId="0" applyFont="1" applyBorder="1" applyAlignment="1">
      <alignment horizontal="center" wrapText="1"/>
    </xf>
    <xf numFmtId="0" fontId="0" fillId="0" borderId="17" xfId="0" applyFont="1" applyBorder="1" applyAlignment="1">
      <alignment horizontal="center" wrapText="1"/>
    </xf>
    <xf numFmtId="0" fontId="0" fillId="0" borderId="50" xfId="0" applyFont="1" applyBorder="1" applyAlignment="1">
      <alignment horizontal="center" wrapText="1"/>
    </xf>
    <xf numFmtId="0" fontId="16" fillId="5" borderId="9" xfId="0" applyFont="1" applyFill="1" applyBorder="1" applyAlignment="1">
      <alignment horizontal="center"/>
    </xf>
    <xf numFmtId="0" fontId="16" fillId="5" borderId="50" xfId="0" applyFont="1" applyFill="1" applyBorder="1" applyAlignment="1">
      <alignment horizontal="center"/>
    </xf>
    <xf numFmtId="0" fontId="0" fillId="0" borderId="9" xfId="0" applyFont="1" applyBorder="1" applyAlignment="1">
      <alignment horizontal="center" vertical="center" wrapText="1"/>
    </xf>
    <xf numFmtId="0" fontId="0" fillId="0" borderId="17" xfId="0" applyFont="1" applyBorder="1" applyAlignment="1">
      <alignment horizontal="center" vertical="center" wrapText="1"/>
    </xf>
    <xf numFmtId="0" fontId="0" fillId="0" borderId="50" xfId="0" applyFont="1" applyBorder="1" applyAlignment="1">
      <alignment horizontal="center" vertical="center" wrapText="1"/>
    </xf>
    <xf numFmtId="0" fontId="4" fillId="4" borderId="9" xfId="0" applyFont="1" applyFill="1" applyBorder="1" applyAlignment="1">
      <alignment horizontal="center" vertical="top" wrapText="1"/>
    </xf>
    <xf numFmtId="0" fontId="4" fillId="4" borderId="17" xfId="0" applyFont="1" applyFill="1" applyBorder="1" applyAlignment="1">
      <alignment horizontal="center" vertical="top" wrapText="1"/>
    </xf>
    <xf numFmtId="0" fontId="4" fillId="4" borderId="50" xfId="0" applyFont="1" applyFill="1" applyBorder="1" applyAlignment="1">
      <alignment horizontal="center" vertical="top" wrapText="1"/>
    </xf>
    <xf numFmtId="0" fontId="6" fillId="4" borderId="43" xfId="0" applyFont="1" applyFill="1" applyBorder="1" applyAlignment="1">
      <alignment horizontal="left" vertical="top" wrapText="1"/>
    </xf>
    <xf numFmtId="0" fontId="6" fillId="4" borderId="44" xfId="0" applyFont="1" applyFill="1" applyBorder="1" applyAlignment="1">
      <alignment horizontal="left" vertical="top" wrapText="1"/>
    </xf>
    <xf numFmtId="0" fontId="6" fillId="4" borderId="13" xfId="0" applyFont="1" applyFill="1" applyBorder="1" applyAlignment="1">
      <alignment horizontal="left" vertical="top" wrapText="1"/>
    </xf>
    <xf numFmtId="0" fontId="6" fillId="4" borderId="16" xfId="0" applyFont="1" applyFill="1" applyBorder="1" applyAlignment="1">
      <alignment horizontal="left" vertical="top" wrapText="1"/>
    </xf>
    <xf numFmtId="0" fontId="6" fillId="4" borderId="43" xfId="0" applyFont="1" applyFill="1" applyBorder="1" applyAlignment="1">
      <alignment horizontal="center" vertical="center" wrapText="1"/>
    </xf>
    <xf numFmtId="0" fontId="6" fillId="4" borderId="13" xfId="0" applyFont="1" applyFill="1" applyBorder="1" applyAlignment="1">
      <alignment horizontal="center" vertical="center" wrapText="1"/>
    </xf>
    <xf numFmtId="0" fontId="6" fillId="4" borderId="33" xfId="0" applyFont="1" applyFill="1" applyBorder="1" applyAlignment="1">
      <alignment horizontal="center" vertical="top" wrapText="1"/>
    </xf>
    <xf numFmtId="0" fontId="6" fillId="4" borderId="10" xfId="0" applyFont="1" applyFill="1" applyBorder="1" applyAlignment="1">
      <alignment horizontal="center" vertical="top" wrapText="1"/>
    </xf>
    <xf numFmtId="0" fontId="1" fillId="0" borderId="42" xfId="0" applyFont="1" applyFill="1" applyBorder="1" applyAlignment="1">
      <alignment horizontal="left" vertical="top" wrapText="1"/>
    </xf>
    <xf numFmtId="0" fontId="1" fillId="0" borderId="2" xfId="0" applyFont="1" applyFill="1" applyBorder="1" applyAlignment="1">
      <alignment horizontal="left" vertical="top" wrapText="1"/>
    </xf>
    <xf numFmtId="0" fontId="1" fillId="0" borderId="3" xfId="0" applyFont="1" applyFill="1" applyBorder="1" applyAlignment="1">
      <alignment horizontal="left" vertical="top" wrapText="1"/>
    </xf>
    <xf numFmtId="0" fontId="1" fillId="0" borderId="29" xfId="0" applyFont="1" applyFill="1" applyBorder="1" applyAlignment="1">
      <alignment horizontal="center" vertical="top" wrapText="1"/>
    </xf>
    <xf numFmtId="0" fontId="1" fillId="0" borderId="30" xfId="0" applyFont="1" applyFill="1" applyBorder="1" applyAlignment="1">
      <alignment horizontal="center" vertical="top" wrapText="1"/>
    </xf>
    <xf numFmtId="0" fontId="1" fillId="0" borderId="31" xfId="0" applyFont="1" applyFill="1" applyBorder="1" applyAlignment="1">
      <alignment horizontal="center" vertical="top" wrapText="1"/>
    </xf>
    <xf numFmtId="0" fontId="5" fillId="3" borderId="18" xfId="0" applyFont="1" applyFill="1" applyBorder="1" applyAlignment="1">
      <alignment horizontal="center"/>
    </xf>
    <xf numFmtId="164" fontId="0" fillId="3" borderId="18" xfId="0" applyNumberFormat="1" applyFont="1" applyFill="1" applyBorder="1" applyAlignment="1">
      <alignment horizontal="center"/>
    </xf>
    <xf numFmtId="0" fontId="5" fillId="3" borderId="16" xfId="0" applyFont="1" applyFill="1" applyBorder="1" applyAlignment="1">
      <alignment horizontal="center"/>
    </xf>
    <xf numFmtId="164" fontId="0" fillId="3" borderId="16" xfId="0" applyNumberFormat="1" applyFont="1" applyFill="1" applyBorder="1" applyAlignment="1">
      <alignment horizontal="center"/>
    </xf>
    <xf numFmtId="2" fontId="5" fillId="3" borderId="18" xfId="0" applyNumberFormat="1" applyFont="1" applyFill="1" applyBorder="1" applyAlignment="1">
      <alignment horizontal="center" vertical="center"/>
    </xf>
    <xf numFmtId="0" fontId="5" fillId="3" borderId="18" xfId="0" applyFont="1" applyFill="1" applyBorder="1" applyAlignment="1">
      <alignment horizontal="center" vertical="center"/>
    </xf>
    <xf numFmtId="0" fontId="5" fillId="3" borderId="16" xfId="0" applyFont="1" applyFill="1" applyBorder="1" applyAlignment="1">
      <alignment horizontal="center" vertical="center"/>
    </xf>
    <xf numFmtId="164" fontId="5" fillId="3" borderId="18" xfId="0" applyNumberFormat="1" applyFont="1" applyFill="1" applyBorder="1" applyAlignment="1">
      <alignment horizontal="center" vertical="center"/>
    </xf>
    <xf numFmtId="164" fontId="5" fillId="3" borderId="16" xfId="0" applyNumberFormat="1" applyFont="1" applyFill="1" applyBorder="1" applyAlignment="1">
      <alignment horizontal="center" vertical="center"/>
    </xf>
    <xf numFmtId="0" fontId="5" fillId="3" borderId="15" xfId="0" applyFont="1" applyFill="1" applyBorder="1" applyAlignment="1">
      <alignment horizontal="center" vertical="center"/>
    </xf>
    <xf numFmtId="166" fontId="5" fillId="3" borderId="15" xfId="0" applyNumberFormat="1" applyFont="1" applyFill="1" applyBorder="1" applyAlignment="1">
      <alignment horizontal="center" vertical="center"/>
    </xf>
    <xf numFmtId="166" fontId="5" fillId="3" borderId="18" xfId="0" applyNumberFormat="1" applyFont="1" applyFill="1" applyBorder="1" applyAlignment="1">
      <alignment horizontal="center" vertical="center"/>
    </xf>
    <xf numFmtId="166" fontId="5" fillId="3" borderId="16" xfId="0" applyNumberFormat="1" applyFont="1" applyFill="1" applyBorder="1" applyAlignment="1">
      <alignment horizontal="center" vertical="center"/>
    </xf>
    <xf numFmtId="0" fontId="5" fillId="3" borderId="12" xfId="0" applyFont="1" applyFill="1" applyBorder="1" applyAlignment="1">
      <alignment horizontal="center" vertical="center"/>
    </xf>
    <xf numFmtId="0" fontId="5" fillId="3" borderId="46" xfId="0" applyFont="1" applyFill="1" applyBorder="1" applyAlignment="1">
      <alignment horizontal="center" vertical="center"/>
    </xf>
    <xf numFmtId="0" fontId="5" fillId="3" borderId="14" xfId="0" applyFont="1" applyFill="1" applyBorder="1" applyAlignment="1">
      <alignment horizontal="center" vertical="center"/>
    </xf>
    <xf numFmtId="0" fontId="5" fillId="3" borderId="11" xfId="0" applyFont="1" applyFill="1" applyBorder="1" applyAlignment="1">
      <alignment horizontal="center" vertical="center"/>
    </xf>
    <xf numFmtId="0" fontId="5" fillId="3" borderId="45" xfId="0" applyFont="1" applyFill="1" applyBorder="1" applyAlignment="1">
      <alignment horizontal="center" vertical="center"/>
    </xf>
    <xf numFmtId="0" fontId="5" fillId="3" borderId="13" xfId="0" applyFont="1" applyFill="1" applyBorder="1" applyAlignment="1">
      <alignment horizontal="center" vertical="center"/>
    </xf>
    <xf numFmtId="2" fontId="5" fillId="3" borderId="15" xfId="0" applyNumberFormat="1" applyFont="1" applyFill="1" applyBorder="1" applyAlignment="1">
      <alignment horizontal="center" vertical="center"/>
    </xf>
    <xf numFmtId="164" fontId="5" fillId="3" borderId="15" xfId="0" applyNumberFormat="1" applyFont="1" applyFill="1" applyBorder="1" applyAlignment="1">
      <alignment horizontal="center" vertical="center"/>
    </xf>
    <xf numFmtId="0" fontId="5" fillId="3" borderId="15" xfId="0" applyFont="1" applyFill="1" applyBorder="1" applyAlignment="1">
      <alignment horizontal="center"/>
    </xf>
    <xf numFmtId="164" fontId="0" fillId="3" borderId="15" xfId="0" applyNumberFormat="1" applyFont="1" applyFill="1" applyBorder="1" applyAlignment="1">
      <alignment horizontal="center"/>
    </xf>
    <xf numFmtId="164" fontId="5" fillId="0" borderId="15" xfId="0" applyNumberFormat="1" applyFont="1" applyBorder="1" applyAlignment="1">
      <alignment horizontal="center" vertical="center"/>
    </xf>
    <xf numFmtId="164" fontId="5" fillId="0" borderId="18" xfId="0" applyNumberFormat="1" applyFont="1" applyBorder="1" applyAlignment="1">
      <alignment horizontal="center" vertical="center"/>
    </xf>
    <xf numFmtId="164" fontId="5" fillId="0" borderId="16" xfId="0" applyNumberFormat="1" applyFont="1" applyBorder="1" applyAlignment="1">
      <alignment horizontal="center" vertical="center"/>
    </xf>
    <xf numFmtId="166" fontId="5" fillId="0" borderId="15" xfId="0" applyNumberFormat="1" applyFont="1" applyBorder="1" applyAlignment="1">
      <alignment horizontal="center" vertical="center"/>
    </xf>
    <xf numFmtId="166" fontId="5" fillId="0" borderId="18" xfId="0" applyNumberFormat="1" applyFont="1" applyBorder="1" applyAlignment="1">
      <alignment horizontal="center" vertical="center"/>
    </xf>
    <xf numFmtId="166" fontId="5" fillId="0" borderId="16" xfId="0" applyNumberFormat="1" applyFont="1" applyBorder="1" applyAlignment="1">
      <alignment horizontal="center" vertical="center"/>
    </xf>
    <xf numFmtId="165" fontId="5" fillId="0" borderId="15" xfId="0" applyNumberFormat="1" applyFont="1" applyBorder="1" applyAlignment="1">
      <alignment horizontal="center" vertical="center"/>
    </xf>
    <xf numFmtId="165" fontId="5" fillId="0" borderId="18" xfId="0" applyNumberFormat="1" applyFont="1" applyBorder="1" applyAlignment="1">
      <alignment horizontal="center" vertical="center"/>
    </xf>
    <xf numFmtId="165" fontId="5" fillId="0" borderId="16" xfId="0" applyNumberFormat="1" applyFont="1" applyBorder="1" applyAlignment="1">
      <alignment horizontal="center" vertical="center"/>
    </xf>
    <xf numFmtId="0" fontId="5" fillId="0" borderId="15" xfId="0" applyFont="1" applyBorder="1" applyAlignment="1">
      <alignment horizontal="center" vertical="center"/>
    </xf>
    <xf numFmtId="0" fontId="5" fillId="0" borderId="18" xfId="0" applyFont="1" applyBorder="1" applyAlignment="1">
      <alignment horizontal="center" vertical="center"/>
    </xf>
    <xf numFmtId="0" fontId="5" fillId="0" borderId="16" xfId="0" applyFont="1" applyBorder="1" applyAlignment="1">
      <alignment horizontal="center" vertical="center"/>
    </xf>
    <xf numFmtId="0" fontId="5" fillId="0" borderId="12" xfId="0" applyFont="1" applyBorder="1" applyAlignment="1">
      <alignment horizontal="center" vertical="center"/>
    </xf>
    <xf numFmtId="0" fontId="5" fillId="0" borderId="46" xfId="0" applyFont="1" applyBorder="1" applyAlignment="1">
      <alignment horizontal="center" vertical="center"/>
    </xf>
    <xf numFmtId="0" fontId="5" fillId="0" borderId="14" xfId="0" applyFont="1" applyBorder="1" applyAlignment="1">
      <alignment horizontal="center" vertical="center"/>
    </xf>
    <xf numFmtId="0" fontId="3" fillId="0" borderId="11" xfId="0" applyFont="1" applyBorder="1" applyAlignment="1">
      <alignment horizontal="center" vertical="center"/>
    </xf>
    <xf numFmtId="0" fontId="3" fillId="0" borderId="45" xfId="0" applyFont="1" applyBorder="1" applyAlignment="1">
      <alignment horizontal="center" vertical="center"/>
    </xf>
    <xf numFmtId="0" fontId="3" fillId="0" borderId="13" xfId="0" applyFont="1" applyBorder="1" applyAlignment="1">
      <alignment horizontal="center" vertical="center"/>
    </xf>
    <xf numFmtId="2" fontId="5" fillId="0" borderId="15" xfId="0" applyNumberFormat="1" applyFont="1" applyBorder="1" applyAlignment="1">
      <alignment horizontal="center" vertical="center"/>
    </xf>
    <xf numFmtId="2" fontId="5" fillId="0" borderId="18" xfId="0" applyNumberFormat="1" applyFont="1" applyBorder="1" applyAlignment="1">
      <alignment horizontal="center" vertical="center"/>
    </xf>
    <xf numFmtId="2" fontId="5" fillId="0" borderId="16" xfId="0" applyNumberFormat="1" applyFont="1" applyBorder="1" applyAlignment="1">
      <alignment horizontal="center" vertical="center"/>
    </xf>
    <xf numFmtId="166" fontId="5" fillId="0" borderId="48" xfId="0" applyNumberFormat="1" applyFont="1" applyBorder="1" applyAlignment="1">
      <alignment horizontal="center" vertical="center"/>
    </xf>
    <xf numFmtId="166" fontId="5" fillId="0" borderId="44" xfId="0" applyNumberFormat="1" applyFont="1" applyBorder="1" applyAlignment="1">
      <alignment horizontal="center" vertical="center"/>
    </xf>
    <xf numFmtId="164" fontId="5" fillId="0" borderId="48" xfId="0" applyNumberFormat="1" applyFont="1" applyBorder="1" applyAlignment="1">
      <alignment horizontal="center" vertical="center"/>
    </xf>
    <xf numFmtId="164" fontId="5" fillId="0" borderId="32" xfId="0" applyNumberFormat="1" applyFont="1" applyBorder="1" applyAlignment="1">
      <alignment horizontal="center" vertical="center"/>
    </xf>
    <xf numFmtId="164" fontId="5" fillId="0" borderId="57" xfId="0" applyNumberFormat="1" applyFont="1" applyBorder="1" applyAlignment="1">
      <alignment horizontal="center" vertical="center"/>
    </xf>
    <xf numFmtId="0" fontId="5" fillId="0" borderId="35" xfId="0" applyFont="1" applyBorder="1" applyAlignment="1">
      <alignment horizontal="center" vertical="center"/>
    </xf>
    <xf numFmtId="0" fontId="5" fillId="0" borderId="38" xfId="0" applyFont="1" applyBorder="1" applyAlignment="1">
      <alignment horizontal="center" vertical="center"/>
    </xf>
    <xf numFmtId="164" fontId="5" fillId="0" borderId="34" xfId="0" applyNumberFormat="1" applyFont="1" applyBorder="1" applyAlignment="1">
      <alignment horizontal="center" vertical="center"/>
    </xf>
    <xf numFmtId="164" fontId="5" fillId="0" borderId="58" xfId="0" applyNumberFormat="1" applyFont="1" applyBorder="1" applyAlignment="1">
      <alignment horizontal="center" vertical="center"/>
    </xf>
    <xf numFmtId="0" fontId="5" fillId="0" borderId="41" xfId="0" applyFont="1" applyBorder="1" applyAlignment="1">
      <alignment horizontal="center" vertical="center"/>
    </xf>
    <xf numFmtId="0" fontId="5" fillId="0" borderId="40" xfId="0" applyFont="1" applyBorder="1" applyAlignment="1">
      <alignment horizontal="center" vertical="center"/>
    </xf>
    <xf numFmtId="2" fontId="5" fillId="0" borderId="48" xfId="0" applyNumberFormat="1" applyFont="1" applyBorder="1" applyAlignment="1">
      <alignment horizontal="center" vertical="center"/>
    </xf>
    <xf numFmtId="2" fontId="5" fillId="0" borderId="44" xfId="0" applyNumberFormat="1" applyFont="1" applyBorder="1" applyAlignment="1">
      <alignment horizontal="center" vertical="center"/>
    </xf>
    <xf numFmtId="166" fontId="5" fillId="0" borderId="32" xfId="0" applyNumberFormat="1" applyFont="1" applyBorder="1" applyAlignment="1">
      <alignment horizontal="center" vertical="center"/>
    </xf>
    <xf numFmtId="166" fontId="5" fillId="0" borderId="57" xfId="0" applyNumberFormat="1" applyFont="1" applyBorder="1" applyAlignment="1">
      <alignment horizontal="center" vertical="center"/>
    </xf>
    <xf numFmtId="165" fontId="5" fillId="0" borderId="48" xfId="0" applyNumberFormat="1" applyFont="1" applyBorder="1" applyAlignment="1">
      <alignment horizontal="center" vertical="center"/>
    </xf>
    <xf numFmtId="165" fontId="5" fillId="0" borderId="32" xfId="0" applyNumberFormat="1" applyFont="1" applyBorder="1" applyAlignment="1">
      <alignment horizontal="center" vertical="center"/>
    </xf>
    <xf numFmtId="165" fontId="5" fillId="0" borderId="57" xfId="0" applyNumberFormat="1" applyFont="1" applyBorder="1" applyAlignment="1">
      <alignment horizontal="center" vertical="center"/>
    </xf>
    <xf numFmtId="0" fontId="5" fillId="0" borderId="48" xfId="0" applyFont="1" applyBorder="1" applyAlignment="1">
      <alignment horizontal="center" vertical="center"/>
    </xf>
    <xf numFmtId="0" fontId="5" fillId="0" borderId="32" xfId="0" applyFont="1" applyBorder="1" applyAlignment="1">
      <alignment horizontal="center" vertical="center"/>
    </xf>
    <xf numFmtId="0" fontId="5" fillId="0" borderId="57" xfId="0" applyFont="1" applyBorder="1" applyAlignment="1">
      <alignment horizontal="center" vertical="center"/>
    </xf>
    <xf numFmtId="0" fontId="5" fillId="0" borderId="52" xfId="0" applyFont="1" applyBorder="1" applyAlignment="1">
      <alignment horizontal="center" vertical="center"/>
    </xf>
    <xf numFmtId="0" fontId="5" fillId="0" borderId="33" xfId="0" applyFont="1" applyBorder="1" applyAlignment="1">
      <alignment horizontal="center" vertical="center"/>
    </xf>
    <xf numFmtId="0" fontId="5" fillId="0" borderId="10" xfId="0" applyFont="1" applyBorder="1" applyAlignment="1">
      <alignment horizontal="center" vertical="center"/>
    </xf>
    <xf numFmtId="0" fontId="3" fillId="2" borderId="0" xfId="0" applyFont="1" applyFill="1" applyBorder="1" applyAlignment="1">
      <alignment horizontal="left" vertical="center" wrapText="1"/>
    </xf>
    <xf numFmtId="0" fontId="3" fillId="2" borderId="5" xfId="0" applyFont="1" applyFill="1" applyBorder="1" applyAlignment="1">
      <alignment horizontal="left" vertical="center" wrapText="1"/>
    </xf>
    <xf numFmtId="0" fontId="3" fillId="2" borderId="2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7" xfId="0" applyFont="1" applyFill="1" applyBorder="1" applyAlignment="1">
      <alignment horizontal="left" vertical="center" wrapText="1"/>
    </xf>
    <xf numFmtId="0" fontId="3" fillId="2" borderId="8" xfId="0" applyFont="1" applyFill="1" applyBorder="1" applyAlignment="1">
      <alignment horizontal="left" vertical="center" wrapText="1"/>
    </xf>
    <xf numFmtId="0" fontId="1" fillId="4" borderId="11" xfId="0" applyFont="1" applyFill="1" applyBorder="1" applyAlignment="1">
      <alignment horizontal="center" vertical="center" wrapText="1"/>
    </xf>
    <xf numFmtId="0" fontId="1" fillId="4" borderId="13" xfId="0" applyFont="1" applyFill="1" applyBorder="1" applyAlignment="1">
      <alignment horizontal="center" vertical="center" wrapText="1"/>
    </xf>
    <xf numFmtId="0" fontId="1" fillId="4" borderId="15" xfId="0" applyFont="1" applyFill="1" applyBorder="1" applyAlignment="1">
      <alignment horizontal="center" vertical="center" wrapText="1"/>
    </xf>
    <xf numFmtId="0" fontId="1" fillId="4" borderId="16" xfId="0" applyFont="1" applyFill="1" applyBorder="1" applyAlignment="1">
      <alignment horizontal="center" vertical="center" wrapText="1"/>
    </xf>
    <xf numFmtId="0" fontId="1" fillId="4" borderId="15" xfId="0" applyFont="1" applyFill="1" applyBorder="1" applyAlignment="1">
      <alignment horizontal="center" vertical="center"/>
    </xf>
    <xf numFmtId="0" fontId="1" fillId="4" borderId="16" xfId="0" applyFont="1" applyFill="1" applyBorder="1" applyAlignment="1">
      <alignment horizontal="center" vertical="center"/>
    </xf>
    <xf numFmtId="0" fontId="1" fillId="4" borderId="1" xfId="0" applyFont="1" applyFill="1" applyBorder="1" applyAlignment="1">
      <alignment horizontal="center" vertical="center"/>
    </xf>
    <xf numFmtId="0" fontId="1" fillId="4" borderId="2" xfId="0" applyFont="1" applyFill="1" applyBorder="1" applyAlignment="1">
      <alignment horizontal="center" vertical="center"/>
    </xf>
    <xf numFmtId="0" fontId="1" fillId="4" borderId="51" xfId="0" applyFont="1" applyFill="1" applyBorder="1" applyAlignment="1">
      <alignment horizontal="center" vertical="center"/>
    </xf>
    <xf numFmtId="0" fontId="1" fillId="4" borderId="6" xfId="0" applyFont="1" applyFill="1" applyBorder="1" applyAlignment="1">
      <alignment horizontal="center" vertical="center"/>
    </xf>
    <xf numFmtId="0" fontId="1" fillId="4" borderId="7" xfId="0" applyFont="1" applyFill="1" applyBorder="1" applyAlignment="1">
      <alignment horizontal="center" vertical="center"/>
    </xf>
    <xf numFmtId="0" fontId="1" fillId="4" borderId="53" xfId="0" applyFont="1" applyFill="1" applyBorder="1" applyAlignment="1">
      <alignment horizontal="center" vertical="center"/>
    </xf>
    <xf numFmtId="0" fontId="1" fillId="4" borderId="35" xfId="0" applyFont="1" applyFill="1" applyBorder="1" applyAlignment="1">
      <alignment horizontal="center" vertical="center"/>
    </xf>
    <xf numFmtId="0" fontId="1" fillId="4" borderId="38" xfId="0" applyFont="1" applyFill="1" applyBorder="1" applyAlignment="1">
      <alignment horizontal="center" vertical="center"/>
    </xf>
    <xf numFmtId="0" fontId="1" fillId="4" borderId="41" xfId="0" applyFont="1" applyFill="1" applyBorder="1" applyAlignment="1">
      <alignment horizontal="center" vertical="center"/>
    </xf>
    <xf numFmtId="0" fontId="1" fillId="4" borderId="40" xfId="0" applyFont="1" applyFill="1" applyBorder="1" applyAlignment="1">
      <alignment horizontal="center" vertical="center"/>
    </xf>
    <xf numFmtId="0" fontId="3" fillId="0" borderId="16" xfId="0" applyFont="1" applyFill="1" applyBorder="1" applyAlignment="1">
      <alignment horizontal="center" vertical="center"/>
    </xf>
    <xf numFmtId="0" fontId="3" fillId="0" borderId="13" xfId="0" applyFont="1" applyFill="1" applyBorder="1" applyAlignment="1">
      <alignment horizontal="center" vertical="top"/>
    </xf>
    <xf numFmtId="0" fontId="3" fillId="0" borderId="16" xfId="0" applyFont="1" applyFill="1" applyBorder="1" applyAlignment="1">
      <alignment horizontal="center" vertical="top"/>
    </xf>
    <xf numFmtId="20" fontId="6" fillId="0" borderId="16" xfId="0" applyNumberFormat="1" applyFont="1" applyFill="1" applyBorder="1" applyAlignment="1">
      <alignment horizontal="center" vertical="top"/>
    </xf>
    <xf numFmtId="0" fontId="6" fillId="0" borderId="14" xfId="0" applyFont="1" applyFill="1" applyBorder="1" applyAlignment="1">
      <alignment horizontal="center" vertical="top"/>
    </xf>
    <xf numFmtId="0" fontId="6" fillId="4" borderId="54" xfId="0" applyFont="1" applyFill="1" applyBorder="1" applyAlignment="1">
      <alignment horizontal="center" vertical="center" textRotation="90" wrapText="1"/>
    </xf>
    <xf numFmtId="0" fontId="6" fillId="4" borderId="55" xfId="0" applyFont="1" applyFill="1" applyBorder="1" applyAlignment="1">
      <alignment horizontal="center" vertical="center" textRotation="90" wrapText="1"/>
    </xf>
    <xf numFmtId="0" fontId="6" fillId="4" borderId="56" xfId="0" applyFont="1" applyFill="1" applyBorder="1" applyAlignment="1">
      <alignment horizontal="center" vertical="center" textRotation="90" wrapText="1"/>
    </xf>
    <xf numFmtId="0" fontId="3" fillId="2" borderId="2" xfId="0" applyFont="1" applyFill="1" applyBorder="1" applyAlignment="1">
      <alignment horizontal="left" vertical="center"/>
    </xf>
    <xf numFmtId="0" fontId="3" fillId="2" borderId="2" xfId="0" applyFont="1" applyFill="1" applyBorder="1" applyAlignment="1">
      <alignment horizontal="left" vertical="center" wrapText="1"/>
    </xf>
    <xf numFmtId="0" fontId="3" fillId="0" borderId="2" xfId="0" applyFont="1" applyBorder="1" applyAlignment="1">
      <alignment horizontal="center"/>
    </xf>
    <xf numFmtId="0" fontId="3" fillId="0" borderId="0" xfId="0" applyFont="1" applyBorder="1" applyAlignment="1">
      <alignment horizontal="center"/>
    </xf>
    <xf numFmtId="0" fontId="3" fillId="0" borderId="7" xfId="0" applyFont="1" applyBorder="1" applyAlignment="1">
      <alignment horizontal="center"/>
    </xf>
    <xf numFmtId="0" fontId="3" fillId="2" borderId="3" xfId="0" applyFont="1" applyFill="1" applyBorder="1" applyAlignment="1">
      <alignment horizontal="left" vertical="center" wrapText="1"/>
    </xf>
    <xf numFmtId="0" fontId="3" fillId="2" borderId="0" xfId="0" applyFont="1" applyFill="1" applyBorder="1" applyAlignment="1">
      <alignment horizontal="left" vertical="center"/>
    </xf>
    <xf numFmtId="0" fontId="6" fillId="0" borderId="13" xfId="0" applyFont="1" applyFill="1" applyBorder="1" applyAlignment="1">
      <alignment horizontal="center"/>
    </xf>
    <xf numFmtId="0" fontId="6" fillId="0" borderId="16" xfId="0" applyFont="1" applyFill="1" applyBorder="1" applyAlignment="1">
      <alignment horizontal="center"/>
    </xf>
    <xf numFmtId="0" fontId="6" fillId="0" borderId="14" xfId="0" applyFont="1" applyFill="1" applyBorder="1" applyAlignment="1">
      <alignment horizontal="center"/>
    </xf>
    <xf numFmtId="0" fontId="3" fillId="0" borderId="13" xfId="0" applyFont="1" applyFill="1" applyBorder="1" applyAlignment="1">
      <alignment horizontal="center"/>
    </xf>
    <xf numFmtId="0" fontId="3" fillId="0" borderId="16" xfId="0" applyFont="1" applyFill="1" applyBorder="1" applyAlignment="1">
      <alignment horizontal="center"/>
    </xf>
    <xf numFmtId="0" fontId="3" fillId="0" borderId="13" xfId="0" applyFont="1" applyFill="1" applyBorder="1" applyAlignment="1">
      <alignment horizontal="center" vertical="center"/>
    </xf>
    <xf numFmtId="0" fontId="6" fillId="4" borderId="11" xfId="0" applyFont="1" applyFill="1" applyBorder="1" applyAlignment="1">
      <alignment horizontal="center" vertical="center" wrapText="1"/>
    </xf>
    <xf numFmtId="0" fontId="6" fillId="4" borderId="35" xfId="0" applyFont="1" applyFill="1" applyBorder="1" applyAlignment="1">
      <alignment horizontal="center" vertical="center" wrapText="1"/>
    </xf>
    <xf numFmtId="0" fontId="6" fillId="4" borderId="41" xfId="0" applyFont="1" applyFill="1" applyBorder="1" applyAlignment="1">
      <alignment horizontal="center" vertical="center" wrapText="1"/>
    </xf>
    <xf numFmtId="0" fontId="3" fillId="0" borderId="11" xfId="0" applyFont="1" applyFill="1" applyBorder="1" applyAlignment="1">
      <alignment horizontal="center" vertical="center" wrapText="1"/>
    </xf>
    <xf numFmtId="0" fontId="3" fillId="0" borderId="13" xfId="0" applyFont="1" applyFill="1" applyBorder="1" applyAlignment="1">
      <alignment horizontal="center" vertical="center" wrapText="1"/>
    </xf>
    <xf numFmtId="0" fontId="3" fillId="0" borderId="15" xfId="0" applyFont="1" applyFill="1" applyBorder="1" applyAlignment="1">
      <alignment horizontal="center" vertical="center"/>
    </xf>
    <xf numFmtId="0" fontId="3" fillId="0" borderId="42" xfId="0" applyFont="1" applyFill="1" applyBorder="1" applyAlignment="1">
      <alignment horizontal="center" vertical="center" wrapText="1"/>
    </xf>
    <xf numFmtId="0" fontId="3" fillId="0" borderId="51" xfId="0" applyFont="1" applyFill="1" applyBorder="1" applyAlignment="1">
      <alignment horizontal="center" vertical="center" wrapText="1"/>
    </xf>
    <xf numFmtId="0" fontId="3" fillId="0" borderId="26" xfId="0" applyFont="1" applyFill="1" applyBorder="1" applyAlignment="1">
      <alignment horizontal="center" vertical="center" wrapText="1"/>
    </xf>
    <xf numFmtId="0" fontId="3" fillId="0" borderId="53" xfId="0" applyFont="1" applyFill="1" applyBorder="1" applyAlignment="1">
      <alignment horizontal="center" vertical="center" wrapText="1"/>
    </xf>
    <xf numFmtId="0" fontId="6" fillId="0" borderId="52" xfId="0" applyFont="1" applyFill="1" applyBorder="1" applyAlignment="1">
      <alignment horizontal="center" vertical="center" wrapText="1"/>
    </xf>
    <xf numFmtId="0" fontId="6" fillId="0" borderId="10" xfId="0" applyFont="1" applyFill="1" applyBorder="1" applyAlignment="1">
      <alignment horizontal="center" vertical="center" wrapText="1"/>
    </xf>
    <xf numFmtId="0" fontId="3" fillId="0" borderId="11" xfId="0" applyFont="1" applyFill="1" applyBorder="1" applyAlignment="1">
      <alignment horizontal="center" vertical="top"/>
    </xf>
    <xf numFmtId="0" fontId="3" fillId="0" borderId="15" xfId="0" applyFont="1" applyFill="1" applyBorder="1" applyAlignment="1">
      <alignment horizontal="center" vertical="top"/>
    </xf>
    <xf numFmtId="0" fontId="6" fillId="0" borderId="15" xfId="0" applyFont="1" applyFill="1" applyBorder="1" applyAlignment="1">
      <alignment horizontal="center" vertical="top"/>
    </xf>
    <xf numFmtId="0" fontId="6" fillId="0" borderId="12" xfId="0" applyFont="1" applyFill="1" applyBorder="1" applyAlignment="1">
      <alignment horizontal="center" vertical="top"/>
    </xf>
    <xf numFmtId="0" fontId="3" fillId="0" borderId="29" xfId="0" applyFont="1" applyFill="1" applyBorder="1" applyAlignment="1">
      <alignment horizontal="center" vertical="center"/>
    </xf>
    <xf numFmtId="0" fontId="3" fillId="0" borderId="30" xfId="0" applyFont="1" applyFill="1" applyBorder="1" applyAlignment="1">
      <alignment horizontal="center" vertical="center"/>
    </xf>
    <xf numFmtId="0" fontId="6" fillId="0" borderId="30" xfId="0" applyFont="1" applyFill="1" applyBorder="1" applyAlignment="1">
      <alignment horizontal="center" vertical="center"/>
    </xf>
    <xf numFmtId="0" fontId="6" fillId="0" borderId="31" xfId="0" applyFont="1" applyFill="1" applyBorder="1" applyAlignment="1">
      <alignment horizontal="center" vertical="center"/>
    </xf>
    <xf numFmtId="0" fontId="3" fillId="0" borderId="9" xfId="0" applyFont="1" applyFill="1" applyBorder="1" applyAlignment="1">
      <alignment horizontal="center" vertical="center"/>
    </xf>
    <xf numFmtId="0" fontId="3" fillId="0" borderId="28" xfId="0" applyFont="1" applyFill="1" applyBorder="1" applyAlignment="1">
      <alignment horizontal="center" vertical="center"/>
    </xf>
    <xf numFmtId="0" fontId="6" fillId="0" borderId="49" xfId="0" applyFont="1" applyFill="1" applyBorder="1" applyAlignment="1">
      <alignment horizontal="center" vertical="center"/>
    </xf>
    <xf numFmtId="0" fontId="6" fillId="0" borderId="28" xfId="0" applyFont="1" applyFill="1" applyBorder="1" applyAlignment="1">
      <alignment horizontal="center" vertical="center"/>
    </xf>
    <xf numFmtId="0" fontId="6" fillId="0" borderId="50" xfId="0" applyFont="1" applyFill="1" applyBorder="1" applyAlignment="1">
      <alignment horizontal="center" vertical="center"/>
    </xf>
    <xf numFmtId="0" fontId="3" fillId="0" borderId="11" xfId="0" applyFont="1" applyFill="1" applyBorder="1" applyAlignment="1">
      <alignment horizontal="center" vertical="center"/>
    </xf>
    <xf numFmtId="0" fontId="3" fillId="0" borderId="12" xfId="0" applyFont="1" applyFill="1" applyBorder="1" applyAlignment="1">
      <alignment horizontal="center" vertical="center"/>
    </xf>
    <xf numFmtId="0" fontId="3" fillId="0" borderId="36" xfId="0" applyFont="1" applyFill="1" applyBorder="1" applyAlignment="1">
      <alignment horizontal="left" vertical="center"/>
    </xf>
    <xf numFmtId="0" fontId="3" fillId="0" borderId="37" xfId="0" applyFont="1" applyFill="1" applyBorder="1" applyAlignment="1">
      <alignment horizontal="left" vertical="center"/>
    </xf>
    <xf numFmtId="0" fontId="3" fillId="0" borderId="38" xfId="0" applyFont="1" applyFill="1" applyBorder="1" applyAlignment="1">
      <alignment horizontal="left" vertical="center"/>
    </xf>
    <xf numFmtId="0" fontId="3" fillId="0" borderId="11" xfId="0" applyFont="1" applyFill="1" applyBorder="1" applyAlignment="1">
      <alignment horizontal="center"/>
    </xf>
    <xf numFmtId="0" fontId="3" fillId="0" borderId="15" xfId="0" applyFont="1" applyFill="1" applyBorder="1" applyAlignment="1">
      <alignment horizontal="center"/>
    </xf>
    <xf numFmtId="0" fontId="11" fillId="0" borderId="42"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26" xfId="0" applyFont="1" applyBorder="1" applyAlignment="1">
      <alignment horizontal="center" vertical="center" wrapText="1"/>
    </xf>
    <xf numFmtId="0" fontId="11" fillId="0" borderId="7" xfId="0" applyFont="1" applyBorder="1" applyAlignment="1">
      <alignment horizontal="center" vertical="center" wrapText="1"/>
    </xf>
    <xf numFmtId="0" fontId="12" fillId="0" borderId="3" xfId="0" applyFont="1" applyBorder="1" applyAlignment="1">
      <alignment horizontal="center" wrapText="1"/>
    </xf>
    <xf numFmtId="0" fontId="12" fillId="0" borderId="8" xfId="0" applyFont="1" applyBorder="1" applyAlignment="1">
      <alignment horizontal="center" wrapText="1"/>
    </xf>
    <xf numFmtId="0" fontId="11" fillId="0" borderId="2" xfId="0" applyFont="1" applyBorder="1" applyAlignment="1">
      <alignment horizontal="center" wrapText="1"/>
    </xf>
    <xf numFmtId="14" fontId="6" fillId="0" borderId="30" xfId="0" applyNumberFormat="1" applyFont="1" applyFill="1" applyBorder="1" applyAlignment="1">
      <alignment horizontal="center" vertical="center"/>
    </xf>
    <xf numFmtId="0" fontId="0" fillId="0" borderId="17" xfId="0" applyBorder="1" applyAlignment="1">
      <alignment horizontal="center"/>
    </xf>
    <xf numFmtId="0" fontId="0" fillId="0" borderId="50" xfId="0" applyBorder="1" applyAlignment="1">
      <alignment horizontal="center"/>
    </xf>
    <xf numFmtId="2" fontId="5" fillId="0" borderId="35" xfId="0" applyNumberFormat="1" applyFont="1" applyBorder="1" applyAlignment="1">
      <alignment horizontal="center" vertical="center"/>
    </xf>
    <xf numFmtId="2" fontId="5" fillId="0" borderId="34" xfId="0" applyNumberFormat="1" applyFont="1" applyBorder="1" applyAlignment="1">
      <alignment horizontal="center" vertical="center"/>
    </xf>
    <xf numFmtId="166" fontId="5" fillId="0" borderId="11" xfId="0" applyNumberFormat="1" applyFont="1" applyBorder="1" applyAlignment="1">
      <alignment horizontal="center" vertical="center"/>
    </xf>
    <xf numFmtId="166" fontId="5" fillId="0" borderId="45" xfId="0" applyNumberFormat="1" applyFont="1" applyBorder="1" applyAlignment="1">
      <alignment horizontal="center" vertical="center"/>
    </xf>
    <xf numFmtId="164" fontId="1" fillId="4" borderId="15" xfId="0" applyNumberFormat="1" applyFont="1" applyFill="1" applyBorder="1" applyAlignment="1">
      <alignment horizontal="center" vertical="center"/>
    </xf>
    <xf numFmtId="164" fontId="1" fillId="4" borderId="16" xfId="0" applyNumberFormat="1" applyFont="1" applyFill="1" applyBorder="1" applyAlignment="1">
      <alignment horizontal="center" vertical="center"/>
    </xf>
    <xf numFmtId="0" fontId="6" fillId="0" borderId="11" xfId="0" applyFont="1" applyFill="1" applyBorder="1" applyAlignment="1">
      <alignment horizontal="center" vertical="center" wrapText="1"/>
    </xf>
    <xf numFmtId="0" fontId="6" fillId="0" borderId="35" xfId="0" applyFont="1" applyFill="1" applyBorder="1" applyAlignment="1">
      <alignment horizontal="center" vertical="center" wrapText="1"/>
    </xf>
    <xf numFmtId="0" fontId="6" fillId="0" borderId="13" xfId="0" applyFont="1" applyFill="1" applyBorder="1" applyAlignment="1">
      <alignment horizontal="center" vertical="center" wrapText="1"/>
    </xf>
    <xf numFmtId="0" fontId="6" fillId="0" borderId="41" xfId="0" applyFont="1" applyFill="1" applyBorder="1" applyAlignment="1">
      <alignment horizontal="center" vertical="center" wrapText="1"/>
    </xf>
    <xf numFmtId="0" fontId="0" fillId="5" borderId="9" xfId="0" applyFill="1" applyBorder="1" applyAlignment="1">
      <alignment horizontal="center"/>
    </xf>
    <xf numFmtId="0" fontId="0" fillId="5" borderId="50" xfId="0" applyFill="1" applyBorder="1" applyAlignment="1">
      <alignment horizontal="center"/>
    </xf>
    <xf numFmtId="0" fontId="1" fillId="0" borderId="9"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50" xfId="0" applyFont="1" applyBorder="1" applyAlignment="1">
      <alignment horizontal="center" vertical="center" wrapText="1"/>
    </xf>
    <xf numFmtId="0" fontId="3" fillId="3" borderId="41" xfId="0" applyFont="1" applyFill="1" applyBorder="1" applyAlignment="1">
      <alignment horizontal="center"/>
    </xf>
    <xf numFmtId="0" fontId="3" fillId="3" borderId="40" xfId="0" applyFont="1" applyFill="1" applyBorder="1" applyAlignment="1">
      <alignment horizontal="center"/>
    </xf>
    <xf numFmtId="164" fontId="3" fillId="3" borderId="34" xfId="0" applyNumberFormat="1" applyFont="1" applyFill="1" applyBorder="1" applyAlignment="1">
      <alignment horizontal="center"/>
    </xf>
    <xf numFmtId="164" fontId="3" fillId="3" borderId="58" xfId="0" applyNumberFormat="1" applyFont="1" applyFill="1" applyBorder="1" applyAlignment="1">
      <alignment horizontal="center"/>
    </xf>
    <xf numFmtId="0" fontId="3" fillId="3" borderId="34" xfId="0" applyFont="1" applyFill="1" applyBorder="1" applyAlignment="1">
      <alignment horizontal="center"/>
    </xf>
    <xf numFmtId="0" fontId="3" fillId="3" borderId="58" xfId="0" applyFont="1" applyFill="1" applyBorder="1" applyAlignment="1">
      <alignment horizontal="center"/>
    </xf>
    <xf numFmtId="164" fontId="5" fillId="0" borderId="44" xfId="0" applyNumberFormat="1" applyFont="1" applyBorder="1" applyAlignment="1">
      <alignment horizontal="center" vertical="center"/>
    </xf>
    <xf numFmtId="0" fontId="5" fillId="0" borderId="18" xfId="0" applyFont="1" applyFill="1" applyBorder="1" applyAlignment="1">
      <alignment horizontal="center" vertical="center"/>
    </xf>
    <xf numFmtId="0" fontId="5" fillId="0" borderId="34" xfId="0" applyFont="1" applyFill="1" applyBorder="1" applyAlignment="1">
      <alignment horizontal="center" vertical="center"/>
    </xf>
    <xf numFmtId="20" fontId="6" fillId="0" borderId="47" xfId="0" applyNumberFormat="1" applyFont="1" applyFill="1" applyBorder="1" applyAlignment="1">
      <alignment horizontal="center" vertical="top"/>
    </xf>
    <xf numFmtId="0" fontId="6" fillId="0" borderId="47" xfId="0" applyFont="1" applyFill="1" applyBorder="1" applyAlignment="1">
      <alignment horizontal="center" vertical="top"/>
    </xf>
    <xf numFmtId="0" fontId="6" fillId="0" borderId="44" xfId="0" applyFont="1" applyFill="1" applyBorder="1" applyAlignment="1">
      <alignment horizontal="center" vertical="center" wrapText="1"/>
    </xf>
    <xf numFmtId="0" fontId="6" fillId="0" borderId="23" xfId="0" applyFont="1" applyFill="1" applyBorder="1" applyAlignment="1">
      <alignment horizontal="center" vertical="center" wrapText="1"/>
    </xf>
    <xf numFmtId="0" fontId="6" fillId="0" borderId="47" xfId="0" applyFont="1" applyFill="1" applyBorder="1" applyAlignment="1">
      <alignment horizontal="center" vertical="center" wrapText="1"/>
    </xf>
    <xf numFmtId="0" fontId="6" fillId="0" borderId="22" xfId="0" applyFont="1" applyFill="1" applyBorder="1" applyAlignment="1">
      <alignment horizontal="center" vertical="center" wrapText="1"/>
    </xf>
    <xf numFmtId="164" fontId="5" fillId="3" borderId="16" xfId="0" applyNumberFormat="1" applyFont="1" applyFill="1" applyBorder="1" applyAlignment="1">
      <alignment horizontal="center"/>
    </xf>
    <xf numFmtId="164" fontId="5" fillId="3" borderId="18" xfId="0" applyNumberFormat="1" applyFont="1" applyFill="1" applyBorder="1" applyAlignment="1">
      <alignment horizontal="center"/>
    </xf>
    <xf numFmtId="164" fontId="5" fillId="3" borderId="15" xfId="0" applyNumberFormat="1" applyFont="1" applyFill="1" applyBorder="1" applyAlignment="1">
      <alignment horizontal="center"/>
    </xf>
    <xf numFmtId="164" fontId="5" fillId="0" borderId="18" xfId="0" applyNumberFormat="1" applyFont="1" applyFill="1" applyBorder="1" applyAlignment="1">
      <alignment horizontal="center" vertical="center"/>
    </xf>
    <xf numFmtId="164" fontId="5" fillId="0" borderId="34" xfId="0" applyNumberFormat="1" applyFont="1" applyFill="1" applyBorder="1" applyAlignment="1">
      <alignment horizontal="center" vertical="center"/>
    </xf>
    <xf numFmtId="0" fontId="16" fillId="0" borderId="9" xfId="0" applyFont="1" applyFill="1" applyBorder="1" applyAlignment="1">
      <alignment horizontal="center"/>
    </xf>
    <xf numFmtId="0" fontId="16" fillId="0" borderId="50" xfId="0" applyFont="1" applyFill="1" applyBorder="1" applyAlignment="1">
      <alignment horizontal="center"/>
    </xf>
    <xf numFmtId="2" fontId="6" fillId="0" borderId="52" xfId="0" applyNumberFormat="1" applyFont="1" applyFill="1" applyBorder="1" applyAlignment="1">
      <alignment horizontal="center" vertical="center" wrapText="1"/>
    </xf>
    <xf numFmtId="2" fontId="6" fillId="0" borderId="10" xfId="0" applyNumberFormat="1" applyFont="1" applyFill="1" applyBorder="1" applyAlignment="1">
      <alignment horizontal="center" vertical="center" wrapText="1"/>
    </xf>
    <xf numFmtId="0" fontId="4" fillId="3" borderId="9" xfId="0" applyFont="1" applyFill="1" applyBorder="1" applyAlignment="1">
      <alignment horizontal="center" vertical="top" wrapText="1"/>
    </xf>
    <xf numFmtId="0" fontId="4" fillId="3" borderId="17" xfId="0" applyFont="1" applyFill="1" applyBorder="1" applyAlignment="1">
      <alignment horizontal="center" vertical="top" wrapText="1"/>
    </xf>
    <xf numFmtId="0" fontId="4" fillId="3" borderId="50" xfId="0" applyFont="1" applyFill="1" applyBorder="1" applyAlignment="1">
      <alignment horizontal="center" vertical="top" wrapText="1"/>
    </xf>
    <xf numFmtId="0" fontId="1" fillId="3" borderId="9" xfId="0" applyFont="1" applyFill="1" applyBorder="1" applyAlignment="1">
      <alignment horizontal="center"/>
    </xf>
    <xf numFmtId="0" fontId="1" fillId="3" borderId="17" xfId="0" applyFont="1" applyFill="1" applyBorder="1" applyAlignment="1">
      <alignment horizontal="center"/>
    </xf>
    <xf numFmtId="0" fontId="1" fillId="3" borderId="50" xfId="0" applyFont="1" applyFill="1" applyBorder="1" applyAlignment="1">
      <alignment horizontal="center"/>
    </xf>
    <xf numFmtId="0" fontId="1" fillId="3" borderId="9" xfId="0" applyFont="1" applyFill="1" applyBorder="1" applyAlignment="1">
      <alignment horizontal="left" vertical="top"/>
    </xf>
    <xf numFmtId="0" fontId="1" fillId="3" borderId="17" xfId="0" applyFont="1" applyFill="1" applyBorder="1" applyAlignment="1">
      <alignment horizontal="left" vertical="top"/>
    </xf>
    <xf numFmtId="0" fontId="1" fillId="3" borderId="50" xfId="0" applyFont="1" applyFill="1" applyBorder="1" applyAlignment="1">
      <alignment horizontal="left" vertical="top"/>
    </xf>
    <xf numFmtId="0" fontId="6" fillId="3" borderId="43" xfId="0" applyFont="1" applyFill="1" applyBorder="1" applyAlignment="1">
      <alignment horizontal="left" vertical="top" wrapText="1"/>
    </xf>
    <xf numFmtId="0" fontId="6" fillId="3" borderId="44" xfId="0" applyFont="1" applyFill="1" applyBorder="1" applyAlignment="1">
      <alignment horizontal="left" vertical="top" wrapText="1"/>
    </xf>
    <xf numFmtId="0" fontId="6" fillId="3" borderId="13" xfId="0" applyFont="1" applyFill="1" applyBorder="1" applyAlignment="1">
      <alignment horizontal="left" vertical="top" wrapText="1"/>
    </xf>
    <xf numFmtId="0" fontId="6" fillId="3" borderId="16" xfId="0" applyFont="1" applyFill="1" applyBorder="1" applyAlignment="1">
      <alignment horizontal="left" vertical="top" wrapText="1"/>
    </xf>
    <xf numFmtId="0" fontId="6" fillId="3" borderId="43" xfId="0" applyFont="1" applyFill="1" applyBorder="1" applyAlignment="1">
      <alignment horizontal="center" vertical="center" wrapText="1"/>
    </xf>
    <xf numFmtId="0" fontId="6" fillId="3" borderId="13" xfId="0" applyFont="1" applyFill="1" applyBorder="1" applyAlignment="1">
      <alignment horizontal="center" vertical="center" wrapText="1"/>
    </xf>
    <xf numFmtId="0" fontId="6" fillId="3" borderId="33" xfId="0" applyFont="1" applyFill="1" applyBorder="1" applyAlignment="1">
      <alignment horizontal="center" vertical="top" wrapText="1"/>
    </xf>
    <xf numFmtId="0" fontId="6" fillId="3" borderId="10" xfId="0" applyFont="1" applyFill="1" applyBorder="1" applyAlignment="1">
      <alignment horizontal="center" vertical="top" wrapText="1"/>
    </xf>
    <xf numFmtId="2" fontId="5" fillId="0" borderId="15" xfId="0" applyNumberFormat="1" applyFont="1" applyFill="1" applyBorder="1" applyAlignment="1">
      <alignment horizontal="center" vertical="center"/>
    </xf>
    <xf numFmtId="2" fontId="5" fillId="0" borderId="18" xfId="0" applyNumberFormat="1" applyFont="1" applyFill="1" applyBorder="1" applyAlignment="1">
      <alignment horizontal="center" vertical="center"/>
    </xf>
    <xf numFmtId="164" fontId="5" fillId="0" borderId="15" xfId="0" applyNumberFormat="1" applyFont="1" applyFill="1" applyBorder="1" applyAlignment="1">
      <alignment horizontal="center" vertical="center"/>
    </xf>
    <xf numFmtId="0" fontId="1" fillId="3" borderId="35" xfId="0" applyFont="1" applyFill="1" applyBorder="1" applyAlignment="1">
      <alignment horizontal="center" vertical="center"/>
    </xf>
    <xf numFmtId="0" fontId="1" fillId="3" borderId="38" xfId="0" applyFont="1" applyFill="1" applyBorder="1" applyAlignment="1">
      <alignment horizontal="center" vertical="center"/>
    </xf>
    <xf numFmtId="0" fontId="1" fillId="3" borderId="41" xfId="0" applyFont="1" applyFill="1" applyBorder="1" applyAlignment="1">
      <alignment horizontal="center" vertical="center"/>
    </xf>
    <xf numFmtId="0" fontId="1" fillId="3" borderId="40" xfId="0" applyFont="1" applyFill="1" applyBorder="1" applyAlignment="1">
      <alignment horizontal="center" vertical="center"/>
    </xf>
    <xf numFmtId="0" fontId="1" fillId="3" borderId="11" xfId="0" applyFont="1" applyFill="1" applyBorder="1" applyAlignment="1">
      <alignment horizontal="center" vertical="center" wrapText="1"/>
    </xf>
    <xf numFmtId="0" fontId="1" fillId="3" borderId="13" xfId="0" applyFont="1" applyFill="1" applyBorder="1" applyAlignment="1">
      <alignment horizontal="center" vertical="center" wrapText="1"/>
    </xf>
    <xf numFmtId="0" fontId="1" fillId="3" borderId="15" xfId="0" applyFont="1" applyFill="1" applyBorder="1" applyAlignment="1">
      <alignment horizontal="center" vertical="center" wrapText="1"/>
    </xf>
    <xf numFmtId="0" fontId="1" fillId="3" borderId="16" xfId="0" applyFont="1" applyFill="1" applyBorder="1" applyAlignment="1">
      <alignment horizontal="center" vertical="center" wrapText="1"/>
    </xf>
    <xf numFmtId="0" fontId="1" fillId="3" borderId="15" xfId="0" applyFont="1" applyFill="1" applyBorder="1" applyAlignment="1">
      <alignment horizontal="center" vertical="center"/>
    </xf>
    <xf numFmtId="0" fontId="1" fillId="3" borderId="16" xfId="0" applyFont="1" applyFill="1" applyBorder="1" applyAlignment="1">
      <alignment horizontal="center" vertical="center"/>
    </xf>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51"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7" xfId="0" applyFont="1" applyFill="1" applyBorder="1" applyAlignment="1">
      <alignment horizontal="center" vertical="center"/>
    </xf>
    <xf numFmtId="0" fontId="1" fillId="3" borderId="53" xfId="0" applyFont="1" applyFill="1" applyBorder="1" applyAlignment="1">
      <alignment horizontal="center" vertical="center"/>
    </xf>
    <xf numFmtId="0" fontId="6" fillId="3" borderId="54" xfId="0" applyFont="1" applyFill="1" applyBorder="1" applyAlignment="1">
      <alignment horizontal="center" vertical="center" textRotation="90" wrapText="1"/>
    </xf>
    <xf numFmtId="0" fontId="6" fillId="3" borderId="55" xfId="0" applyFont="1" applyFill="1" applyBorder="1" applyAlignment="1">
      <alignment horizontal="center" vertical="center" textRotation="90" wrapText="1"/>
    </xf>
    <xf numFmtId="0" fontId="6" fillId="3" borderId="56" xfId="0" applyFont="1" applyFill="1" applyBorder="1" applyAlignment="1">
      <alignment horizontal="center" vertical="center" textRotation="90" wrapText="1"/>
    </xf>
    <xf numFmtId="0" fontId="6" fillId="0" borderId="57" xfId="0" applyFont="1" applyFill="1" applyBorder="1" applyAlignment="1">
      <alignment horizontal="center" vertical="center"/>
    </xf>
    <xf numFmtId="2" fontId="0" fillId="5" borderId="9" xfId="0" applyNumberFormat="1" applyFill="1" applyBorder="1" applyAlignment="1">
      <alignment horizontal="center"/>
    </xf>
    <xf numFmtId="2" fontId="0" fillId="5" borderId="50" xfId="0" applyNumberFormat="1" applyFill="1" applyBorder="1" applyAlignment="1">
      <alignment horizontal="center"/>
    </xf>
    <xf numFmtId="0" fontId="0" fillId="0" borderId="9" xfId="0" applyBorder="1" applyAlignment="1">
      <alignment horizontal="left" vertical="center" wrapText="1"/>
    </xf>
    <xf numFmtId="0" fontId="0" fillId="0" borderId="17" xfId="0" applyBorder="1" applyAlignment="1">
      <alignment horizontal="left" vertical="center" wrapText="1"/>
    </xf>
    <xf numFmtId="0" fontId="0" fillId="0" borderId="50" xfId="0" applyBorder="1" applyAlignment="1">
      <alignment horizontal="left" vertical="center" wrapText="1"/>
    </xf>
    <xf numFmtId="164" fontId="5" fillId="6" borderId="16" xfId="0" applyNumberFormat="1" applyFont="1" applyFill="1" applyBorder="1" applyAlignment="1">
      <alignment horizontal="center"/>
    </xf>
    <xf numFmtId="164" fontId="5" fillId="6" borderId="16" xfId="0" applyNumberFormat="1" applyFont="1" applyFill="1" applyBorder="1" applyAlignment="1">
      <alignment horizontal="center" vertical="center"/>
    </xf>
    <xf numFmtId="2" fontId="3" fillId="6" borderId="18" xfId="0" applyNumberFormat="1" applyFont="1" applyFill="1" applyBorder="1" applyAlignment="1">
      <alignment horizontal="center" vertical="center"/>
    </xf>
    <xf numFmtId="2" fontId="3" fillId="6" borderId="16" xfId="0" applyNumberFormat="1" applyFont="1" applyFill="1" applyBorder="1" applyAlignment="1">
      <alignment horizontal="center" vertical="center"/>
    </xf>
    <xf numFmtId="164" fontId="3" fillId="6" borderId="18" xfId="0" applyNumberFormat="1" applyFont="1" applyFill="1" applyBorder="1" applyAlignment="1">
      <alignment horizontal="center" vertical="center"/>
    </xf>
    <xf numFmtId="164" fontId="3" fillId="6" borderId="16" xfId="0" applyNumberFormat="1" applyFont="1" applyFill="1" applyBorder="1" applyAlignment="1">
      <alignment horizontal="center" vertical="center"/>
    </xf>
    <xf numFmtId="164" fontId="5" fillId="6" borderId="18" xfId="0" applyNumberFormat="1" applyFont="1" applyFill="1" applyBorder="1" applyAlignment="1">
      <alignment horizontal="center"/>
    </xf>
    <xf numFmtId="164" fontId="5" fillId="6" borderId="18" xfId="0" applyNumberFormat="1" applyFont="1" applyFill="1" applyBorder="1" applyAlignment="1">
      <alignment horizontal="center" vertical="center"/>
    </xf>
    <xf numFmtId="164" fontId="5" fillId="6" borderId="15" xfId="0" applyNumberFormat="1" applyFont="1" applyFill="1" applyBorder="1" applyAlignment="1">
      <alignment horizontal="center" vertical="center"/>
    </xf>
    <xf numFmtId="0" fontId="5" fillId="6" borderId="18" xfId="0" applyFont="1" applyFill="1" applyBorder="1" applyAlignment="1">
      <alignment horizontal="center" vertical="center"/>
    </xf>
    <xf numFmtId="0" fontId="5" fillId="6" borderId="16" xfId="0" applyFont="1" applyFill="1" applyBorder="1" applyAlignment="1">
      <alignment horizontal="center" vertical="center"/>
    </xf>
    <xf numFmtId="0" fontId="5" fillId="6" borderId="15" xfId="0" applyFont="1" applyFill="1" applyBorder="1" applyAlignment="1">
      <alignment horizontal="center" vertical="center"/>
    </xf>
    <xf numFmtId="166" fontId="5" fillId="6" borderId="15" xfId="0" applyNumberFormat="1" applyFont="1" applyFill="1" applyBorder="1" applyAlignment="1">
      <alignment horizontal="center" vertical="center"/>
    </xf>
    <xf numFmtId="166" fontId="5" fillId="6" borderId="18" xfId="0" applyNumberFormat="1" applyFont="1" applyFill="1" applyBorder="1" applyAlignment="1">
      <alignment horizontal="center" vertical="center"/>
    </xf>
    <xf numFmtId="166" fontId="5" fillId="6" borderId="16" xfId="0" applyNumberFormat="1" applyFont="1" applyFill="1" applyBorder="1" applyAlignment="1">
      <alignment horizontal="center" vertical="center"/>
    </xf>
    <xf numFmtId="0" fontId="5" fillId="6" borderId="12" xfId="0" applyFont="1" applyFill="1" applyBorder="1" applyAlignment="1">
      <alignment horizontal="center" vertical="center"/>
    </xf>
    <xf numFmtId="0" fontId="5" fillId="6" borderId="46" xfId="0" applyFont="1" applyFill="1" applyBorder="1" applyAlignment="1">
      <alignment horizontal="center" vertical="center"/>
    </xf>
    <xf numFmtId="0" fontId="5" fillId="6" borderId="14" xfId="0" applyFont="1" applyFill="1" applyBorder="1" applyAlignment="1">
      <alignment horizontal="center" vertical="center"/>
    </xf>
    <xf numFmtId="0" fontId="3" fillId="6" borderId="11" xfId="0" applyFont="1" applyFill="1" applyBorder="1" applyAlignment="1">
      <alignment horizontal="center" vertical="center"/>
    </xf>
    <xf numFmtId="0" fontId="3" fillId="6" borderId="45" xfId="0" applyFont="1" applyFill="1" applyBorder="1" applyAlignment="1">
      <alignment horizontal="center" vertical="center"/>
    </xf>
    <xf numFmtId="0" fontId="3" fillId="6" borderId="13" xfId="0" applyFont="1" applyFill="1" applyBorder="1" applyAlignment="1">
      <alignment horizontal="center" vertical="center"/>
    </xf>
    <xf numFmtId="2" fontId="3" fillId="6" borderId="15" xfId="0" applyNumberFormat="1" applyFont="1" applyFill="1" applyBorder="1" applyAlignment="1">
      <alignment horizontal="center" vertical="center"/>
    </xf>
    <xf numFmtId="164" fontId="3" fillId="6" borderId="15" xfId="0" applyNumberFormat="1" applyFont="1" applyFill="1" applyBorder="1" applyAlignment="1">
      <alignment horizontal="center" vertical="center"/>
    </xf>
    <xf numFmtId="164" fontId="5" fillId="6" borderId="15" xfId="0" applyNumberFormat="1" applyFont="1" applyFill="1" applyBorder="1" applyAlignment="1">
      <alignment horizontal="center"/>
    </xf>
    <xf numFmtId="164" fontId="5" fillId="0" borderId="16" xfId="0" applyNumberFormat="1" applyFont="1" applyFill="1" applyBorder="1" applyAlignment="1">
      <alignment horizontal="center" vertical="center"/>
    </xf>
    <xf numFmtId="166" fontId="5" fillId="0" borderId="15" xfId="0" applyNumberFormat="1" applyFont="1" applyFill="1" applyBorder="1" applyAlignment="1">
      <alignment horizontal="center" vertical="center"/>
    </xf>
    <xf numFmtId="166" fontId="5" fillId="0" borderId="18" xfId="0" applyNumberFormat="1" applyFont="1" applyFill="1" applyBorder="1" applyAlignment="1">
      <alignment horizontal="center" vertical="center"/>
    </xf>
    <xf numFmtId="166" fontId="5" fillId="0" borderId="16" xfId="0" applyNumberFormat="1" applyFont="1" applyFill="1" applyBorder="1" applyAlignment="1">
      <alignment horizontal="center" vertical="center"/>
    </xf>
    <xf numFmtId="165" fontId="5" fillId="0" borderId="15" xfId="0" applyNumberFormat="1" applyFont="1" applyFill="1" applyBorder="1" applyAlignment="1">
      <alignment horizontal="center" vertical="center"/>
    </xf>
    <xf numFmtId="165" fontId="5" fillId="0" borderId="18" xfId="0" applyNumberFormat="1" applyFont="1" applyFill="1" applyBorder="1" applyAlignment="1">
      <alignment horizontal="center" vertical="center"/>
    </xf>
    <xf numFmtId="165" fontId="5" fillId="0" borderId="16" xfId="0" applyNumberFormat="1" applyFont="1" applyFill="1" applyBorder="1" applyAlignment="1">
      <alignment horizontal="center" vertical="center"/>
    </xf>
    <xf numFmtId="0" fontId="5" fillId="0" borderId="15" xfId="0" applyFont="1" applyFill="1" applyBorder="1" applyAlignment="1">
      <alignment horizontal="center" vertical="center"/>
    </xf>
    <xf numFmtId="0" fontId="5" fillId="0" borderId="16" xfId="0" applyFont="1" applyFill="1" applyBorder="1" applyAlignment="1">
      <alignment horizontal="center" vertical="center"/>
    </xf>
    <xf numFmtId="0" fontId="5" fillId="0" borderId="12" xfId="0" applyFont="1" applyFill="1" applyBorder="1" applyAlignment="1">
      <alignment horizontal="center" vertical="center"/>
    </xf>
    <xf numFmtId="0" fontId="5" fillId="0" borderId="46" xfId="0" applyFont="1" applyFill="1" applyBorder="1" applyAlignment="1">
      <alignment horizontal="center" vertical="center"/>
    </xf>
    <xf numFmtId="0" fontId="5" fillId="0" borderId="14" xfId="0" applyFont="1" applyFill="1" applyBorder="1" applyAlignment="1">
      <alignment horizontal="center" vertical="center"/>
    </xf>
    <xf numFmtId="0" fontId="5" fillId="0" borderId="11" xfId="0" applyFont="1" applyFill="1" applyBorder="1" applyAlignment="1">
      <alignment horizontal="center" vertical="center"/>
    </xf>
    <xf numFmtId="0" fontId="5" fillId="0" borderId="45" xfId="0" applyFont="1" applyFill="1" applyBorder="1" applyAlignment="1">
      <alignment horizontal="center" vertical="center"/>
    </xf>
    <xf numFmtId="0" fontId="5" fillId="0" borderId="13" xfId="0" applyFont="1" applyFill="1" applyBorder="1" applyAlignment="1">
      <alignment horizontal="center" vertical="center"/>
    </xf>
    <xf numFmtId="0" fontId="6" fillId="3" borderId="44" xfId="0" applyFont="1" applyFill="1" applyBorder="1" applyAlignment="1">
      <alignment horizontal="center" vertical="center" wrapText="1"/>
    </xf>
    <xf numFmtId="0" fontId="6" fillId="3" borderId="23" xfId="0" applyFont="1" applyFill="1" applyBorder="1" applyAlignment="1">
      <alignment horizontal="center" vertical="center" wrapText="1"/>
    </xf>
    <xf numFmtId="0" fontId="6" fillId="3" borderId="47" xfId="0" applyFont="1" applyFill="1" applyBorder="1" applyAlignment="1">
      <alignment horizontal="center" vertical="center" wrapText="1"/>
    </xf>
    <xf numFmtId="0" fontId="6" fillId="3" borderId="22" xfId="0" applyFont="1" applyFill="1" applyBorder="1" applyAlignment="1">
      <alignment horizontal="center" vertical="center" wrapText="1"/>
    </xf>
    <xf numFmtId="0" fontId="0" fillId="0" borderId="42" xfId="0" applyFont="1" applyBorder="1" applyAlignment="1">
      <alignment horizontal="center"/>
    </xf>
    <xf numFmtId="0" fontId="0" fillId="0" borderId="2" xfId="0" applyFont="1" applyBorder="1" applyAlignment="1">
      <alignment horizontal="center"/>
    </xf>
    <xf numFmtId="0" fontId="0" fillId="0" borderId="3" xfId="0" applyFont="1" applyBorder="1" applyAlignment="1">
      <alignment horizontal="center"/>
    </xf>
    <xf numFmtId="0" fontId="12" fillId="0" borderId="42" xfId="0" applyFont="1" applyBorder="1" applyAlignment="1">
      <alignment horizontal="center" wrapText="1"/>
    </xf>
    <xf numFmtId="0" fontId="0" fillId="0" borderId="26" xfId="0" applyFont="1" applyBorder="1" applyAlignment="1">
      <alignment horizontal="center"/>
    </xf>
    <xf numFmtId="0" fontId="0" fillId="0" borderId="7" xfId="0" applyFont="1" applyBorder="1" applyAlignment="1">
      <alignment horizontal="center"/>
    </xf>
    <xf numFmtId="0" fontId="0" fillId="0" borderId="8" xfId="0" applyFont="1" applyBorder="1" applyAlignment="1">
      <alignment horizontal="center"/>
    </xf>
    <xf numFmtId="0" fontId="12" fillId="0" borderId="26" xfId="0" applyFont="1" applyBorder="1" applyAlignment="1">
      <alignment horizontal="center" wrapText="1"/>
    </xf>
    <xf numFmtId="0" fontId="6" fillId="0" borderId="49" xfId="0" applyFont="1" applyFill="1" applyBorder="1" applyAlignment="1">
      <alignment horizontal="center" vertical="center" wrapText="1"/>
    </xf>
    <xf numFmtId="0" fontId="6" fillId="0" borderId="17" xfId="0" applyFont="1" applyFill="1" applyBorder="1" applyAlignment="1">
      <alignment horizontal="center" vertical="center" wrapText="1"/>
    </xf>
    <xf numFmtId="0" fontId="6" fillId="0" borderId="50" xfId="0" applyFont="1" applyFill="1" applyBorder="1" applyAlignment="1">
      <alignment horizontal="center" vertical="center" wrapText="1"/>
    </xf>
    <xf numFmtId="0" fontId="3" fillId="0" borderId="34" xfId="0" applyFont="1" applyFill="1" applyBorder="1" applyAlignment="1">
      <alignment vertical="center"/>
    </xf>
    <xf numFmtId="0" fontId="6" fillId="5" borderId="31" xfId="0" applyFont="1" applyFill="1" applyBorder="1" applyAlignment="1">
      <alignment horizontal="center" vertical="center"/>
    </xf>
    <xf numFmtId="0" fontId="3" fillId="0" borderId="0" xfId="0" applyFont="1" applyFill="1" applyAlignment="1">
      <alignment vertical="center"/>
    </xf>
  </cellXfs>
  <cellStyles count="3">
    <cellStyle name="Moneda 2" xfId="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jpeg"/><Relationship Id="rId1" Type="http://schemas.openxmlformats.org/officeDocument/2006/relationships/image" Target="../media/image5.jpe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jpeg"/></Relationships>
</file>

<file path=xl/drawings/_rels/drawing3.xml.rels><?xml version="1.0" encoding="UTF-8" standalone="yes"?>
<Relationships xmlns="http://schemas.openxmlformats.org/package/2006/relationships"><Relationship Id="rId3" Type="http://schemas.openxmlformats.org/officeDocument/2006/relationships/image" Target="../media/image12.jpeg"/><Relationship Id="rId2" Type="http://schemas.openxmlformats.org/officeDocument/2006/relationships/image" Target="../media/image11.jpeg"/><Relationship Id="rId1" Type="http://schemas.openxmlformats.org/officeDocument/2006/relationships/image" Target="../media/image5.jpe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1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15.jpeg"/><Relationship Id="rId2" Type="http://schemas.openxmlformats.org/officeDocument/2006/relationships/image" Target="../media/image14.jpeg"/><Relationship Id="rId1" Type="http://schemas.openxmlformats.org/officeDocument/2006/relationships/image" Target="../media/image5.jpeg"/><Relationship Id="rId5" Type="http://schemas.openxmlformats.org/officeDocument/2006/relationships/image" Target="../media/image10.png"/><Relationship Id="rId4" Type="http://schemas.openxmlformats.org/officeDocument/2006/relationships/image" Target="../media/image9.png"/></Relationships>
</file>

<file path=xl/drawings/_rels/drawing5.xml.rels><?xml version="1.0" encoding="UTF-8" standalone="yes"?>
<Relationships xmlns="http://schemas.openxmlformats.org/package/2006/relationships"><Relationship Id="rId3" Type="http://schemas.openxmlformats.org/officeDocument/2006/relationships/image" Target="../media/image17.jpg"/><Relationship Id="rId2" Type="http://schemas.openxmlformats.org/officeDocument/2006/relationships/image" Target="../media/image16.jpg"/><Relationship Id="rId1" Type="http://schemas.openxmlformats.org/officeDocument/2006/relationships/image" Target="../media/image5.jpe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18.jpg"/></Relationships>
</file>

<file path=xl/drawings/_rels/drawing6.xml.rels><?xml version="1.0" encoding="UTF-8" standalone="yes"?>
<Relationships xmlns="http://schemas.openxmlformats.org/package/2006/relationships"><Relationship Id="rId3" Type="http://schemas.openxmlformats.org/officeDocument/2006/relationships/image" Target="../media/image20.jpeg"/><Relationship Id="rId2" Type="http://schemas.openxmlformats.org/officeDocument/2006/relationships/image" Target="../media/image19.jpeg"/><Relationship Id="rId1" Type="http://schemas.openxmlformats.org/officeDocument/2006/relationships/image" Target="../media/image5.jpe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21.jpeg"/></Relationships>
</file>

<file path=xl/drawings/_rels/drawing7.xml.rels><?xml version="1.0" encoding="UTF-8" standalone="yes"?>
<Relationships xmlns="http://schemas.openxmlformats.org/package/2006/relationships"><Relationship Id="rId3" Type="http://schemas.openxmlformats.org/officeDocument/2006/relationships/image" Target="../media/image23.jpeg"/><Relationship Id="rId2" Type="http://schemas.openxmlformats.org/officeDocument/2006/relationships/image" Target="../media/image22.jpeg"/><Relationship Id="rId1" Type="http://schemas.openxmlformats.org/officeDocument/2006/relationships/image" Target="../media/image5.jpe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24.jpeg"/></Relationships>
</file>

<file path=xl/drawings/_rels/drawing8.xml.rels><?xml version="1.0" encoding="UTF-8" standalone="yes"?>
<Relationships xmlns="http://schemas.openxmlformats.org/package/2006/relationships"><Relationship Id="rId3" Type="http://schemas.openxmlformats.org/officeDocument/2006/relationships/image" Target="../media/image26.jpeg"/><Relationship Id="rId2" Type="http://schemas.openxmlformats.org/officeDocument/2006/relationships/image" Target="../media/image25.jpeg"/><Relationship Id="rId1" Type="http://schemas.openxmlformats.org/officeDocument/2006/relationships/image" Target="../media/image5.jpe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27.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3</xdr:row>
      <xdr:rowOff>0</xdr:rowOff>
    </xdr:from>
    <xdr:to>
      <xdr:col>9</xdr:col>
      <xdr:colOff>0</xdr:colOff>
      <xdr:row>23</xdr:row>
      <xdr:rowOff>0</xdr:rowOff>
    </xdr:to>
    <xdr:pic>
      <xdr:nvPicPr>
        <xdr:cNvPr id="6" name="Imagen 5"/>
        <xdr:cNvPicPr/>
      </xdr:nvPicPr>
      <xdr:blipFill>
        <a:blip xmlns:r="http://schemas.openxmlformats.org/officeDocument/2006/relationships" r:embed="rId1"/>
        <a:stretch>
          <a:fillRect/>
        </a:stretch>
      </xdr:blipFill>
      <xdr:spPr>
        <a:xfrm>
          <a:off x="847725" y="466725"/>
          <a:ext cx="5334000" cy="3810000"/>
        </a:xfrm>
        <a:prstGeom prst="rect">
          <a:avLst/>
        </a:prstGeom>
      </xdr:spPr>
    </xdr:pic>
    <xdr:clientData/>
  </xdr:twoCellAnchor>
  <xdr:twoCellAnchor editAs="oneCell">
    <xdr:from>
      <xdr:col>2</xdr:col>
      <xdr:colOff>0</xdr:colOff>
      <xdr:row>27</xdr:row>
      <xdr:rowOff>0</xdr:rowOff>
    </xdr:from>
    <xdr:to>
      <xdr:col>9</xdr:col>
      <xdr:colOff>0</xdr:colOff>
      <xdr:row>41</xdr:row>
      <xdr:rowOff>0</xdr:rowOff>
    </xdr:to>
    <xdr:pic>
      <xdr:nvPicPr>
        <xdr:cNvPr id="7" name="Imagen 6"/>
        <xdr:cNvPicPr/>
      </xdr:nvPicPr>
      <xdr:blipFill>
        <a:blip xmlns:r="http://schemas.openxmlformats.org/officeDocument/2006/relationships" r:embed="rId2"/>
        <a:stretch>
          <a:fillRect/>
        </a:stretch>
      </xdr:blipFill>
      <xdr:spPr>
        <a:xfrm>
          <a:off x="847725" y="4829175"/>
          <a:ext cx="5334000" cy="2667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10</xdr:col>
      <xdr:colOff>335281</xdr:colOff>
      <xdr:row>13</xdr:row>
      <xdr:rowOff>0</xdr:rowOff>
    </xdr:from>
    <xdr:ext cx="153866" cy="196464"/>
    <xdr:sp macro="" textlink="">
      <xdr:nvSpPr>
        <xdr:cNvPr id="2" name="CuadroTexto 1">
          <a:extLst>
            <a:ext uri="{FF2B5EF4-FFF2-40B4-BE49-F238E27FC236}">
              <a16:creationId xmlns:a16="http://schemas.microsoft.com/office/drawing/2014/main" id="{7EE56AF1-9D67-421F-B207-5429EFB74E2F}"/>
            </a:ext>
          </a:extLst>
        </xdr:cNvPr>
        <xdr:cNvSpPr txBox="1"/>
      </xdr:nvSpPr>
      <xdr:spPr>
        <a:xfrm>
          <a:off x="4935856" y="2609850"/>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twoCellAnchor editAs="oneCell">
    <xdr:from>
      <xdr:col>1</xdr:col>
      <xdr:colOff>318954</xdr:colOff>
      <xdr:row>53</xdr:row>
      <xdr:rowOff>69668</xdr:rowOff>
    </xdr:from>
    <xdr:to>
      <xdr:col>8</xdr:col>
      <xdr:colOff>179616</xdr:colOff>
      <xdr:row>55</xdr:row>
      <xdr:rowOff>1017815</xdr:rowOff>
    </xdr:to>
    <xdr:pic>
      <xdr:nvPicPr>
        <xdr:cNvPr id="3" name="Imagen 2">
          <a:extLst>
            <a:ext uri="{FF2B5EF4-FFF2-40B4-BE49-F238E27FC236}">
              <a16:creationId xmlns:a16="http://schemas.microsoft.com/office/drawing/2014/main" id="{8FA7941A-2CBF-4A4C-A328-E8A591425E2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8479" y="10185218"/>
          <a:ext cx="3518262" cy="1367247"/>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14</xdr:col>
          <xdr:colOff>504825</xdr:colOff>
          <xdr:row>1</xdr:row>
          <xdr:rowOff>95250</xdr:rowOff>
        </xdr:from>
        <xdr:to>
          <xdr:col>15</xdr:col>
          <xdr:colOff>314325</xdr:colOff>
          <xdr:row>2</xdr:row>
          <xdr:rowOff>38100</xdr:rowOff>
        </xdr:to>
        <xdr:sp macro="" textlink="">
          <xdr:nvSpPr>
            <xdr:cNvPr id="10241" name="Object 1" hidden="1">
              <a:extLst>
                <a:ext uri="{63B3BB69-23CF-44E3-9099-C40C66FF867C}">
                  <a14:compatExt spid="_x0000_s10241"/>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3</xdr:col>
      <xdr:colOff>403127</xdr:colOff>
      <xdr:row>51</xdr:row>
      <xdr:rowOff>397957</xdr:rowOff>
    </xdr:from>
    <xdr:ext cx="971571" cy="269241"/>
    <mc:AlternateContent xmlns:mc="http://schemas.openxmlformats.org/markup-compatibility/2006" xmlns:a14="http://schemas.microsoft.com/office/drawing/2010/main">
      <mc:Choice Requires="a14">
        <xdr:sp macro="" textlink="">
          <xdr:nvSpPr>
            <xdr:cNvPr id="5" name="19 CuadroTexto"/>
            <xdr:cNvSpPr txBox="1"/>
          </xdr:nvSpPr>
          <xdr:spPr>
            <a:xfrm>
              <a:off x="1469927" y="9599107"/>
              <a:ext cx="971571" cy="2692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es-ES" sz="1100" b="1" i="1">
                        <a:solidFill>
                          <a:schemeClr val="tx1"/>
                        </a:solidFill>
                        <a:effectLst/>
                        <a:latin typeface="Cambria Math"/>
                        <a:ea typeface="+mn-ea"/>
                        <a:cs typeface="+mn-cs"/>
                      </a:rPr>
                      <m:t>𝑸𝒊</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𝑨𝒊</m:t>
                    </m:r>
                    <m:r>
                      <a:rPr lang="es-ES" sz="1100" b="1" i="1">
                        <a:solidFill>
                          <a:schemeClr val="tx1"/>
                        </a:solidFill>
                        <a:effectLst/>
                        <a:latin typeface="Cambria Math"/>
                        <a:ea typeface="+mn-ea"/>
                        <a:cs typeface="+mn-cs"/>
                      </a:rPr>
                      <m:t>∗</m:t>
                    </m:r>
                    <m:acc>
                      <m:accPr>
                        <m:chr m:val="̅"/>
                        <m:ctrlPr>
                          <a:rPr lang="es-ES" sz="1100" b="1" i="1">
                            <a:solidFill>
                              <a:schemeClr val="tx1"/>
                            </a:solidFill>
                            <a:effectLst/>
                            <a:latin typeface="Cambria Math" panose="02040503050406030204" pitchFamily="18" charset="0"/>
                            <a:ea typeface="+mn-ea"/>
                            <a:cs typeface="+mn-cs"/>
                          </a:rPr>
                        </m:ctrlPr>
                      </m:accPr>
                      <m:e>
                        <m:r>
                          <a:rPr lang="es-ES" sz="1100" b="1" i="1">
                            <a:solidFill>
                              <a:schemeClr val="tx1"/>
                            </a:solidFill>
                            <a:effectLst/>
                            <a:latin typeface="Cambria Math" panose="02040503050406030204" pitchFamily="18" charset="0"/>
                            <a:ea typeface="+mn-ea"/>
                            <a:cs typeface="+mn-cs"/>
                          </a:rPr>
                          <m:t>𝑽𝒊</m:t>
                        </m:r>
                      </m:e>
                    </m:acc>
                  </m:oMath>
                </m:oMathPara>
              </a14:m>
              <a:endParaRPr lang="es-ES" sz="1100">
                <a:solidFill>
                  <a:schemeClr val="tx1"/>
                </a:solidFill>
                <a:effectLst/>
                <a:latin typeface="+mn-lt"/>
                <a:ea typeface="+mn-ea"/>
                <a:cs typeface="+mn-cs"/>
              </a:endParaRPr>
            </a:p>
          </xdr:txBody>
        </xdr:sp>
      </mc:Choice>
      <mc:Fallback xmlns="">
        <xdr:sp macro="" textlink="">
          <xdr:nvSpPr>
            <xdr:cNvPr id="5" name="19 CuadroTexto"/>
            <xdr:cNvSpPr txBox="1"/>
          </xdr:nvSpPr>
          <xdr:spPr>
            <a:xfrm>
              <a:off x="1469927" y="9599107"/>
              <a:ext cx="971571" cy="2692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a:ea typeface="+mn-ea"/>
                  <a:cs typeface="+mn-cs"/>
                </a:rPr>
                <a:t>𝑸𝒊=𝑨𝒊∗</a:t>
              </a:r>
              <a:r>
                <a:rPr lang="es-ES" sz="1100" b="1" i="0">
                  <a:solidFill>
                    <a:schemeClr val="tx1"/>
                  </a:solidFill>
                  <a:effectLst/>
                  <a:latin typeface="Cambria Math" panose="02040503050406030204" pitchFamily="18" charset="0"/>
                  <a:ea typeface="+mn-ea"/>
                  <a:cs typeface="+mn-cs"/>
                </a:rPr>
                <a:t>(𝑽𝒊) ̅</a:t>
              </a:r>
              <a:endParaRPr lang="es-ES" sz="1100">
                <a:solidFill>
                  <a:schemeClr val="tx1"/>
                </a:solidFill>
                <a:effectLst/>
                <a:latin typeface="+mn-lt"/>
                <a:ea typeface="+mn-ea"/>
                <a:cs typeface="+mn-cs"/>
              </a:endParaRPr>
            </a:p>
          </xdr:txBody>
        </xdr:sp>
      </mc:Fallback>
    </mc:AlternateContent>
    <xdr:clientData/>
  </xdr:oneCellAnchor>
  <xdr:oneCellAnchor>
    <xdr:from>
      <xdr:col>8</xdr:col>
      <xdr:colOff>185307</xdr:colOff>
      <xdr:row>51</xdr:row>
      <xdr:rowOff>320459</xdr:rowOff>
    </xdr:from>
    <xdr:ext cx="1857376" cy="420243"/>
    <mc:AlternateContent xmlns:mc="http://schemas.openxmlformats.org/markup-compatibility/2006" xmlns:a14="http://schemas.microsoft.com/office/drawing/2010/main">
      <mc:Choice Requires="a14">
        <xdr:sp macro="" textlink="">
          <xdr:nvSpPr>
            <xdr:cNvPr id="6" name="20 CuadroTexto"/>
            <xdr:cNvSpPr txBox="1"/>
          </xdr:nvSpPr>
          <xdr:spPr>
            <a:xfrm>
              <a:off x="3852432" y="9521609"/>
              <a:ext cx="1857376" cy="4202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es-ES" sz="1100" b="1" i="1">
                        <a:solidFill>
                          <a:schemeClr val="tx1"/>
                        </a:solidFill>
                        <a:effectLst/>
                        <a:latin typeface="Cambria Math"/>
                        <a:ea typeface="+mn-ea"/>
                        <a:cs typeface="+mn-cs"/>
                      </a:rPr>
                      <m:t>𝑨𝒊</m:t>
                    </m:r>
                    <m:r>
                      <a:rPr lang="es-ES" sz="1100" b="1" i="1">
                        <a:solidFill>
                          <a:schemeClr val="tx1"/>
                        </a:solidFill>
                        <a:effectLst/>
                        <a:latin typeface="Cambria Math"/>
                        <a:ea typeface="+mn-ea"/>
                        <a:cs typeface="+mn-cs"/>
                      </a:rPr>
                      <m:t>=</m:t>
                    </m:r>
                    <m:f>
                      <m:fPr>
                        <m:ctrlPr>
                          <a:rPr lang="es-CO" sz="1100" b="1" i="1">
                            <a:solidFill>
                              <a:schemeClr val="tx1"/>
                            </a:solidFill>
                            <a:effectLst/>
                            <a:latin typeface="Cambria Math" panose="02040503050406030204" pitchFamily="18" charset="0"/>
                            <a:ea typeface="+mn-ea"/>
                            <a:cs typeface="+mn-cs"/>
                          </a:rPr>
                        </m:ctrlPr>
                      </m:fPr>
                      <m:num>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𝒉</m:t>
                            </m:r>
                          </m:e>
                          <m:sub>
                            <m:r>
                              <a:rPr lang="es-CO" sz="1100" b="1" i="1">
                                <a:solidFill>
                                  <a:schemeClr val="tx1"/>
                                </a:solidFill>
                                <a:effectLst/>
                                <a:latin typeface="Cambria Math" panose="02040503050406030204" pitchFamily="18" charset="0"/>
                                <a:ea typeface="+mn-ea"/>
                                <a:cs typeface="+mn-cs"/>
                              </a:rPr>
                              <m:t>𝒊</m:t>
                            </m:r>
                          </m:sub>
                        </m:sSub>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𝒉</m:t>
                            </m:r>
                          </m:e>
                          <m:sub>
                            <m:r>
                              <a:rPr lang="es-CO" sz="1100" b="1" i="1">
                                <a:solidFill>
                                  <a:schemeClr val="tx1"/>
                                </a:solidFill>
                                <a:effectLst/>
                                <a:latin typeface="Cambria Math" panose="02040503050406030204" pitchFamily="18" charset="0"/>
                                <a:ea typeface="+mn-ea"/>
                                <a:cs typeface="+mn-cs"/>
                              </a:rPr>
                              <m:t>𝒊</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𝟏</m:t>
                            </m:r>
                            <m:r>
                              <a:rPr lang="es-CO" sz="1100" b="1" i="1">
                                <a:solidFill>
                                  <a:schemeClr val="tx1"/>
                                </a:solidFill>
                                <a:effectLst/>
                                <a:latin typeface="Cambria Math" panose="02040503050406030204" pitchFamily="18" charset="0"/>
                                <a:ea typeface="+mn-ea"/>
                                <a:cs typeface="+mn-cs"/>
                              </a:rPr>
                              <m:t> </m:t>
                            </m:r>
                          </m:sub>
                        </m:sSub>
                        <m:r>
                          <a:rPr lang="es-CO" sz="1100" b="1" i="1">
                            <a:solidFill>
                              <a:schemeClr val="tx1"/>
                            </a:solidFill>
                            <a:effectLst/>
                            <a:latin typeface="Cambria Math" panose="02040503050406030204" pitchFamily="18" charset="0"/>
                            <a:ea typeface="+mn-ea"/>
                            <a:cs typeface="+mn-cs"/>
                          </a:rPr>
                          <m:t>)</m:t>
                        </m:r>
                        <m:r>
                          <a:rPr lang="es-ES" sz="1100" b="1" i="1">
                            <a:solidFill>
                              <a:schemeClr val="tx1"/>
                            </a:solidFill>
                            <a:effectLst/>
                            <a:latin typeface="Cambria Math"/>
                            <a:ea typeface="+mn-ea"/>
                            <a:cs typeface="+mn-cs"/>
                          </a:rPr>
                          <m:t>∗</m:t>
                        </m:r>
                        <m:r>
                          <a:rPr lang="es-CO" sz="1100" b="1" i="1">
                            <a:solidFill>
                              <a:schemeClr val="tx1"/>
                            </a:solidFill>
                            <a:effectLst/>
                            <a:latin typeface="Cambria Math" panose="02040503050406030204" pitchFamily="18" charset="0"/>
                            <a:ea typeface="+mn-ea"/>
                            <a:cs typeface="+mn-cs"/>
                          </a:rPr>
                          <m:t>𝑩</m:t>
                        </m:r>
                      </m:num>
                      <m:den>
                        <m:r>
                          <a:rPr lang="es-CO" sz="1100" b="1" i="1">
                            <a:solidFill>
                              <a:schemeClr val="tx1"/>
                            </a:solidFill>
                            <a:effectLst/>
                            <a:latin typeface="Cambria Math" panose="02040503050406030204" pitchFamily="18" charset="0"/>
                            <a:ea typeface="+mn-ea"/>
                            <a:cs typeface="+mn-cs"/>
                          </a:rPr>
                          <m:t>𝟐</m:t>
                        </m:r>
                      </m:den>
                    </m:f>
                  </m:oMath>
                </m:oMathPara>
              </a14:m>
              <a:endParaRPr lang="es-ES" sz="1100">
                <a:solidFill>
                  <a:schemeClr val="tx1"/>
                </a:solidFill>
                <a:effectLst/>
                <a:latin typeface="+mn-lt"/>
                <a:ea typeface="+mn-ea"/>
                <a:cs typeface="+mn-cs"/>
              </a:endParaRPr>
            </a:p>
          </xdr:txBody>
        </xdr:sp>
      </mc:Choice>
      <mc:Fallback xmlns="">
        <xdr:sp macro="" textlink="">
          <xdr:nvSpPr>
            <xdr:cNvPr id="6" name="20 CuadroTexto"/>
            <xdr:cNvSpPr txBox="1"/>
          </xdr:nvSpPr>
          <xdr:spPr>
            <a:xfrm>
              <a:off x="3852432" y="9521609"/>
              <a:ext cx="1857376" cy="4202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a:ea typeface="+mn-ea"/>
                  <a:cs typeface="+mn-cs"/>
                </a:rPr>
                <a:t>𝑨𝒊=</a:t>
              </a:r>
              <a:r>
                <a:rPr lang="es-CO" sz="1100" b="1" i="0">
                  <a:solidFill>
                    <a:schemeClr val="tx1"/>
                  </a:solidFill>
                  <a:effectLst/>
                  <a:latin typeface="Cambria Math" panose="02040503050406030204" pitchFamily="18" charset="0"/>
                  <a:ea typeface="+mn-ea"/>
                  <a:cs typeface="+mn-cs"/>
                </a:rPr>
                <a:t>(〖(𝒉〗_𝒊+𝒉_(𝒊+𝟏 ))</a:t>
              </a:r>
              <a:r>
                <a:rPr lang="es-ES" sz="1100" b="1" i="0">
                  <a:solidFill>
                    <a:schemeClr val="tx1"/>
                  </a:solidFill>
                  <a:effectLst/>
                  <a:latin typeface="Cambria Math"/>
                  <a:ea typeface="+mn-ea"/>
                  <a:cs typeface="+mn-cs"/>
                </a:rPr>
                <a:t>∗</a:t>
              </a:r>
              <a:r>
                <a:rPr lang="es-CO" sz="1100" b="1" i="0">
                  <a:solidFill>
                    <a:schemeClr val="tx1"/>
                  </a:solidFill>
                  <a:effectLst/>
                  <a:latin typeface="Cambria Math" panose="02040503050406030204" pitchFamily="18" charset="0"/>
                  <a:ea typeface="+mn-ea"/>
                  <a:cs typeface="+mn-cs"/>
                </a:rPr>
                <a:t>𝑩)/𝟐</a:t>
              </a:r>
              <a:endParaRPr lang="es-ES" sz="1100">
                <a:solidFill>
                  <a:schemeClr val="tx1"/>
                </a:solidFill>
                <a:effectLst/>
                <a:latin typeface="+mn-lt"/>
                <a:ea typeface="+mn-ea"/>
                <a:cs typeface="+mn-cs"/>
              </a:endParaRPr>
            </a:p>
          </xdr:txBody>
        </xdr:sp>
      </mc:Fallback>
    </mc:AlternateContent>
    <xdr:clientData/>
  </xdr:oneCellAnchor>
  <xdr:oneCellAnchor>
    <xdr:from>
      <xdr:col>10</xdr:col>
      <xdr:colOff>422095</xdr:colOff>
      <xdr:row>51</xdr:row>
      <xdr:rowOff>27002</xdr:rowOff>
    </xdr:from>
    <xdr:ext cx="2933700" cy="409215"/>
    <mc:AlternateContent xmlns:mc="http://schemas.openxmlformats.org/markup-compatibility/2006" xmlns:a14="http://schemas.microsoft.com/office/drawing/2010/main">
      <mc:Choice Requires="a14">
        <xdr:sp macro="" textlink="">
          <xdr:nvSpPr>
            <xdr:cNvPr id="7" name="21 CuadroTexto"/>
            <xdr:cNvSpPr txBox="1"/>
          </xdr:nvSpPr>
          <xdr:spPr>
            <a:xfrm>
              <a:off x="5022670" y="9228152"/>
              <a:ext cx="2933700" cy="4092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acc>
                      <m:accPr>
                        <m:chr m:val="̅"/>
                        <m:ctrlPr>
                          <a:rPr lang="es-ES" sz="1100" b="1" i="1">
                            <a:solidFill>
                              <a:schemeClr val="tx1"/>
                            </a:solidFill>
                            <a:effectLst/>
                            <a:latin typeface="Cambria Math" panose="02040503050406030204" pitchFamily="18" charset="0"/>
                            <a:ea typeface="+mn-ea"/>
                            <a:cs typeface="+mn-cs"/>
                          </a:rPr>
                        </m:ctrlPr>
                      </m:accPr>
                      <m:e>
                        <m:r>
                          <a:rPr lang="es-ES" sz="1100" b="1" i="1">
                            <a:solidFill>
                              <a:schemeClr val="tx1"/>
                            </a:solidFill>
                            <a:effectLst/>
                            <a:latin typeface="Cambria Math" panose="02040503050406030204" pitchFamily="18" charset="0"/>
                            <a:ea typeface="+mn-ea"/>
                            <a:cs typeface="+mn-cs"/>
                          </a:rPr>
                          <m:t>𝑽𝒊</m:t>
                        </m:r>
                      </m:e>
                    </m:acc>
                    <m:r>
                      <a:rPr lang="es-ES" sz="1100" b="1" i="1">
                        <a:solidFill>
                          <a:schemeClr val="tx1"/>
                        </a:solidFill>
                        <a:effectLst/>
                        <a:latin typeface="Cambria Math"/>
                        <a:ea typeface="+mn-ea"/>
                        <a:cs typeface="+mn-cs"/>
                      </a:rPr>
                      <m:t>=</m:t>
                    </m:r>
                    <m:f>
                      <m:fPr>
                        <m:ctrlPr>
                          <a:rPr lang="es-ES" sz="1100" b="1" i="1">
                            <a:solidFill>
                              <a:schemeClr val="tx1"/>
                            </a:solidFill>
                            <a:effectLst/>
                            <a:latin typeface="Cambria Math" panose="02040503050406030204" pitchFamily="18" charset="0"/>
                            <a:ea typeface="+mn-ea"/>
                            <a:cs typeface="+mn-cs"/>
                          </a:rPr>
                        </m:ctrlPr>
                      </m:fPr>
                      <m:num>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𝟎</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𝟐</m:t>
                            </m:r>
                          </m:sub>
                        </m:sSub>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𝟐</m:t>
                        </m:r>
                        <m:r>
                          <a:rPr lang="es-ES" sz="1100" b="1" i="1">
                            <a:solidFill>
                              <a:schemeClr val="tx1"/>
                            </a:solidFill>
                            <a:effectLst/>
                            <a:latin typeface="Cambria Math"/>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𝟎</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𝟒</m:t>
                            </m:r>
                          </m:sub>
                        </m:sSub>
                        <m:r>
                          <a:rPr lang="es-ES" sz="1100" b="1" i="1">
                            <a:solidFill>
                              <a:schemeClr val="tx1"/>
                            </a:solidFill>
                            <a:effectLst/>
                            <a:latin typeface="Cambria Math"/>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𝟎</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𝟖</m:t>
                            </m:r>
                          </m:sub>
                        </m:sSub>
                      </m:num>
                      <m:den>
                        <m:r>
                          <a:rPr lang="es-ES" sz="1100" b="1" i="1">
                            <a:solidFill>
                              <a:schemeClr val="tx1"/>
                            </a:solidFill>
                            <a:effectLst/>
                            <a:latin typeface="Cambria Math"/>
                            <a:ea typeface="+mn-ea"/>
                            <a:cs typeface="+mn-cs"/>
                          </a:rPr>
                          <m:t>𝟒</m:t>
                        </m:r>
                      </m:den>
                    </m:f>
                    <m:r>
                      <a:rPr lang="es-ES" sz="1100" b="1" i="1">
                        <a:solidFill>
                          <a:schemeClr val="tx1"/>
                        </a:solidFill>
                        <a:effectLst/>
                        <a:latin typeface="Cambria Math"/>
                        <a:ea typeface="+mn-ea"/>
                        <a:cs typeface="+mn-cs"/>
                      </a:rPr>
                      <m:t> </m:t>
                    </m:r>
                  </m:oMath>
                </m:oMathPara>
              </a14:m>
              <a:endParaRPr lang="es-ES" sz="1100">
                <a:solidFill>
                  <a:schemeClr val="tx1"/>
                </a:solidFill>
                <a:effectLst/>
                <a:latin typeface="+mn-lt"/>
                <a:ea typeface="+mn-ea"/>
                <a:cs typeface="+mn-cs"/>
              </a:endParaRPr>
            </a:p>
          </xdr:txBody>
        </xdr:sp>
      </mc:Choice>
      <mc:Fallback xmlns="">
        <xdr:sp macro="" textlink="">
          <xdr:nvSpPr>
            <xdr:cNvPr id="7" name="21 CuadroTexto"/>
            <xdr:cNvSpPr txBox="1"/>
          </xdr:nvSpPr>
          <xdr:spPr>
            <a:xfrm>
              <a:off x="5022670" y="9228152"/>
              <a:ext cx="2933700" cy="4092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panose="02040503050406030204" pitchFamily="18" charset="0"/>
                  <a:ea typeface="+mn-ea"/>
                  <a:cs typeface="+mn-cs"/>
                </a:rPr>
                <a:t>(𝑽𝒊) ̅</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𝟎.𝟐</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+𝟐∗𝑽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𝟎.𝟒</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𝟎.𝟖</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𝟒  </a:t>
              </a:r>
              <a:endParaRPr lang="es-ES" sz="1100">
                <a:solidFill>
                  <a:schemeClr val="tx1"/>
                </a:solidFill>
                <a:effectLst/>
                <a:latin typeface="+mn-lt"/>
                <a:ea typeface="+mn-ea"/>
                <a:cs typeface="+mn-cs"/>
              </a:endParaRPr>
            </a:p>
          </xdr:txBody>
        </xdr:sp>
      </mc:Fallback>
    </mc:AlternateContent>
    <xdr:clientData/>
  </xdr:oneCellAnchor>
  <xdr:oneCellAnchor>
    <xdr:from>
      <xdr:col>14</xdr:col>
      <xdr:colOff>276287</xdr:colOff>
      <xdr:row>51</xdr:row>
      <xdr:rowOff>18715</xdr:rowOff>
    </xdr:from>
    <xdr:ext cx="1055203" cy="410305"/>
    <mc:AlternateContent xmlns:mc="http://schemas.openxmlformats.org/markup-compatibility/2006" xmlns:a14="http://schemas.microsoft.com/office/drawing/2010/main">
      <mc:Choice Requires="a14">
        <xdr:sp macro="" textlink="">
          <xdr:nvSpPr>
            <xdr:cNvPr id="8" name="22 CuadroTexto"/>
            <xdr:cNvSpPr txBox="1"/>
          </xdr:nvSpPr>
          <xdr:spPr>
            <a:xfrm>
              <a:off x="7658162" y="9219865"/>
              <a:ext cx="1055203" cy="4103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𝒎𝒆𝒅𝒊𝒂</m:t>
                        </m:r>
                      </m:sub>
                    </m:sSub>
                    <m:r>
                      <a:rPr lang="es-ES" sz="1100" b="1" i="1">
                        <a:solidFill>
                          <a:schemeClr val="tx1"/>
                        </a:solidFill>
                        <a:effectLst/>
                        <a:latin typeface="Cambria Math"/>
                        <a:ea typeface="+mn-ea"/>
                        <a:cs typeface="+mn-cs"/>
                      </a:rPr>
                      <m:t>=</m:t>
                    </m:r>
                    <m:f>
                      <m:fPr>
                        <m:ctrlPr>
                          <a:rPr lang="es-ES" sz="1100" b="1" i="1">
                            <a:solidFill>
                              <a:schemeClr val="tx1"/>
                            </a:solidFill>
                            <a:effectLst/>
                            <a:latin typeface="Cambria Math" panose="02040503050406030204" pitchFamily="18" charset="0"/>
                            <a:ea typeface="+mn-ea"/>
                            <a:cs typeface="+mn-cs"/>
                          </a:rPr>
                        </m:ctrlPr>
                      </m:fPr>
                      <m:num>
                        <m:r>
                          <a:rPr lang="es-ES" sz="1100" b="1" i="1">
                            <a:solidFill>
                              <a:schemeClr val="tx1"/>
                            </a:solidFill>
                            <a:effectLst/>
                            <a:latin typeface="Cambria Math"/>
                            <a:ea typeface="+mn-ea"/>
                            <a:cs typeface="+mn-cs"/>
                          </a:rPr>
                          <m:t>𝑸𝒕</m:t>
                        </m:r>
                      </m:num>
                      <m:den>
                        <m:r>
                          <a:rPr lang="es-ES" sz="1100" b="1" i="1">
                            <a:solidFill>
                              <a:schemeClr val="tx1"/>
                            </a:solidFill>
                            <a:effectLst/>
                            <a:latin typeface="Cambria Math"/>
                            <a:ea typeface="+mn-ea"/>
                            <a:cs typeface="+mn-cs"/>
                          </a:rPr>
                          <m:t>𝑨𝒕</m:t>
                        </m:r>
                      </m:den>
                    </m:f>
                    <m:r>
                      <a:rPr lang="es-ES" sz="1100" b="1" i="1">
                        <a:solidFill>
                          <a:schemeClr val="tx1"/>
                        </a:solidFill>
                        <a:effectLst/>
                        <a:latin typeface="Cambria Math"/>
                        <a:ea typeface="+mn-ea"/>
                        <a:cs typeface="+mn-cs"/>
                      </a:rPr>
                      <m:t> </m:t>
                    </m:r>
                  </m:oMath>
                </m:oMathPara>
              </a14:m>
              <a:endParaRPr lang="es-ES" sz="1100">
                <a:solidFill>
                  <a:schemeClr val="tx1"/>
                </a:solidFill>
                <a:effectLst/>
                <a:latin typeface="+mn-lt"/>
                <a:ea typeface="+mn-ea"/>
                <a:cs typeface="+mn-cs"/>
              </a:endParaRPr>
            </a:p>
          </xdr:txBody>
        </xdr:sp>
      </mc:Choice>
      <mc:Fallback xmlns="">
        <xdr:sp macro="" textlink="">
          <xdr:nvSpPr>
            <xdr:cNvPr id="8" name="22 CuadroTexto"/>
            <xdr:cNvSpPr txBox="1"/>
          </xdr:nvSpPr>
          <xdr:spPr>
            <a:xfrm>
              <a:off x="7658162" y="9219865"/>
              <a:ext cx="1055203" cy="4103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𝒎𝒆𝒅𝒊𝒂=𝑸𝒕</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𝑨𝒕  </a:t>
              </a:r>
              <a:endParaRPr lang="es-ES" sz="1100">
                <a:solidFill>
                  <a:schemeClr val="tx1"/>
                </a:solidFill>
                <a:effectLst/>
                <a:latin typeface="+mn-lt"/>
                <a:ea typeface="+mn-ea"/>
                <a:cs typeface="+mn-cs"/>
              </a:endParaRPr>
            </a:p>
          </xdr:txBody>
        </xdr:sp>
      </mc:Fallback>
    </mc:AlternateContent>
    <xdr:clientData/>
  </xdr:oneCellAnchor>
  <xdr:oneCellAnchor>
    <xdr:from>
      <xdr:col>2</xdr:col>
      <xdr:colOff>280349</xdr:colOff>
      <xdr:row>51</xdr:row>
      <xdr:rowOff>47061</xdr:rowOff>
    </xdr:from>
    <xdr:ext cx="4906839" cy="416524"/>
    <mc:AlternateContent xmlns:mc="http://schemas.openxmlformats.org/markup-compatibility/2006" xmlns:a14="http://schemas.microsoft.com/office/drawing/2010/main">
      <mc:Choice Requires="a14">
        <xdr:sp macro="" textlink="">
          <xdr:nvSpPr>
            <xdr:cNvPr id="9" name="21 CuadroTexto"/>
            <xdr:cNvSpPr txBox="1"/>
          </xdr:nvSpPr>
          <xdr:spPr>
            <a:xfrm>
              <a:off x="851849" y="9248211"/>
              <a:ext cx="4906839" cy="416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acc>
                      <m:accPr>
                        <m:chr m:val="̅"/>
                        <m:ctrlPr>
                          <a:rPr lang="es-ES" sz="1100" b="1" i="1">
                            <a:solidFill>
                              <a:schemeClr val="tx1"/>
                            </a:solidFill>
                            <a:effectLst/>
                            <a:latin typeface="Cambria Math" panose="02040503050406030204" pitchFamily="18" charset="0"/>
                            <a:ea typeface="+mn-ea"/>
                            <a:cs typeface="+mn-cs"/>
                          </a:rPr>
                        </m:ctrlPr>
                      </m:accPr>
                      <m:e>
                        <m:r>
                          <a:rPr lang="es-ES" sz="1100" b="1" i="1">
                            <a:solidFill>
                              <a:schemeClr val="tx1"/>
                            </a:solidFill>
                            <a:effectLst/>
                            <a:latin typeface="Cambria Math" panose="02040503050406030204" pitchFamily="18" charset="0"/>
                            <a:ea typeface="+mn-ea"/>
                            <a:cs typeface="+mn-cs"/>
                          </a:rPr>
                          <m:t>𝑽𝒊</m:t>
                        </m:r>
                      </m:e>
                    </m:acc>
                    <m:r>
                      <a:rPr lang="es-ES" sz="1100" b="1" i="1">
                        <a:solidFill>
                          <a:schemeClr val="tx1"/>
                        </a:solidFill>
                        <a:effectLst/>
                        <a:latin typeface="Cambria Math"/>
                        <a:ea typeface="+mn-ea"/>
                        <a:cs typeface="+mn-cs"/>
                      </a:rPr>
                      <m:t>=</m:t>
                    </m:r>
                    <m:f>
                      <m:fPr>
                        <m:ctrlPr>
                          <a:rPr lang="es-ES" sz="1100" b="1" i="1">
                            <a:solidFill>
                              <a:schemeClr val="tx1"/>
                            </a:solidFill>
                            <a:effectLst/>
                            <a:latin typeface="Cambria Math" panose="02040503050406030204" pitchFamily="18" charset="0"/>
                            <a:ea typeface="+mn-ea"/>
                            <a:cs typeface="+mn-cs"/>
                          </a:rPr>
                        </m:ctrlPr>
                      </m:fPr>
                      <m:num>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a:ea typeface="+mn-ea"/>
                                <a:cs typeface="+mn-cs"/>
                              </a:rPr>
                              <m:t>.</m:t>
                            </m:r>
                            <m:r>
                              <a:rPr lang="es-CO" sz="1100" b="1" i="1">
                                <a:solidFill>
                                  <a:schemeClr val="tx1"/>
                                </a:solidFill>
                                <a:effectLst/>
                                <a:latin typeface="Cambria Math" panose="02040503050406030204" pitchFamily="18" charset="0"/>
                                <a:ea typeface="+mn-ea"/>
                                <a:cs typeface="+mn-cs"/>
                              </a:rPr>
                              <m:t>𝟏</m:t>
                            </m:r>
                          </m:sub>
                        </m:sSub>
                        <m:r>
                          <a:rPr lang="es-ES" sz="1100" b="1" i="1">
                            <a:solidFill>
                              <a:schemeClr val="tx1"/>
                            </a:solidFill>
                            <a:effectLst/>
                            <a:latin typeface="Cambria Math"/>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𝟎</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𝟒</m:t>
                            </m:r>
                          </m:sub>
                        </m:sSub>
                        <m:r>
                          <a:rPr lang="es-ES" sz="1100" b="1" i="1">
                            <a:solidFill>
                              <a:schemeClr val="tx1"/>
                            </a:solidFill>
                            <a:effectLst/>
                            <a:latin typeface="Cambria Math"/>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𝟓</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𝟔</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𝟕</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𝟖</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𝟗</m:t>
                                </m:r>
                              </m:sub>
                            </m:sSub>
                            <m:r>
                              <a:rPr lang="es-ES" sz="1100" b="1" i="1">
                                <a:solidFill>
                                  <a:schemeClr val="tx1"/>
                                </a:solidFill>
                                <a:effectLst/>
                                <a:latin typeface="Cambria Math" panose="02040503050406030204" pitchFamily="18" charset="0"/>
                                <a:ea typeface="+mn-ea"/>
                                <a:cs typeface="+mn-cs"/>
                              </a:rPr>
                              <m:t>+</m:t>
                            </m:r>
                            <m:r>
                              <a:rPr lang="es-ES" sz="1100" b="1" i="1">
                                <a:solidFill>
                                  <a:schemeClr val="tx1"/>
                                </a:solidFill>
                                <a:effectLst/>
                                <a:latin typeface="Cambria Math"/>
                                <a:ea typeface="+mn-ea"/>
                                <a:cs typeface="+mn-cs"/>
                              </a:rPr>
                              <m:t>𝑽</m:t>
                            </m:r>
                          </m:e>
                          <m:sub>
                            <m:r>
                              <a:rPr lang="es-CO" sz="1100" b="1" i="1">
                                <a:solidFill>
                                  <a:schemeClr val="tx1"/>
                                </a:solidFill>
                                <a:effectLst/>
                                <a:latin typeface="Cambria Math" panose="02040503050406030204" pitchFamily="18" charset="0"/>
                                <a:ea typeface="+mn-ea"/>
                                <a:cs typeface="+mn-cs"/>
                              </a:rPr>
                              <m:t>𝒔𝒖𝒑𝒇</m:t>
                            </m:r>
                            <m:r>
                              <a:rPr lang="es-CO" sz="1100" b="1" i="1">
                                <a:solidFill>
                                  <a:schemeClr val="tx1"/>
                                </a:solidFill>
                                <a:effectLst/>
                                <a:latin typeface="Cambria Math" panose="02040503050406030204" pitchFamily="18" charset="0"/>
                                <a:ea typeface="+mn-ea"/>
                                <a:cs typeface="+mn-cs"/>
                              </a:rPr>
                              <m:t> </m:t>
                            </m:r>
                          </m:sub>
                        </m:sSub>
                      </m:num>
                      <m:den>
                        <m:r>
                          <a:rPr lang="es-CO" sz="1100" b="1" i="1">
                            <a:solidFill>
                              <a:schemeClr val="tx1"/>
                            </a:solidFill>
                            <a:effectLst/>
                            <a:latin typeface="Cambria Math" panose="02040503050406030204" pitchFamily="18" charset="0"/>
                            <a:ea typeface="+mn-ea"/>
                            <a:cs typeface="+mn-cs"/>
                          </a:rPr>
                          <m:t>𝟏𝟎</m:t>
                        </m:r>
                      </m:den>
                    </m:f>
                    <m:r>
                      <a:rPr lang="es-ES" sz="1100" b="1" i="1">
                        <a:solidFill>
                          <a:schemeClr val="tx1"/>
                        </a:solidFill>
                        <a:effectLst/>
                        <a:latin typeface="Cambria Math"/>
                        <a:ea typeface="+mn-ea"/>
                        <a:cs typeface="+mn-cs"/>
                      </a:rPr>
                      <m:t> </m:t>
                    </m:r>
                  </m:oMath>
                </m:oMathPara>
              </a14:m>
              <a:endParaRPr lang="es-ES" sz="1100">
                <a:solidFill>
                  <a:schemeClr val="tx1"/>
                </a:solidFill>
                <a:effectLst/>
                <a:latin typeface="+mn-lt"/>
                <a:ea typeface="+mn-ea"/>
                <a:cs typeface="+mn-cs"/>
              </a:endParaRPr>
            </a:p>
          </xdr:txBody>
        </xdr:sp>
      </mc:Choice>
      <mc:Fallback xmlns="">
        <xdr:sp macro="" textlink="">
          <xdr:nvSpPr>
            <xdr:cNvPr id="9" name="21 CuadroTexto"/>
            <xdr:cNvSpPr txBox="1"/>
          </xdr:nvSpPr>
          <xdr:spPr>
            <a:xfrm>
              <a:off x="851849" y="9248211"/>
              <a:ext cx="4906839" cy="416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panose="02040503050406030204" pitchFamily="18" charset="0"/>
                  <a:ea typeface="+mn-ea"/>
                  <a:cs typeface="+mn-cs"/>
                </a:rPr>
                <a:t>(𝑽𝒊) ̅</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CO" sz="1100" b="1" i="0">
                  <a:solidFill>
                    <a:schemeClr val="tx1"/>
                  </a:solidFill>
                  <a:effectLst/>
                  <a:latin typeface="Cambria Math" panose="02040503050406030204" pitchFamily="18" charset="0"/>
                  <a:ea typeface="+mn-ea"/>
                  <a:cs typeface="+mn-cs"/>
                </a:rPr>
                <a:t>𝟎</a:t>
              </a:r>
              <a:r>
                <a:rPr lang="es-ES" sz="1100" b="1" i="0">
                  <a:solidFill>
                    <a:schemeClr val="tx1"/>
                  </a:solidFill>
                  <a:effectLst/>
                  <a:latin typeface="Cambria Math"/>
                  <a:ea typeface="+mn-ea"/>
                  <a:cs typeface="+mn-cs"/>
                </a:rPr>
                <a:t>.</a:t>
              </a:r>
              <a:r>
                <a:rPr lang="es-CO" sz="1100" b="1" i="0">
                  <a:solidFill>
                    <a:schemeClr val="tx1"/>
                  </a:solidFill>
                  <a:effectLst/>
                  <a:latin typeface="Cambria Math" panose="02040503050406030204" pitchFamily="18" charset="0"/>
                  <a:ea typeface="+mn-ea"/>
                  <a:cs typeface="+mn-cs"/>
                </a:rPr>
                <a:t>𝟏</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𝑽_(</a:t>
              </a:r>
              <a:r>
                <a:rPr lang="es-CO" sz="1100" b="1" i="0">
                  <a:solidFill>
                    <a:schemeClr val="tx1"/>
                  </a:solidFill>
                  <a:effectLst/>
                  <a:latin typeface="Cambria Math" panose="02040503050406030204" pitchFamily="18" charset="0"/>
                  <a:ea typeface="+mn-ea"/>
                  <a:cs typeface="+mn-cs"/>
                </a:rPr>
                <a:t>𝟎</a:t>
              </a:r>
              <a:r>
                <a:rPr lang="es-ES" sz="1100" b="1" i="0">
                  <a:solidFill>
                    <a:schemeClr val="tx1"/>
                  </a:solidFill>
                  <a:effectLst/>
                  <a:latin typeface="Cambria Math" panose="02040503050406030204" pitchFamily="18" charset="0"/>
                  <a:ea typeface="+mn-ea"/>
                  <a:cs typeface="+mn-cs"/>
                </a:rPr>
                <a:t>.</a:t>
              </a:r>
              <a:r>
                <a:rPr lang="es-CO" sz="1100" b="1" i="0">
                  <a:solidFill>
                    <a:schemeClr val="tx1"/>
                  </a:solidFill>
                  <a:effectLst/>
                  <a:latin typeface="Cambria Math" panose="02040503050406030204" pitchFamily="18" charset="0"/>
                  <a:ea typeface="+mn-ea"/>
                  <a:cs typeface="+mn-cs"/>
                </a:rPr>
                <a:t>𝟐</a:t>
              </a:r>
              <a:r>
                <a:rPr lang="es-ES" sz="1100" b="1" i="0">
                  <a:solidFill>
                    <a:schemeClr val="tx1"/>
                  </a:solidFill>
                  <a:effectLst/>
                  <a:latin typeface="Cambria Math" panose="02040503050406030204" pitchFamily="18" charset="0"/>
                  <a:ea typeface="+mn-ea"/>
                  <a:cs typeface="+mn-cs"/>
                </a:rPr>
                <a:t>)+𝑽_(</a:t>
              </a:r>
              <a:r>
                <a:rPr lang="es-CO" sz="1100" b="1" i="0">
                  <a:solidFill>
                    <a:schemeClr val="tx1"/>
                  </a:solidFill>
                  <a:effectLst/>
                  <a:latin typeface="Cambria Math" panose="02040503050406030204" pitchFamily="18" charset="0"/>
                  <a:ea typeface="+mn-ea"/>
                  <a:cs typeface="+mn-cs"/>
                </a:rPr>
                <a:t>𝟎</a:t>
              </a:r>
              <a:r>
                <a:rPr lang="es-ES" sz="1100" b="1" i="0">
                  <a:solidFill>
                    <a:schemeClr val="tx1"/>
                  </a:solidFill>
                  <a:effectLst/>
                  <a:latin typeface="Cambria Math" panose="02040503050406030204" pitchFamily="18" charset="0"/>
                  <a:ea typeface="+mn-ea"/>
                  <a:cs typeface="+mn-cs"/>
                </a:rPr>
                <a:t>.</a:t>
              </a:r>
              <a:r>
                <a:rPr lang="es-CO" sz="1100" b="1" i="0">
                  <a:solidFill>
                    <a:schemeClr val="tx1"/>
                  </a:solidFill>
                  <a:effectLst/>
                  <a:latin typeface="Cambria Math" panose="02040503050406030204" pitchFamily="18" charset="0"/>
                  <a:ea typeface="+mn-ea"/>
                  <a:cs typeface="+mn-cs"/>
                </a:rPr>
                <a:t>𝟑</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𝟎.𝟒</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𝟓</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𝟔</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𝟕</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𝟖</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𝟗</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CO" sz="1100" b="1" i="0">
                  <a:solidFill>
                    <a:schemeClr val="tx1"/>
                  </a:solidFill>
                  <a:effectLst/>
                  <a:latin typeface="Cambria Math" panose="02040503050406030204" pitchFamily="18" charset="0"/>
                  <a:ea typeface="+mn-ea"/>
                  <a:cs typeface="+mn-cs"/>
                </a:rPr>
                <a:t>𝒔𝒖𝒑𝒇 </a:t>
              </a:r>
              <a:r>
                <a:rPr lang="es-ES" sz="1100" b="1" i="0">
                  <a:solidFill>
                    <a:schemeClr val="tx1"/>
                  </a:solidFill>
                  <a:effectLst/>
                  <a:latin typeface="Cambria Math" panose="02040503050406030204" pitchFamily="18" charset="0"/>
                  <a:ea typeface="+mn-ea"/>
                  <a:cs typeface="+mn-cs"/>
                </a:rPr>
                <a:t>))/</a:t>
              </a:r>
              <a:r>
                <a:rPr lang="es-CO" sz="1100" b="1" i="0">
                  <a:solidFill>
                    <a:schemeClr val="tx1"/>
                  </a:solidFill>
                  <a:effectLst/>
                  <a:latin typeface="Cambria Math" panose="02040503050406030204" pitchFamily="18" charset="0"/>
                  <a:ea typeface="+mn-ea"/>
                  <a:cs typeface="+mn-cs"/>
                </a:rPr>
                <a:t>𝟏𝟎</a:t>
              </a:r>
              <a:r>
                <a:rPr lang="es-ES" sz="1100" b="1" i="0">
                  <a:solidFill>
                    <a:schemeClr val="tx1"/>
                  </a:solidFill>
                  <a:effectLst/>
                  <a:latin typeface="Cambria Math"/>
                  <a:ea typeface="+mn-ea"/>
                  <a:cs typeface="+mn-cs"/>
                </a:rPr>
                <a:t>  </a:t>
              </a:r>
              <a:endParaRPr lang="es-ES" sz="1100">
                <a:solidFill>
                  <a:schemeClr val="tx1"/>
                </a:solidFill>
                <a:effectLst/>
                <a:latin typeface="+mn-lt"/>
                <a:ea typeface="+mn-ea"/>
                <a:cs typeface="+mn-cs"/>
              </a:endParaRPr>
            </a:p>
          </xdr:txBody>
        </xdr:sp>
      </mc:Fallback>
    </mc:AlternateContent>
    <xdr:clientData/>
  </xdr:oneCellAnchor>
  <xdr:oneCellAnchor>
    <xdr:from>
      <xdr:col>13</xdr:col>
      <xdr:colOff>166236</xdr:colOff>
      <xdr:row>51</xdr:row>
      <xdr:rowOff>319663</xdr:rowOff>
    </xdr:from>
    <xdr:ext cx="1279721" cy="355738"/>
    <mc:AlternateContent xmlns:mc="http://schemas.openxmlformats.org/markup-compatibility/2006" xmlns:a14="http://schemas.microsoft.com/office/drawing/2010/main">
      <mc:Choice Requires="a14">
        <xdr:sp macro="" textlink="">
          <xdr:nvSpPr>
            <xdr:cNvPr id="10" name="19 CuadroTexto"/>
            <xdr:cNvSpPr txBox="1"/>
          </xdr:nvSpPr>
          <xdr:spPr>
            <a:xfrm>
              <a:off x="6833736" y="9520813"/>
              <a:ext cx="1279721" cy="355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14:m>
                <m:oMath xmlns:m="http://schemas.openxmlformats.org/officeDocument/2006/math">
                  <m:r>
                    <a:rPr lang="es-ES" sz="1100" b="1" i="1">
                      <a:solidFill>
                        <a:schemeClr val="tx1"/>
                      </a:solidFill>
                      <a:effectLst/>
                      <a:latin typeface="Cambria Math"/>
                      <a:ea typeface="+mn-ea"/>
                      <a:cs typeface="+mn-cs"/>
                    </a:rPr>
                    <m:t>𝑸</m:t>
                  </m:r>
                  <m:d>
                    <m:dPr>
                      <m:begChr m:val="["/>
                      <m:endChr m:val="]"/>
                      <m:ctrlPr>
                        <a:rPr lang="es-ES" sz="1100" b="1" i="1">
                          <a:solidFill>
                            <a:schemeClr val="tx1"/>
                          </a:solidFill>
                          <a:effectLst/>
                          <a:latin typeface="Cambria Math" panose="02040503050406030204" pitchFamily="18" charset="0"/>
                          <a:ea typeface="+mn-ea"/>
                          <a:cs typeface="+mn-cs"/>
                        </a:rPr>
                      </m:ctrlPr>
                    </m:dPr>
                    <m:e>
                      <m:r>
                        <a:rPr lang="es-ES" sz="1100" b="1" i="1">
                          <a:solidFill>
                            <a:schemeClr val="tx1"/>
                          </a:solidFill>
                          <a:effectLst/>
                          <a:latin typeface="Cambria Math" panose="02040503050406030204" pitchFamily="18" charset="0"/>
                          <a:ea typeface="+mn-ea"/>
                          <a:cs typeface="+mn-cs"/>
                        </a:rPr>
                        <m:t>%</m:t>
                      </m:r>
                    </m:e>
                  </m:d>
                  <m:r>
                    <a:rPr lang="es-ES" sz="1100" b="1" i="1">
                      <a:solidFill>
                        <a:schemeClr val="tx1"/>
                      </a:solidFill>
                      <a:effectLst/>
                      <a:latin typeface="Cambria Math"/>
                      <a:ea typeface="+mn-ea"/>
                      <a:cs typeface="+mn-cs"/>
                    </a:rPr>
                    <m:t>=</m:t>
                  </m:r>
                  <m:f>
                    <m:fPr>
                      <m:ctrlPr>
                        <a:rPr lang="es-ES" sz="1100" b="1" i="1">
                          <a:solidFill>
                            <a:schemeClr val="tx1"/>
                          </a:solidFill>
                          <a:effectLst/>
                          <a:latin typeface="Cambria Math" panose="02040503050406030204" pitchFamily="18" charset="0"/>
                          <a:ea typeface="+mn-ea"/>
                          <a:cs typeface="+mn-cs"/>
                        </a:rPr>
                      </m:ctrlPr>
                    </m:fPr>
                    <m:num>
                      <m:r>
                        <a:rPr lang="es-ES" sz="1100" b="1" i="1">
                          <a:solidFill>
                            <a:schemeClr val="tx1"/>
                          </a:solidFill>
                          <a:effectLst/>
                          <a:latin typeface="Cambria Math" panose="02040503050406030204" pitchFamily="18" charset="0"/>
                          <a:ea typeface="+mn-ea"/>
                          <a:cs typeface="+mn-cs"/>
                        </a:rPr>
                        <m:t>𝑸𝒊</m:t>
                      </m:r>
                    </m:num>
                    <m:den>
                      <m:r>
                        <a:rPr lang="es-ES" sz="1100" b="1" i="1">
                          <a:solidFill>
                            <a:schemeClr val="tx1"/>
                          </a:solidFill>
                          <a:effectLst/>
                          <a:latin typeface="Cambria Math" panose="02040503050406030204" pitchFamily="18" charset="0"/>
                          <a:ea typeface="+mn-ea"/>
                          <a:cs typeface="+mn-cs"/>
                        </a:rPr>
                        <m:t>𝑸𝒕</m:t>
                      </m:r>
                    </m:den>
                  </m:f>
                </m:oMath>
              </a14:m>
              <a:r>
                <a:rPr lang="es-ES" sz="1100">
                  <a:solidFill>
                    <a:schemeClr val="tx1"/>
                  </a:solidFill>
                  <a:effectLst/>
                  <a:latin typeface="+mn-lt"/>
                  <a:ea typeface="+mn-ea"/>
                  <a:cs typeface="+mn-cs"/>
                </a:rPr>
                <a:t>*100</a:t>
              </a:r>
            </a:p>
          </xdr:txBody>
        </xdr:sp>
      </mc:Choice>
      <mc:Fallback xmlns="">
        <xdr:sp macro="" textlink="">
          <xdr:nvSpPr>
            <xdr:cNvPr id="10" name="19 CuadroTexto"/>
            <xdr:cNvSpPr txBox="1"/>
          </xdr:nvSpPr>
          <xdr:spPr>
            <a:xfrm>
              <a:off x="6833736" y="9520813"/>
              <a:ext cx="1279721" cy="355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ES" sz="1100" b="1" i="0">
                  <a:solidFill>
                    <a:schemeClr val="tx1"/>
                  </a:solidFill>
                  <a:effectLst/>
                  <a:latin typeface="Cambria Math"/>
                  <a:ea typeface="+mn-ea"/>
                  <a:cs typeface="+mn-cs"/>
                </a:rPr>
                <a:t>𝑸</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𝑸𝒊/𝑸𝒕</a:t>
              </a:r>
              <a:r>
                <a:rPr lang="es-ES" sz="1100">
                  <a:solidFill>
                    <a:schemeClr val="tx1"/>
                  </a:solidFill>
                  <a:effectLst/>
                  <a:latin typeface="+mn-lt"/>
                  <a:ea typeface="+mn-ea"/>
                  <a:cs typeface="+mn-cs"/>
                </a:rPr>
                <a:t>*100</a:t>
              </a:r>
            </a:p>
          </xdr:txBody>
        </xdr:sp>
      </mc:Fallback>
    </mc:AlternateContent>
    <xdr:clientData/>
  </xdr:oneCellAnchor>
  <xdr:oneCellAnchor>
    <xdr:from>
      <xdr:col>14</xdr:col>
      <xdr:colOff>792480</xdr:colOff>
      <xdr:row>58</xdr:row>
      <xdr:rowOff>0</xdr:rowOff>
    </xdr:from>
    <xdr:ext cx="153866" cy="196464"/>
    <mc:AlternateContent xmlns:mc="http://schemas.openxmlformats.org/markup-compatibility/2006" xmlns:a14="http://schemas.microsoft.com/office/drawing/2010/main">
      <mc:Choice Requires="a14">
        <xdr:sp macro="" textlink="">
          <xdr:nvSpPr>
            <xdr:cNvPr id="11" name="CuadroTexto 10">
              <a:extLst>
                <a:ext uri="{FF2B5EF4-FFF2-40B4-BE49-F238E27FC236}">
                  <a16:creationId xmlns:a16="http://schemas.microsoft.com/office/drawing/2014/main" id="{6F0463C6-72E8-49C8-9624-A98832FF5853}"/>
                </a:ext>
              </a:extLst>
            </xdr:cNvPr>
            <xdr:cNvSpPr txBox="1"/>
          </xdr:nvSpPr>
          <xdr:spPr>
            <a:xfrm>
              <a:off x="8174355" y="12039600"/>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bar>
                      <m:barPr>
                        <m:pos m:val="top"/>
                        <m:ctrlPr>
                          <a:rPr lang="es-CO" sz="1100" b="1" i="1" baseline="0">
                            <a:latin typeface="Cambria Math" panose="02040503050406030204" pitchFamily="18" charset="0"/>
                          </a:rPr>
                        </m:ctrlPr>
                      </m:barPr>
                      <m:e>
                        <m:r>
                          <a:rPr lang="es-CO" sz="1100" b="1" i="0" baseline="0">
                            <a:latin typeface="Cambria Math" panose="02040503050406030204" pitchFamily="18" charset="0"/>
                          </a:rPr>
                          <m:t>𝐕𝐢</m:t>
                        </m:r>
                      </m:e>
                    </m:bar>
                  </m:oMath>
                </m:oMathPara>
              </a14:m>
              <a:endParaRPr lang="es-CO" sz="1100" b="1" i="0" baseline="0">
                <a:latin typeface="Calibri" panose="020F0502020204030204" pitchFamily="34" charset="0"/>
              </a:endParaRPr>
            </a:p>
          </xdr:txBody>
        </xdr:sp>
      </mc:Choice>
      <mc:Fallback xmlns="">
        <xdr:sp macro="" textlink="">
          <xdr:nvSpPr>
            <xdr:cNvPr id="11" name="CuadroTexto 10">
              <a:extLst>
                <a:ext uri="{FF2B5EF4-FFF2-40B4-BE49-F238E27FC236}">
                  <a16:creationId xmlns:a16="http://schemas.microsoft.com/office/drawing/2014/main" id="{6F0463C6-72E8-49C8-9624-A98832FF5853}"/>
                </a:ext>
              </a:extLst>
            </xdr:cNvPr>
            <xdr:cNvSpPr txBox="1"/>
          </xdr:nvSpPr>
          <xdr:spPr>
            <a:xfrm>
              <a:off x="8174355" y="12039600"/>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mc:Fallback>
    </mc:AlternateContent>
    <xdr:clientData/>
  </xdr:oneCellAnchor>
  <xdr:twoCellAnchor editAs="oneCell">
    <xdr:from>
      <xdr:col>12</xdr:col>
      <xdr:colOff>130628</xdr:colOff>
      <xdr:row>61</xdr:row>
      <xdr:rowOff>130315</xdr:rowOff>
    </xdr:from>
    <xdr:to>
      <xdr:col>15</xdr:col>
      <xdr:colOff>611595</xdr:colOff>
      <xdr:row>61</xdr:row>
      <xdr:rowOff>1709058</xdr:rowOff>
    </xdr:to>
    <xdr:pic>
      <xdr:nvPicPr>
        <xdr:cNvPr id="12" name="Imagen 11"/>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064703" y="12846190"/>
          <a:ext cx="2747917" cy="1578743"/>
        </a:xfrm>
        <a:prstGeom prst="rect">
          <a:avLst/>
        </a:prstGeom>
      </xdr:spPr>
    </xdr:pic>
    <xdr:clientData/>
  </xdr:twoCellAnchor>
  <xdr:twoCellAnchor editAs="oneCell">
    <xdr:from>
      <xdr:col>1</xdr:col>
      <xdr:colOff>95718</xdr:colOff>
      <xdr:row>61</xdr:row>
      <xdr:rowOff>144780</xdr:rowOff>
    </xdr:from>
    <xdr:to>
      <xdr:col>5</xdr:col>
      <xdr:colOff>340735</xdr:colOff>
      <xdr:row>61</xdr:row>
      <xdr:rowOff>1676399</xdr:rowOff>
    </xdr:to>
    <xdr:pic>
      <xdr:nvPicPr>
        <xdr:cNvPr id="13" name="Imagen 12"/>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5243" y="12860655"/>
          <a:ext cx="2492917" cy="1531619"/>
        </a:xfrm>
        <a:prstGeom prst="rect">
          <a:avLst/>
        </a:prstGeom>
      </xdr:spPr>
    </xdr:pic>
    <xdr:clientData/>
  </xdr:twoCellAnchor>
  <xdr:oneCellAnchor>
    <xdr:from>
      <xdr:col>2</xdr:col>
      <xdr:colOff>0</xdr:colOff>
      <xdr:row>12</xdr:row>
      <xdr:rowOff>0</xdr:rowOff>
    </xdr:from>
    <xdr:ext cx="169469" cy="196464"/>
    <xdr:sp macro="" textlink="">
      <xdr:nvSpPr>
        <xdr:cNvPr id="14" name="CuadroTexto 13">
          <a:extLst>
            <a:ext uri="{FF2B5EF4-FFF2-40B4-BE49-F238E27FC236}">
              <a16:creationId xmlns:a16="http://schemas.microsoft.com/office/drawing/2014/main" id="{FD240DDD-5F74-41EA-B78E-E3B54C280256}"/>
            </a:ext>
          </a:extLst>
        </xdr:cNvPr>
        <xdr:cNvSpPr txBox="1"/>
      </xdr:nvSpPr>
      <xdr:spPr>
        <a:xfrm>
          <a:off x="571500" y="2314575"/>
          <a:ext cx="169469"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twoCellAnchor>
    <xdr:from>
      <xdr:col>6</xdr:col>
      <xdr:colOff>121920</xdr:colOff>
      <xdr:row>61</xdr:row>
      <xdr:rowOff>130628</xdr:rowOff>
    </xdr:from>
    <xdr:to>
      <xdr:col>11</xdr:col>
      <xdr:colOff>449580</xdr:colOff>
      <xdr:row>61</xdr:row>
      <xdr:rowOff>1719943</xdr:rowOff>
    </xdr:to>
    <xdr:grpSp>
      <xdr:nvGrpSpPr>
        <xdr:cNvPr id="15" name="Grupo 14"/>
        <xdr:cNvGrpSpPr/>
      </xdr:nvGrpSpPr>
      <xdr:grpSpPr>
        <a:xfrm>
          <a:off x="2957008" y="12916540"/>
          <a:ext cx="2893807" cy="1589315"/>
          <a:chOff x="2918460" y="13526588"/>
          <a:chExt cx="2956560" cy="1589315"/>
        </a:xfrm>
      </xdr:grpSpPr>
      <xdr:pic>
        <xdr:nvPicPr>
          <xdr:cNvPr id="16" name="Imagen 15"/>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918460" y="13526588"/>
            <a:ext cx="2956560" cy="1589315"/>
          </a:xfrm>
          <a:prstGeom prst="rect">
            <a:avLst/>
          </a:prstGeom>
        </xdr:spPr>
      </xdr:pic>
      <xdr:cxnSp macro="">
        <xdr:nvCxnSpPr>
          <xdr:cNvPr id="17" name="Conector recto de flecha 16"/>
          <xdr:cNvCxnSpPr>
            <a:stCxn id="18" idx="1"/>
          </xdr:cNvCxnSpPr>
        </xdr:nvCxnSpPr>
        <xdr:spPr>
          <a:xfrm flipV="1">
            <a:off x="4274820" y="14455140"/>
            <a:ext cx="144780" cy="26553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8" name="CuadroTexto 17"/>
          <xdr:cNvSpPr txBox="1"/>
        </xdr:nvSpPr>
        <xdr:spPr>
          <a:xfrm>
            <a:off x="4274820" y="14611894"/>
            <a:ext cx="865045"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s-MX" sz="800">
                <a:solidFill>
                  <a:srgbClr val="C00000"/>
                </a:solidFill>
              </a:rPr>
              <a:t>Sentido del flujo</a:t>
            </a:r>
          </a:p>
        </xdr:txBody>
      </xdr:sp>
    </xdr:grpSp>
    <xdr:clientData/>
  </xdr:twoCellAnchor>
  <xdr:twoCellAnchor editAs="oneCell">
    <xdr:from>
      <xdr:col>1</xdr:col>
      <xdr:colOff>104775</xdr:colOff>
      <xdr:row>1</xdr:row>
      <xdr:rowOff>15062</xdr:rowOff>
    </xdr:from>
    <xdr:to>
      <xdr:col>3</xdr:col>
      <xdr:colOff>542925</xdr:colOff>
      <xdr:row>2</xdr:row>
      <xdr:rowOff>242545</xdr:rowOff>
    </xdr:to>
    <xdr:pic>
      <xdr:nvPicPr>
        <xdr:cNvPr id="19" name="Picture 2"/>
        <xdr:cNvPicPr>
          <a:picLocks noChangeAspect="1" noChangeArrowheads="1"/>
        </xdr:cNvPicPr>
      </xdr:nvPicPr>
      <xdr:blipFill>
        <a:blip xmlns:r="http://schemas.openxmlformats.org/officeDocument/2006/relationships" r:embed="rId5" cstate="print"/>
        <a:srcRect/>
        <a:stretch>
          <a:fillRect/>
        </a:stretch>
      </xdr:blipFill>
      <xdr:spPr bwMode="auto">
        <a:xfrm>
          <a:off x="114300" y="72212"/>
          <a:ext cx="1495425" cy="608483"/>
        </a:xfrm>
        <a:prstGeom prst="rect">
          <a:avLst/>
        </a:prstGeom>
        <a:noFill/>
        <a:ln w="9525">
          <a:noFill/>
          <a:miter lim="800000"/>
          <a:headEnd/>
          <a:tailEnd/>
        </a:ln>
        <a:effectLst/>
      </xdr:spPr>
    </xdr:pic>
    <xdr:clientData/>
  </xdr:twoCellAnchor>
  <xdr:twoCellAnchor editAs="oneCell">
    <xdr:from>
      <xdr:col>14</xdr:col>
      <xdr:colOff>487090</xdr:colOff>
      <xdr:row>1</xdr:row>
      <xdr:rowOff>38100</xdr:rowOff>
    </xdr:from>
    <xdr:to>
      <xdr:col>15</xdr:col>
      <xdr:colOff>338217</xdr:colOff>
      <xdr:row>2</xdr:row>
      <xdr:rowOff>219075</xdr:rowOff>
    </xdr:to>
    <xdr:pic>
      <xdr:nvPicPr>
        <xdr:cNvPr id="20" name="Picture 9"/>
        <xdr:cNvPicPr>
          <a:picLocks noChangeAspect="1" noChangeArrowheads="1"/>
        </xdr:cNvPicPr>
      </xdr:nvPicPr>
      <xdr:blipFill>
        <a:blip xmlns:r="http://schemas.openxmlformats.org/officeDocument/2006/relationships" r:embed="rId6" cstate="print"/>
        <a:srcRect/>
        <a:stretch>
          <a:fillRect/>
        </a:stretch>
      </xdr:blipFill>
      <xdr:spPr bwMode="auto">
        <a:xfrm>
          <a:off x="7871766" y="94129"/>
          <a:ext cx="669157" cy="561975"/>
        </a:xfrm>
        <a:prstGeom prst="rect">
          <a:avLst/>
        </a:prstGeom>
        <a:noFill/>
        <a:ln w="9525">
          <a:noFill/>
          <a:miter lim="800000"/>
          <a:headEnd/>
          <a:tailEnd/>
        </a:ln>
        <a:effec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6</xdr:col>
      <xdr:colOff>0</xdr:colOff>
      <xdr:row>11</xdr:row>
      <xdr:rowOff>0</xdr:rowOff>
    </xdr:from>
    <xdr:ext cx="169469" cy="196464"/>
    <xdr:sp macro="" textlink="">
      <xdr:nvSpPr>
        <xdr:cNvPr id="2" name="CuadroTexto 1">
          <a:extLst>
            <a:ext uri="{FF2B5EF4-FFF2-40B4-BE49-F238E27FC236}">
              <a16:creationId xmlns:a16="http://schemas.microsoft.com/office/drawing/2014/main" id="{FD240DDD-5F74-41EA-B78E-E3B54C280256}"/>
            </a:ext>
          </a:extLst>
        </xdr:cNvPr>
        <xdr:cNvSpPr txBox="1"/>
      </xdr:nvSpPr>
      <xdr:spPr>
        <a:xfrm>
          <a:off x="2714625" y="2038350"/>
          <a:ext cx="169469"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oneCellAnchor>
    <xdr:from>
      <xdr:col>10</xdr:col>
      <xdr:colOff>335281</xdr:colOff>
      <xdr:row>13</xdr:row>
      <xdr:rowOff>0</xdr:rowOff>
    </xdr:from>
    <xdr:ext cx="153866" cy="196464"/>
    <xdr:sp macro="" textlink="">
      <xdr:nvSpPr>
        <xdr:cNvPr id="3" name="CuadroTexto 2">
          <a:extLst>
            <a:ext uri="{FF2B5EF4-FFF2-40B4-BE49-F238E27FC236}">
              <a16:creationId xmlns:a16="http://schemas.microsoft.com/office/drawing/2014/main" id="{7EE56AF1-9D67-421F-B207-5429EFB74E2F}"/>
            </a:ext>
          </a:extLst>
        </xdr:cNvPr>
        <xdr:cNvSpPr txBox="1"/>
      </xdr:nvSpPr>
      <xdr:spPr>
        <a:xfrm>
          <a:off x="4812031" y="2571750"/>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twoCellAnchor editAs="oneCell">
    <xdr:from>
      <xdr:col>1</xdr:col>
      <xdr:colOff>68581</xdr:colOff>
      <xdr:row>59</xdr:row>
      <xdr:rowOff>91440</xdr:rowOff>
    </xdr:from>
    <xdr:to>
      <xdr:col>8</xdr:col>
      <xdr:colOff>388620</xdr:colOff>
      <xdr:row>62</xdr:row>
      <xdr:rowOff>53340</xdr:rowOff>
    </xdr:to>
    <xdr:pic>
      <xdr:nvPicPr>
        <xdr:cNvPr id="4" name="Imagen 3">
          <a:extLst>
            <a:ext uri="{FF2B5EF4-FFF2-40B4-BE49-F238E27FC236}">
              <a16:creationId xmlns:a16="http://schemas.microsoft.com/office/drawing/2014/main" id="{8FA7941A-2CBF-4A4C-A328-E8A591425E2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8106" y="11349990"/>
          <a:ext cx="3853814" cy="1609725"/>
        </a:xfrm>
        <a:prstGeom prst="rect">
          <a:avLst/>
        </a:prstGeom>
      </xdr:spPr>
    </xdr:pic>
    <xdr:clientData/>
  </xdr:twoCellAnchor>
  <xdr:oneCellAnchor>
    <xdr:from>
      <xdr:col>13</xdr:col>
      <xdr:colOff>294270</xdr:colOff>
      <xdr:row>57</xdr:row>
      <xdr:rowOff>104043</xdr:rowOff>
    </xdr:from>
    <xdr:ext cx="971571" cy="269241"/>
    <mc:AlternateContent xmlns:mc="http://schemas.openxmlformats.org/markup-compatibility/2006" xmlns:a14="http://schemas.microsoft.com/office/drawing/2010/main">
      <mc:Choice Requires="a14">
        <xdr:sp macro="" textlink="">
          <xdr:nvSpPr>
            <xdr:cNvPr id="6" name="19 CuadroTexto"/>
            <xdr:cNvSpPr txBox="1"/>
          </xdr:nvSpPr>
          <xdr:spPr>
            <a:xfrm>
              <a:off x="6837945" y="10295793"/>
              <a:ext cx="971571" cy="2692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es-ES" sz="1100" b="1" i="1">
                        <a:solidFill>
                          <a:schemeClr val="tx1"/>
                        </a:solidFill>
                        <a:effectLst/>
                        <a:latin typeface="Cambria Math"/>
                        <a:ea typeface="+mn-ea"/>
                        <a:cs typeface="+mn-cs"/>
                      </a:rPr>
                      <m:t>𝑸𝒊</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𝑨𝒊</m:t>
                    </m:r>
                    <m:r>
                      <a:rPr lang="es-ES" sz="1100" b="1" i="1">
                        <a:solidFill>
                          <a:schemeClr val="tx1"/>
                        </a:solidFill>
                        <a:effectLst/>
                        <a:latin typeface="Cambria Math"/>
                        <a:ea typeface="+mn-ea"/>
                        <a:cs typeface="+mn-cs"/>
                      </a:rPr>
                      <m:t>∗</m:t>
                    </m:r>
                    <m:acc>
                      <m:accPr>
                        <m:chr m:val="̅"/>
                        <m:ctrlPr>
                          <a:rPr lang="es-ES" sz="1100" b="1" i="1">
                            <a:solidFill>
                              <a:schemeClr val="tx1"/>
                            </a:solidFill>
                            <a:effectLst/>
                            <a:latin typeface="Cambria Math" panose="02040503050406030204" pitchFamily="18" charset="0"/>
                            <a:ea typeface="+mn-ea"/>
                            <a:cs typeface="+mn-cs"/>
                          </a:rPr>
                        </m:ctrlPr>
                      </m:accPr>
                      <m:e>
                        <m:r>
                          <a:rPr lang="es-ES" sz="1100" b="1" i="1">
                            <a:solidFill>
                              <a:schemeClr val="tx1"/>
                            </a:solidFill>
                            <a:effectLst/>
                            <a:latin typeface="Cambria Math" panose="02040503050406030204" pitchFamily="18" charset="0"/>
                            <a:ea typeface="+mn-ea"/>
                            <a:cs typeface="+mn-cs"/>
                          </a:rPr>
                          <m:t>𝑽𝒊</m:t>
                        </m:r>
                      </m:e>
                    </m:acc>
                  </m:oMath>
                </m:oMathPara>
              </a14:m>
              <a:endParaRPr lang="es-ES" sz="1100">
                <a:solidFill>
                  <a:schemeClr val="tx1"/>
                </a:solidFill>
                <a:effectLst/>
                <a:latin typeface="+mn-lt"/>
                <a:ea typeface="+mn-ea"/>
                <a:cs typeface="+mn-cs"/>
              </a:endParaRPr>
            </a:p>
          </xdr:txBody>
        </xdr:sp>
      </mc:Choice>
      <mc:Fallback xmlns="">
        <xdr:sp macro="" textlink="">
          <xdr:nvSpPr>
            <xdr:cNvPr id="6" name="19 CuadroTexto"/>
            <xdr:cNvSpPr txBox="1"/>
          </xdr:nvSpPr>
          <xdr:spPr>
            <a:xfrm>
              <a:off x="6837945" y="10295793"/>
              <a:ext cx="971571" cy="2692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a:ea typeface="+mn-ea"/>
                  <a:cs typeface="+mn-cs"/>
                </a:rPr>
                <a:t>𝑸𝒊=𝑨𝒊∗</a:t>
              </a:r>
              <a:r>
                <a:rPr lang="es-ES" sz="1100" b="1" i="0">
                  <a:solidFill>
                    <a:schemeClr val="tx1"/>
                  </a:solidFill>
                  <a:effectLst/>
                  <a:latin typeface="Cambria Math" panose="02040503050406030204" pitchFamily="18" charset="0"/>
                  <a:ea typeface="+mn-ea"/>
                  <a:cs typeface="+mn-cs"/>
                </a:rPr>
                <a:t>(𝑽𝒊) ̅</a:t>
              </a:r>
              <a:endParaRPr lang="es-ES" sz="1100">
                <a:solidFill>
                  <a:schemeClr val="tx1"/>
                </a:solidFill>
                <a:effectLst/>
                <a:latin typeface="+mn-lt"/>
                <a:ea typeface="+mn-ea"/>
                <a:cs typeface="+mn-cs"/>
              </a:endParaRPr>
            </a:p>
          </xdr:txBody>
        </xdr:sp>
      </mc:Fallback>
    </mc:AlternateContent>
    <xdr:clientData/>
  </xdr:oneCellAnchor>
  <xdr:oneCellAnchor>
    <xdr:from>
      <xdr:col>8</xdr:col>
      <xdr:colOff>163536</xdr:colOff>
      <xdr:row>57</xdr:row>
      <xdr:rowOff>440202</xdr:rowOff>
    </xdr:from>
    <xdr:ext cx="1857376" cy="420243"/>
    <mc:AlternateContent xmlns:mc="http://schemas.openxmlformats.org/markup-compatibility/2006" xmlns:a14="http://schemas.microsoft.com/office/drawing/2010/main">
      <mc:Choice Requires="a14">
        <xdr:sp macro="" textlink="">
          <xdr:nvSpPr>
            <xdr:cNvPr id="7" name="20 CuadroTexto"/>
            <xdr:cNvSpPr txBox="1"/>
          </xdr:nvSpPr>
          <xdr:spPr>
            <a:xfrm>
              <a:off x="3706836" y="10631952"/>
              <a:ext cx="1857376" cy="4202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es-ES" sz="1100" b="1" i="1">
                        <a:solidFill>
                          <a:schemeClr val="tx1"/>
                        </a:solidFill>
                        <a:effectLst/>
                        <a:latin typeface="Cambria Math"/>
                        <a:ea typeface="+mn-ea"/>
                        <a:cs typeface="+mn-cs"/>
                      </a:rPr>
                      <m:t>𝑨𝒊</m:t>
                    </m:r>
                    <m:r>
                      <a:rPr lang="es-ES" sz="1100" b="1" i="1">
                        <a:solidFill>
                          <a:schemeClr val="tx1"/>
                        </a:solidFill>
                        <a:effectLst/>
                        <a:latin typeface="Cambria Math"/>
                        <a:ea typeface="+mn-ea"/>
                        <a:cs typeface="+mn-cs"/>
                      </a:rPr>
                      <m:t>=</m:t>
                    </m:r>
                    <m:f>
                      <m:fPr>
                        <m:ctrlPr>
                          <a:rPr lang="es-CO" sz="1100" b="1" i="1">
                            <a:solidFill>
                              <a:schemeClr val="tx1"/>
                            </a:solidFill>
                            <a:effectLst/>
                            <a:latin typeface="Cambria Math" panose="02040503050406030204" pitchFamily="18" charset="0"/>
                            <a:ea typeface="+mn-ea"/>
                            <a:cs typeface="+mn-cs"/>
                          </a:rPr>
                        </m:ctrlPr>
                      </m:fPr>
                      <m:num>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𝒉</m:t>
                            </m:r>
                          </m:e>
                          <m:sub>
                            <m:r>
                              <a:rPr lang="es-CO" sz="1100" b="1" i="1">
                                <a:solidFill>
                                  <a:schemeClr val="tx1"/>
                                </a:solidFill>
                                <a:effectLst/>
                                <a:latin typeface="Cambria Math" panose="02040503050406030204" pitchFamily="18" charset="0"/>
                                <a:ea typeface="+mn-ea"/>
                                <a:cs typeface="+mn-cs"/>
                              </a:rPr>
                              <m:t>𝒊</m:t>
                            </m:r>
                          </m:sub>
                        </m:sSub>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𝒉</m:t>
                            </m:r>
                          </m:e>
                          <m:sub>
                            <m:r>
                              <a:rPr lang="es-CO" sz="1100" b="1" i="1">
                                <a:solidFill>
                                  <a:schemeClr val="tx1"/>
                                </a:solidFill>
                                <a:effectLst/>
                                <a:latin typeface="Cambria Math" panose="02040503050406030204" pitchFamily="18" charset="0"/>
                                <a:ea typeface="+mn-ea"/>
                                <a:cs typeface="+mn-cs"/>
                              </a:rPr>
                              <m:t>𝒊</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𝟏</m:t>
                            </m:r>
                            <m:r>
                              <a:rPr lang="es-CO" sz="1100" b="1" i="1">
                                <a:solidFill>
                                  <a:schemeClr val="tx1"/>
                                </a:solidFill>
                                <a:effectLst/>
                                <a:latin typeface="Cambria Math" panose="02040503050406030204" pitchFamily="18" charset="0"/>
                                <a:ea typeface="+mn-ea"/>
                                <a:cs typeface="+mn-cs"/>
                              </a:rPr>
                              <m:t> </m:t>
                            </m:r>
                          </m:sub>
                        </m:sSub>
                        <m:r>
                          <a:rPr lang="es-CO" sz="1100" b="1" i="1">
                            <a:solidFill>
                              <a:schemeClr val="tx1"/>
                            </a:solidFill>
                            <a:effectLst/>
                            <a:latin typeface="Cambria Math" panose="02040503050406030204" pitchFamily="18" charset="0"/>
                            <a:ea typeface="+mn-ea"/>
                            <a:cs typeface="+mn-cs"/>
                          </a:rPr>
                          <m:t>)</m:t>
                        </m:r>
                        <m:r>
                          <a:rPr lang="es-ES" sz="1100" b="1" i="1">
                            <a:solidFill>
                              <a:schemeClr val="tx1"/>
                            </a:solidFill>
                            <a:effectLst/>
                            <a:latin typeface="Cambria Math"/>
                            <a:ea typeface="+mn-ea"/>
                            <a:cs typeface="+mn-cs"/>
                          </a:rPr>
                          <m:t>∗</m:t>
                        </m:r>
                        <m:r>
                          <a:rPr lang="es-CO" sz="1100" b="1" i="1">
                            <a:solidFill>
                              <a:schemeClr val="tx1"/>
                            </a:solidFill>
                            <a:effectLst/>
                            <a:latin typeface="Cambria Math" panose="02040503050406030204" pitchFamily="18" charset="0"/>
                            <a:ea typeface="+mn-ea"/>
                            <a:cs typeface="+mn-cs"/>
                          </a:rPr>
                          <m:t>𝑩</m:t>
                        </m:r>
                      </m:num>
                      <m:den>
                        <m:r>
                          <a:rPr lang="es-CO" sz="1100" b="1" i="1">
                            <a:solidFill>
                              <a:schemeClr val="tx1"/>
                            </a:solidFill>
                            <a:effectLst/>
                            <a:latin typeface="Cambria Math" panose="02040503050406030204" pitchFamily="18" charset="0"/>
                            <a:ea typeface="+mn-ea"/>
                            <a:cs typeface="+mn-cs"/>
                          </a:rPr>
                          <m:t>𝟐</m:t>
                        </m:r>
                      </m:den>
                    </m:f>
                  </m:oMath>
                </m:oMathPara>
              </a14:m>
              <a:endParaRPr lang="es-ES" sz="1100">
                <a:solidFill>
                  <a:schemeClr val="tx1"/>
                </a:solidFill>
                <a:effectLst/>
                <a:latin typeface="+mn-lt"/>
                <a:ea typeface="+mn-ea"/>
                <a:cs typeface="+mn-cs"/>
              </a:endParaRPr>
            </a:p>
          </xdr:txBody>
        </xdr:sp>
      </mc:Choice>
      <mc:Fallback xmlns="">
        <xdr:sp macro="" textlink="">
          <xdr:nvSpPr>
            <xdr:cNvPr id="7" name="20 CuadroTexto"/>
            <xdr:cNvSpPr txBox="1"/>
          </xdr:nvSpPr>
          <xdr:spPr>
            <a:xfrm>
              <a:off x="3706836" y="10631952"/>
              <a:ext cx="1857376" cy="4202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a:ea typeface="+mn-ea"/>
                  <a:cs typeface="+mn-cs"/>
                </a:rPr>
                <a:t>𝑨𝒊=</a:t>
              </a:r>
              <a:r>
                <a:rPr lang="es-CO" sz="1100" b="1" i="0">
                  <a:solidFill>
                    <a:schemeClr val="tx1"/>
                  </a:solidFill>
                  <a:effectLst/>
                  <a:latin typeface="Cambria Math" panose="02040503050406030204" pitchFamily="18" charset="0"/>
                  <a:ea typeface="+mn-ea"/>
                  <a:cs typeface="+mn-cs"/>
                </a:rPr>
                <a:t>(〖(𝒉〗_𝒊+𝒉_(𝒊+𝟏 ))</a:t>
              </a:r>
              <a:r>
                <a:rPr lang="es-ES" sz="1100" b="1" i="0">
                  <a:solidFill>
                    <a:schemeClr val="tx1"/>
                  </a:solidFill>
                  <a:effectLst/>
                  <a:latin typeface="Cambria Math"/>
                  <a:ea typeface="+mn-ea"/>
                  <a:cs typeface="+mn-cs"/>
                </a:rPr>
                <a:t>∗</a:t>
              </a:r>
              <a:r>
                <a:rPr lang="es-CO" sz="1100" b="1" i="0">
                  <a:solidFill>
                    <a:schemeClr val="tx1"/>
                  </a:solidFill>
                  <a:effectLst/>
                  <a:latin typeface="Cambria Math" panose="02040503050406030204" pitchFamily="18" charset="0"/>
                  <a:ea typeface="+mn-ea"/>
                  <a:cs typeface="+mn-cs"/>
                </a:rPr>
                <a:t>𝑩)/𝟐</a:t>
              </a:r>
              <a:endParaRPr lang="es-ES" sz="1100">
                <a:solidFill>
                  <a:schemeClr val="tx1"/>
                </a:solidFill>
                <a:effectLst/>
                <a:latin typeface="+mn-lt"/>
                <a:ea typeface="+mn-ea"/>
                <a:cs typeface="+mn-cs"/>
              </a:endParaRPr>
            </a:p>
          </xdr:txBody>
        </xdr:sp>
      </mc:Fallback>
    </mc:AlternateContent>
    <xdr:clientData/>
  </xdr:oneCellAnchor>
  <xdr:oneCellAnchor>
    <xdr:from>
      <xdr:col>1</xdr:col>
      <xdr:colOff>367666</xdr:colOff>
      <xdr:row>57</xdr:row>
      <xdr:rowOff>473320</xdr:rowOff>
    </xdr:from>
    <xdr:ext cx="2933700" cy="409215"/>
    <mc:AlternateContent xmlns:mc="http://schemas.openxmlformats.org/markup-compatibility/2006" xmlns:a14="http://schemas.microsoft.com/office/drawing/2010/main">
      <mc:Choice Requires="a14">
        <xdr:sp macro="" textlink="">
          <xdr:nvSpPr>
            <xdr:cNvPr id="8" name="21 CuadroTexto"/>
            <xdr:cNvSpPr txBox="1"/>
          </xdr:nvSpPr>
          <xdr:spPr>
            <a:xfrm>
              <a:off x="377191" y="10665070"/>
              <a:ext cx="2933700" cy="4092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acc>
                      <m:accPr>
                        <m:chr m:val="̅"/>
                        <m:ctrlPr>
                          <a:rPr lang="es-ES" sz="1100" b="1" i="1">
                            <a:solidFill>
                              <a:schemeClr val="tx1"/>
                            </a:solidFill>
                            <a:effectLst/>
                            <a:latin typeface="Cambria Math" panose="02040503050406030204" pitchFamily="18" charset="0"/>
                            <a:ea typeface="+mn-ea"/>
                            <a:cs typeface="+mn-cs"/>
                          </a:rPr>
                        </m:ctrlPr>
                      </m:accPr>
                      <m:e>
                        <m:r>
                          <a:rPr lang="es-ES" sz="1100" b="1" i="1">
                            <a:solidFill>
                              <a:schemeClr val="tx1"/>
                            </a:solidFill>
                            <a:effectLst/>
                            <a:latin typeface="Cambria Math" panose="02040503050406030204" pitchFamily="18" charset="0"/>
                            <a:ea typeface="+mn-ea"/>
                            <a:cs typeface="+mn-cs"/>
                          </a:rPr>
                          <m:t>𝑽𝒊</m:t>
                        </m:r>
                      </m:e>
                    </m:acc>
                    <m:r>
                      <a:rPr lang="es-ES" sz="1100" b="1" i="1">
                        <a:solidFill>
                          <a:schemeClr val="tx1"/>
                        </a:solidFill>
                        <a:effectLst/>
                        <a:latin typeface="Cambria Math"/>
                        <a:ea typeface="+mn-ea"/>
                        <a:cs typeface="+mn-cs"/>
                      </a:rPr>
                      <m:t>=</m:t>
                    </m:r>
                    <m:f>
                      <m:fPr>
                        <m:ctrlPr>
                          <a:rPr lang="es-ES" sz="1100" b="1" i="1">
                            <a:solidFill>
                              <a:schemeClr val="tx1"/>
                            </a:solidFill>
                            <a:effectLst/>
                            <a:latin typeface="Cambria Math" panose="02040503050406030204" pitchFamily="18" charset="0"/>
                            <a:ea typeface="+mn-ea"/>
                            <a:cs typeface="+mn-cs"/>
                          </a:rPr>
                        </m:ctrlPr>
                      </m:fPr>
                      <m:num>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𝟎</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𝟐</m:t>
                            </m:r>
                          </m:sub>
                        </m:sSub>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𝟐</m:t>
                        </m:r>
                        <m:r>
                          <a:rPr lang="es-ES" sz="1100" b="1" i="1">
                            <a:solidFill>
                              <a:schemeClr val="tx1"/>
                            </a:solidFill>
                            <a:effectLst/>
                            <a:latin typeface="Cambria Math"/>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𝟎</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𝟒</m:t>
                            </m:r>
                          </m:sub>
                        </m:sSub>
                        <m:r>
                          <a:rPr lang="es-ES" sz="1100" b="1" i="1">
                            <a:solidFill>
                              <a:schemeClr val="tx1"/>
                            </a:solidFill>
                            <a:effectLst/>
                            <a:latin typeface="Cambria Math"/>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𝟎</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𝟖</m:t>
                            </m:r>
                          </m:sub>
                        </m:sSub>
                      </m:num>
                      <m:den>
                        <m:r>
                          <a:rPr lang="es-ES" sz="1100" b="1" i="1">
                            <a:solidFill>
                              <a:schemeClr val="tx1"/>
                            </a:solidFill>
                            <a:effectLst/>
                            <a:latin typeface="Cambria Math"/>
                            <a:ea typeface="+mn-ea"/>
                            <a:cs typeface="+mn-cs"/>
                          </a:rPr>
                          <m:t>𝟒</m:t>
                        </m:r>
                      </m:den>
                    </m:f>
                    <m:r>
                      <a:rPr lang="es-ES" sz="1100" b="1" i="1">
                        <a:solidFill>
                          <a:schemeClr val="tx1"/>
                        </a:solidFill>
                        <a:effectLst/>
                        <a:latin typeface="Cambria Math"/>
                        <a:ea typeface="+mn-ea"/>
                        <a:cs typeface="+mn-cs"/>
                      </a:rPr>
                      <m:t> </m:t>
                    </m:r>
                  </m:oMath>
                </m:oMathPara>
              </a14:m>
              <a:endParaRPr lang="es-ES" sz="1100">
                <a:solidFill>
                  <a:schemeClr val="tx1"/>
                </a:solidFill>
                <a:effectLst/>
                <a:latin typeface="+mn-lt"/>
                <a:ea typeface="+mn-ea"/>
                <a:cs typeface="+mn-cs"/>
              </a:endParaRPr>
            </a:p>
          </xdr:txBody>
        </xdr:sp>
      </mc:Choice>
      <mc:Fallback xmlns="">
        <xdr:sp macro="" textlink="">
          <xdr:nvSpPr>
            <xdr:cNvPr id="8" name="21 CuadroTexto"/>
            <xdr:cNvSpPr txBox="1"/>
          </xdr:nvSpPr>
          <xdr:spPr>
            <a:xfrm>
              <a:off x="377191" y="10665070"/>
              <a:ext cx="2933700" cy="4092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panose="02040503050406030204" pitchFamily="18" charset="0"/>
                  <a:ea typeface="+mn-ea"/>
                  <a:cs typeface="+mn-cs"/>
                </a:rPr>
                <a:t>(𝑽𝒊) ̅</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𝟎.𝟐</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+𝟐∗𝑽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𝟎.𝟒</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𝟎.𝟖</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𝟒  </a:t>
              </a:r>
              <a:endParaRPr lang="es-ES" sz="1100">
                <a:solidFill>
                  <a:schemeClr val="tx1"/>
                </a:solidFill>
                <a:effectLst/>
                <a:latin typeface="+mn-lt"/>
                <a:ea typeface="+mn-ea"/>
                <a:cs typeface="+mn-cs"/>
              </a:endParaRPr>
            </a:p>
          </xdr:txBody>
        </xdr:sp>
      </mc:Fallback>
    </mc:AlternateContent>
    <xdr:clientData/>
  </xdr:oneCellAnchor>
  <xdr:oneCellAnchor>
    <xdr:from>
      <xdr:col>11</xdr:col>
      <xdr:colOff>69459</xdr:colOff>
      <xdr:row>57</xdr:row>
      <xdr:rowOff>29601</xdr:rowOff>
    </xdr:from>
    <xdr:ext cx="1055203" cy="410305"/>
    <mc:AlternateContent xmlns:mc="http://schemas.openxmlformats.org/markup-compatibility/2006" xmlns:a14="http://schemas.microsoft.com/office/drawing/2010/main">
      <mc:Choice Requires="a14">
        <xdr:sp macro="" textlink="">
          <xdr:nvSpPr>
            <xdr:cNvPr id="9" name="22 CuadroTexto"/>
            <xdr:cNvSpPr txBox="1"/>
          </xdr:nvSpPr>
          <xdr:spPr>
            <a:xfrm>
              <a:off x="5346309" y="10221351"/>
              <a:ext cx="1055203" cy="4103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𝒎𝒆𝒅𝒊𝒂</m:t>
                        </m:r>
                      </m:sub>
                    </m:sSub>
                    <m:r>
                      <a:rPr lang="es-ES" sz="1100" b="1" i="1">
                        <a:solidFill>
                          <a:schemeClr val="tx1"/>
                        </a:solidFill>
                        <a:effectLst/>
                        <a:latin typeface="Cambria Math"/>
                        <a:ea typeface="+mn-ea"/>
                        <a:cs typeface="+mn-cs"/>
                      </a:rPr>
                      <m:t>=</m:t>
                    </m:r>
                    <m:f>
                      <m:fPr>
                        <m:ctrlPr>
                          <a:rPr lang="es-ES" sz="1100" b="1" i="1">
                            <a:solidFill>
                              <a:schemeClr val="tx1"/>
                            </a:solidFill>
                            <a:effectLst/>
                            <a:latin typeface="Cambria Math" panose="02040503050406030204" pitchFamily="18" charset="0"/>
                            <a:ea typeface="+mn-ea"/>
                            <a:cs typeface="+mn-cs"/>
                          </a:rPr>
                        </m:ctrlPr>
                      </m:fPr>
                      <m:num>
                        <m:r>
                          <a:rPr lang="es-ES" sz="1100" b="1" i="1">
                            <a:solidFill>
                              <a:schemeClr val="tx1"/>
                            </a:solidFill>
                            <a:effectLst/>
                            <a:latin typeface="Cambria Math"/>
                            <a:ea typeface="+mn-ea"/>
                            <a:cs typeface="+mn-cs"/>
                          </a:rPr>
                          <m:t>𝑸𝒕</m:t>
                        </m:r>
                      </m:num>
                      <m:den>
                        <m:r>
                          <a:rPr lang="es-ES" sz="1100" b="1" i="1">
                            <a:solidFill>
                              <a:schemeClr val="tx1"/>
                            </a:solidFill>
                            <a:effectLst/>
                            <a:latin typeface="Cambria Math"/>
                            <a:ea typeface="+mn-ea"/>
                            <a:cs typeface="+mn-cs"/>
                          </a:rPr>
                          <m:t>𝑨𝒕</m:t>
                        </m:r>
                      </m:den>
                    </m:f>
                    <m:r>
                      <a:rPr lang="es-ES" sz="1100" b="1" i="1">
                        <a:solidFill>
                          <a:schemeClr val="tx1"/>
                        </a:solidFill>
                        <a:effectLst/>
                        <a:latin typeface="Cambria Math"/>
                        <a:ea typeface="+mn-ea"/>
                        <a:cs typeface="+mn-cs"/>
                      </a:rPr>
                      <m:t> </m:t>
                    </m:r>
                  </m:oMath>
                </m:oMathPara>
              </a14:m>
              <a:endParaRPr lang="es-ES" sz="1100">
                <a:solidFill>
                  <a:schemeClr val="tx1"/>
                </a:solidFill>
                <a:effectLst/>
                <a:latin typeface="+mn-lt"/>
                <a:ea typeface="+mn-ea"/>
                <a:cs typeface="+mn-cs"/>
              </a:endParaRPr>
            </a:p>
          </xdr:txBody>
        </xdr:sp>
      </mc:Choice>
      <mc:Fallback xmlns="">
        <xdr:sp macro="" textlink="">
          <xdr:nvSpPr>
            <xdr:cNvPr id="9" name="22 CuadroTexto"/>
            <xdr:cNvSpPr txBox="1"/>
          </xdr:nvSpPr>
          <xdr:spPr>
            <a:xfrm>
              <a:off x="5346309" y="10221351"/>
              <a:ext cx="1055203" cy="4103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𝒎𝒆𝒅𝒊𝒂=𝑸𝒕</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𝑨𝒕  </a:t>
              </a:r>
              <a:endParaRPr lang="es-ES" sz="1100">
                <a:solidFill>
                  <a:schemeClr val="tx1"/>
                </a:solidFill>
                <a:effectLst/>
                <a:latin typeface="+mn-lt"/>
                <a:ea typeface="+mn-ea"/>
                <a:cs typeface="+mn-cs"/>
              </a:endParaRPr>
            </a:p>
          </xdr:txBody>
        </xdr:sp>
      </mc:Fallback>
    </mc:AlternateContent>
    <xdr:clientData/>
  </xdr:oneCellAnchor>
  <xdr:oneCellAnchor>
    <xdr:from>
      <xdr:col>2</xdr:col>
      <xdr:colOff>280349</xdr:colOff>
      <xdr:row>57</xdr:row>
      <xdr:rowOff>57947</xdr:rowOff>
    </xdr:from>
    <xdr:ext cx="4906839" cy="416524"/>
    <mc:AlternateContent xmlns:mc="http://schemas.openxmlformats.org/markup-compatibility/2006" xmlns:a14="http://schemas.microsoft.com/office/drawing/2010/main">
      <mc:Choice Requires="a14">
        <xdr:sp macro="" textlink="">
          <xdr:nvSpPr>
            <xdr:cNvPr id="10" name="21 CuadroTexto"/>
            <xdr:cNvSpPr txBox="1"/>
          </xdr:nvSpPr>
          <xdr:spPr>
            <a:xfrm>
              <a:off x="737549" y="10249697"/>
              <a:ext cx="4906839" cy="416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acc>
                      <m:accPr>
                        <m:chr m:val="̅"/>
                        <m:ctrlPr>
                          <a:rPr lang="es-ES" sz="1100" b="1" i="1">
                            <a:solidFill>
                              <a:schemeClr val="tx1"/>
                            </a:solidFill>
                            <a:effectLst/>
                            <a:latin typeface="Cambria Math" panose="02040503050406030204" pitchFamily="18" charset="0"/>
                            <a:ea typeface="+mn-ea"/>
                            <a:cs typeface="+mn-cs"/>
                          </a:rPr>
                        </m:ctrlPr>
                      </m:accPr>
                      <m:e>
                        <m:r>
                          <a:rPr lang="es-ES" sz="1100" b="1" i="1">
                            <a:solidFill>
                              <a:schemeClr val="tx1"/>
                            </a:solidFill>
                            <a:effectLst/>
                            <a:latin typeface="Cambria Math" panose="02040503050406030204" pitchFamily="18" charset="0"/>
                            <a:ea typeface="+mn-ea"/>
                            <a:cs typeface="+mn-cs"/>
                          </a:rPr>
                          <m:t>𝑽𝒊</m:t>
                        </m:r>
                      </m:e>
                    </m:acc>
                    <m:r>
                      <a:rPr lang="es-ES" sz="1100" b="1" i="1">
                        <a:solidFill>
                          <a:schemeClr val="tx1"/>
                        </a:solidFill>
                        <a:effectLst/>
                        <a:latin typeface="Cambria Math"/>
                        <a:ea typeface="+mn-ea"/>
                        <a:cs typeface="+mn-cs"/>
                      </a:rPr>
                      <m:t>=</m:t>
                    </m:r>
                    <m:f>
                      <m:fPr>
                        <m:ctrlPr>
                          <a:rPr lang="es-ES" sz="1100" b="1" i="1">
                            <a:solidFill>
                              <a:schemeClr val="tx1"/>
                            </a:solidFill>
                            <a:effectLst/>
                            <a:latin typeface="Cambria Math" panose="02040503050406030204" pitchFamily="18" charset="0"/>
                            <a:ea typeface="+mn-ea"/>
                            <a:cs typeface="+mn-cs"/>
                          </a:rPr>
                        </m:ctrlPr>
                      </m:fPr>
                      <m:num>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a:ea typeface="+mn-ea"/>
                                <a:cs typeface="+mn-cs"/>
                              </a:rPr>
                              <m:t>.</m:t>
                            </m:r>
                            <m:r>
                              <a:rPr lang="es-CO" sz="1100" b="1" i="1">
                                <a:solidFill>
                                  <a:schemeClr val="tx1"/>
                                </a:solidFill>
                                <a:effectLst/>
                                <a:latin typeface="Cambria Math" panose="02040503050406030204" pitchFamily="18" charset="0"/>
                                <a:ea typeface="+mn-ea"/>
                                <a:cs typeface="+mn-cs"/>
                              </a:rPr>
                              <m:t>𝟏</m:t>
                            </m:r>
                          </m:sub>
                        </m:sSub>
                        <m:r>
                          <a:rPr lang="es-ES" sz="1100" b="1" i="1">
                            <a:solidFill>
                              <a:schemeClr val="tx1"/>
                            </a:solidFill>
                            <a:effectLst/>
                            <a:latin typeface="Cambria Math"/>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𝟎</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𝟒</m:t>
                            </m:r>
                          </m:sub>
                        </m:sSub>
                        <m:r>
                          <a:rPr lang="es-ES" sz="1100" b="1" i="1">
                            <a:solidFill>
                              <a:schemeClr val="tx1"/>
                            </a:solidFill>
                            <a:effectLst/>
                            <a:latin typeface="Cambria Math"/>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𝟓</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𝟔</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𝟕</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𝟖</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𝟗</m:t>
                                </m:r>
                              </m:sub>
                            </m:sSub>
                            <m:r>
                              <a:rPr lang="es-ES" sz="1100" b="1" i="1">
                                <a:solidFill>
                                  <a:schemeClr val="tx1"/>
                                </a:solidFill>
                                <a:effectLst/>
                                <a:latin typeface="Cambria Math" panose="02040503050406030204" pitchFamily="18" charset="0"/>
                                <a:ea typeface="+mn-ea"/>
                                <a:cs typeface="+mn-cs"/>
                              </a:rPr>
                              <m:t>+</m:t>
                            </m:r>
                            <m:r>
                              <a:rPr lang="es-ES" sz="1100" b="1" i="1">
                                <a:solidFill>
                                  <a:schemeClr val="tx1"/>
                                </a:solidFill>
                                <a:effectLst/>
                                <a:latin typeface="Cambria Math"/>
                                <a:ea typeface="+mn-ea"/>
                                <a:cs typeface="+mn-cs"/>
                              </a:rPr>
                              <m:t>𝑽</m:t>
                            </m:r>
                          </m:e>
                          <m:sub>
                            <m:r>
                              <a:rPr lang="es-CO" sz="1100" b="1" i="1">
                                <a:solidFill>
                                  <a:schemeClr val="tx1"/>
                                </a:solidFill>
                                <a:effectLst/>
                                <a:latin typeface="Cambria Math" panose="02040503050406030204" pitchFamily="18" charset="0"/>
                                <a:ea typeface="+mn-ea"/>
                                <a:cs typeface="+mn-cs"/>
                              </a:rPr>
                              <m:t>𝒔𝒖𝒑𝒇</m:t>
                            </m:r>
                            <m:r>
                              <a:rPr lang="es-CO" sz="1100" b="1" i="1">
                                <a:solidFill>
                                  <a:schemeClr val="tx1"/>
                                </a:solidFill>
                                <a:effectLst/>
                                <a:latin typeface="Cambria Math" panose="02040503050406030204" pitchFamily="18" charset="0"/>
                                <a:ea typeface="+mn-ea"/>
                                <a:cs typeface="+mn-cs"/>
                              </a:rPr>
                              <m:t> </m:t>
                            </m:r>
                          </m:sub>
                        </m:sSub>
                      </m:num>
                      <m:den>
                        <m:r>
                          <a:rPr lang="es-CO" sz="1100" b="1" i="1">
                            <a:solidFill>
                              <a:schemeClr val="tx1"/>
                            </a:solidFill>
                            <a:effectLst/>
                            <a:latin typeface="Cambria Math" panose="02040503050406030204" pitchFamily="18" charset="0"/>
                            <a:ea typeface="+mn-ea"/>
                            <a:cs typeface="+mn-cs"/>
                          </a:rPr>
                          <m:t>𝟏𝟎</m:t>
                        </m:r>
                      </m:den>
                    </m:f>
                    <m:r>
                      <a:rPr lang="es-ES" sz="1100" b="1" i="1">
                        <a:solidFill>
                          <a:schemeClr val="tx1"/>
                        </a:solidFill>
                        <a:effectLst/>
                        <a:latin typeface="Cambria Math"/>
                        <a:ea typeface="+mn-ea"/>
                        <a:cs typeface="+mn-cs"/>
                      </a:rPr>
                      <m:t> </m:t>
                    </m:r>
                  </m:oMath>
                </m:oMathPara>
              </a14:m>
              <a:endParaRPr lang="es-ES" sz="1100">
                <a:solidFill>
                  <a:schemeClr val="tx1"/>
                </a:solidFill>
                <a:effectLst/>
                <a:latin typeface="+mn-lt"/>
                <a:ea typeface="+mn-ea"/>
                <a:cs typeface="+mn-cs"/>
              </a:endParaRPr>
            </a:p>
          </xdr:txBody>
        </xdr:sp>
      </mc:Choice>
      <mc:Fallback xmlns="">
        <xdr:sp macro="" textlink="">
          <xdr:nvSpPr>
            <xdr:cNvPr id="10" name="21 CuadroTexto"/>
            <xdr:cNvSpPr txBox="1"/>
          </xdr:nvSpPr>
          <xdr:spPr>
            <a:xfrm>
              <a:off x="737549" y="10249697"/>
              <a:ext cx="4906839" cy="416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panose="02040503050406030204" pitchFamily="18" charset="0"/>
                  <a:ea typeface="+mn-ea"/>
                  <a:cs typeface="+mn-cs"/>
                </a:rPr>
                <a:t>(𝑽𝒊) ̅</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CO" sz="1100" b="1" i="0">
                  <a:solidFill>
                    <a:schemeClr val="tx1"/>
                  </a:solidFill>
                  <a:effectLst/>
                  <a:latin typeface="Cambria Math" panose="02040503050406030204" pitchFamily="18" charset="0"/>
                  <a:ea typeface="+mn-ea"/>
                  <a:cs typeface="+mn-cs"/>
                </a:rPr>
                <a:t>𝟎</a:t>
              </a:r>
              <a:r>
                <a:rPr lang="es-ES" sz="1100" b="1" i="0">
                  <a:solidFill>
                    <a:schemeClr val="tx1"/>
                  </a:solidFill>
                  <a:effectLst/>
                  <a:latin typeface="Cambria Math"/>
                  <a:ea typeface="+mn-ea"/>
                  <a:cs typeface="+mn-cs"/>
                </a:rPr>
                <a:t>.</a:t>
              </a:r>
              <a:r>
                <a:rPr lang="es-CO" sz="1100" b="1" i="0">
                  <a:solidFill>
                    <a:schemeClr val="tx1"/>
                  </a:solidFill>
                  <a:effectLst/>
                  <a:latin typeface="Cambria Math" panose="02040503050406030204" pitchFamily="18" charset="0"/>
                  <a:ea typeface="+mn-ea"/>
                  <a:cs typeface="+mn-cs"/>
                </a:rPr>
                <a:t>𝟏</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𝑽_(</a:t>
              </a:r>
              <a:r>
                <a:rPr lang="es-CO" sz="1100" b="1" i="0">
                  <a:solidFill>
                    <a:schemeClr val="tx1"/>
                  </a:solidFill>
                  <a:effectLst/>
                  <a:latin typeface="Cambria Math" panose="02040503050406030204" pitchFamily="18" charset="0"/>
                  <a:ea typeface="+mn-ea"/>
                  <a:cs typeface="+mn-cs"/>
                </a:rPr>
                <a:t>𝟎</a:t>
              </a:r>
              <a:r>
                <a:rPr lang="es-ES" sz="1100" b="1" i="0">
                  <a:solidFill>
                    <a:schemeClr val="tx1"/>
                  </a:solidFill>
                  <a:effectLst/>
                  <a:latin typeface="Cambria Math" panose="02040503050406030204" pitchFamily="18" charset="0"/>
                  <a:ea typeface="+mn-ea"/>
                  <a:cs typeface="+mn-cs"/>
                </a:rPr>
                <a:t>.</a:t>
              </a:r>
              <a:r>
                <a:rPr lang="es-CO" sz="1100" b="1" i="0">
                  <a:solidFill>
                    <a:schemeClr val="tx1"/>
                  </a:solidFill>
                  <a:effectLst/>
                  <a:latin typeface="Cambria Math" panose="02040503050406030204" pitchFamily="18" charset="0"/>
                  <a:ea typeface="+mn-ea"/>
                  <a:cs typeface="+mn-cs"/>
                </a:rPr>
                <a:t>𝟐</a:t>
              </a:r>
              <a:r>
                <a:rPr lang="es-ES" sz="1100" b="1" i="0">
                  <a:solidFill>
                    <a:schemeClr val="tx1"/>
                  </a:solidFill>
                  <a:effectLst/>
                  <a:latin typeface="Cambria Math" panose="02040503050406030204" pitchFamily="18" charset="0"/>
                  <a:ea typeface="+mn-ea"/>
                  <a:cs typeface="+mn-cs"/>
                </a:rPr>
                <a:t>)+𝑽_(</a:t>
              </a:r>
              <a:r>
                <a:rPr lang="es-CO" sz="1100" b="1" i="0">
                  <a:solidFill>
                    <a:schemeClr val="tx1"/>
                  </a:solidFill>
                  <a:effectLst/>
                  <a:latin typeface="Cambria Math" panose="02040503050406030204" pitchFamily="18" charset="0"/>
                  <a:ea typeface="+mn-ea"/>
                  <a:cs typeface="+mn-cs"/>
                </a:rPr>
                <a:t>𝟎</a:t>
              </a:r>
              <a:r>
                <a:rPr lang="es-ES" sz="1100" b="1" i="0">
                  <a:solidFill>
                    <a:schemeClr val="tx1"/>
                  </a:solidFill>
                  <a:effectLst/>
                  <a:latin typeface="Cambria Math" panose="02040503050406030204" pitchFamily="18" charset="0"/>
                  <a:ea typeface="+mn-ea"/>
                  <a:cs typeface="+mn-cs"/>
                </a:rPr>
                <a:t>.</a:t>
              </a:r>
              <a:r>
                <a:rPr lang="es-CO" sz="1100" b="1" i="0">
                  <a:solidFill>
                    <a:schemeClr val="tx1"/>
                  </a:solidFill>
                  <a:effectLst/>
                  <a:latin typeface="Cambria Math" panose="02040503050406030204" pitchFamily="18" charset="0"/>
                  <a:ea typeface="+mn-ea"/>
                  <a:cs typeface="+mn-cs"/>
                </a:rPr>
                <a:t>𝟑</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𝟎.𝟒</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𝟓</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𝟔</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𝟕</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𝟖</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𝟗</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CO" sz="1100" b="1" i="0">
                  <a:solidFill>
                    <a:schemeClr val="tx1"/>
                  </a:solidFill>
                  <a:effectLst/>
                  <a:latin typeface="Cambria Math" panose="02040503050406030204" pitchFamily="18" charset="0"/>
                  <a:ea typeface="+mn-ea"/>
                  <a:cs typeface="+mn-cs"/>
                </a:rPr>
                <a:t>𝒔𝒖𝒑𝒇 </a:t>
              </a:r>
              <a:r>
                <a:rPr lang="es-ES" sz="1100" b="1" i="0">
                  <a:solidFill>
                    <a:schemeClr val="tx1"/>
                  </a:solidFill>
                  <a:effectLst/>
                  <a:latin typeface="Cambria Math" panose="02040503050406030204" pitchFamily="18" charset="0"/>
                  <a:ea typeface="+mn-ea"/>
                  <a:cs typeface="+mn-cs"/>
                </a:rPr>
                <a:t>))/</a:t>
              </a:r>
              <a:r>
                <a:rPr lang="es-CO" sz="1100" b="1" i="0">
                  <a:solidFill>
                    <a:schemeClr val="tx1"/>
                  </a:solidFill>
                  <a:effectLst/>
                  <a:latin typeface="Cambria Math" panose="02040503050406030204" pitchFamily="18" charset="0"/>
                  <a:ea typeface="+mn-ea"/>
                  <a:cs typeface="+mn-cs"/>
                </a:rPr>
                <a:t>𝟏𝟎</a:t>
              </a:r>
              <a:r>
                <a:rPr lang="es-ES" sz="1100" b="1" i="0">
                  <a:solidFill>
                    <a:schemeClr val="tx1"/>
                  </a:solidFill>
                  <a:effectLst/>
                  <a:latin typeface="Cambria Math"/>
                  <a:ea typeface="+mn-ea"/>
                  <a:cs typeface="+mn-cs"/>
                </a:rPr>
                <a:t>  </a:t>
              </a:r>
              <a:endParaRPr lang="es-ES" sz="1100">
                <a:solidFill>
                  <a:schemeClr val="tx1"/>
                </a:solidFill>
                <a:effectLst/>
                <a:latin typeface="+mn-lt"/>
                <a:ea typeface="+mn-ea"/>
                <a:cs typeface="+mn-cs"/>
              </a:endParaRPr>
            </a:p>
          </xdr:txBody>
        </xdr:sp>
      </mc:Fallback>
    </mc:AlternateContent>
    <xdr:clientData/>
  </xdr:oneCellAnchor>
  <xdr:oneCellAnchor>
    <xdr:from>
      <xdr:col>13</xdr:col>
      <xdr:colOff>318636</xdr:colOff>
      <xdr:row>57</xdr:row>
      <xdr:rowOff>482949</xdr:rowOff>
    </xdr:from>
    <xdr:ext cx="1279721" cy="355738"/>
    <mc:AlternateContent xmlns:mc="http://schemas.openxmlformats.org/markup-compatibility/2006" xmlns:a14="http://schemas.microsoft.com/office/drawing/2010/main">
      <mc:Choice Requires="a14">
        <xdr:sp macro="" textlink="">
          <xdr:nvSpPr>
            <xdr:cNvPr id="11" name="19 CuadroTexto"/>
            <xdr:cNvSpPr txBox="1"/>
          </xdr:nvSpPr>
          <xdr:spPr>
            <a:xfrm>
              <a:off x="6862311" y="10674699"/>
              <a:ext cx="1279721" cy="355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14:m>
                <m:oMath xmlns:m="http://schemas.openxmlformats.org/officeDocument/2006/math">
                  <m:r>
                    <a:rPr lang="es-ES" sz="1100" b="1" i="1">
                      <a:solidFill>
                        <a:schemeClr val="tx1"/>
                      </a:solidFill>
                      <a:effectLst/>
                      <a:latin typeface="Cambria Math"/>
                      <a:ea typeface="+mn-ea"/>
                      <a:cs typeface="+mn-cs"/>
                    </a:rPr>
                    <m:t>𝑸</m:t>
                  </m:r>
                  <m:d>
                    <m:dPr>
                      <m:begChr m:val="["/>
                      <m:endChr m:val="]"/>
                      <m:ctrlPr>
                        <a:rPr lang="es-ES" sz="1100" b="1" i="1">
                          <a:solidFill>
                            <a:schemeClr val="tx1"/>
                          </a:solidFill>
                          <a:effectLst/>
                          <a:latin typeface="Cambria Math" panose="02040503050406030204" pitchFamily="18" charset="0"/>
                          <a:ea typeface="+mn-ea"/>
                          <a:cs typeface="+mn-cs"/>
                        </a:rPr>
                      </m:ctrlPr>
                    </m:dPr>
                    <m:e>
                      <m:r>
                        <a:rPr lang="es-ES" sz="1100" b="1" i="1">
                          <a:solidFill>
                            <a:schemeClr val="tx1"/>
                          </a:solidFill>
                          <a:effectLst/>
                          <a:latin typeface="Cambria Math" panose="02040503050406030204" pitchFamily="18" charset="0"/>
                          <a:ea typeface="+mn-ea"/>
                          <a:cs typeface="+mn-cs"/>
                        </a:rPr>
                        <m:t>%</m:t>
                      </m:r>
                    </m:e>
                  </m:d>
                  <m:r>
                    <a:rPr lang="es-ES" sz="1100" b="1" i="1">
                      <a:solidFill>
                        <a:schemeClr val="tx1"/>
                      </a:solidFill>
                      <a:effectLst/>
                      <a:latin typeface="Cambria Math"/>
                      <a:ea typeface="+mn-ea"/>
                      <a:cs typeface="+mn-cs"/>
                    </a:rPr>
                    <m:t>=</m:t>
                  </m:r>
                  <m:f>
                    <m:fPr>
                      <m:ctrlPr>
                        <a:rPr lang="es-ES" sz="1100" b="1" i="1">
                          <a:solidFill>
                            <a:schemeClr val="tx1"/>
                          </a:solidFill>
                          <a:effectLst/>
                          <a:latin typeface="Cambria Math" panose="02040503050406030204" pitchFamily="18" charset="0"/>
                          <a:ea typeface="+mn-ea"/>
                          <a:cs typeface="+mn-cs"/>
                        </a:rPr>
                      </m:ctrlPr>
                    </m:fPr>
                    <m:num>
                      <m:r>
                        <a:rPr lang="es-ES" sz="1100" b="1" i="1">
                          <a:solidFill>
                            <a:schemeClr val="tx1"/>
                          </a:solidFill>
                          <a:effectLst/>
                          <a:latin typeface="Cambria Math" panose="02040503050406030204" pitchFamily="18" charset="0"/>
                          <a:ea typeface="+mn-ea"/>
                          <a:cs typeface="+mn-cs"/>
                        </a:rPr>
                        <m:t>𝑸𝒊</m:t>
                      </m:r>
                    </m:num>
                    <m:den>
                      <m:r>
                        <a:rPr lang="es-ES" sz="1100" b="1" i="1">
                          <a:solidFill>
                            <a:schemeClr val="tx1"/>
                          </a:solidFill>
                          <a:effectLst/>
                          <a:latin typeface="Cambria Math" panose="02040503050406030204" pitchFamily="18" charset="0"/>
                          <a:ea typeface="+mn-ea"/>
                          <a:cs typeface="+mn-cs"/>
                        </a:rPr>
                        <m:t>𝑸𝒕</m:t>
                      </m:r>
                    </m:den>
                  </m:f>
                </m:oMath>
              </a14:m>
              <a:r>
                <a:rPr lang="es-ES" sz="1100">
                  <a:solidFill>
                    <a:schemeClr val="tx1"/>
                  </a:solidFill>
                  <a:effectLst/>
                  <a:latin typeface="+mn-lt"/>
                  <a:ea typeface="+mn-ea"/>
                  <a:cs typeface="+mn-cs"/>
                </a:rPr>
                <a:t>*100</a:t>
              </a:r>
            </a:p>
          </xdr:txBody>
        </xdr:sp>
      </mc:Choice>
      <mc:Fallback xmlns="">
        <xdr:sp macro="" textlink="">
          <xdr:nvSpPr>
            <xdr:cNvPr id="11" name="19 CuadroTexto"/>
            <xdr:cNvSpPr txBox="1"/>
          </xdr:nvSpPr>
          <xdr:spPr>
            <a:xfrm>
              <a:off x="6862311" y="10674699"/>
              <a:ext cx="1279721" cy="355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ES" sz="1100" b="1" i="0">
                  <a:solidFill>
                    <a:schemeClr val="tx1"/>
                  </a:solidFill>
                  <a:effectLst/>
                  <a:latin typeface="Cambria Math"/>
                  <a:ea typeface="+mn-ea"/>
                  <a:cs typeface="+mn-cs"/>
                </a:rPr>
                <a:t>𝑸</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𝑸𝒊/𝑸𝒕</a:t>
              </a:r>
              <a:r>
                <a:rPr lang="es-ES" sz="1100">
                  <a:solidFill>
                    <a:schemeClr val="tx1"/>
                  </a:solidFill>
                  <a:effectLst/>
                  <a:latin typeface="+mn-lt"/>
                  <a:ea typeface="+mn-ea"/>
                  <a:cs typeface="+mn-cs"/>
                </a:rPr>
                <a:t>*100</a:t>
              </a:r>
            </a:p>
          </xdr:txBody>
        </xdr:sp>
      </mc:Fallback>
    </mc:AlternateContent>
    <xdr:clientData/>
  </xdr:oneCellAnchor>
  <xdr:oneCellAnchor>
    <xdr:from>
      <xdr:col>14</xdr:col>
      <xdr:colOff>777240</xdr:colOff>
      <xdr:row>63</xdr:row>
      <xdr:rowOff>182880</xdr:rowOff>
    </xdr:from>
    <xdr:ext cx="153866" cy="196464"/>
    <mc:AlternateContent xmlns:mc="http://schemas.openxmlformats.org/markup-compatibility/2006" xmlns:a14="http://schemas.microsoft.com/office/drawing/2010/main">
      <mc:Choice Requires="a14">
        <xdr:sp macro="" textlink="">
          <xdr:nvSpPr>
            <xdr:cNvPr id="12" name="CuadroTexto 11">
              <a:extLst>
                <a:ext uri="{FF2B5EF4-FFF2-40B4-BE49-F238E27FC236}">
                  <a16:creationId xmlns:a16="http://schemas.microsoft.com/office/drawing/2014/main" id="{6F0463C6-72E8-49C8-9624-A98832FF5853}"/>
                </a:ext>
              </a:extLst>
            </xdr:cNvPr>
            <xdr:cNvSpPr txBox="1"/>
          </xdr:nvSpPr>
          <xdr:spPr>
            <a:xfrm>
              <a:off x="8035290" y="13279755"/>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bar>
                      <m:barPr>
                        <m:pos m:val="top"/>
                        <m:ctrlPr>
                          <a:rPr lang="es-CO" sz="1100" b="1" i="1" baseline="0">
                            <a:latin typeface="Cambria Math" panose="02040503050406030204" pitchFamily="18" charset="0"/>
                          </a:rPr>
                        </m:ctrlPr>
                      </m:barPr>
                      <m:e>
                        <m:r>
                          <a:rPr lang="es-CO" sz="1100" b="1" i="0" baseline="0">
                            <a:latin typeface="Cambria Math" panose="02040503050406030204" pitchFamily="18" charset="0"/>
                          </a:rPr>
                          <m:t>𝐕𝐢</m:t>
                        </m:r>
                      </m:e>
                    </m:bar>
                  </m:oMath>
                </m:oMathPara>
              </a14:m>
              <a:endParaRPr lang="es-CO" sz="1100" b="1" i="0" baseline="0">
                <a:latin typeface="Calibri" panose="020F0502020204030204" pitchFamily="34" charset="0"/>
              </a:endParaRPr>
            </a:p>
          </xdr:txBody>
        </xdr:sp>
      </mc:Choice>
      <mc:Fallback xmlns="">
        <xdr:sp macro="" textlink="">
          <xdr:nvSpPr>
            <xdr:cNvPr id="12" name="CuadroTexto 11">
              <a:extLst>
                <a:ext uri="{FF2B5EF4-FFF2-40B4-BE49-F238E27FC236}">
                  <a16:creationId xmlns:a16="http://schemas.microsoft.com/office/drawing/2014/main" id="{6F0463C6-72E8-49C8-9624-A98832FF5853}"/>
                </a:ext>
              </a:extLst>
            </xdr:cNvPr>
            <xdr:cNvSpPr txBox="1"/>
          </xdr:nvSpPr>
          <xdr:spPr>
            <a:xfrm>
              <a:off x="8035290" y="13279755"/>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mc:Fallback>
    </mc:AlternateContent>
    <xdr:clientData/>
  </xdr:oneCellAnchor>
  <xdr:twoCellAnchor editAs="oneCell">
    <xdr:from>
      <xdr:col>8</xdr:col>
      <xdr:colOff>19050</xdr:colOff>
      <xdr:row>67</xdr:row>
      <xdr:rowOff>123825</xdr:rowOff>
    </xdr:from>
    <xdr:to>
      <xdr:col>10</xdr:col>
      <xdr:colOff>533400</xdr:colOff>
      <xdr:row>67</xdr:row>
      <xdr:rowOff>1711618</xdr:rowOff>
    </xdr:to>
    <xdr:pic>
      <xdr:nvPicPr>
        <xdr:cNvPr id="13" name="Imagen 12"/>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5518" b="21552"/>
        <a:stretch/>
      </xdr:blipFill>
      <xdr:spPr>
        <a:xfrm>
          <a:off x="3562350" y="13982700"/>
          <a:ext cx="1447800" cy="1587793"/>
        </a:xfrm>
        <a:prstGeom prst="rect">
          <a:avLst/>
        </a:prstGeom>
      </xdr:spPr>
    </xdr:pic>
    <xdr:clientData/>
  </xdr:twoCellAnchor>
  <xdr:twoCellAnchor editAs="oneCell">
    <xdr:from>
      <xdr:col>2</xdr:col>
      <xdr:colOff>180976</xdr:colOff>
      <xdr:row>67</xdr:row>
      <xdr:rowOff>76200</xdr:rowOff>
    </xdr:from>
    <xdr:to>
      <xdr:col>5</xdr:col>
      <xdr:colOff>39517</xdr:colOff>
      <xdr:row>67</xdr:row>
      <xdr:rowOff>1638300</xdr:rowOff>
    </xdr:to>
    <xdr:pic>
      <xdr:nvPicPr>
        <xdr:cNvPr id="14" name="Imagen 13"/>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27068" b="16040"/>
        <a:stretch/>
      </xdr:blipFill>
      <xdr:spPr>
        <a:xfrm>
          <a:off x="638176" y="13935075"/>
          <a:ext cx="1534941" cy="1562100"/>
        </a:xfrm>
        <a:prstGeom prst="rect">
          <a:avLst/>
        </a:prstGeom>
      </xdr:spPr>
    </xdr:pic>
    <xdr:clientData/>
  </xdr:twoCellAnchor>
  <xdr:twoCellAnchor editAs="oneCell">
    <xdr:from>
      <xdr:col>12</xdr:col>
      <xdr:colOff>400050</xdr:colOff>
      <xdr:row>67</xdr:row>
      <xdr:rowOff>85725</xdr:rowOff>
    </xdr:from>
    <xdr:to>
      <xdr:col>15</xdr:col>
      <xdr:colOff>304800</xdr:colOff>
      <xdr:row>67</xdr:row>
      <xdr:rowOff>1685925</xdr:rowOff>
    </xdr:to>
    <xdr:pic>
      <xdr:nvPicPr>
        <xdr:cNvPr id="15" name="Imagen 14"/>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210300" y="13944600"/>
          <a:ext cx="2133600" cy="16002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14</xdr:col>
          <xdr:colOff>504825</xdr:colOff>
          <xdr:row>1</xdr:row>
          <xdr:rowOff>95250</xdr:rowOff>
        </xdr:from>
        <xdr:to>
          <xdr:col>15</xdr:col>
          <xdr:colOff>352425</xdr:colOff>
          <xdr:row>2</xdr:row>
          <xdr:rowOff>38100</xdr:rowOff>
        </xdr:to>
        <xdr:sp macro="" textlink="">
          <xdr:nvSpPr>
            <xdr:cNvPr id="11266" name="Object 2" hidden="1">
              <a:extLst>
                <a:ext uri="{63B3BB69-23CF-44E3-9099-C40C66FF867C}">
                  <a14:compatExt spid="_x0000_s11266"/>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104775</xdr:colOff>
      <xdr:row>1</xdr:row>
      <xdr:rowOff>15062</xdr:rowOff>
    </xdr:from>
    <xdr:to>
      <xdr:col>3</xdr:col>
      <xdr:colOff>666750</xdr:colOff>
      <xdr:row>2</xdr:row>
      <xdr:rowOff>242545</xdr:rowOff>
    </xdr:to>
    <xdr:pic>
      <xdr:nvPicPr>
        <xdr:cNvPr id="17" name="Picture 2"/>
        <xdr:cNvPicPr>
          <a:picLocks noChangeAspect="1" noChangeArrowheads="1"/>
        </xdr:cNvPicPr>
      </xdr:nvPicPr>
      <xdr:blipFill>
        <a:blip xmlns:r="http://schemas.openxmlformats.org/officeDocument/2006/relationships" r:embed="rId5" cstate="print"/>
        <a:srcRect/>
        <a:stretch>
          <a:fillRect/>
        </a:stretch>
      </xdr:blipFill>
      <xdr:spPr bwMode="auto">
        <a:xfrm>
          <a:off x="114300" y="72212"/>
          <a:ext cx="1495425" cy="608483"/>
        </a:xfrm>
        <a:prstGeom prst="rect">
          <a:avLst/>
        </a:prstGeom>
        <a:noFill/>
        <a:ln w="9525">
          <a:noFill/>
          <a:miter lim="800000"/>
          <a:headEnd/>
          <a:tailEnd/>
        </a:ln>
        <a:effectLst/>
      </xdr:spPr>
    </xdr:pic>
    <xdr:clientData/>
  </xdr:twoCellAnchor>
  <xdr:twoCellAnchor editAs="oneCell">
    <xdr:from>
      <xdr:col>14</xdr:col>
      <xdr:colOff>458515</xdr:colOff>
      <xdr:row>1</xdr:row>
      <xdr:rowOff>38100</xdr:rowOff>
    </xdr:from>
    <xdr:to>
      <xdr:col>15</xdr:col>
      <xdr:colOff>347742</xdr:colOff>
      <xdr:row>2</xdr:row>
      <xdr:rowOff>219075</xdr:rowOff>
    </xdr:to>
    <xdr:pic>
      <xdr:nvPicPr>
        <xdr:cNvPr id="18" name="Picture 9"/>
        <xdr:cNvPicPr>
          <a:picLocks noChangeAspect="1" noChangeArrowheads="1"/>
        </xdr:cNvPicPr>
      </xdr:nvPicPr>
      <xdr:blipFill>
        <a:blip xmlns:r="http://schemas.openxmlformats.org/officeDocument/2006/relationships" r:embed="rId6" cstate="print"/>
        <a:srcRect/>
        <a:stretch>
          <a:fillRect/>
        </a:stretch>
      </xdr:blipFill>
      <xdr:spPr bwMode="auto">
        <a:xfrm>
          <a:off x="7716565" y="95250"/>
          <a:ext cx="670277" cy="561975"/>
        </a:xfrm>
        <a:prstGeom prst="rect">
          <a:avLst/>
        </a:prstGeom>
        <a:noFill/>
        <a:ln w="9525">
          <a:noFill/>
          <a:miter lim="800000"/>
          <a:headEnd/>
          <a:tailEnd/>
        </a:ln>
        <a:effec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6</xdr:col>
      <xdr:colOff>0</xdr:colOff>
      <xdr:row>11</xdr:row>
      <xdr:rowOff>0</xdr:rowOff>
    </xdr:from>
    <xdr:ext cx="169469" cy="196464"/>
    <xdr:sp macro="" textlink="">
      <xdr:nvSpPr>
        <xdr:cNvPr id="2" name="CuadroTexto 1">
          <a:extLst>
            <a:ext uri="{FF2B5EF4-FFF2-40B4-BE49-F238E27FC236}">
              <a16:creationId xmlns:a16="http://schemas.microsoft.com/office/drawing/2014/main" id="{FD240DDD-5F74-41EA-B78E-E3B54C280256}"/>
            </a:ext>
          </a:extLst>
        </xdr:cNvPr>
        <xdr:cNvSpPr txBox="1"/>
      </xdr:nvSpPr>
      <xdr:spPr>
        <a:xfrm>
          <a:off x="2724150" y="2066925"/>
          <a:ext cx="169469"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oneCellAnchor>
    <xdr:from>
      <xdr:col>10</xdr:col>
      <xdr:colOff>335281</xdr:colOff>
      <xdr:row>13</xdr:row>
      <xdr:rowOff>0</xdr:rowOff>
    </xdr:from>
    <xdr:ext cx="153866" cy="196464"/>
    <xdr:sp macro="" textlink="">
      <xdr:nvSpPr>
        <xdr:cNvPr id="3" name="CuadroTexto 2">
          <a:extLst>
            <a:ext uri="{FF2B5EF4-FFF2-40B4-BE49-F238E27FC236}">
              <a16:creationId xmlns:a16="http://schemas.microsoft.com/office/drawing/2014/main" id="{7EE56AF1-9D67-421F-B207-5429EFB74E2F}"/>
            </a:ext>
          </a:extLst>
        </xdr:cNvPr>
        <xdr:cNvSpPr txBox="1"/>
      </xdr:nvSpPr>
      <xdr:spPr>
        <a:xfrm>
          <a:off x="4821556" y="2600325"/>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twoCellAnchor editAs="oneCell">
    <xdr:from>
      <xdr:col>1</xdr:col>
      <xdr:colOff>68581</xdr:colOff>
      <xdr:row>56</xdr:row>
      <xdr:rowOff>91440</xdr:rowOff>
    </xdr:from>
    <xdr:to>
      <xdr:col>8</xdr:col>
      <xdr:colOff>388620</xdr:colOff>
      <xdr:row>60</xdr:row>
      <xdr:rowOff>83820</xdr:rowOff>
    </xdr:to>
    <xdr:pic>
      <xdr:nvPicPr>
        <xdr:cNvPr id="4" name="Imagen 3">
          <a:extLst>
            <a:ext uri="{FF2B5EF4-FFF2-40B4-BE49-F238E27FC236}">
              <a16:creationId xmlns:a16="http://schemas.microsoft.com/office/drawing/2014/main" id="{8FA7941A-2CBF-4A4C-A328-E8A591425E2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8106" y="10835640"/>
          <a:ext cx="3863339" cy="1611630"/>
        </a:xfrm>
        <a:prstGeom prst="rect">
          <a:avLst/>
        </a:prstGeom>
      </xdr:spPr>
    </xdr:pic>
    <xdr:clientData/>
  </xdr:twoCellAnchor>
  <xdr:oneCellAnchor>
    <xdr:from>
      <xdr:col>13</xdr:col>
      <xdr:colOff>294270</xdr:colOff>
      <xdr:row>54</xdr:row>
      <xdr:rowOff>104043</xdr:rowOff>
    </xdr:from>
    <xdr:ext cx="971571" cy="269241"/>
    <mc:AlternateContent xmlns:mc="http://schemas.openxmlformats.org/markup-compatibility/2006" xmlns:a14="http://schemas.microsoft.com/office/drawing/2010/main">
      <mc:Choice Requires="a14">
        <xdr:sp macro="" textlink="">
          <xdr:nvSpPr>
            <xdr:cNvPr id="6" name="19 CuadroTexto"/>
            <xdr:cNvSpPr txBox="1"/>
          </xdr:nvSpPr>
          <xdr:spPr>
            <a:xfrm>
              <a:off x="6847470" y="9781443"/>
              <a:ext cx="971571" cy="2692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es-ES" sz="1100" b="1" i="1">
                        <a:solidFill>
                          <a:schemeClr val="tx1"/>
                        </a:solidFill>
                        <a:effectLst/>
                        <a:latin typeface="Cambria Math"/>
                        <a:ea typeface="+mn-ea"/>
                        <a:cs typeface="+mn-cs"/>
                      </a:rPr>
                      <m:t>𝑸𝒊</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𝑨𝒊</m:t>
                    </m:r>
                    <m:r>
                      <a:rPr lang="es-ES" sz="1100" b="1" i="1">
                        <a:solidFill>
                          <a:schemeClr val="tx1"/>
                        </a:solidFill>
                        <a:effectLst/>
                        <a:latin typeface="Cambria Math"/>
                        <a:ea typeface="+mn-ea"/>
                        <a:cs typeface="+mn-cs"/>
                      </a:rPr>
                      <m:t>∗</m:t>
                    </m:r>
                    <m:acc>
                      <m:accPr>
                        <m:chr m:val="̅"/>
                        <m:ctrlPr>
                          <a:rPr lang="es-ES" sz="1100" b="1" i="1">
                            <a:solidFill>
                              <a:schemeClr val="tx1"/>
                            </a:solidFill>
                            <a:effectLst/>
                            <a:latin typeface="Cambria Math" panose="02040503050406030204" pitchFamily="18" charset="0"/>
                            <a:ea typeface="+mn-ea"/>
                            <a:cs typeface="+mn-cs"/>
                          </a:rPr>
                        </m:ctrlPr>
                      </m:accPr>
                      <m:e>
                        <m:r>
                          <a:rPr lang="es-ES" sz="1100" b="1" i="1">
                            <a:solidFill>
                              <a:schemeClr val="tx1"/>
                            </a:solidFill>
                            <a:effectLst/>
                            <a:latin typeface="Cambria Math" panose="02040503050406030204" pitchFamily="18" charset="0"/>
                            <a:ea typeface="+mn-ea"/>
                            <a:cs typeface="+mn-cs"/>
                          </a:rPr>
                          <m:t>𝑽𝒊</m:t>
                        </m:r>
                      </m:e>
                    </m:acc>
                  </m:oMath>
                </m:oMathPara>
              </a14:m>
              <a:endParaRPr lang="es-ES" sz="1100">
                <a:solidFill>
                  <a:schemeClr val="tx1"/>
                </a:solidFill>
                <a:effectLst/>
                <a:latin typeface="+mn-lt"/>
                <a:ea typeface="+mn-ea"/>
                <a:cs typeface="+mn-cs"/>
              </a:endParaRPr>
            </a:p>
          </xdr:txBody>
        </xdr:sp>
      </mc:Choice>
      <mc:Fallback xmlns="">
        <xdr:sp macro="" textlink="">
          <xdr:nvSpPr>
            <xdr:cNvPr id="6" name="19 CuadroTexto"/>
            <xdr:cNvSpPr txBox="1"/>
          </xdr:nvSpPr>
          <xdr:spPr>
            <a:xfrm>
              <a:off x="6847470" y="9781443"/>
              <a:ext cx="971571" cy="2692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a:ea typeface="+mn-ea"/>
                  <a:cs typeface="+mn-cs"/>
                </a:rPr>
                <a:t>𝑸𝒊=𝑨𝒊∗</a:t>
              </a:r>
              <a:r>
                <a:rPr lang="es-ES" sz="1100" b="1" i="0">
                  <a:solidFill>
                    <a:schemeClr val="tx1"/>
                  </a:solidFill>
                  <a:effectLst/>
                  <a:latin typeface="Cambria Math" panose="02040503050406030204" pitchFamily="18" charset="0"/>
                  <a:ea typeface="+mn-ea"/>
                  <a:cs typeface="+mn-cs"/>
                </a:rPr>
                <a:t>(𝑽𝒊) ̅</a:t>
              </a:r>
              <a:endParaRPr lang="es-ES" sz="1100">
                <a:solidFill>
                  <a:schemeClr val="tx1"/>
                </a:solidFill>
                <a:effectLst/>
                <a:latin typeface="+mn-lt"/>
                <a:ea typeface="+mn-ea"/>
                <a:cs typeface="+mn-cs"/>
              </a:endParaRPr>
            </a:p>
          </xdr:txBody>
        </xdr:sp>
      </mc:Fallback>
    </mc:AlternateContent>
    <xdr:clientData/>
  </xdr:oneCellAnchor>
  <xdr:oneCellAnchor>
    <xdr:from>
      <xdr:col>8</xdr:col>
      <xdr:colOff>163536</xdr:colOff>
      <xdr:row>54</xdr:row>
      <xdr:rowOff>440202</xdr:rowOff>
    </xdr:from>
    <xdr:ext cx="1857376" cy="420243"/>
    <mc:AlternateContent xmlns:mc="http://schemas.openxmlformats.org/markup-compatibility/2006" xmlns:a14="http://schemas.microsoft.com/office/drawing/2010/main">
      <mc:Choice Requires="a14">
        <xdr:sp macro="" textlink="">
          <xdr:nvSpPr>
            <xdr:cNvPr id="7" name="20 CuadroTexto"/>
            <xdr:cNvSpPr txBox="1"/>
          </xdr:nvSpPr>
          <xdr:spPr>
            <a:xfrm>
              <a:off x="3716361" y="10117602"/>
              <a:ext cx="1857376" cy="4202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es-ES" sz="1100" b="1" i="1">
                        <a:solidFill>
                          <a:schemeClr val="tx1"/>
                        </a:solidFill>
                        <a:effectLst/>
                        <a:latin typeface="Cambria Math"/>
                        <a:ea typeface="+mn-ea"/>
                        <a:cs typeface="+mn-cs"/>
                      </a:rPr>
                      <m:t>𝑨𝒊</m:t>
                    </m:r>
                    <m:r>
                      <a:rPr lang="es-ES" sz="1100" b="1" i="1">
                        <a:solidFill>
                          <a:schemeClr val="tx1"/>
                        </a:solidFill>
                        <a:effectLst/>
                        <a:latin typeface="Cambria Math"/>
                        <a:ea typeface="+mn-ea"/>
                        <a:cs typeface="+mn-cs"/>
                      </a:rPr>
                      <m:t>=</m:t>
                    </m:r>
                    <m:f>
                      <m:fPr>
                        <m:ctrlPr>
                          <a:rPr lang="es-CO" sz="1100" b="1" i="1">
                            <a:solidFill>
                              <a:schemeClr val="tx1"/>
                            </a:solidFill>
                            <a:effectLst/>
                            <a:latin typeface="Cambria Math" panose="02040503050406030204" pitchFamily="18" charset="0"/>
                            <a:ea typeface="+mn-ea"/>
                            <a:cs typeface="+mn-cs"/>
                          </a:rPr>
                        </m:ctrlPr>
                      </m:fPr>
                      <m:num>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𝒉</m:t>
                            </m:r>
                          </m:e>
                          <m:sub>
                            <m:r>
                              <a:rPr lang="es-CO" sz="1100" b="1" i="1">
                                <a:solidFill>
                                  <a:schemeClr val="tx1"/>
                                </a:solidFill>
                                <a:effectLst/>
                                <a:latin typeface="Cambria Math" panose="02040503050406030204" pitchFamily="18" charset="0"/>
                                <a:ea typeface="+mn-ea"/>
                                <a:cs typeface="+mn-cs"/>
                              </a:rPr>
                              <m:t>𝒊</m:t>
                            </m:r>
                          </m:sub>
                        </m:sSub>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𝒉</m:t>
                            </m:r>
                          </m:e>
                          <m:sub>
                            <m:r>
                              <a:rPr lang="es-CO" sz="1100" b="1" i="1">
                                <a:solidFill>
                                  <a:schemeClr val="tx1"/>
                                </a:solidFill>
                                <a:effectLst/>
                                <a:latin typeface="Cambria Math" panose="02040503050406030204" pitchFamily="18" charset="0"/>
                                <a:ea typeface="+mn-ea"/>
                                <a:cs typeface="+mn-cs"/>
                              </a:rPr>
                              <m:t>𝒊</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𝟏</m:t>
                            </m:r>
                            <m:r>
                              <a:rPr lang="es-CO" sz="1100" b="1" i="1">
                                <a:solidFill>
                                  <a:schemeClr val="tx1"/>
                                </a:solidFill>
                                <a:effectLst/>
                                <a:latin typeface="Cambria Math" panose="02040503050406030204" pitchFamily="18" charset="0"/>
                                <a:ea typeface="+mn-ea"/>
                                <a:cs typeface="+mn-cs"/>
                              </a:rPr>
                              <m:t> </m:t>
                            </m:r>
                          </m:sub>
                        </m:sSub>
                        <m:r>
                          <a:rPr lang="es-CO" sz="1100" b="1" i="1">
                            <a:solidFill>
                              <a:schemeClr val="tx1"/>
                            </a:solidFill>
                            <a:effectLst/>
                            <a:latin typeface="Cambria Math" panose="02040503050406030204" pitchFamily="18" charset="0"/>
                            <a:ea typeface="+mn-ea"/>
                            <a:cs typeface="+mn-cs"/>
                          </a:rPr>
                          <m:t>)</m:t>
                        </m:r>
                        <m:r>
                          <a:rPr lang="es-ES" sz="1100" b="1" i="1">
                            <a:solidFill>
                              <a:schemeClr val="tx1"/>
                            </a:solidFill>
                            <a:effectLst/>
                            <a:latin typeface="Cambria Math"/>
                            <a:ea typeface="+mn-ea"/>
                            <a:cs typeface="+mn-cs"/>
                          </a:rPr>
                          <m:t>∗</m:t>
                        </m:r>
                        <m:r>
                          <a:rPr lang="es-CO" sz="1100" b="1" i="1">
                            <a:solidFill>
                              <a:schemeClr val="tx1"/>
                            </a:solidFill>
                            <a:effectLst/>
                            <a:latin typeface="Cambria Math" panose="02040503050406030204" pitchFamily="18" charset="0"/>
                            <a:ea typeface="+mn-ea"/>
                            <a:cs typeface="+mn-cs"/>
                          </a:rPr>
                          <m:t>𝑩</m:t>
                        </m:r>
                      </m:num>
                      <m:den>
                        <m:r>
                          <a:rPr lang="es-CO" sz="1100" b="1" i="1">
                            <a:solidFill>
                              <a:schemeClr val="tx1"/>
                            </a:solidFill>
                            <a:effectLst/>
                            <a:latin typeface="Cambria Math" panose="02040503050406030204" pitchFamily="18" charset="0"/>
                            <a:ea typeface="+mn-ea"/>
                            <a:cs typeface="+mn-cs"/>
                          </a:rPr>
                          <m:t>𝟐</m:t>
                        </m:r>
                      </m:den>
                    </m:f>
                  </m:oMath>
                </m:oMathPara>
              </a14:m>
              <a:endParaRPr lang="es-ES" sz="1100">
                <a:solidFill>
                  <a:schemeClr val="tx1"/>
                </a:solidFill>
                <a:effectLst/>
                <a:latin typeface="+mn-lt"/>
                <a:ea typeface="+mn-ea"/>
                <a:cs typeface="+mn-cs"/>
              </a:endParaRPr>
            </a:p>
          </xdr:txBody>
        </xdr:sp>
      </mc:Choice>
      <mc:Fallback xmlns="">
        <xdr:sp macro="" textlink="">
          <xdr:nvSpPr>
            <xdr:cNvPr id="7" name="20 CuadroTexto"/>
            <xdr:cNvSpPr txBox="1"/>
          </xdr:nvSpPr>
          <xdr:spPr>
            <a:xfrm>
              <a:off x="3716361" y="10117602"/>
              <a:ext cx="1857376" cy="4202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a:ea typeface="+mn-ea"/>
                  <a:cs typeface="+mn-cs"/>
                </a:rPr>
                <a:t>𝑨𝒊=</a:t>
              </a:r>
              <a:r>
                <a:rPr lang="es-CO" sz="1100" b="1" i="0">
                  <a:solidFill>
                    <a:schemeClr val="tx1"/>
                  </a:solidFill>
                  <a:effectLst/>
                  <a:latin typeface="Cambria Math" panose="02040503050406030204" pitchFamily="18" charset="0"/>
                  <a:ea typeface="+mn-ea"/>
                  <a:cs typeface="+mn-cs"/>
                </a:rPr>
                <a:t>(〖(𝒉〗_𝒊+𝒉_(𝒊+𝟏 ))</a:t>
              </a:r>
              <a:r>
                <a:rPr lang="es-ES" sz="1100" b="1" i="0">
                  <a:solidFill>
                    <a:schemeClr val="tx1"/>
                  </a:solidFill>
                  <a:effectLst/>
                  <a:latin typeface="Cambria Math"/>
                  <a:ea typeface="+mn-ea"/>
                  <a:cs typeface="+mn-cs"/>
                </a:rPr>
                <a:t>∗</a:t>
              </a:r>
              <a:r>
                <a:rPr lang="es-CO" sz="1100" b="1" i="0">
                  <a:solidFill>
                    <a:schemeClr val="tx1"/>
                  </a:solidFill>
                  <a:effectLst/>
                  <a:latin typeface="Cambria Math" panose="02040503050406030204" pitchFamily="18" charset="0"/>
                  <a:ea typeface="+mn-ea"/>
                  <a:cs typeface="+mn-cs"/>
                </a:rPr>
                <a:t>𝑩)/𝟐</a:t>
              </a:r>
              <a:endParaRPr lang="es-ES" sz="1100">
                <a:solidFill>
                  <a:schemeClr val="tx1"/>
                </a:solidFill>
                <a:effectLst/>
                <a:latin typeface="+mn-lt"/>
                <a:ea typeface="+mn-ea"/>
                <a:cs typeface="+mn-cs"/>
              </a:endParaRPr>
            </a:p>
          </xdr:txBody>
        </xdr:sp>
      </mc:Fallback>
    </mc:AlternateContent>
    <xdr:clientData/>
  </xdr:oneCellAnchor>
  <xdr:oneCellAnchor>
    <xdr:from>
      <xdr:col>1</xdr:col>
      <xdr:colOff>367666</xdr:colOff>
      <xdr:row>54</xdr:row>
      <xdr:rowOff>473320</xdr:rowOff>
    </xdr:from>
    <xdr:ext cx="2933700" cy="409215"/>
    <mc:AlternateContent xmlns:mc="http://schemas.openxmlformats.org/markup-compatibility/2006" xmlns:a14="http://schemas.microsoft.com/office/drawing/2010/main">
      <mc:Choice Requires="a14">
        <xdr:sp macro="" textlink="">
          <xdr:nvSpPr>
            <xdr:cNvPr id="8" name="21 CuadroTexto"/>
            <xdr:cNvSpPr txBox="1"/>
          </xdr:nvSpPr>
          <xdr:spPr>
            <a:xfrm>
              <a:off x="377191" y="10150720"/>
              <a:ext cx="2933700" cy="4092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acc>
                      <m:accPr>
                        <m:chr m:val="̅"/>
                        <m:ctrlPr>
                          <a:rPr lang="es-ES" sz="1100" b="1" i="1">
                            <a:solidFill>
                              <a:schemeClr val="tx1"/>
                            </a:solidFill>
                            <a:effectLst/>
                            <a:latin typeface="Cambria Math" panose="02040503050406030204" pitchFamily="18" charset="0"/>
                            <a:ea typeface="+mn-ea"/>
                            <a:cs typeface="+mn-cs"/>
                          </a:rPr>
                        </m:ctrlPr>
                      </m:accPr>
                      <m:e>
                        <m:r>
                          <a:rPr lang="es-ES" sz="1100" b="1" i="1">
                            <a:solidFill>
                              <a:schemeClr val="tx1"/>
                            </a:solidFill>
                            <a:effectLst/>
                            <a:latin typeface="Cambria Math" panose="02040503050406030204" pitchFamily="18" charset="0"/>
                            <a:ea typeface="+mn-ea"/>
                            <a:cs typeface="+mn-cs"/>
                          </a:rPr>
                          <m:t>𝑽𝒊</m:t>
                        </m:r>
                      </m:e>
                    </m:acc>
                    <m:r>
                      <a:rPr lang="es-ES" sz="1100" b="1" i="1">
                        <a:solidFill>
                          <a:schemeClr val="tx1"/>
                        </a:solidFill>
                        <a:effectLst/>
                        <a:latin typeface="Cambria Math"/>
                        <a:ea typeface="+mn-ea"/>
                        <a:cs typeface="+mn-cs"/>
                      </a:rPr>
                      <m:t>=</m:t>
                    </m:r>
                    <m:f>
                      <m:fPr>
                        <m:ctrlPr>
                          <a:rPr lang="es-ES" sz="1100" b="1" i="1">
                            <a:solidFill>
                              <a:schemeClr val="tx1"/>
                            </a:solidFill>
                            <a:effectLst/>
                            <a:latin typeface="Cambria Math" panose="02040503050406030204" pitchFamily="18" charset="0"/>
                            <a:ea typeface="+mn-ea"/>
                            <a:cs typeface="+mn-cs"/>
                          </a:rPr>
                        </m:ctrlPr>
                      </m:fPr>
                      <m:num>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𝟎</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𝟐</m:t>
                            </m:r>
                          </m:sub>
                        </m:sSub>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𝟐</m:t>
                        </m:r>
                        <m:r>
                          <a:rPr lang="es-ES" sz="1100" b="1" i="1">
                            <a:solidFill>
                              <a:schemeClr val="tx1"/>
                            </a:solidFill>
                            <a:effectLst/>
                            <a:latin typeface="Cambria Math"/>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𝟎</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𝟒</m:t>
                            </m:r>
                          </m:sub>
                        </m:sSub>
                        <m:r>
                          <a:rPr lang="es-ES" sz="1100" b="1" i="1">
                            <a:solidFill>
                              <a:schemeClr val="tx1"/>
                            </a:solidFill>
                            <a:effectLst/>
                            <a:latin typeface="Cambria Math"/>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𝟎</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𝟖</m:t>
                            </m:r>
                          </m:sub>
                        </m:sSub>
                      </m:num>
                      <m:den>
                        <m:r>
                          <a:rPr lang="es-ES" sz="1100" b="1" i="1">
                            <a:solidFill>
                              <a:schemeClr val="tx1"/>
                            </a:solidFill>
                            <a:effectLst/>
                            <a:latin typeface="Cambria Math"/>
                            <a:ea typeface="+mn-ea"/>
                            <a:cs typeface="+mn-cs"/>
                          </a:rPr>
                          <m:t>𝟒</m:t>
                        </m:r>
                      </m:den>
                    </m:f>
                    <m:r>
                      <a:rPr lang="es-ES" sz="1100" b="1" i="1">
                        <a:solidFill>
                          <a:schemeClr val="tx1"/>
                        </a:solidFill>
                        <a:effectLst/>
                        <a:latin typeface="Cambria Math"/>
                        <a:ea typeface="+mn-ea"/>
                        <a:cs typeface="+mn-cs"/>
                      </a:rPr>
                      <m:t> </m:t>
                    </m:r>
                  </m:oMath>
                </m:oMathPara>
              </a14:m>
              <a:endParaRPr lang="es-ES" sz="1100">
                <a:solidFill>
                  <a:schemeClr val="tx1"/>
                </a:solidFill>
                <a:effectLst/>
                <a:latin typeface="+mn-lt"/>
                <a:ea typeface="+mn-ea"/>
                <a:cs typeface="+mn-cs"/>
              </a:endParaRPr>
            </a:p>
          </xdr:txBody>
        </xdr:sp>
      </mc:Choice>
      <mc:Fallback xmlns="">
        <xdr:sp macro="" textlink="">
          <xdr:nvSpPr>
            <xdr:cNvPr id="8" name="21 CuadroTexto"/>
            <xdr:cNvSpPr txBox="1"/>
          </xdr:nvSpPr>
          <xdr:spPr>
            <a:xfrm>
              <a:off x="377191" y="10150720"/>
              <a:ext cx="2933700" cy="4092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panose="02040503050406030204" pitchFamily="18" charset="0"/>
                  <a:ea typeface="+mn-ea"/>
                  <a:cs typeface="+mn-cs"/>
                </a:rPr>
                <a:t>(𝑽𝒊) ̅</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𝟎.𝟐</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+𝟐∗𝑽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𝟎.𝟒</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𝟎.𝟖</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𝟒  </a:t>
              </a:r>
              <a:endParaRPr lang="es-ES" sz="1100">
                <a:solidFill>
                  <a:schemeClr val="tx1"/>
                </a:solidFill>
                <a:effectLst/>
                <a:latin typeface="+mn-lt"/>
                <a:ea typeface="+mn-ea"/>
                <a:cs typeface="+mn-cs"/>
              </a:endParaRPr>
            </a:p>
          </xdr:txBody>
        </xdr:sp>
      </mc:Fallback>
    </mc:AlternateContent>
    <xdr:clientData/>
  </xdr:oneCellAnchor>
  <xdr:oneCellAnchor>
    <xdr:from>
      <xdr:col>11</xdr:col>
      <xdr:colOff>69459</xdr:colOff>
      <xdr:row>54</xdr:row>
      <xdr:rowOff>29601</xdr:rowOff>
    </xdr:from>
    <xdr:ext cx="1055203" cy="410305"/>
    <mc:AlternateContent xmlns:mc="http://schemas.openxmlformats.org/markup-compatibility/2006" xmlns:a14="http://schemas.microsoft.com/office/drawing/2010/main">
      <mc:Choice Requires="a14">
        <xdr:sp macro="" textlink="">
          <xdr:nvSpPr>
            <xdr:cNvPr id="9" name="22 CuadroTexto"/>
            <xdr:cNvSpPr txBox="1"/>
          </xdr:nvSpPr>
          <xdr:spPr>
            <a:xfrm>
              <a:off x="5355834" y="9707001"/>
              <a:ext cx="1055203" cy="4103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𝒎𝒆𝒅𝒊𝒂</m:t>
                        </m:r>
                      </m:sub>
                    </m:sSub>
                    <m:r>
                      <a:rPr lang="es-ES" sz="1100" b="1" i="1">
                        <a:solidFill>
                          <a:schemeClr val="tx1"/>
                        </a:solidFill>
                        <a:effectLst/>
                        <a:latin typeface="Cambria Math"/>
                        <a:ea typeface="+mn-ea"/>
                        <a:cs typeface="+mn-cs"/>
                      </a:rPr>
                      <m:t>=</m:t>
                    </m:r>
                    <m:f>
                      <m:fPr>
                        <m:ctrlPr>
                          <a:rPr lang="es-ES" sz="1100" b="1" i="1">
                            <a:solidFill>
                              <a:schemeClr val="tx1"/>
                            </a:solidFill>
                            <a:effectLst/>
                            <a:latin typeface="Cambria Math" panose="02040503050406030204" pitchFamily="18" charset="0"/>
                            <a:ea typeface="+mn-ea"/>
                            <a:cs typeface="+mn-cs"/>
                          </a:rPr>
                        </m:ctrlPr>
                      </m:fPr>
                      <m:num>
                        <m:r>
                          <a:rPr lang="es-ES" sz="1100" b="1" i="1">
                            <a:solidFill>
                              <a:schemeClr val="tx1"/>
                            </a:solidFill>
                            <a:effectLst/>
                            <a:latin typeface="Cambria Math"/>
                            <a:ea typeface="+mn-ea"/>
                            <a:cs typeface="+mn-cs"/>
                          </a:rPr>
                          <m:t>𝑸𝒕</m:t>
                        </m:r>
                      </m:num>
                      <m:den>
                        <m:r>
                          <a:rPr lang="es-ES" sz="1100" b="1" i="1">
                            <a:solidFill>
                              <a:schemeClr val="tx1"/>
                            </a:solidFill>
                            <a:effectLst/>
                            <a:latin typeface="Cambria Math"/>
                            <a:ea typeface="+mn-ea"/>
                            <a:cs typeface="+mn-cs"/>
                          </a:rPr>
                          <m:t>𝑨𝒕</m:t>
                        </m:r>
                      </m:den>
                    </m:f>
                    <m:r>
                      <a:rPr lang="es-ES" sz="1100" b="1" i="1">
                        <a:solidFill>
                          <a:schemeClr val="tx1"/>
                        </a:solidFill>
                        <a:effectLst/>
                        <a:latin typeface="Cambria Math"/>
                        <a:ea typeface="+mn-ea"/>
                        <a:cs typeface="+mn-cs"/>
                      </a:rPr>
                      <m:t> </m:t>
                    </m:r>
                  </m:oMath>
                </m:oMathPara>
              </a14:m>
              <a:endParaRPr lang="es-ES" sz="1100">
                <a:solidFill>
                  <a:schemeClr val="tx1"/>
                </a:solidFill>
                <a:effectLst/>
                <a:latin typeface="+mn-lt"/>
                <a:ea typeface="+mn-ea"/>
                <a:cs typeface="+mn-cs"/>
              </a:endParaRPr>
            </a:p>
          </xdr:txBody>
        </xdr:sp>
      </mc:Choice>
      <mc:Fallback xmlns="">
        <xdr:sp macro="" textlink="">
          <xdr:nvSpPr>
            <xdr:cNvPr id="9" name="22 CuadroTexto"/>
            <xdr:cNvSpPr txBox="1"/>
          </xdr:nvSpPr>
          <xdr:spPr>
            <a:xfrm>
              <a:off x="5355834" y="9707001"/>
              <a:ext cx="1055203" cy="4103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𝒎𝒆𝒅𝒊𝒂=𝑸𝒕</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𝑨𝒕  </a:t>
              </a:r>
              <a:endParaRPr lang="es-ES" sz="1100">
                <a:solidFill>
                  <a:schemeClr val="tx1"/>
                </a:solidFill>
                <a:effectLst/>
                <a:latin typeface="+mn-lt"/>
                <a:ea typeface="+mn-ea"/>
                <a:cs typeface="+mn-cs"/>
              </a:endParaRPr>
            </a:p>
          </xdr:txBody>
        </xdr:sp>
      </mc:Fallback>
    </mc:AlternateContent>
    <xdr:clientData/>
  </xdr:oneCellAnchor>
  <xdr:oneCellAnchor>
    <xdr:from>
      <xdr:col>2</xdr:col>
      <xdr:colOff>280349</xdr:colOff>
      <xdr:row>54</xdr:row>
      <xdr:rowOff>57947</xdr:rowOff>
    </xdr:from>
    <xdr:ext cx="4906839" cy="416524"/>
    <mc:AlternateContent xmlns:mc="http://schemas.openxmlformats.org/markup-compatibility/2006" xmlns:a14="http://schemas.microsoft.com/office/drawing/2010/main">
      <mc:Choice Requires="a14">
        <xdr:sp macro="" textlink="">
          <xdr:nvSpPr>
            <xdr:cNvPr id="10" name="21 CuadroTexto"/>
            <xdr:cNvSpPr txBox="1"/>
          </xdr:nvSpPr>
          <xdr:spPr>
            <a:xfrm>
              <a:off x="737549" y="9735347"/>
              <a:ext cx="4906839" cy="416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acc>
                      <m:accPr>
                        <m:chr m:val="̅"/>
                        <m:ctrlPr>
                          <a:rPr lang="es-ES" sz="1100" b="1" i="1">
                            <a:solidFill>
                              <a:schemeClr val="tx1"/>
                            </a:solidFill>
                            <a:effectLst/>
                            <a:latin typeface="Cambria Math" panose="02040503050406030204" pitchFamily="18" charset="0"/>
                            <a:ea typeface="+mn-ea"/>
                            <a:cs typeface="+mn-cs"/>
                          </a:rPr>
                        </m:ctrlPr>
                      </m:accPr>
                      <m:e>
                        <m:r>
                          <a:rPr lang="es-ES" sz="1100" b="1" i="1">
                            <a:solidFill>
                              <a:schemeClr val="tx1"/>
                            </a:solidFill>
                            <a:effectLst/>
                            <a:latin typeface="Cambria Math" panose="02040503050406030204" pitchFamily="18" charset="0"/>
                            <a:ea typeface="+mn-ea"/>
                            <a:cs typeface="+mn-cs"/>
                          </a:rPr>
                          <m:t>𝑽𝒊</m:t>
                        </m:r>
                      </m:e>
                    </m:acc>
                    <m:r>
                      <a:rPr lang="es-ES" sz="1100" b="1" i="1">
                        <a:solidFill>
                          <a:schemeClr val="tx1"/>
                        </a:solidFill>
                        <a:effectLst/>
                        <a:latin typeface="Cambria Math"/>
                        <a:ea typeface="+mn-ea"/>
                        <a:cs typeface="+mn-cs"/>
                      </a:rPr>
                      <m:t>=</m:t>
                    </m:r>
                    <m:f>
                      <m:fPr>
                        <m:ctrlPr>
                          <a:rPr lang="es-ES" sz="1100" b="1" i="1">
                            <a:solidFill>
                              <a:schemeClr val="tx1"/>
                            </a:solidFill>
                            <a:effectLst/>
                            <a:latin typeface="Cambria Math" panose="02040503050406030204" pitchFamily="18" charset="0"/>
                            <a:ea typeface="+mn-ea"/>
                            <a:cs typeface="+mn-cs"/>
                          </a:rPr>
                        </m:ctrlPr>
                      </m:fPr>
                      <m:num>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a:ea typeface="+mn-ea"/>
                                <a:cs typeface="+mn-cs"/>
                              </a:rPr>
                              <m:t>.</m:t>
                            </m:r>
                            <m:r>
                              <a:rPr lang="es-CO" sz="1100" b="1" i="1">
                                <a:solidFill>
                                  <a:schemeClr val="tx1"/>
                                </a:solidFill>
                                <a:effectLst/>
                                <a:latin typeface="Cambria Math" panose="02040503050406030204" pitchFamily="18" charset="0"/>
                                <a:ea typeface="+mn-ea"/>
                                <a:cs typeface="+mn-cs"/>
                              </a:rPr>
                              <m:t>𝟏</m:t>
                            </m:r>
                          </m:sub>
                        </m:sSub>
                        <m:r>
                          <a:rPr lang="es-ES" sz="1100" b="1" i="1">
                            <a:solidFill>
                              <a:schemeClr val="tx1"/>
                            </a:solidFill>
                            <a:effectLst/>
                            <a:latin typeface="Cambria Math"/>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𝟎</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𝟒</m:t>
                            </m:r>
                          </m:sub>
                        </m:sSub>
                        <m:r>
                          <a:rPr lang="es-ES" sz="1100" b="1" i="1">
                            <a:solidFill>
                              <a:schemeClr val="tx1"/>
                            </a:solidFill>
                            <a:effectLst/>
                            <a:latin typeface="Cambria Math"/>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𝟓</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𝟔</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𝟕</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𝟖</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𝟗</m:t>
                                </m:r>
                              </m:sub>
                            </m:sSub>
                            <m:r>
                              <a:rPr lang="es-ES" sz="1100" b="1" i="1">
                                <a:solidFill>
                                  <a:schemeClr val="tx1"/>
                                </a:solidFill>
                                <a:effectLst/>
                                <a:latin typeface="Cambria Math" panose="02040503050406030204" pitchFamily="18" charset="0"/>
                                <a:ea typeface="+mn-ea"/>
                                <a:cs typeface="+mn-cs"/>
                              </a:rPr>
                              <m:t>+</m:t>
                            </m:r>
                            <m:r>
                              <a:rPr lang="es-ES" sz="1100" b="1" i="1">
                                <a:solidFill>
                                  <a:schemeClr val="tx1"/>
                                </a:solidFill>
                                <a:effectLst/>
                                <a:latin typeface="Cambria Math"/>
                                <a:ea typeface="+mn-ea"/>
                                <a:cs typeface="+mn-cs"/>
                              </a:rPr>
                              <m:t>𝑽</m:t>
                            </m:r>
                          </m:e>
                          <m:sub>
                            <m:r>
                              <a:rPr lang="es-CO" sz="1100" b="1" i="1">
                                <a:solidFill>
                                  <a:schemeClr val="tx1"/>
                                </a:solidFill>
                                <a:effectLst/>
                                <a:latin typeface="Cambria Math" panose="02040503050406030204" pitchFamily="18" charset="0"/>
                                <a:ea typeface="+mn-ea"/>
                                <a:cs typeface="+mn-cs"/>
                              </a:rPr>
                              <m:t>𝒔𝒖𝒑𝒇</m:t>
                            </m:r>
                            <m:r>
                              <a:rPr lang="es-CO" sz="1100" b="1" i="1">
                                <a:solidFill>
                                  <a:schemeClr val="tx1"/>
                                </a:solidFill>
                                <a:effectLst/>
                                <a:latin typeface="Cambria Math" panose="02040503050406030204" pitchFamily="18" charset="0"/>
                                <a:ea typeface="+mn-ea"/>
                                <a:cs typeface="+mn-cs"/>
                              </a:rPr>
                              <m:t> </m:t>
                            </m:r>
                          </m:sub>
                        </m:sSub>
                      </m:num>
                      <m:den>
                        <m:r>
                          <a:rPr lang="es-CO" sz="1100" b="1" i="1">
                            <a:solidFill>
                              <a:schemeClr val="tx1"/>
                            </a:solidFill>
                            <a:effectLst/>
                            <a:latin typeface="Cambria Math" panose="02040503050406030204" pitchFamily="18" charset="0"/>
                            <a:ea typeface="+mn-ea"/>
                            <a:cs typeface="+mn-cs"/>
                          </a:rPr>
                          <m:t>𝟏𝟎</m:t>
                        </m:r>
                      </m:den>
                    </m:f>
                    <m:r>
                      <a:rPr lang="es-ES" sz="1100" b="1" i="1">
                        <a:solidFill>
                          <a:schemeClr val="tx1"/>
                        </a:solidFill>
                        <a:effectLst/>
                        <a:latin typeface="Cambria Math"/>
                        <a:ea typeface="+mn-ea"/>
                        <a:cs typeface="+mn-cs"/>
                      </a:rPr>
                      <m:t> </m:t>
                    </m:r>
                  </m:oMath>
                </m:oMathPara>
              </a14:m>
              <a:endParaRPr lang="es-ES" sz="1100">
                <a:solidFill>
                  <a:schemeClr val="tx1"/>
                </a:solidFill>
                <a:effectLst/>
                <a:latin typeface="+mn-lt"/>
                <a:ea typeface="+mn-ea"/>
                <a:cs typeface="+mn-cs"/>
              </a:endParaRPr>
            </a:p>
          </xdr:txBody>
        </xdr:sp>
      </mc:Choice>
      <mc:Fallback xmlns="">
        <xdr:sp macro="" textlink="">
          <xdr:nvSpPr>
            <xdr:cNvPr id="10" name="21 CuadroTexto"/>
            <xdr:cNvSpPr txBox="1"/>
          </xdr:nvSpPr>
          <xdr:spPr>
            <a:xfrm>
              <a:off x="737549" y="9735347"/>
              <a:ext cx="4906839" cy="416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panose="02040503050406030204" pitchFamily="18" charset="0"/>
                  <a:ea typeface="+mn-ea"/>
                  <a:cs typeface="+mn-cs"/>
                </a:rPr>
                <a:t>(𝑽𝒊) ̅</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CO" sz="1100" b="1" i="0">
                  <a:solidFill>
                    <a:schemeClr val="tx1"/>
                  </a:solidFill>
                  <a:effectLst/>
                  <a:latin typeface="Cambria Math" panose="02040503050406030204" pitchFamily="18" charset="0"/>
                  <a:ea typeface="+mn-ea"/>
                  <a:cs typeface="+mn-cs"/>
                </a:rPr>
                <a:t>𝟎</a:t>
              </a:r>
              <a:r>
                <a:rPr lang="es-ES" sz="1100" b="1" i="0">
                  <a:solidFill>
                    <a:schemeClr val="tx1"/>
                  </a:solidFill>
                  <a:effectLst/>
                  <a:latin typeface="Cambria Math"/>
                  <a:ea typeface="+mn-ea"/>
                  <a:cs typeface="+mn-cs"/>
                </a:rPr>
                <a:t>.</a:t>
              </a:r>
              <a:r>
                <a:rPr lang="es-CO" sz="1100" b="1" i="0">
                  <a:solidFill>
                    <a:schemeClr val="tx1"/>
                  </a:solidFill>
                  <a:effectLst/>
                  <a:latin typeface="Cambria Math" panose="02040503050406030204" pitchFamily="18" charset="0"/>
                  <a:ea typeface="+mn-ea"/>
                  <a:cs typeface="+mn-cs"/>
                </a:rPr>
                <a:t>𝟏</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𝑽_(</a:t>
              </a:r>
              <a:r>
                <a:rPr lang="es-CO" sz="1100" b="1" i="0">
                  <a:solidFill>
                    <a:schemeClr val="tx1"/>
                  </a:solidFill>
                  <a:effectLst/>
                  <a:latin typeface="Cambria Math" panose="02040503050406030204" pitchFamily="18" charset="0"/>
                  <a:ea typeface="+mn-ea"/>
                  <a:cs typeface="+mn-cs"/>
                </a:rPr>
                <a:t>𝟎</a:t>
              </a:r>
              <a:r>
                <a:rPr lang="es-ES" sz="1100" b="1" i="0">
                  <a:solidFill>
                    <a:schemeClr val="tx1"/>
                  </a:solidFill>
                  <a:effectLst/>
                  <a:latin typeface="Cambria Math" panose="02040503050406030204" pitchFamily="18" charset="0"/>
                  <a:ea typeface="+mn-ea"/>
                  <a:cs typeface="+mn-cs"/>
                </a:rPr>
                <a:t>.</a:t>
              </a:r>
              <a:r>
                <a:rPr lang="es-CO" sz="1100" b="1" i="0">
                  <a:solidFill>
                    <a:schemeClr val="tx1"/>
                  </a:solidFill>
                  <a:effectLst/>
                  <a:latin typeface="Cambria Math" panose="02040503050406030204" pitchFamily="18" charset="0"/>
                  <a:ea typeface="+mn-ea"/>
                  <a:cs typeface="+mn-cs"/>
                </a:rPr>
                <a:t>𝟐</a:t>
              </a:r>
              <a:r>
                <a:rPr lang="es-ES" sz="1100" b="1" i="0">
                  <a:solidFill>
                    <a:schemeClr val="tx1"/>
                  </a:solidFill>
                  <a:effectLst/>
                  <a:latin typeface="Cambria Math" panose="02040503050406030204" pitchFamily="18" charset="0"/>
                  <a:ea typeface="+mn-ea"/>
                  <a:cs typeface="+mn-cs"/>
                </a:rPr>
                <a:t>)+𝑽_(</a:t>
              </a:r>
              <a:r>
                <a:rPr lang="es-CO" sz="1100" b="1" i="0">
                  <a:solidFill>
                    <a:schemeClr val="tx1"/>
                  </a:solidFill>
                  <a:effectLst/>
                  <a:latin typeface="Cambria Math" panose="02040503050406030204" pitchFamily="18" charset="0"/>
                  <a:ea typeface="+mn-ea"/>
                  <a:cs typeface="+mn-cs"/>
                </a:rPr>
                <a:t>𝟎</a:t>
              </a:r>
              <a:r>
                <a:rPr lang="es-ES" sz="1100" b="1" i="0">
                  <a:solidFill>
                    <a:schemeClr val="tx1"/>
                  </a:solidFill>
                  <a:effectLst/>
                  <a:latin typeface="Cambria Math" panose="02040503050406030204" pitchFamily="18" charset="0"/>
                  <a:ea typeface="+mn-ea"/>
                  <a:cs typeface="+mn-cs"/>
                </a:rPr>
                <a:t>.</a:t>
              </a:r>
              <a:r>
                <a:rPr lang="es-CO" sz="1100" b="1" i="0">
                  <a:solidFill>
                    <a:schemeClr val="tx1"/>
                  </a:solidFill>
                  <a:effectLst/>
                  <a:latin typeface="Cambria Math" panose="02040503050406030204" pitchFamily="18" charset="0"/>
                  <a:ea typeface="+mn-ea"/>
                  <a:cs typeface="+mn-cs"/>
                </a:rPr>
                <a:t>𝟑</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𝟎.𝟒</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𝟓</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𝟔</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𝟕</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𝟖</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𝟗</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CO" sz="1100" b="1" i="0">
                  <a:solidFill>
                    <a:schemeClr val="tx1"/>
                  </a:solidFill>
                  <a:effectLst/>
                  <a:latin typeface="Cambria Math" panose="02040503050406030204" pitchFamily="18" charset="0"/>
                  <a:ea typeface="+mn-ea"/>
                  <a:cs typeface="+mn-cs"/>
                </a:rPr>
                <a:t>𝒔𝒖𝒑𝒇 </a:t>
              </a:r>
              <a:r>
                <a:rPr lang="es-ES" sz="1100" b="1" i="0">
                  <a:solidFill>
                    <a:schemeClr val="tx1"/>
                  </a:solidFill>
                  <a:effectLst/>
                  <a:latin typeface="Cambria Math" panose="02040503050406030204" pitchFamily="18" charset="0"/>
                  <a:ea typeface="+mn-ea"/>
                  <a:cs typeface="+mn-cs"/>
                </a:rPr>
                <a:t>))/</a:t>
              </a:r>
              <a:r>
                <a:rPr lang="es-CO" sz="1100" b="1" i="0">
                  <a:solidFill>
                    <a:schemeClr val="tx1"/>
                  </a:solidFill>
                  <a:effectLst/>
                  <a:latin typeface="Cambria Math" panose="02040503050406030204" pitchFamily="18" charset="0"/>
                  <a:ea typeface="+mn-ea"/>
                  <a:cs typeface="+mn-cs"/>
                </a:rPr>
                <a:t>𝟏𝟎</a:t>
              </a:r>
              <a:r>
                <a:rPr lang="es-ES" sz="1100" b="1" i="0">
                  <a:solidFill>
                    <a:schemeClr val="tx1"/>
                  </a:solidFill>
                  <a:effectLst/>
                  <a:latin typeface="Cambria Math"/>
                  <a:ea typeface="+mn-ea"/>
                  <a:cs typeface="+mn-cs"/>
                </a:rPr>
                <a:t>  </a:t>
              </a:r>
              <a:endParaRPr lang="es-ES" sz="1100">
                <a:solidFill>
                  <a:schemeClr val="tx1"/>
                </a:solidFill>
                <a:effectLst/>
                <a:latin typeface="+mn-lt"/>
                <a:ea typeface="+mn-ea"/>
                <a:cs typeface="+mn-cs"/>
              </a:endParaRPr>
            </a:p>
          </xdr:txBody>
        </xdr:sp>
      </mc:Fallback>
    </mc:AlternateContent>
    <xdr:clientData/>
  </xdr:oneCellAnchor>
  <xdr:oneCellAnchor>
    <xdr:from>
      <xdr:col>13</xdr:col>
      <xdr:colOff>318636</xdr:colOff>
      <xdr:row>54</xdr:row>
      <xdr:rowOff>482949</xdr:rowOff>
    </xdr:from>
    <xdr:ext cx="1279721" cy="355738"/>
    <mc:AlternateContent xmlns:mc="http://schemas.openxmlformats.org/markup-compatibility/2006" xmlns:a14="http://schemas.microsoft.com/office/drawing/2010/main">
      <mc:Choice Requires="a14">
        <xdr:sp macro="" textlink="">
          <xdr:nvSpPr>
            <xdr:cNvPr id="11" name="19 CuadroTexto"/>
            <xdr:cNvSpPr txBox="1"/>
          </xdr:nvSpPr>
          <xdr:spPr>
            <a:xfrm>
              <a:off x="6871836" y="10160349"/>
              <a:ext cx="1279721" cy="355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14:m>
                <m:oMath xmlns:m="http://schemas.openxmlformats.org/officeDocument/2006/math">
                  <m:r>
                    <a:rPr lang="es-ES" sz="1100" b="1" i="1">
                      <a:solidFill>
                        <a:schemeClr val="tx1"/>
                      </a:solidFill>
                      <a:effectLst/>
                      <a:latin typeface="Cambria Math"/>
                      <a:ea typeface="+mn-ea"/>
                      <a:cs typeface="+mn-cs"/>
                    </a:rPr>
                    <m:t>𝑸</m:t>
                  </m:r>
                  <m:d>
                    <m:dPr>
                      <m:begChr m:val="["/>
                      <m:endChr m:val="]"/>
                      <m:ctrlPr>
                        <a:rPr lang="es-ES" sz="1100" b="1" i="1">
                          <a:solidFill>
                            <a:schemeClr val="tx1"/>
                          </a:solidFill>
                          <a:effectLst/>
                          <a:latin typeface="Cambria Math" panose="02040503050406030204" pitchFamily="18" charset="0"/>
                          <a:ea typeface="+mn-ea"/>
                          <a:cs typeface="+mn-cs"/>
                        </a:rPr>
                      </m:ctrlPr>
                    </m:dPr>
                    <m:e>
                      <m:r>
                        <a:rPr lang="es-ES" sz="1100" b="1" i="1">
                          <a:solidFill>
                            <a:schemeClr val="tx1"/>
                          </a:solidFill>
                          <a:effectLst/>
                          <a:latin typeface="Cambria Math" panose="02040503050406030204" pitchFamily="18" charset="0"/>
                          <a:ea typeface="+mn-ea"/>
                          <a:cs typeface="+mn-cs"/>
                        </a:rPr>
                        <m:t>%</m:t>
                      </m:r>
                    </m:e>
                  </m:d>
                  <m:r>
                    <a:rPr lang="es-ES" sz="1100" b="1" i="1">
                      <a:solidFill>
                        <a:schemeClr val="tx1"/>
                      </a:solidFill>
                      <a:effectLst/>
                      <a:latin typeface="Cambria Math"/>
                      <a:ea typeface="+mn-ea"/>
                      <a:cs typeface="+mn-cs"/>
                    </a:rPr>
                    <m:t>=</m:t>
                  </m:r>
                  <m:f>
                    <m:fPr>
                      <m:ctrlPr>
                        <a:rPr lang="es-ES" sz="1100" b="1" i="1">
                          <a:solidFill>
                            <a:schemeClr val="tx1"/>
                          </a:solidFill>
                          <a:effectLst/>
                          <a:latin typeface="Cambria Math" panose="02040503050406030204" pitchFamily="18" charset="0"/>
                          <a:ea typeface="+mn-ea"/>
                          <a:cs typeface="+mn-cs"/>
                        </a:rPr>
                      </m:ctrlPr>
                    </m:fPr>
                    <m:num>
                      <m:r>
                        <a:rPr lang="es-ES" sz="1100" b="1" i="1">
                          <a:solidFill>
                            <a:schemeClr val="tx1"/>
                          </a:solidFill>
                          <a:effectLst/>
                          <a:latin typeface="Cambria Math" panose="02040503050406030204" pitchFamily="18" charset="0"/>
                          <a:ea typeface="+mn-ea"/>
                          <a:cs typeface="+mn-cs"/>
                        </a:rPr>
                        <m:t>𝑸𝒊</m:t>
                      </m:r>
                    </m:num>
                    <m:den>
                      <m:r>
                        <a:rPr lang="es-ES" sz="1100" b="1" i="1">
                          <a:solidFill>
                            <a:schemeClr val="tx1"/>
                          </a:solidFill>
                          <a:effectLst/>
                          <a:latin typeface="Cambria Math" panose="02040503050406030204" pitchFamily="18" charset="0"/>
                          <a:ea typeface="+mn-ea"/>
                          <a:cs typeface="+mn-cs"/>
                        </a:rPr>
                        <m:t>𝑸𝒕</m:t>
                      </m:r>
                    </m:den>
                  </m:f>
                </m:oMath>
              </a14:m>
              <a:r>
                <a:rPr lang="es-ES" sz="1100">
                  <a:solidFill>
                    <a:schemeClr val="tx1"/>
                  </a:solidFill>
                  <a:effectLst/>
                  <a:latin typeface="+mn-lt"/>
                  <a:ea typeface="+mn-ea"/>
                  <a:cs typeface="+mn-cs"/>
                </a:rPr>
                <a:t>*100</a:t>
              </a:r>
            </a:p>
          </xdr:txBody>
        </xdr:sp>
      </mc:Choice>
      <mc:Fallback xmlns="">
        <xdr:sp macro="" textlink="">
          <xdr:nvSpPr>
            <xdr:cNvPr id="11" name="19 CuadroTexto"/>
            <xdr:cNvSpPr txBox="1"/>
          </xdr:nvSpPr>
          <xdr:spPr>
            <a:xfrm>
              <a:off x="6871836" y="10160349"/>
              <a:ext cx="1279721" cy="355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ES" sz="1100" b="1" i="0">
                  <a:solidFill>
                    <a:schemeClr val="tx1"/>
                  </a:solidFill>
                  <a:effectLst/>
                  <a:latin typeface="Cambria Math"/>
                  <a:ea typeface="+mn-ea"/>
                  <a:cs typeface="+mn-cs"/>
                </a:rPr>
                <a:t>𝑸</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𝑸𝒊/𝑸𝒕</a:t>
              </a:r>
              <a:r>
                <a:rPr lang="es-ES" sz="1100">
                  <a:solidFill>
                    <a:schemeClr val="tx1"/>
                  </a:solidFill>
                  <a:effectLst/>
                  <a:latin typeface="+mn-lt"/>
                  <a:ea typeface="+mn-ea"/>
                  <a:cs typeface="+mn-cs"/>
                </a:rPr>
                <a:t>*100</a:t>
              </a:r>
            </a:p>
          </xdr:txBody>
        </xdr:sp>
      </mc:Fallback>
    </mc:AlternateContent>
    <xdr:clientData/>
  </xdr:oneCellAnchor>
  <xdr:oneCellAnchor>
    <xdr:from>
      <xdr:col>14</xdr:col>
      <xdr:colOff>777240</xdr:colOff>
      <xdr:row>60</xdr:row>
      <xdr:rowOff>179070</xdr:rowOff>
    </xdr:from>
    <xdr:ext cx="153866" cy="196464"/>
    <mc:AlternateContent xmlns:mc="http://schemas.openxmlformats.org/markup-compatibility/2006" xmlns:a14="http://schemas.microsoft.com/office/drawing/2010/main">
      <mc:Choice Requires="a14">
        <xdr:sp macro="" textlink="">
          <xdr:nvSpPr>
            <xdr:cNvPr id="12" name="CuadroTexto 11">
              <a:extLst>
                <a:ext uri="{FF2B5EF4-FFF2-40B4-BE49-F238E27FC236}">
                  <a16:creationId xmlns:a16="http://schemas.microsoft.com/office/drawing/2014/main" id="{6F0463C6-72E8-49C8-9624-A98832FF5853}"/>
                </a:ext>
              </a:extLst>
            </xdr:cNvPr>
            <xdr:cNvSpPr txBox="1"/>
          </xdr:nvSpPr>
          <xdr:spPr>
            <a:xfrm>
              <a:off x="8044815" y="12542520"/>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bar>
                      <m:barPr>
                        <m:pos m:val="top"/>
                        <m:ctrlPr>
                          <a:rPr lang="es-CO" sz="1100" b="1" i="1" baseline="0">
                            <a:latin typeface="Cambria Math" panose="02040503050406030204" pitchFamily="18" charset="0"/>
                          </a:rPr>
                        </m:ctrlPr>
                      </m:barPr>
                      <m:e>
                        <m:r>
                          <a:rPr lang="es-CO" sz="1100" b="1" i="0" baseline="0">
                            <a:latin typeface="Cambria Math" panose="02040503050406030204" pitchFamily="18" charset="0"/>
                          </a:rPr>
                          <m:t>𝐕𝐢</m:t>
                        </m:r>
                      </m:e>
                    </m:bar>
                  </m:oMath>
                </m:oMathPara>
              </a14:m>
              <a:endParaRPr lang="es-CO" sz="1100" b="1" i="0" baseline="0">
                <a:latin typeface="Calibri" panose="020F0502020204030204" pitchFamily="34" charset="0"/>
              </a:endParaRPr>
            </a:p>
          </xdr:txBody>
        </xdr:sp>
      </mc:Choice>
      <mc:Fallback xmlns="">
        <xdr:sp macro="" textlink="">
          <xdr:nvSpPr>
            <xdr:cNvPr id="12" name="CuadroTexto 11">
              <a:extLst>
                <a:ext uri="{FF2B5EF4-FFF2-40B4-BE49-F238E27FC236}">
                  <a16:creationId xmlns:a16="http://schemas.microsoft.com/office/drawing/2014/main" id="{6F0463C6-72E8-49C8-9624-A98832FF5853}"/>
                </a:ext>
              </a:extLst>
            </xdr:cNvPr>
            <xdr:cNvSpPr txBox="1"/>
          </xdr:nvSpPr>
          <xdr:spPr>
            <a:xfrm>
              <a:off x="8044815" y="12542520"/>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mc:Fallback>
    </mc:AlternateContent>
    <xdr:clientData/>
  </xdr:oneCellAnchor>
  <xdr:twoCellAnchor editAs="oneCell">
    <xdr:from>
      <xdr:col>2</xdr:col>
      <xdr:colOff>435427</xdr:colOff>
      <xdr:row>64</xdr:row>
      <xdr:rowOff>40825</xdr:rowOff>
    </xdr:from>
    <xdr:to>
      <xdr:col>8</xdr:col>
      <xdr:colOff>299356</xdr:colOff>
      <xdr:row>64</xdr:row>
      <xdr:rowOff>1726739</xdr:rowOff>
    </xdr:to>
    <xdr:pic>
      <xdr:nvPicPr>
        <xdr:cNvPr id="13" name="13 Imagen"/>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92627" y="13166275"/>
          <a:ext cx="2959554" cy="1685914"/>
        </a:xfrm>
        <a:prstGeom prst="rect">
          <a:avLst/>
        </a:prstGeom>
      </xdr:spPr>
    </xdr:pic>
    <xdr:clientData/>
  </xdr:twoCellAnchor>
  <xdr:twoCellAnchor editAs="oneCell">
    <xdr:from>
      <xdr:col>11</xdr:col>
      <xdr:colOff>13607</xdr:colOff>
      <xdr:row>64</xdr:row>
      <xdr:rowOff>13606</xdr:rowOff>
    </xdr:from>
    <xdr:to>
      <xdr:col>13</xdr:col>
      <xdr:colOff>229210</xdr:colOff>
      <xdr:row>64</xdr:row>
      <xdr:rowOff>1699520</xdr:rowOff>
    </xdr:to>
    <xdr:pic>
      <xdr:nvPicPr>
        <xdr:cNvPr id="14" name="15 Imagen"/>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299982" y="13139056"/>
          <a:ext cx="1482428" cy="1685914"/>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14</xdr:col>
          <xdr:colOff>504825</xdr:colOff>
          <xdr:row>1</xdr:row>
          <xdr:rowOff>95250</xdr:rowOff>
        </xdr:from>
        <xdr:to>
          <xdr:col>15</xdr:col>
          <xdr:colOff>352425</xdr:colOff>
          <xdr:row>2</xdr:row>
          <xdr:rowOff>38100</xdr:rowOff>
        </xdr:to>
        <xdr:sp macro="" textlink="">
          <xdr:nvSpPr>
            <xdr:cNvPr id="12290" name="Object 2" hidden="1">
              <a:extLst>
                <a:ext uri="{63B3BB69-23CF-44E3-9099-C40C66FF867C}">
                  <a14:compatExt spid="_x0000_s1229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104775</xdr:colOff>
      <xdr:row>1</xdr:row>
      <xdr:rowOff>15062</xdr:rowOff>
    </xdr:from>
    <xdr:to>
      <xdr:col>3</xdr:col>
      <xdr:colOff>657225</xdr:colOff>
      <xdr:row>2</xdr:row>
      <xdr:rowOff>242545</xdr:rowOff>
    </xdr:to>
    <xdr:pic>
      <xdr:nvPicPr>
        <xdr:cNvPr id="16" name="Picture 2"/>
        <xdr:cNvPicPr>
          <a:picLocks noChangeAspect="1" noChangeArrowheads="1"/>
        </xdr:cNvPicPr>
      </xdr:nvPicPr>
      <xdr:blipFill>
        <a:blip xmlns:r="http://schemas.openxmlformats.org/officeDocument/2006/relationships" r:embed="rId4" cstate="print"/>
        <a:srcRect/>
        <a:stretch>
          <a:fillRect/>
        </a:stretch>
      </xdr:blipFill>
      <xdr:spPr bwMode="auto">
        <a:xfrm>
          <a:off x="114300" y="72212"/>
          <a:ext cx="1495425" cy="608483"/>
        </a:xfrm>
        <a:prstGeom prst="rect">
          <a:avLst/>
        </a:prstGeom>
        <a:noFill/>
        <a:ln w="9525">
          <a:noFill/>
          <a:miter lim="800000"/>
          <a:headEnd/>
          <a:tailEnd/>
        </a:ln>
        <a:effectLst/>
      </xdr:spPr>
    </xdr:pic>
    <xdr:clientData/>
  </xdr:twoCellAnchor>
  <xdr:twoCellAnchor editAs="oneCell">
    <xdr:from>
      <xdr:col>14</xdr:col>
      <xdr:colOff>458515</xdr:colOff>
      <xdr:row>1</xdr:row>
      <xdr:rowOff>38100</xdr:rowOff>
    </xdr:from>
    <xdr:to>
      <xdr:col>15</xdr:col>
      <xdr:colOff>347742</xdr:colOff>
      <xdr:row>2</xdr:row>
      <xdr:rowOff>219075</xdr:rowOff>
    </xdr:to>
    <xdr:pic>
      <xdr:nvPicPr>
        <xdr:cNvPr id="17" name="Picture 9"/>
        <xdr:cNvPicPr>
          <a:picLocks noChangeAspect="1" noChangeArrowheads="1"/>
        </xdr:cNvPicPr>
      </xdr:nvPicPr>
      <xdr:blipFill>
        <a:blip xmlns:r="http://schemas.openxmlformats.org/officeDocument/2006/relationships" r:embed="rId5" cstate="print"/>
        <a:srcRect/>
        <a:stretch>
          <a:fillRect/>
        </a:stretch>
      </xdr:blipFill>
      <xdr:spPr bwMode="auto">
        <a:xfrm>
          <a:off x="7726090" y="95250"/>
          <a:ext cx="670277" cy="561975"/>
        </a:xfrm>
        <a:prstGeom prst="rect">
          <a:avLst/>
        </a:prstGeom>
        <a:noFill/>
        <a:ln w="9525">
          <a:noFill/>
          <a:miter lim="800000"/>
          <a:headEnd/>
          <a:tailEnd/>
        </a:ln>
        <a:effec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6</xdr:col>
      <xdr:colOff>0</xdr:colOff>
      <xdr:row>11</xdr:row>
      <xdr:rowOff>0</xdr:rowOff>
    </xdr:from>
    <xdr:ext cx="169469" cy="196464"/>
    <xdr:sp macro="" textlink="">
      <xdr:nvSpPr>
        <xdr:cNvPr id="2" name="CuadroTexto 1">
          <a:extLst>
            <a:ext uri="{FF2B5EF4-FFF2-40B4-BE49-F238E27FC236}">
              <a16:creationId xmlns:a16="http://schemas.microsoft.com/office/drawing/2014/main" id="{FD240DDD-5F74-41EA-B78E-E3B54C280256}"/>
            </a:ext>
          </a:extLst>
        </xdr:cNvPr>
        <xdr:cNvSpPr txBox="1"/>
      </xdr:nvSpPr>
      <xdr:spPr>
        <a:xfrm>
          <a:off x="2724150" y="2038350"/>
          <a:ext cx="169469"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oneCellAnchor>
    <xdr:from>
      <xdr:col>10</xdr:col>
      <xdr:colOff>335281</xdr:colOff>
      <xdr:row>13</xdr:row>
      <xdr:rowOff>0</xdr:rowOff>
    </xdr:from>
    <xdr:ext cx="153866" cy="196464"/>
    <xdr:sp macro="" textlink="">
      <xdr:nvSpPr>
        <xdr:cNvPr id="3" name="CuadroTexto 2">
          <a:extLst>
            <a:ext uri="{FF2B5EF4-FFF2-40B4-BE49-F238E27FC236}">
              <a16:creationId xmlns:a16="http://schemas.microsoft.com/office/drawing/2014/main" id="{7EE56AF1-9D67-421F-B207-5429EFB74E2F}"/>
            </a:ext>
          </a:extLst>
        </xdr:cNvPr>
        <xdr:cNvSpPr txBox="1"/>
      </xdr:nvSpPr>
      <xdr:spPr>
        <a:xfrm>
          <a:off x="4821556" y="2571750"/>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twoCellAnchor editAs="oneCell">
    <xdr:from>
      <xdr:col>1</xdr:col>
      <xdr:colOff>68581</xdr:colOff>
      <xdr:row>56</xdr:row>
      <xdr:rowOff>91440</xdr:rowOff>
    </xdr:from>
    <xdr:to>
      <xdr:col>8</xdr:col>
      <xdr:colOff>388620</xdr:colOff>
      <xdr:row>60</xdr:row>
      <xdr:rowOff>83820</xdr:rowOff>
    </xdr:to>
    <xdr:pic>
      <xdr:nvPicPr>
        <xdr:cNvPr id="4" name="Imagen 3">
          <a:extLst>
            <a:ext uri="{FF2B5EF4-FFF2-40B4-BE49-F238E27FC236}">
              <a16:creationId xmlns:a16="http://schemas.microsoft.com/office/drawing/2014/main" id="{8FA7941A-2CBF-4A4C-A328-E8A591425E2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8106" y="10807065"/>
          <a:ext cx="3863339" cy="1611630"/>
        </a:xfrm>
        <a:prstGeom prst="rect">
          <a:avLst/>
        </a:prstGeom>
      </xdr:spPr>
    </xdr:pic>
    <xdr:clientData/>
  </xdr:twoCellAnchor>
  <xdr:oneCellAnchor>
    <xdr:from>
      <xdr:col>13</xdr:col>
      <xdr:colOff>294270</xdr:colOff>
      <xdr:row>54</xdr:row>
      <xdr:rowOff>104043</xdr:rowOff>
    </xdr:from>
    <xdr:ext cx="971571" cy="269241"/>
    <mc:AlternateContent xmlns:mc="http://schemas.openxmlformats.org/markup-compatibility/2006" xmlns:a14="http://schemas.microsoft.com/office/drawing/2010/main">
      <mc:Choice Requires="a14">
        <xdr:sp macro="" textlink="">
          <xdr:nvSpPr>
            <xdr:cNvPr id="6" name="19 CuadroTexto"/>
            <xdr:cNvSpPr txBox="1"/>
          </xdr:nvSpPr>
          <xdr:spPr>
            <a:xfrm>
              <a:off x="6847470" y="9752868"/>
              <a:ext cx="971571" cy="2692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es-ES" sz="1100" b="1" i="1">
                        <a:solidFill>
                          <a:schemeClr val="tx1"/>
                        </a:solidFill>
                        <a:effectLst/>
                        <a:latin typeface="Cambria Math"/>
                        <a:ea typeface="+mn-ea"/>
                        <a:cs typeface="+mn-cs"/>
                      </a:rPr>
                      <m:t>𝑸𝒊</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𝑨𝒊</m:t>
                    </m:r>
                    <m:r>
                      <a:rPr lang="es-ES" sz="1100" b="1" i="1">
                        <a:solidFill>
                          <a:schemeClr val="tx1"/>
                        </a:solidFill>
                        <a:effectLst/>
                        <a:latin typeface="Cambria Math"/>
                        <a:ea typeface="+mn-ea"/>
                        <a:cs typeface="+mn-cs"/>
                      </a:rPr>
                      <m:t>∗</m:t>
                    </m:r>
                    <m:acc>
                      <m:accPr>
                        <m:chr m:val="̅"/>
                        <m:ctrlPr>
                          <a:rPr lang="es-ES" sz="1100" b="1" i="1">
                            <a:solidFill>
                              <a:schemeClr val="tx1"/>
                            </a:solidFill>
                            <a:effectLst/>
                            <a:latin typeface="Cambria Math" panose="02040503050406030204" pitchFamily="18" charset="0"/>
                            <a:ea typeface="+mn-ea"/>
                            <a:cs typeface="+mn-cs"/>
                          </a:rPr>
                        </m:ctrlPr>
                      </m:accPr>
                      <m:e>
                        <m:r>
                          <a:rPr lang="es-ES" sz="1100" b="1" i="1">
                            <a:solidFill>
                              <a:schemeClr val="tx1"/>
                            </a:solidFill>
                            <a:effectLst/>
                            <a:latin typeface="Cambria Math" panose="02040503050406030204" pitchFamily="18" charset="0"/>
                            <a:ea typeface="+mn-ea"/>
                            <a:cs typeface="+mn-cs"/>
                          </a:rPr>
                          <m:t>𝑽𝒊</m:t>
                        </m:r>
                      </m:e>
                    </m:acc>
                  </m:oMath>
                </m:oMathPara>
              </a14:m>
              <a:endParaRPr lang="es-ES" sz="1100">
                <a:solidFill>
                  <a:schemeClr val="tx1"/>
                </a:solidFill>
                <a:effectLst/>
                <a:latin typeface="+mn-lt"/>
                <a:ea typeface="+mn-ea"/>
                <a:cs typeface="+mn-cs"/>
              </a:endParaRPr>
            </a:p>
          </xdr:txBody>
        </xdr:sp>
      </mc:Choice>
      <mc:Fallback xmlns="">
        <xdr:sp macro="" textlink="">
          <xdr:nvSpPr>
            <xdr:cNvPr id="6" name="19 CuadroTexto"/>
            <xdr:cNvSpPr txBox="1"/>
          </xdr:nvSpPr>
          <xdr:spPr>
            <a:xfrm>
              <a:off x="6847470" y="9752868"/>
              <a:ext cx="971571" cy="2692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a:ea typeface="+mn-ea"/>
                  <a:cs typeface="+mn-cs"/>
                </a:rPr>
                <a:t>𝑸𝒊=𝑨𝒊∗</a:t>
              </a:r>
              <a:r>
                <a:rPr lang="es-ES" sz="1100" b="1" i="0">
                  <a:solidFill>
                    <a:schemeClr val="tx1"/>
                  </a:solidFill>
                  <a:effectLst/>
                  <a:latin typeface="Cambria Math" panose="02040503050406030204" pitchFamily="18" charset="0"/>
                  <a:ea typeface="+mn-ea"/>
                  <a:cs typeface="+mn-cs"/>
                </a:rPr>
                <a:t>(𝑽𝒊) ̅</a:t>
              </a:r>
              <a:endParaRPr lang="es-ES" sz="1100">
                <a:solidFill>
                  <a:schemeClr val="tx1"/>
                </a:solidFill>
                <a:effectLst/>
                <a:latin typeface="+mn-lt"/>
                <a:ea typeface="+mn-ea"/>
                <a:cs typeface="+mn-cs"/>
              </a:endParaRPr>
            </a:p>
          </xdr:txBody>
        </xdr:sp>
      </mc:Fallback>
    </mc:AlternateContent>
    <xdr:clientData/>
  </xdr:oneCellAnchor>
  <xdr:oneCellAnchor>
    <xdr:from>
      <xdr:col>8</xdr:col>
      <xdr:colOff>163536</xdr:colOff>
      <xdr:row>54</xdr:row>
      <xdr:rowOff>440202</xdr:rowOff>
    </xdr:from>
    <xdr:ext cx="1857376" cy="420243"/>
    <mc:AlternateContent xmlns:mc="http://schemas.openxmlformats.org/markup-compatibility/2006" xmlns:a14="http://schemas.microsoft.com/office/drawing/2010/main">
      <mc:Choice Requires="a14">
        <xdr:sp macro="" textlink="">
          <xdr:nvSpPr>
            <xdr:cNvPr id="7" name="20 CuadroTexto"/>
            <xdr:cNvSpPr txBox="1"/>
          </xdr:nvSpPr>
          <xdr:spPr>
            <a:xfrm>
              <a:off x="3716361" y="10089027"/>
              <a:ext cx="1857376" cy="4202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es-ES" sz="1100" b="1" i="1">
                        <a:solidFill>
                          <a:schemeClr val="tx1"/>
                        </a:solidFill>
                        <a:effectLst/>
                        <a:latin typeface="Cambria Math"/>
                        <a:ea typeface="+mn-ea"/>
                        <a:cs typeface="+mn-cs"/>
                      </a:rPr>
                      <m:t>𝑨𝒊</m:t>
                    </m:r>
                    <m:r>
                      <a:rPr lang="es-ES" sz="1100" b="1" i="1">
                        <a:solidFill>
                          <a:schemeClr val="tx1"/>
                        </a:solidFill>
                        <a:effectLst/>
                        <a:latin typeface="Cambria Math"/>
                        <a:ea typeface="+mn-ea"/>
                        <a:cs typeface="+mn-cs"/>
                      </a:rPr>
                      <m:t>=</m:t>
                    </m:r>
                    <m:f>
                      <m:fPr>
                        <m:ctrlPr>
                          <a:rPr lang="es-CO" sz="1100" b="1" i="1">
                            <a:solidFill>
                              <a:schemeClr val="tx1"/>
                            </a:solidFill>
                            <a:effectLst/>
                            <a:latin typeface="Cambria Math" panose="02040503050406030204" pitchFamily="18" charset="0"/>
                            <a:ea typeface="+mn-ea"/>
                            <a:cs typeface="+mn-cs"/>
                          </a:rPr>
                        </m:ctrlPr>
                      </m:fPr>
                      <m:num>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𝒉</m:t>
                            </m:r>
                          </m:e>
                          <m:sub>
                            <m:r>
                              <a:rPr lang="es-CO" sz="1100" b="1" i="1">
                                <a:solidFill>
                                  <a:schemeClr val="tx1"/>
                                </a:solidFill>
                                <a:effectLst/>
                                <a:latin typeface="Cambria Math" panose="02040503050406030204" pitchFamily="18" charset="0"/>
                                <a:ea typeface="+mn-ea"/>
                                <a:cs typeface="+mn-cs"/>
                              </a:rPr>
                              <m:t>𝒊</m:t>
                            </m:r>
                          </m:sub>
                        </m:sSub>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𝒉</m:t>
                            </m:r>
                          </m:e>
                          <m:sub>
                            <m:r>
                              <a:rPr lang="es-CO" sz="1100" b="1" i="1">
                                <a:solidFill>
                                  <a:schemeClr val="tx1"/>
                                </a:solidFill>
                                <a:effectLst/>
                                <a:latin typeface="Cambria Math" panose="02040503050406030204" pitchFamily="18" charset="0"/>
                                <a:ea typeface="+mn-ea"/>
                                <a:cs typeface="+mn-cs"/>
                              </a:rPr>
                              <m:t>𝒊</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𝟏</m:t>
                            </m:r>
                            <m:r>
                              <a:rPr lang="es-CO" sz="1100" b="1" i="1">
                                <a:solidFill>
                                  <a:schemeClr val="tx1"/>
                                </a:solidFill>
                                <a:effectLst/>
                                <a:latin typeface="Cambria Math" panose="02040503050406030204" pitchFamily="18" charset="0"/>
                                <a:ea typeface="+mn-ea"/>
                                <a:cs typeface="+mn-cs"/>
                              </a:rPr>
                              <m:t> </m:t>
                            </m:r>
                          </m:sub>
                        </m:sSub>
                        <m:r>
                          <a:rPr lang="es-CO" sz="1100" b="1" i="1">
                            <a:solidFill>
                              <a:schemeClr val="tx1"/>
                            </a:solidFill>
                            <a:effectLst/>
                            <a:latin typeface="Cambria Math" panose="02040503050406030204" pitchFamily="18" charset="0"/>
                            <a:ea typeface="+mn-ea"/>
                            <a:cs typeface="+mn-cs"/>
                          </a:rPr>
                          <m:t>)</m:t>
                        </m:r>
                        <m:r>
                          <a:rPr lang="es-ES" sz="1100" b="1" i="1">
                            <a:solidFill>
                              <a:schemeClr val="tx1"/>
                            </a:solidFill>
                            <a:effectLst/>
                            <a:latin typeface="Cambria Math"/>
                            <a:ea typeface="+mn-ea"/>
                            <a:cs typeface="+mn-cs"/>
                          </a:rPr>
                          <m:t>∗</m:t>
                        </m:r>
                        <m:r>
                          <a:rPr lang="es-CO" sz="1100" b="1" i="1">
                            <a:solidFill>
                              <a:schemeClr val="tx1"/>
                            </a:solidFill>
                            <a:effectLst/>
                            <a:latin typeface="Cambria Math" panose="02040503050406030204" pitchFamily="18" charset="0"/>
                            <a:ea typeface="+mn-ea"/>
                            <a:cs typeface="+mn-cs"/>
                          </a:rPr>
                          <m:t>𝑩</m:t>
                        </m:r>
                      </m:num>
                      <m:den>
                        <m:r>
                          <a:rPr lang="es-CO" sz="1100" b="1" i="1">
                            <a:solidFill>
                              <a:schemeClr val="tx1"/>
                            </a:solidFill>
                            <a:effectLst/>
                            <a:latin typeface="Cambria Math" panose="02040503050406030204" pitchFamily="18" charset="0"/>
                            <a:ea typeface="+mn-ea"/>
                            <a:cs typeface="+mn-cs"/>
                          </a:rPr>
                          <m:t>𝟐</m:t>
                        </m:r>
                      </m:den>
                    </m:f>
                  </m:oMath>
                </m:oMathPara>
              </a14:m>
              <a:endParaRPr lang="es-ES" sz="1100">
                <a:solidFill>
                  <a:schemeClr val="tx1"/>
                </a:solidFill>
                <a:effectLst/>
                <a:latin typeface="+mn-lt"/>
                <a:ea typeface="+mn-ea"/>
                <a:cs typeface="+mn-cs"/>
              </a:endParaRPr>
            </a:p>
          </xdr:txBody>
        </xdr:sp>
      </mc:Choice>
      <mc:Fallback xmlns="">
        <xdr:sp macro="" textlink="">
          <xdr:nvSpPr>
            <xdr:cNvPr id="7" name="20 CuadroTexto"/>
            <xdr:cNvSpPr txBox="1"/>
          </xdr:nvSpPr>
          <xdr:spPr>
            <a:xfrm>
              <a:off x="3716361" y="10089027"/>
              <a:ext cx="1857376" cy="4202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a:ea typeface="+mn-ea"/>
                  <a:cs typeface="+mn-cs"/>
                </a:rPr>
                <a:t>𝑨𝒊=</a:t>
              </a:r>
              <a:r>
                <a:rPr lang="es-CO" sz="1100" b="1" i="0">
                  <a:solidFill>
                    <a:schemeClr val="tx1"/>
                  </a:solidFill>
                  <a:effectLst/>
                  <a:latin typeface="Cambria Math" panose="02040503050406030204" pitchFamily="18" charset="0"/>
                  <a:ea typeface="+mn-ea"/>
                  <a:cs typeface="+mn-cs"/>
                </a:rPr>
                <a:t>(〖(𝒉〗_𝒊+𝒉_(𝒊+𝟏 ))</a:t>
              </a:r>
              <a:r>
                <a:rPr lang="es-ES" sz="1100" b="1" i="0">
                  <a:solidFill>
                    <a:schemeClr val="tx1"/>
                  </a:solidFill>
                  <a:effectLst/>
                  <a:latin typeface="Cambria Math"/>
                  <a:ea typeface="+mn-ea"/>
                  <a:cs typeface="+mn-cs"/>
                </a:rPr>
                <a:t>∗</a:t>
              </a:r>
              <a:r>
                <a:rPr lang="es-CO" sz="1100" b="1" i="0">
                  <a:solidFill>
                    <a:schemeClr val="tx1"/>
                  </a:solidFill>
                  <a:effectLst/>
                  <a:latin typeface="Cambria Math" panose="02040503050406030204" pitchFamily="18" charset="0"/>
                  <a:ea typeface="+mn-ea"/>
                  <a:cs typeface="+mn-cs"/>
                </a:rPr>
                <a:t>𝑩)/𝟐</a:t>
              </a:r>
              <a:endParaRPr lang="es-ES" sz="1100">
                <a:solidFill>
                  <a:schemeClr val="tx1"/>
                </a:solidFill>
                <a:effectLst/>
                <a:latin typeface="+mn-lt"/>
                <a:ea typeface="+mn-ea"/>
                <a:cs typeface="+mn-cs"/>
              </a:endParaRPr>
            </a:p>
          </xdr:txBody>
        </xdr:sp>
      </mc:Fallback>
    </mc:AlternateContent>
    <xdr:clientData/>
  </xdr:oneCellAnchor>
  <xdr:oneCellAnchor>
    <xdr:from>
      <xdr:col>1</xdr:col>
      <xdr:colOff>367666</xdr:colOff>
      <xdr:row>54</xdr:row>
      <xdr:rowOff>473320</xdr:rowOff>
    </xdr:from>
    <xdr:ext cx="2933700" cy="409215"/>
    <mc:AlternateContent xmlns:mc="http://schemas.openxmlformats.org/markup-compatibility/2006" xmlns:a14="http://schemas.microsoft.com/office/drawing/2010/main">
      <mc:Choice Requires="a14">
        <xdr:sp macro="" textlink="">
          <xdr:nvSpPr>
            <xdr:cNvPr id="8" name="21 CuadroTexto"/>
            <xdr:cNvSpPr txBox="1"/>
          </xdr:nvSpPr>
          <xdr:spPr>
            <a:xfrm>
              <a:off x="377191" y="10122145"/>
              <a:ext cx="2933700" cy="4092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acc>
                      <m:accPr>
                        <m:chr m:val="̅"/>
                        <m:ctrlPr>
                          <a:rPr lang="es-ES" sz="1100" b="1" i="1">
                            <a:solidFill>
                              <a:schemeClr val="tx1"/>
                            </a:solidFill>
                            <a:effectLst/>
                            <a:latin typeface="Cambria Math" panose="02040503050406030204" pitchFamily="18" charset="0"/>
                            <a:ea typeface="+mn-ea"/>
                            <a:cs typeface="+mn-cs"/>
                          </a:rPr>
                        </m:ctrlPr>
                      </m:accPr>
                      <m:e>
                        <m:r>
                          <a:rPr lang="es-ES" sz="1100" b="1" i="1">
                            <a:solidFill>
                              <a:schemeClr val="tx1"/>
                            </a:solidFill>
                            <a:effectLst/>
                            <a:latin typeface="Cambria Math" panose="02040503050406030204" pitchFamily="18" charset="0"/>
                            <a:ea typeface="+mn-ea"/>
                            <a:cs typeface="+mn-cs"/>
                          </a:rPr>
                          <m:t>𝑽𝒊</m:t>
                        </m:r>
                      </m:e>
                    </m:acc>
                    <m:r>
                      <a:rPr lang="es-ES" sz="1100" b="1" i="1">
                        <a:solidFill>
                          <a:schemeClr val="tx1"/>
                        </a:solidFill>
                        <a:effectLst/>
                        <a:latin typeface="Cambria Math"/>
                        <a:ea typeface="+mn-ea"/>
                        <a:cs typeface="+mn-cs"/>
                      </a:rPr>
                      <m:t>=</m:t>
                    </m:r>
                    <m:f>
                      <m:fPr>
                        <m:ctrlPr>
                          <a:rPr lang="es-ES" sz="1100" b="1" i="1">
                            <a:solidFill>
                              <a:schemeClr val="tx1"/>
                            </a:solidFill>
                            <a:effectLst/>
                            <a:latin typeface="Cambria Math" panose="02040503050406030204" pitchFamily="18" charset="0"/>
                            <a:ea typeface="+mn-ea"/>
                            <a:cs typeface="+mn-cs"/>
                          </a:rPr>
                        </m:ctrlPr>
                      </m:fPr>
                      <m:num>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𝟎</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𝟐</m:t>
                            </m:r>
                          </m:sub>
                        </m:sSub>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𝟐</m:t>
                        </m:r>
                        <m:r>
                          <a:rPr lang="es-ES" sz="1100" b="1" i="1">
                            <a:solidFill>
                              <a:schemeClr val="tx1"/>
                            </a:solidFill>
                            <a:effectLst/>
                            <a:latin typeface="Cambria Math"/>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𝟎</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𝟒</m:t>
                            </m:r>
                          </m:sub>
                        </m:sSub>
                        <m:r>
                          <a:rPr lang="es-ES" sz="1100" b="1" i="1">
                            <a:solidFill>
                              <a:schemeClr val="tx1"/>
                            </a:solidFill>
                            <a:effectLst/>
                            <a:latin typeface="Cambria Math"/>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𝟎</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𝟖</m:t>
                            </m:r>
                          </m:sub>
                        </m:sSub>
                      </m:num>
                      <m:den>
                        <m:r>
                          <a:rPr lang="es-ES" sz="1100" b="1" i="1">
                            <a:solidFill>
                              <a:schemeClr val="tx1"/>
                            </a:solidFill>
                            <a:effectLst/>
                            <a:latin typeface="Cambria Math"/>
                            <a:ea typeface="+mn-ea"/>
                            <a:cs typeface="+mn-cs"/>
                          </a:rPr>
                          <m:t>𝟒</m:t>
                        </m:r>
                      </m:den>
                    </m:f>
                    <m:r>
                      <a:rPr lang="es-ES" sz="1100" b="1" i="1">
                        <a:solidFill>
                          <a:schemeClr val="tx1"/>
                        </a:solidFill>
                        <a:effectLst/>
                        <a:latin typeface="Cambria Math"/>
                        <a:ea typeface="+mn-ea"/>
                        <a:cs typeface="+mn-cs"/>
                      </a:rPr>
                      <m:t> </m:t>
                    </m:r>
                  </m:oMath>
                </m:oMathPara>
              </a14:m>
              <a:endParaRPr lang="es-ES" sz="1100">
                <a:solidFill>
                  <a:schemeClr val="tx1"/>
                </a:solidFill>
                <a:effectLst/>
                <a:latin typeface="+mn-lt"/>
                <a:ea typeface="+mn-ea"/>
                <a:cs typeface="+mn-cs"/>
              </a:endParaRPr>
            </a:p>
          </xdr:txBody>
        </xdr:sp>
      </mc:Choice>
      <mc:Fallback xmlns="">
        <xdr:sp macro="" textlink="">
          <xdr:nvSpPr>
            <xdr:cNvPr id="8" name="21 CuadroTexto"/>
            <xdr:cNvSpPr txBox="1"/>
          </xdr:nvSpPr>
          <xdr:spPr>
            <a:xfrm>
              <a:off x="377191" y="10122145"/>
              <a:ext cx="2933700" cy="4092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panose="02040503050406030204" pitchFamily="18" charset="0"/>
                  <a:ea typeface="+mn-ea"/>
                  <a:cs typeface="+mn-cs"/>
                </a:rPr>
                <a:t>(𝑽𝒊) ̅</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𝟎.𝟐</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+𝟐∗𝑽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𝟎.𝟒</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𝟎.𝟖</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𝟒  </a:t>
              </a:r>
              <a:endParaRPr lang="es-ES" sz="1100">
                <a:solidFill>
                  <a:schemeClr val="tx1"/>
                </a:solidFill>
                <a:effectLst/>
                <a:latin typeface="+mn-lt"/>
                <a:ea typeface="+mn-ea"/>
                <a:cs typeface="+mn-cs"/>
              </a:endParaRPr>
            </a:p>
          </xdr:txBody>
        </xdr:sp>
      </mc:Fallback>
    </mc:AlternateContent>
    <xdr:clientData/>
  </xdr:oneCellAnchor>
  <xdr:oneCellAnchor>
    <xdr:from>
      <xdr:col>11</xdr:col>
      <xdr:colOff>69459</xdr:colOff>
      <xdr:row>54</xdr:row>
      <xdr:rowOff>29601</xdr:rowOff>
    </xdr:from>
    <xdr:ext cx="1055203" cy="410305"/>
    <mc:AlternateContent xmlns:mc="http://schemas.openxmlformats.org/markup-compatibility/2006" xmlns:a14="http://schemas.microsoft.com/office/drawing/2010/main">
      <mc:Choice Requires="a14">
        <xdr:sp macro="" textlink="">
          <xdr:nvSpPr>
            <xdr:cNvPr id="9" name="22 CuadroTexto"/>
            <xdr:cNvSpPr txBox="1"/>
          </xdr:nvSpPr>
          <xdr:spPr>
            <a:xfrm>
              <a:off x="5355834" y="9678426"/>
              <a:ext cx="1055203" cy="4103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𝒎𝒆𝒅𝒊𝒂</m:t>
                        </m:r>
                      </m:sub>
                    </m:sSub>
                    <m:r>
                      <a:rPr lang="es-ES" sz="1100" b="1" i="1">
                        <a:solidFill>
                          <a:schemeClr val="tx1"/>
                        </a:solidFill>
                        <a:effectLst/>
                        <a:latin typeface="Cambria Math"/>
                        <a:ea typeface="+mn-ea"/>
                        <a:cs typeface="+mn-cs"/>
                      </a:rPr>
                      <m:t>=</m:t>
                    </m:r>
                    <m:f>
                      <m:fPr>
                        <m:ctrlPr>
                          <a:rPr lang="es-ES" sz="1100" b="1" i="1">
                            <a:solidFill>
                              <a:schemeClr val="tx1"/>
                            </a:solidFill>
                            <a:effectLst/>
                            <a:latin typeface="Cambria Math" panose="02040503050406030204" pitchFamily="18" charset="0"/>
                            <a:ea typeface="+mn-ea"/>
                            <a:cs typeface="+mn-cs"/>
                          </a:rPr>
                        </m:ctrlPr>
                      </m:fPr>
                      <m:num>
                        <m:r>
                          <a:rPr lang="es-ES" sz="1100" b="1" i="1">
                            <a:solidFill>
                              <a:schemeClr val="tx1"/>
                            </a:solidFill>
                            <a:effectLst/>
                            <a:latin typeface="Cambria Math"/>
                            <a:ea typeface="+mn-ea"/>
                            <a:cs typeface="+mn-cs"/>
                          </a:rPr>
                          <m:t>𝑸𝒕</m:t>
                        </m:r>
                      </m:num>
                      <m:den>
                        <m:r>
                          <a:rPr lang="es-ES" sz="1100" b="1" i="1">
                            <a:solidFill>
                              <a:schemeClr val="tx1"/>
                            </a:solidFill>
                            <a:effectLst/>
                            <a:latin typeface="Cambria Math"/>
                            <a:ea typeface="+mn-ea"/>
                            <a:cs typeface="+mn-cs"/>
                          </a:rPr>
                          <m:t>𝑨𝒕</m:t>
                        </m:r>
                      </m:den>
                    </m:f>
                    <m:r>
                      <a:rPr lang="es-ES" sz="1100" b="1" i="1">
                        <a:solidFill>
                          <a:schemeClr val="tx1"/>
                        </a:solidFill>
                        <a:effectLst/>
                        <a:latin typeface="Cambria Math"/>
                        <a:ea typeface="+mn-ea"/>
                        <a:cs typeface="+mn-cs"/>
                      </a:rPr>
                      <m:t> </m:t>
                    </m:r>
                  </m:oMath>
                </m:oMathPara>
              </a14:m>
              <a:endParaRPr lang="es-ES" sz="1100">
                <a:solidFill>
                  <a:schemeClr val="tx1"/>
                </a:solidFill>
                <a:effectLst/>
                <a:latin typeface="+mn-lt"/>
                <a:ea typeface="+mn-ea"/>
                <a:cs typeface="+mn-cs"/>
              </a:endParaRPr>
            </a:p>
          </xdr:txBody>
        </xdr:sp>
      </mc:Choice>
      <mc:Fallback xmlns="">
        <xdr:sp macro="" textlink="">
          <xdr:nvSpPr>
            <xdr:cNvPr id="9" name="22 CuadroTexto"/>
            <xdr:cNvSpPr txBox="1"/>
          </xdr:nvSpPr>
          <xdr:spPr>
            <a:xfrm>
              <a:off x="5355834" y="9678426"/>
              <a:ext cx="1055203" cy="4103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𝒎𝒆𝒅𝒊𝒂=𝑸𝒕</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𝑨𝒕  </a:t>
              </a:r>
              <a:endParaRPr lang="es-ES" sz="1100">
                <a:solidFill>
                  <a:schemeClr val="tx1"/>
                </a:solidFill>
                <a:effectLst/>
                <a:latin typeface="+mn-lt"/>
                <a:ea typeface="+mn-ea"/>
                <a:cs typeface="+mn-cs"/>
              </a:endParaRPr>
            </a:p>
          </xdr:txBody>
        </xdr:sp>
      </mc:Fallback>
    </mc:AlternateContent>
    <xdr:clientData/>
  </xdr:oneCellAnchor>
  <xdr:oneCellAnchor>
    <xdr:from>
      <xdr:col>2</xdr:col>
      <xdr:colOff>280349</xdr:colOff>
      <xdr:row>54</xdr:row>
      <xdr:rowOff>57947</xdr:rowOff>
    </xdr:from>
    <xdr:ext cx="4906839" cy="416524"/>
    <mc:AlternateContent xmlns:mc="http://schemas.openxmlformats.org/markup-compatibility/2006" xmlns:a14="http://schemas.microsoft.com/office/drawing/2010/main">
      <mc:Choice Requires="a14">
        <xdr:sp macro="" textlink="">
          <xdr:nvSpPr>
            <xdr:cNvPr id="10" name="21 CuadroTexto"/>
            <xdr:cNvSpPr txBox="1"/>
          </xdr:nvSpPr>
          <xdr:spPr>
            <a:xfrm>
              <a:off x="737549" y="9706772"/>
              <a:ext cx="4906839" cy="416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acc>
                      <m:accPr>
                        <m:chr m:val="̅"/>
                        <m:ctrlPr>
                          <a:rPr lang="es-ES" sz="1100" b="1" i="1">
                            <a:solidFill>
                              <a:schemeClr val="tx1"/>
                            </a:solidFill>
                            <a:effectLst/>
                            <a:latin typeface="Cambria Math" panose="02040503050406030204" pitchFamily="18" charset="0"/>
                            <a:ea typeface="+mn-ea"/>
                            <a:cs typeface="+mn-cs"/>
                          </a:rPr>
                        </m:ctrlPr>
                      </m:accPr>
                      <m:e>
                        <m:r>
                          <a:rPr lang="es-ES" sz="1100" b="1" i="1">
                            <a:solidFill>
                              <a:schemeClr val="tx1"/>
                            </a:solidFill>
                            <a:effectLst/>
                            <a:latin typeface="Cambria Math" panose="02040503050406030204" pitchFamily="18" charset="0"/>
                            <a:ea typeface="+mn-ea"/>
                            <a:cs typeface="+mn-cs"/>
                          </a:rPr>
                          <m:t>𝑽𝒊</m:t>
                        </m:r>
                      </m:e>
                    </m:acc>
                    <m:r>
                      <a:rPr lang="es-ES" sz="1100" b="1" i="1">
                        <a:solidFill>
                          <a:schemeClr val="tx1"/>
                        </a:solidFill>
                        <a:effectLst/>
                        <a:latin typeface="Cambria Math"/>
                        <a:ea typeface="+mn-ea"/>
                        <a:cs typeface="+mn-cs"/>
                      </a:rPr>
                      <m:t>=</m:t>
                    </m:r>
                    <m:f>
                      <m:fPr>
                        <m:ctrlPr>
                          <a:rPr lang="es-ES" sz="1100" b="1" i="1">
                            <a:solidFill>
                              <a:schemeClr val="tx1"/>
                            </a:solidFill>
                            <a:effectLst/>
                            <a:latin typeface="Cambria Math" panose="02040503050406030204" pitchFamily="18" charset="0"/>
                            <a:ea typeface="+mn-ea"/>
                            <a:cs typeface="+mn-cs"/>
                          </a:rPr>
                        </m:ctrlPr>
                      </m:fPr>
                      <m:num>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a:ea typeface="+mn-ea"/>
                                <a:cs typeface="+mn-cs"/>
                              </a:rPr>
                              <m:t>.</m:t>
                            </m:r>
                            <m:r>
                              <a:rPr lang="es-CO" sz="1100" b="1" i="1">
                                <a:solidFill>
                                  <a:schemeClr val="tx1"/>
                                </a:solidFill>
                                <a:effectLst/>
                                <a:latin typeface="Cambria Math" panose="02040503050406030204" pitchFamily="18" charset="0"/>
                                <a:ea typeface="+mn-ea"/>
                                <a:cs typeface="+mn-cs"/>
                              </a:rPr>
                              <m:t>𝟏</m:t>
                            </m:r>
                          </m:sub>
                        </m:sSub>
                        <m:r>
                          <a:rPr lang="es-ES" sz="1100" b="1" i="1">
                            <a:solidFill>
                              <a:schemeClr val="tx1"/>
                            </a:solidFill>
                            <a:effectLst/>
                            <a:latin typeface="Cambria Math"/>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𝟎</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𝟒</m:t>
                            </m:r>
                          </m:sub>
                        </m:sSub>
                        <m:r>
                          <a:rPr lang="es-ES" sz="1100" b="1" i="1">
                            <a:solidFill>
                              <a:schemeClr val="tx1"/>
                            </a:solidFill>
                            <a:effectLst/>
                            <a:latin typeface="Cambria Math"/>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𝟓</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𝟔</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𝟕</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𝟖</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𝟗</m:t>
                                </m:r>
                              </m:sub>
                            </m:sSub>
                            <m:r>
                              <a:rPr lang="es-ES" sz="1100" b="1" i="1">
                                <a:solidFill>
                                  <a:schemeClr val="tx1"/>
                                </a:solidFill>
                                <a:effectLst/>
                                <a:latin typeface="Cambria Math" panose="02040503050406030204" pitchFamily="18" charset="0"/>
                                <a:ea typeface="+mn-ea"/>
                                <a:cs typeface="+mn-cs"/>
                              </a:rPr>
                              <m:t>+</m:t>
                            </m:r>
                            <m:r>
                              <a:rPr lang="es-ES" sz="1100" b="1" i="1">
                                <a:solidFill>
                                  <a:schemeClr val="tx1"/>
                                </a:solidFill>
                                <a:effectLst/>
                                <a:latin typeface="Cambria Math"/>
                                <a:ea typeface="+mn-ea"/>
                                <a:cs typeface="+mn-cs"/>
                              </a:rPr>
                              <m:t>𝑽</m:t>
                            </m:r>
                          </m:e>
                          <m:sub>
                            <m:r>
                              <a:rPr lang="es-CO" sz="1100" b="1" i="1">
                                <a:solidFill>
                                  <a:schemeClr val="tx1"/>
                                </a:solidFill>
                                <a:effectLst/>
                                <a:latin typeface="Cambria Math" panose="02040503050406030204" pitchFamily="18" charset="0"/>
                                <a:ea typeface="+mn-ea"/>
                                <a:cs typeface="+mn-cs"/>
                              </a:rPr>
                              <m:t>𝒔𝒖𝒑𝒇</m:t>
                            </m:r>
                            <m:r>
                              <a:rPr lang="es-CO" sz="1100" b="1" i="1">
                                <a:solidFill>
                                  <a:schemeClr val="tx1"/>
                                </a:solidFill>
                                <a:effectLst/>
                                <a:latin typeface="Cambria Math" panose="02040503050406030204" pitchFamily="18" charset="0"/>
                                <a:ea typeface="+mn-ea"/>
                                <a:cs typeface="+mn-cs"/>
                              </a:rPr>
                              <m:t> </m:t>
                            </m:r>
                          </m:sub>
                        </m:sSub>
                      </m:num>
                      <m:den>
                        <m:r>
                          <a:rPr lang="es-CO" sz="1100" b="1" i="1">
                            <a:solidFill>
                              <a:schemeClr val="tx1"/>
                            </a:solidFill>
                            <a:effectLst/>
                            <a:latin typeface="Cambria Math" panose="02040503050406030204" pitchFamily="18" charset="0"/>
                            <a:ea typeface="+mn-ea"/>
                            <a:cs typeface="+mn-cs"/>
                          </a:rPr>
                          <m:t>𝟏𝟎</m:t>
                        </m:r>
                      </m:den>
                    </m:f>
                    <m:r>
                      <a:rPr lang="es-ES" sz="1100" b="1" i="1">
                        <a:solidFill>
                          <a:schemeClr val="tx1"/>
                        </a:solidFill>
                        <a:effectLst/>
                        <a:latin typeface="Cambria Math"/>
                        <a:ea typeface="+mn-ea"/>
                        <a:cs typeface="+mn-cs"/>
                      </a:rPr>
                      <m:t> </m:t>
                    </m:r>
                  </m:oMath>
                </m:oMathPara>
              </a14:m>
              <a:endParaRPr lang="es-ES" sz="1100">
                <a:solidFill>
                  <a:schemeClr val="tx1"/>
                </a:solidFill>
                <a:effectLst/>
                <a:latin typeface="+mn-lt"/>
                <a:ea typeface="+mn-ea"/>
                <a:cs typeface="+mn-cs"/>
              </a:endParaRPr>
            </a:p>
          </xdr:txBody>
        </xdr:sp>
      </mc:Choice>
      <mc:Fallback xmlns="">
        <xdr:sp macro="" textlink="">
          <xdr:nvSpPr>
            <xdr:cNvPr id="10" name="21 CuadroTexto"/>
            <xdr:cNvSpPr txBox="1"/>
          </xdr:nvSpPr>
          <xdr:spPr>
            <a:xfrm>
              <a:off x="737549" y="9706772"/>
              <a:ext cx="4906839" cy="416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panose="02040503050406030204" pitchFamily="18" charset="0"/>
                  <a:ea typeface="+mn-ea"/>
                  <a:cs typeface="+mn-cs"/>
                </a:rPr>
                <a:t>(𝑽𝒊) ̅</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CO" sz="1100" b="1" i="0">
                  <a:solidFill>
                    <a:schemeClr val="tx1"/>
                  </a:solidFill>
                  <a:effectLst/>
                  <a:latin typeface="Cambria Math" panose="02040503050406030204" pitchFamily="18" charset="0"/>
                  <a:ea typeface="+mn-ea"/>
                  <a:cs typeface="+mn-cs"/>
                </a:rPr>
                <a:t>𝟎</a:t>
              </a:r>
              <a:r>
                <a:rPr lang="es-ES" sz="1100" b="1" i="0">
                  <a:solidFill>
                    <a:schemeClr val="tx1"/>
                  </a:solidFill>
                  <a:effectLst/>
                  <a:latin typeface="Cambria Math"/>
                  <a:ea typeface="+mn-ea"/>
                  <a:cs typeface="+mn-cs"/>
                </a:rPr>
                <a:t>.</a:t>
              </a:r>
              <a:r>
                <a:rPr lang="es-CO" sz="1100" b="1" i="0">
                  <a:solidFill>
                    <a:schemeClr val="tx1"/>
                  </a:solidFill>
                  <a:effectLst/>
                  <a:latin typeface="Cambria Math" panose="02040503050406030204" pitchFamily="18" charset="0"/>
                  <a:ea typeface="+mn-ea"/>
                  <a:cs typeface="+mn-cs"/>
                </a:rPr>
                <a:t>𝟏</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𝑽_(</a:t>
              </a:r>
              <a:r>
                <a:rPr lang="es-CO" sz="1100" b="1" i="0">
                  <a:solidFill>
                    <a:schemeClr val="tx1"/>
                  </a:solidFill>
                  <a:effectLst/>
                  <a:latin typeface="Cambria Math" panose="02040503050406030204" pitchFamily="18" charset="0"/>
                  <a:ea typeface="+mn-ea"/>
                  <a:cs typeface="+mn-cs"/>
                </a:rPr>
                <a:t>𝟎</a:t>
              </a:r>
              <a:r>
                <a:rPr lang="es-ES" sz="1100" b="1" i="0">
                  <a:solidFill>
                    <a:schemeClr val="tx1"/>
                  </a:solidFill>
                  <a:effectLst/>
                  <a:latin typeface="Cambria Math" panose="02040503050406030204" pitchFamily="18" charset="0"/>
                  <a:ea typeface="+mn-ea"/>
                  <a:cs typeface="+mn-cs"/>
                </a:rPr>
                <a:t>.</a:t>
              </a:r>
              <a:r>
                <a:rPr lang="es-CO" sz="1100" b="1" i="0">
                  <a:solidFill>
                    <a:schemeClr val="tx1"/>
                  </a:solidFill>
                  <a:effectLst/>
                  <a:latin typeface="Cambria Math" panose="02040503050406030204" pitchFamily="18" charset="0"/>
                  <a:ea typeface="+mn-ea"/>
                  <a:cs typeface="+mn-cs"/>
                </a:rPr>
                <a:t>𝟐</a:t>
              </a:r>
              <a:r>
                <a:rPr lang="es-ES" sz="1100" b="1" i="0">
                  <a:solidFill>
                    <a:schemeClr val="tx1"/>
                  </a:solidFill>
                  <a:effectLst/>
                  <a:latin typeface="Cambria Math" panose="02040503050406030204" pitchFamily="18" charset="0"/>
                  <a:ea typeface="+mn-ea"/>
                  <a:cs typeface="+mn-cs"/>
                </a:rPr>
                <a:t>)+𝑽_(</a:t>
              </a:r>
              <a:r>
                <a:rPr lang="es-CO" sz="1100" b="1" i="0">
                  <a:solidFill>
                    <a:schemeClr val="tx1"/>
                  </a:solidFill>
                  <a:effectLst/>
                  <a:latin typeface="Cambria Math" panose="02040503050406030204" pitchFamily="18" charset="0"/>
                  <a:ea typeface="+mn-ea"/>
                  <a:cs typeface="+mn-cs"/>
                </a:rPr>
                <a:t>𝟎</a:t>
              </a:r>
              <a:r>
                <a:rPr lang="es-ES" sz="1100" b="1" i="0">
                  <a:solidFill>
                    <a:schemeClr val="tx1"/>
                  </a:solidFill>
                  <a:effectLst/>
                  <a:latin typeface="Cambria Math" panose="02040503050406030204" pitchFamily="18" charset="0"/>
                  <a:ea typeface="+mn-ea"/>
                  <a:cs typeface="+mn-cs"/>
                </a:rPr>
                <a:t>.</a:t>
              </a:r>
              <a:r>
                <a:rPr lang="es-CO" sz="1100" b="1" i="0">
                  <a:solidFill>
                    <a:schemeClr val="tx1"/>
                  </a:solidFill>
                  <a:effectLst/>
                  <a:latin typeface="Cambria Math" panose="02040503050406030204" pitchFamily="18" charset="0"/>
                  <a:ea typeface="+mn-ea"/>
                  <a:cs typeface="+mn-cs"/>
                </a:rPr>
                <a:t>𝟑</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𝟎.𝟒</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𝟓</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𝟔</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𝟕</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𝟖</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𝟗</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CO" sz="1100" b="1" i="0">
                  <a:solidFill>
                    <a:schemeClr val="tx1"/>
                  </a:solidFill>
                  <a:effectLst/>
                  <a:latin typeface="Cambria Math" panose="02040503050406030204" pitchFamily="18" charset="0"/>
                  <a:ea typeface="+mn-ea"/>
                  <a:cs typeface="+mn-cs"/>
                </a:rPr>
                <a:t>𝒔𝒖𝒑𝒇 </a:t>
              </a:r>
              <a:r>
                <a:rPr lang="es-ES" sz="1100" b="1" i="0">
                  <a:solidFill>
                    <a:schemeClr val="tx1"/>
                  </a:solidFill>
                  <a:effectLst/>
                  <a:latin typeface="Cambria Math" panose="02040503050406030204" pitchFamily="18" charset="0"/>
                  <a:ea typeface="+mn-ea"/>
                  <a:cs typeface="+mn-cs"/>
                </a:rPr>
                <a:t>))/</a:t>
              </a:r>
              <a:r>
                <a:rPr lang="es-CO" sz="1100" b="1" i="0">
                  <a:solidFill>
                    <a:schemeClr val="tx1"/>
                  </a:solidFill>
                  <a:effectLst/>
                  <a:latin typeface="Cambria Math" panose="02040503050406030204" pitchFamily="18" charset="0"/>
                  <a:ea typeface="+mn-ea"/>
                  <a:cs typeface="+mn-cs"/>
                </a:rPr>
                <a:t>𝟏𝟎</a:t>
              </a:r>
              <a:r>
                <a:rPr lang="es-ES" sz="1100" b="1" i="0">
                  <a:solidFill>
                    <a:schemeClr val="tx1"/>
                  </a:solidFill>
                  <a:effectLst/>
                  <a:latin typeface="Cambria Math"/>
                  <a:ea typeface="+mn-ea"/>
                  <a:cs typeface="+mn-cs"/>
                </a:rPr>
                <a:t>  </a:t>
              </a:r>
              <a:endParaRPr lang="es-ES" sz="1100">
                <a:solidFill>
                  <a:schemeClr val="tx1"/>
                </a:solidFill>
                <a:effectLst/>
                <a:latin typeface="+mn-lt"/>
                <a:ea typeface="+mn-ea"/>
                <a:cs typeface="+mn-cs"/>
              </a:endParaRPr>
            </a:p>
          </xdr:txBody>
        </xdr:sp>
      </mc:Fallback>
    </mc:AlternateContent>
    <xdr:clientData/>
  </xdr:oneCellAnchor>
  <xdr:oneCellAnchor>
    <xdr:from>
      <xdr:col>13</xdr:col>
      <xdr:colOff>318636</xdr:colOff>
      <xdr:row>54</xdr:row>
      <xdr:rowOff>482949</xdr:rowOff>
    </xdr:from>
    <xdr:ext cx="1279721" cy="355738"/>
    <mc:AlternateContent xmlns:mc="http://schemas.openxmlformats.org/markup-compatibility/2006" xmlns:a14="http://schemas.microsoft.com/office/drawing/2010/main">
      <mc:Choice Requires="a14">
        <xdr:sp macro="" textlink="">
          <xdr:nvSpPr>
            <xdr:cNvPr id="11" name="19 CuadroTexto"/>
            <xdr:cNvSpPr txBox="1"/>
          </xdr:nvSpPr>
          <xdr:spPr>
            <a:xfrm>
              <a:off x="6871836" y="10131774"/>
              <a:ext cx="1279721" cy="355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14:m>
                <m:oMath xmlns:m="http://schemas.openxmlformats.org/officeDocument/2006/math">
                  <m:r>
                    <a:rPr lang="es-ES" sz="1100" b="1" i="1">
                      <a:solidFill>
                        <a:schemeClr val="tx1"/>
                      </a:solidFill>
                      <a:effectLst/>
                      <a:latin typeface="Cambria Math"/>
                      <a:ea typeface="+mn-ea"/>
                      <a:cs typeface="+mn-cs"/>
                    </a:rPr>
                    <m:t>𝑸</m:t>
                  </m:r>
                  <m:d>
                    <m:dPr>
                      <m:begChr m:val="["/>
                      <m:endChr m:val="]"/>
                      <m:ctrlPr>
                        <a:rPr lang="es-ES" sz="1100" b="1" i="1">
                          <a:solidFill>
                            <a:schemeClr val="tx1"/>
                          </a:solidFill>
                          <a:effectLst/>
                          <a:latin typeface="Cambria Math" panose="02040503050406030204" pitchFamily="18" charset="0"/>
                          <a:ea typeface="+mn-ea"/>
                          <a:cs typeface="+mn-cs"/>
                        </a:rPr>
                      </m:ctrlPr>
                    </m:dPr>
                    <m:e>
                      <m:r>
                        <a:rPr lang="es-ES" sz="1100" b="1" i="1">
                          <a:solidFill>
                            <a:schemeClr val="tx1"/>
                          </a:solidFill>
                          <a:effectLst/>
                          <a:latin typeface="Cambria Math" panose="02040503050406030204" pitchFamily="18" charset="0"/>
                          <a:ea typeface="+mn-ea"/>
                          <a:cs typeface="+mn-cs"/>
                        </a:rPr>
                        <m:t>%</m:t>
                      </m:r>
                    </m:e>
                  </m:d>
                  <m:r>
                    <a:rPr lang="es-ES" sz="1100" b="1" i="1">
                      <a:solidFill>
                        <a:schemeClr val="tx1"/>
                      </a:solidFill>
                      <a:effectLst/>
                      <a:latin typeface="Cambria Math"/>
                      <a:ea typeface="+mn-ea"/>
                      <a:cs typeface="+mn-cs"/>
                    </a:rPr>
                    <m:t>=</m:t>
                  </m:r>
                  <m:f>
                    <m:fPr>
                      <m:ctrlPr>
                        <a:rPr lang="es-ES" sz="1100" b="1" i="1">
                          <a:solidFill>
                            <a:schemeClr val="tx1"/>
                          </a:solidFill>
                          <a:effectLst/>
                          <a:latin typeface="Cambria Math" panose="02040503050406030204" pitchFamily="18" charset="0"/>
                          <a:ea typeface="+mn-ea"/>
                          <a:cs typeface="+mn-cs"/>
                        </a:rPr>
                      </m:ctrlPr>
                    </m:fPr>
                    <m:num>
                      <m:r>
                        <a:rPr lang="es-ES" sz="1100" b="1" i="1">
                          <a:solidFill>
                            <a:schemeClr val="tx1"/>
                          </a:solidFill>
                          <a:effectLst/>
                          <a:latin typeface="Cambria Math" panose="02040503050406030204" pitchFamily="18" charset="0"/>
                          <a:ea typeface="+mn-ea"/>
                          <a:cs typeface="+mn-cs"/>
                        </a:rPr>
                        <m:t>𝑸𝒊</m:t>
                      </m:r>
                    </m:num>
                    <m:den>
                      <m:r>
                        <a:rPr lang="es-ES" sz="1100" b="1" i="1">
                          <a:solidFill>
                            <a:schemeClr val="tx1"/>
                          </a:solidFill>
                          <a:effectLst/>
                          <a:latin typeface="Cambria Math" panose="02040503050406030204" pitchFamily="18" charset="0"/>
                          <a:ea typeface="+mn-ea"/>
                          <a:cs typeface="+mn-cs"/>
                        </a:rPr>
                        <m:t>𝑸𝒕</m:t>
                      </m:r>
                    </m:den>
                  </m:f>
                </m:oMath>
              </a14:m>
              <a:r>
                <a:rPr lang="es-ES" sz="1100">
                  <a:solidFill>
                    <a:schemeClr val="tx1"/>
                  </a:solidFill>
                  <a:effectLst/>
                  <a:latin typeface="+mn-lt"/>
                  <a:ea typeface="+mn-ea"/>
                  <a:cs typeface="+mn-cs"/>
                </a:rPr>
                <a:t>*100</a:t>
              </a:r>
            </a:p>
          </xdr:txBody>
        </xdr:sp>
      </mc:Choice>
      <mc:Fallback xmlns="">
        <xdr:sp macro="" textlink="">
          <xdr:nvSpPr>
            <xdr:cNvPr id="11" name="19 CuadroTexto"/>
            <xdr:cNvSpPr txBox="1"/>
          </xdr:nvSpPr>
          <xdr:spPr>
            <a:xfrm>
              <a:off x="6871836" y="10131774"/>
              <a:ext cx="1279721" cy="355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ES" sz="1100" b="1" i="0">
                  <a:solidFill>
                    <a:schemeClr val="tx1"/>
                  </a:solidFill>
                  <a:effectLst/>
                  <a:latin typeface="Cambria Math"/>
                  <a:ea typeface="+mn-ea"/>
                  <a:cs typeface="+mn-cs"/>
                </a:rPr>
                <a:t>𝑸</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𝑸𝒊/𝑸𝒕</a:t>
              </a:r>
              <a:r>
                <a:rPr lang="es-ES" sz="1100">
                  <a:solidFill>
                    <a:schemeClr val="tx1"/>
                  </a:solidFill>
                  <a:effectLst/>
                  <a:latin typeface="+mn-lt"/>
                  <a:ea typeface="+mn-ea"/>
                  <a:cs typeface="+mn-cs"/>
                </a:rPr>
                <a:t>*100</a:t>
              </a:r>
            </a:p>
          </xdr:txBody>
        </xdr:sp>
      </mc:Fallback>
    </mc:AlternateContent>
    <xdr:clientData/>
  </xdr:oneCellAnchor>
  <xdr:oneCellAnchor>
    <xdr:from>
      <xdr:col>14</xdr:col>
      <xdr:colOff>777240</xdr:colOff>
      <xdr:row>60</xdr:row>
      <xdr:rowOff>160020</xdr:rowOff>
    </xdr:from>
    <xdr:ext cx="153866" cy="196464"/>
    <mc:AlternateContent xmlns:mc="http://schemas.openxmlformats.org/markup-compatibility/2006" xmlns:a14="http://schemas.microsoft.com/office/drawing/2010/main">
      <mc:Choice Requires="a14">
        <xdr:sp macro="" textlink="">
          <xdr:nvSpPr>
            <xdr:cNvPr id="12" name="CuadroTexto 11">
              <a:extLst>
                <a:ext uri="{FF2B5EF4-FFF2-40B4-BE49-F238E27FC236}">
                  <a16:creationId xmlns:a16="http://schemas.microsoft.com/office/drawing/2014/main" id="{6F0463C6-72E8-49C8-9624-A98832FF5853}"/>
                </a:ext>
              </a:extLst>
            </xdr:cNvPr>
            <xdr:cNvSpPr txBox="1"/>
          </xdr:nvSpPr>
          <xdr:spPr>
            <a:xfrm>
              <a:off x="8044815" y="12494895"/>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bar>
                      <m:barPr>
                        <m:pos m:val="top"/>
                        <m:ctrlPr>
                          <a:rPr lang="es-CO" sz="1100" b="1" i="1" baseline="0">
                            <a:latin typeface="Cambria Math" panose="02040503050406030204" pitchFamily="18" charset="0"/>
                          </a:rPr>
                        </m:ctrlPr>
                      </m:barPr>
                      <m:e>
                        <m:r>
                          <a:rPr lang="es-CO" sz="1100" b="1" i="0" baseline="0">
                            <a:latin typeface="Cambria Math" panose="02040503050406030204" pitchFamily="18" charset="0"/>
                          </a:rPr>
                          <m:t>𝐕𝐢</m:t>
                        </m:r>
                      </m:e>
                    </m:bar>
                  </m:oMath>
                </m:oMathPara>
              </a14:m>
              <a:endParaRPr lang="es-CO" sz="1100" b="1" i="0" baseline="0">
                <a:latin typeface="Calibri" panose="020F0502020204030204" pitchFamily="34" charset="0"/>
              </a:endParaRPr>
            </a:p>
          </xdr:txBody>
        </xdr:sp>
      </mc:Choice>
      <mc:Fallback xmlns="">
        <xdr:sp macro="" textlink="">
          <xdr:nvSpPr>
            <xdr:cNvPr id="12" name="CuadroTexto 11">
              <a:extLst>
                <a:ext uri="{FF2B5EF4-FFF2-40B4-BE49-F238E27FC236}">
                  <a16:creationId xmlns:a16="http://schemas.microsoft.com/office/drawing/2014/main" id="{6F0463C6-72E8-49C8-9624-A98832FF5853}"/>
                </a:ext>
              </a:extLst>
            </xdr:cNvPr>
            <xdr:cNvSpPr txBox="1"/>
          </xdr:nvSpPr>
          <xdr:spPr>
            <a:xfrm>
              <a:off x="8044815" y="12494895"/>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mc:Fallback>
    </mc:AlternateContent>
    <xdr:clientData/>
  </xdr:oneCellAnchor>
  <xdr:twoCellAnchor editAs="oneCell">
    <xdr:from>
      <xdr:col>1</xdr:col>
      <xdr:colOff>129539</xdr:colOff>
      <xdr:row>64</xdr:row>
      <xdr:rowOff>70194</xdr:rowOff>
    </xdr:from>
    <xdr:to>
      <xdr:col>5</xdr:col>
      <xdr:colOff>555228</xdr:colOff>
      <xdr:row>64</xdr:row>
      <xdr:rowOff>1668780</xdr:rowOff>
    </xdr:to>
    <xdr:pic>
      <xdr:nvPicPr>
        <xdr:cNvPr id="13" name="Imagen 1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4" y="13167069"/>
          <a:ext cx="2559289" cy="1598586"/>
        </a:xfrm>
        <a:prstGeom prst="rect">
          <a:avLst/>
        </a:prstGeom>
      </xdr:spPr>
    </xdr:pic>
    <xdr:clientData/>
  </xdr:twoCellAnchor>
  <xdr:twoCellAnchor editAs="oneCell">
    <xdr:from>
      <xdr:col>8</xdr:col>
      <xdr:colOff>303414</xdr:colOff>
      <xdr:row>64</xdr:row>
      <xdr:rowOff>99060</xdr:rowOff>
    </xdr:from>
    <xdr:to>
      <xdr:col>10</xdr:col>
      <xdr:colOff>480059</xdr:colOff>
      <xdr:row>64</xdr:row>
      <xdr:rowOff>1697646</xdr:rowOff>
    </xdr:to>
    <xdr:pic>
      <xdr:nvPicPr>
        <xdr:cNvPr id="14" name="Imagen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856239" y="13195935"/>
          <a:ext cx="1110095" cy="1598586"/>
        </a:xfrm>
        <a:prstGeom prst="rect">
          <a:avLst/>
        </a:prstGeom>
      </xdr:spPr>
    </xdr:pic>
    <xdr:clientData/>
  </xdr:twoCellAnchor>
  <xdr:twoCellAnchor editAs="oneCell">
    <xdr:from>
      <xdr:col>12</xdr:col>
      <xdr:colOff>190500</xdr:colOff>
      <xdr:row>64</xdr:row>
      <xdr:rowOff>137160</xdr:rowOff>
    </xdr:from>
    <xdr:to>
      <xdr:col>15</xdr:col>
      <xdr:colOff>524749</xdr:colOff>
      <xdr:row>64</xdr:row>
      <xdr:rowOff>1613825</xdr:rowOff>
    </xdr:to>
    <xdr:pic>
      <xdr:nvPicPr>
        <xdr:cNvPr id="15" name="Imagen 14"/>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010275" y="13234035"/>
          <a:ext cx="2563099" cy="147666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14</xdr:col>
          <xdr:colOff>504825</xdr:colOff>
          <xdr:row>1</xdr:row>
          <xdr:rowOff>95250</xdr:rowOff>
        </xdr:from>
        <xdr:to>
          <xdr:col>15</xdr:col>
          <xdr:colOff>352425</xdr:colOff>
          <xdr:row>2</xdr:row>
          <xdr:rowOff>38100</xdr:rowOff>
        </xdr:to>
        <xdr:sp macro="" textlink="">
          <xdr:nvSpPr>
            <xdr:cNvPr id="13314" name="Object 2" hidden="1">
              <a:extLst>
                <a:ext uri="{63B3BB69-23CF-44E3-9099-C40C66FF867C}">
                  <a14:compatExt spid="_x0000_s13314"/>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104775</xdr:colOff>
      <xdr:row>1</xdr:row>
      <xdr:rowOff>15062</xdr:rowOff>
    </xdr:from>
    <xdr:to>
      <xdr:col>3</xdr:col>
      <xdr:colOff>657225</xdr:colOff>
      <xdr:row>2</xdr:row>
      <xdr:rowOff>242545</xdr:rowOff>
    </xdr:to>
    <xdr:pic>
      <xdr:nvPicPr>
        <xdr:cNvPr id="17" name="Picture 2"/>
        <xdr:cNvPicPr>
          <a:picLocks noChangeAspect="1" noChangeArrowheads="1"/>
        </xdr:cNvPicPr>
      </xdr:nvPicPr>
      <xdr:blipFill>
        <a:blip xmlns:r="http://schemas.openxmlformats.org/officeDocument/2006/relationships" r:embed="rId5" cstate="print"/>
        <a:srcRect/>
        <a:stretch>
          <a:fillRect/>
        </a:stretch>
      </xdr:blipFill>
      <xdr:spPr bwMode="auto">
        <a:xfrm>
          <a:off x="114300" y="72212"/>
          <a:ext cx="1495425" cy="608483"/>
        </a:xfrm>
        <a:prstGeom prst="rect">
          <a:avLst/>
        </a:prstGeom>
        <a:noFill/>
        <a:ln w="9525">
          <a:noFill/>
          <a:miter lim="800000"/>
          <a:headEnd/>
          <a:tailEnd/>
        </a:ln>
        <a:effectLst/>
      </xdr:spPr>
    </xdr:pic>
    <xdr:clientData/>
  </xdr:twoCellAnchor>
  <xdr:twoCellAnchor editAs="oneCell">
    <xdr:from>
      <xdr:col>14</xdr:col>
      <xdr:colOff>463278</xdr:colOff>
      <xdr:row>1</xdr:row>
      <xdr:rowOff>38100</xdr:rowOff>
    </xdr:from>
    <xdr:to>
      <xdr:col>15</xdr:col>
      <xdr:colOff>352505</xdr:colOff>
      <xdr:row>2</xdr:row>
      <xdr:rowOff>219075</xdr:rowOff>
    </xdr:to>
    <xdr:pic>
      <xdr:nvPicPr>
        <xdr:cNvPr id="18" name="Picture 9"/>
        <xdr:cNvPicPr>
          <a:picLocks noChangeAspect="1" noChangeArrowheads="1"/>
        </xdr:cNvPicPr>
      </xdr:nvPicPr>
      <xdr:blipFill>
        <a:blip xmlns:r="http://schemas.openxmlformats.org/officeDocument/2006/relationships" r:embed="rId6" cstate="print"/>
        <a:srcRect/>
        <a:stretch>
          <a:fillRect/>
        </a:stretch>
      </xdr:blipFill>
      <xdr:spPr bwMode="auto">
        <a:xfrm>
          <a:off x="7749903" y="97631"/>
          <a:ext cx="675040" cy="561975"/>
        </a:xfrm>
        <a:prstGeom prst="rect">
          <a:avLst/>
        </a:prstGeom>
        <a:noFill/>
        <a:ln w="9525">
          <a:noFill/>
          <a:miter lim="800000"/>
          <a:headEnd/>
          <a:tailEnd/>
        </a:ln>
        <a:effec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6</xdr:col>
      <xdr:colOff>0</xdr:colOff>
      <xdr:row>11</xdr:row>
      <xdr:rowOff>0</xdr:rowOff>
    </xdr:from>
    <xdr:ext cx="169469" cy="196464"/>
    <xdr:sp macro="" textlink="">
      <xdr:nvSpPr>
        <xdr:cNvPr id="2" name="CuadroTexto 1">
          <a:extLst>
            <a:ext uri="{FF2B5EF4-FFF2-40B4-BE49-F238E27FC236}">
              <a16:creationId xmlns:a16="http://schemas.microsoft.com/office/drawing/2014/main" id="{FD240DDD-5F74-41EA-B78E-E3B54C280256}"/>
            </a:ext>
          </a:extLst>
        </xdr:cNvPr>
        <xdr:cNvSpPr txBox="1"/>
      </xdr:nvSpPr>
      <xdr:spPr>
        <a:xfrm>
          <a:off x="2638425" y="2038350"/>
          <a:ext cx="169469"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oneCellAnchor>
    <xdr:from>
      <xdr:col>10</xdr:col>
      <xdr:colOff>335281</xdr:colOff>
      <xdr:row>13</xdr:row>
      <xdr:rowOff>0</xdr:rowOff>
    </xdr:from>
    <xdr:ext cx="153866" cy="196464"/>
    <xdr:sp macro="" textlink="">
      <xdr:nvSpPr>
        <xdr:cNvPr id="3" name="CuadroTexto 2">
          <a:extLst>
            <a:ext uri="{FF2B5EF4-FFF2-40B4-BE49-F238E27FC236}">
              <a16:creationId xmlns:a16="http://schemas.microsoft.com/office/drawing/2014/main" id="{7EE56AF1-9D67-421F-B207-5429EFB74E2F}"/>
            </a:ext>
          </a:extLst>
        </xdr:cNvPr>
        <xdr:cNvSpPr txBox="1"/>
      </xdr:nvSpPr>
      <xdr:spPr>
        <a:xfrm>
          <a:off x="4735831" y="2571750"/>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twoCellAnchor editAs="oneCell">
    <xdr:from>
      <xdr:col>1</xdr:col>
      <xdr:colOff>68582</xdr:colOff>
      <xdr:row>62</xdr:row>
      <xdr:rowOff>91440</xdr:rowOff>
    </xdr:from>
    <xdr:to>
      <xdr:col>8</xdr:col>
      <xdr:colOff>285751</xdr:colOff>
      <xdr:row>66</xdr:row>
      <xdr:rowOff>83820</xdr:rowOff>
    </xdr:to>
    <xdr:pic>
      <xdr:nvPicPr>
        <xdr:cNvPr id="4" name="Imagen 3">
          <a:extLst>
            <a:ext uri="{FF2B5EF4-FFF2-40B4-BE49-F238E27FC236}">
              <a16:creationId xmlns:a16="http://schemas.microsoft.com/office/drawing/2014/main" id="{8FA7941A-2CBF-4A4C-A328-E8A591425E2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8107" y="11835765"/>
          <a:ext cx="3674744" cy="1611630"/>
        </a:xfrm>
        <a:prstGeom prst="rect">
          <a:avLst/>
        </a:prstGeom>
      </xdr:spPr>
    </xdr:pic>
    <xdr:clientData/>
  </xdr:twoCellAnchor>
  <xdr:oneCellAnchor>
    <xdr:from>
      <xdr:col>13</xdr:col>
      <xdr:colOff>294270</xdr:colOff>
      <xdr:row>60</xdr:row>
      <xdr:rowOff>104043</xdr:rowOff>
    </xdr:from>
    <xdr:ext cx="971571" cy="269241"/>
    <mc:AlternateContent xmlns:mc="http://schemas.openxmlformats.org/markup-compatibility/2006" xmlns:a14="http://schemas.microsoft.com/office/drawing/2010/main">
      <mc:Choice Requires="a14">
        <xdr:sp macro="" textlink="">
          <xdr:nvSpPr>
            <xdr:cNvPr id="6" name="19 CuadroTexto"/>
            <xdr:cNvSpPr txBox="1"/>
          </xdr:nvSpPr>
          <xdr:spPr>
            <a:xfrm>
              <a:off x="6761745" y="10781568"/>
              <a:ext cx="971571" cy="2692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es-ES" sz="1100" b="1" i="1">
                        <a:solidFill>
                          <a:schemeClr val="tx1"/>
                        </a:solidFill>
                        <a:effectLst/>
                        <a:latin typeface="Cambria Math"/>
                        <a:ea typeface="+mn-ea"/>
                        <a:cs typeface="+mn-cs"/>
                      </a:rPr>
                      <m:t>𝑸𝒊</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𝑨𝒊</m:t>
                    </m:r>
                    <m:r>
                      <a:rPr lang="es-ES" sz="1100" b="1" i="1">
                        <a:solidFill>
                          <a:schemeClr val="tx1"/>
                        </a:solidFill>
                        <a:effectLst/>
                        <a:latin typeface="Cambria Math"/>
                        <a:ea typeface="+mn-ea"/>
                        <a:cs typeface="+mn-cs"/>
                      </a:rPr>
                      <m:t>∗</m:t>
                    </m:r>
                    <m:acc>
                      <m:accPr>
                        <m:chr m:val="̅"/>
                        <m:ctrlPr>
                          <a:rPr lang="es-ES" sz="1100" b="1" i="1">
                            <a:solidFill>
                              <a:schemeClr val="tx1"/>
                            </a:solidFill>
                            <a:effectLst/>
                            <a:latin typeface="Cambria Math" panose="02040503050406030204" pitchFamily="18" charset="0"/>
                            <a:ea typeface="+mn-ea"/>
                            <a:cs typeface="+mn-cs"/>
                          </a:rPr>
                        </m:ctrlPr>
                      </m:accPr>
                      <m:e>
                        <m:r>
                          <a:rPr lang="es-ES" sz="1100" b="1" i="1">
                            <a:solidFill>
                              <a:schemeClr val="tx1"/>
                            </a:solidFill>
                            <a:effectLst/>
                            <a:latin typeface="Cambria Math" panose="02040503050406030204" pitchFamily="18" charset="0"/>
                            <a:ea typeface="+mn-ea"/>
                            <a:cs typeface="+mn-cs"/>
                          </a:rPr>
                          <m:t>𝑽𝒊</m:t>
                        </m:r>
                      </m:e>
                    </m:acc>
                  </m:oMath>
                </m:oMathPara>
              </a14:m>
              <a:endParaRPr lang="es-ES" sz="1100">
                <a:solidFill>
                  <a:schemeClr val="tx1"/>
                </a:solidFill>
                <a:effectLst/>
                <a:latin typeface="+mn-lt"/>
                <a:ea typeface="+mn-ea"/>
                <a:cs typeface="+mn-cs"/>
              </a:endParaRPr>
            </a:p>
          </xdr:txBody>
        </xdr:sp>
      </mc:Choice>
      <mc:Fallback xmlns="">
        <xdr:sp macro="" textlink="">
          <xdr:nvSpPr>
            <xdr:cNvPr id="6" name="19 CuadroTexto"/>
            <xdr:cNvSpPr txBox="1"/>
          </xdr:nvSpPr>
          <xdr:spPr>
            <a:xfrm>
              <a:off x="6761745" y="10781568"/>
              <a:ext cx="971571" cy="2692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a:ea typeface="+mn-ea"/>
                  <a:cs typeface="+mn-cs"/>
                </a:rPr>
                <a:t>𝑸𝒊=𝑨𝒊∗</a:t>
              </a:r>
              <a:r>
                <a:rPr lang="es-ES" sz="1100" b="1" i="0">
                  <a:solidFill>
                    <a:schemeClr val="tx1"/>
                  </a:solidFill>
                  <a:effectLst/>
                  <a:latin typeface="Cambria Math" panose="02040503050406030204" pitchFamily="18" charset="0"/>
                  <a:ea typeface="+mn-ea"/>
                  <a:cs typeface="+mn-cs"/>
                </a:rPr>
                <a:t>(𝑽𝒊) ̅</a:t>
              </a:r>
              <a:endParaRPr lang="es-ES" sz="1100">
                <a:solidFill>
                  <a:schemeClr val="tx1"/>
                </a:solidFill>
                <a:effectLst/>
                <a:latin typeface="+mn-lt"/>
                <a:ea typeface="+mn-ea"/>
                <a:cs typeface="+mn-cs"/>
              </a:endParaRPr>
            </a:p>
          </xdr:txBody>
        </xdr:sp>
      </mc:Fallback>
    </mc:AlternateContent>
    <xdr:clientData/>
  </xdr:oneCellAnchor>
  <xdr:oneCellAnchor>
    <xdr:from>
      <xdr:col>8</xdr:col>
      <xdr:colOff>163536</xdr:colOff>
      <xdr:row>60</xdr:row>
      <xdr:rowOff>440202</xdr:rowOff>
    </xdr:from>
    <xdr:ext cx="1857376" cy="420243"/>
    <mc:AlternateContent xmlns:mc="http://schemas.openxmlformats.org/markup-compatibility/2006" xmlns:a14="http://schemas.microsoft.com/office/drawing/2010/main">
      <mc:Choice Requires="a14">
        <xdr:sp macro="" textlink="">
          <xdr:nvSpPr>
            <xdr:cNvPr id="7" name="20 CuadroTexto"/>
            <xdr:cNvSpPr txBox="1"/>
          </xdr:nvSpPr>
          <xdr:spPr>
            <a:xfrm>
              <a:off x="3630636" y="11117727"/>
              <a:ext cx="1857376" cy="4202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es-ES" sz="1100" b="1" i="1">
                        <a:solidFill>
                          <a:schemeClr val="tx1"/>
                        </a:solidFill>
                        <a:effectLst/>
                        <a:latin typeface="Cambria Math"/>
                        <a:ea typeface="+mn-ea"/>
                        <a:cs typeface="+mn-cs"/>
                      </a:rPr>
                      <m:t>𝑨𝒊</m:t>
                    </m:r>
                    <m:r>
                      <a:rPr lang="es-ES" sz="1100" b="1" i="1">
                        <a:solidFill>
                          <a:schemeClr val="tx1"/>
                        </a:solidFill>
                        <a:effectLst/>
                        <a:latin typeface="Cambria Math"/>
                        <a:ea typeface="+mn-ea"/>
                        <a:cs typeface="+mn-cs"/>
                      </a:rPr>
                      <m:t>=</m:t>
                    </m:r>
                    <m:f>
                      <m:fPr>
                        <m:ctrlPr>
                          <a:rPr lang="es-CO" sz="1100" b="1" i="1">
                            <a:solidFill>
                              <a:schemeClr val="tx1"/>
                            </a:solidFill>
                            <a:effectLst/>
                            <a:latin typeface="Cambria Math" panose="02040503050406030204" pitchFamily="18" charset="0"/>
                            <a:ea typeface="+mn-ea"/>
                            <a:cs typeface="+mn-cs"/>
                          </a:rPr>
                        </m:ctrlPr>
                      </m:fPr>
                      <m:num>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𝒉</m:t>
                            </m:r>
                          </m:e>
                          <m:sub>
                            <m:r>
                              <a:rPr lang="es-CO" sz="1100" b="1" i="1">
                                <a:solidFill>
                                  <a:schemeClr val="tx1"/>
                                </a:solidFill>
                                <a:effectLst/>
                                <a:latin typeface="Cambria Math" panose="02040503050406030204" pitchFamily="18" charset="0"/>
                                <a:ea typeface="+mn-ea"/>
                                <a:cs typeface="+mn-cs"/>
                              </a:rPr>
                              <m:t>𝒊</m:t>
                            </m:r>
                          </m:sub>
                        </m:sSub>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𝒉</m:t>
                            </m:r>
                          </m:e>
                          <m:sub>
                            <m:r>
                              <a:rPr lang="es-CO" sz="1100" b="1" i="1">
                                <a:solidFill>
                                  <a:schemeClr val="tx1"/>
                                </a:solidFill>
                                <a:effectLst/>
                                <a:latin typeface="Cambria Math" panose="02040503050406030204" pitchFamily="18" charset="0"/>
                                <a:ea typeface="+mn-ea"/>
                                <a:cs typeface="+mn-cs"/>
                              </a:rPr>
                              <m:t>𝒊</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𝟏</m:t>
                            </m:r>
                            <m:r>
                              <a:rPr lang="es-CO" sz="1100" b="1" i="1">
                                <a:solidFill>
                                  <a:schemeClr val="tx1"/>
                                </a:solidFill>
                                <a:effectLst/>
                                <a:latin typeface="Cambria Math" panose="02040503050406030204" pitchFamily="18" charset="0"/>
                                <a:ea typeface="+mn-ea"/>
                                <a:cs typeface="+mn-cs"/>
                              </a:rPr>
                              <m:t> </m:t>
                            </m:r>
                          </m:sub>
                        </m:sSub>
                        <m:r>
                          <a:rPr lang="es-CO" sz="1100" b="1" i="1">
                            <a:solidFill>
                              <a:schemeClr val="tx1"/>
                            </a:solidFill>
                            <a:effectLst/>
                            <a:latin typeface="Cambria Math" panose="02040503050406030204" pitchFamily="18" charset="0"/>
                            <a:ea typeface="+mn-ea"/>
                            <a:cs typeface="+mn-cs"/>
                          </a:rPr>
                          <m:t>)</m:t>
                        </m:r>
                        <m:r>
                          <a:rPr lang="es-ES" sz="1100" b="1" i="1">
                            <a:solidFill>
                              <a:schemeClr val="tx1"/>
                            </a:solidFill>
                            <a:effectLst/>
                            <a:latin typeface="Cambria Math"/>
                            <a:ea typeface="+mn-ea"/>
                            <a:cs typeface="+mn-cs"/>
                          </a:rPr>
                          <m:t>∗</m:t>
                        </m:r>
                        <m:r>
                          <a:rPr lang="es-CO" sz="1100" b="1" i="1">
                            <a:solidFill>
                              <a:schemeClr val="tx1"/>
                            </a:solidFill>
                            <a:effectLst/>
                            <a:latin typeface="Cambria Math" panose="02040503050406030204" pitchFamily="18" charset="0"/>
                            <a:ea typeface="+mn-ea"/>
                            <a:cs typeface="+mn-cs"/>
                          </a:rPr>
                          <m:t>𝑩</m:t>
                        </m:r>
                      </m:num>
                      <m:den>
                        <m:r>
                          <a:rPr lang="es-CO" sz="1100" b="1" i="1">
                            <a:solidFill>
                              <a:schemeClr val="tx1"/>
                            </a:solidFill>
                            <a:effectLst/>
                            <a:latin typeface="Cambria Math" panose="02040503050406030204" pitchFamily="18" charset="0"/>
                            <a:ea typeface="+mn-ea"/>
                            <a:cs typeface="+mn-cs"/>
                          </a:rPr>
                          <m:t>𝟐</m:t>
                        </m:r>
                      </m:den>
                    </m:f>
                  </m:oMath>
                </m:oMathPara>
              </a14:m>
              <a:endParaRPr lang="es-ES" sz="1100">
                <a:solidFill>
                  <a:schemeClr val="tx1"/>
                </a:solidFill>
                <a:effectLst/>
                <a:latin typeface="+mn-lt"/>
                <a:ea typeface="+mn-ea"/>
                <a:cs typeface="+mn-cs"/>
              </a:endParaRPr>
            </a:p>
          </xdr:txBody>
        </xdr:sp>
      </mc:Choice>
      <mc:Fallback xmlns="">
        <xdr:sp macro="" textlink="">
          <xdr:nvSpPr>
            <xdr:cNvPr id="7" name="20 CuadroTexto"/>
            <xdr:cNvSpPr txBox="1"/>
          </xdr:nvSpPr>
          <xdr:spPr>
            <a:xfrm>
              <a:off x="3630636" y="11117727"/>
              <a:ext cx="1857376" cy="4202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a:ea typeface="+mn-ea"/>
                  <a:cs typeface="+mn-cs"/>
                </a:rPr>
                <a:t>𝑨𝒊=</a:t>
              </a:r>
              <a:r>
                <a:rPr lang="es-CO" sz="1100" b="1" i="0">
                  <a:solidFill>
                    <a:schemeClr val="tx1"/>
                  </a:solidFill>
                  <a:effectLst/>
                  <a:latin typeface="Cambria Math" panose="02040503050406030204" pitchFamily="18" charset="0"/>
                  <a:ea typeface="+mn-ea"/>
                  <a:cs typeface="+mn-cs"/>
                </a:rPr>
                <a:t>(〖(𝒉〗_𝒊+𝒉_(𝒊+𝟏 ))</a:t>
              </a:r>
              <a:r>
                <a:rPr lang="es-ES" sz="1100" b="1" i="0">
                  <a:solidFill>
                    <a:schemeClr val="tx1"/>
                  </a:solidFill>
                  <a:effectLst/>
                  <a:latin typeface="Cambria Math"/>
                  <a:ea typeface="+mn-ea"/>
                  <a:cs typeface="+mn-cs"/>
                </a:rPr>
                <a:t>∗</a:t>
              </a:r>
              <a:r>
                <a:rPr lang="es-CO" sz="1100" b="1" i="0">
                  <a:solidFill>
                    <a:schemeClr val="tx1"/>
                  </a:solidFill>
                  <a:effectLst/>
                  <a:latin typeface="Cambria Math" panose="02040503050406030204" pitchFamily="18" charset="0"/>
                  <a:ea typeface="+mn-ea"/>
                  <a:cs typeface="+mn-cs"/>
                </a:rPr>
                <a:t>𝑩)/𝟐</a:t>
              </a:r>
              <a:endParaRPr lang="es-ES" sz="1100">
                <a:solidFill>
                  <a:schemeClr val="tx1"/>
                </a:solidFill>
                <a:effectLst/>
                <a:latin typeface="+mn-lt"/>
                <a:ea typeface="+mn-ea"/>
                <a:cs typeface="+mn-cs"/>
              </a:endParaRPr>
            </a:p>
          </xdr:txBody>
        </xdr:sp>
      </mc:Fallback>
    </mc:AlternateContent>
    <xdr:clientData/>
  </xdr:oneCellAnchor>
  <xdr:oneCellAnchor>
    <xdr:from>
      <xdr:col>1</xdr:col>
      <xdr:colOff>367666</xdr:colOff>
      <xdr:row>60</xdr:row>
      <xdr:rowOff>473320</xdr:rowOff>
    </xdr:from>
    <xdr:ext cx="2933700" cy="409215"/>
    <mc:AlternateContent xmlns:mc="http://schemas.openxmlformats.org/markup-compatibility/2006" xmlns:a14="http://schemas.microsoft.com/office/drawing/2010/main">
      <mc:Choice Requires="a14">
        <xdr:sp macro="" textlink="">
          <xdr:nvSpPr>
            <xdr:cNvPr id="8" name="21 CuadroTexto"/>
            <xdr:cNvSpPr txBox="1"/>
          </xdr:nvSpPr>
          <xdr:spPr>
            <a:xfrm>
              <a:off x="377191" y="11150845"/>
              <a:ext cx="2933700" cy="4092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acc>
                      <m:accPr>
                        <m:chr m:val="̅"/>
                        <m:ctrlPr>
                          <a:rPr lang="es-ES" sz="1100" b="1" i="1">
                            <a:solidFill>
                              <a:schemeClr val="tx1"/>
                            </a:solidFill>
                            <a:effectLst/>
                            <a:latin typeface="Cambria Math" panose="02040503050406030204" pitchFamily="18" charset="0"/>
                            <a:ea typeface="+mn-ea"/>
                            <a:cs typeface="+mn-cs"/>
                          </a:rPr>
                        </m:ctrlPr>
                      </m:accPr>
                      <m:e>
                        <m:r>
                          <a:rPr lang="es-ES" sz="1100" b="1" i="1">
                            <a:solidFill>
                              <a:schemeClr val="tx1"/>
                            </a:solidFill>
                            <a:effectLst/>
                            <a:latin typeface="Cambria Math" panose="02040503050406030204" pitchFamily="18" charset="0"/>
                            <a:ea typeface="+mn-ea"/>
                            <a:cs typeface="+mn-cs"/>
                          </a:rPr>
                          <m:t>𝑽𝒊</m:t>
                        </m:r>
                      </m:e>
                    </m:acc>
                    <m:r>
                      <a:rPr lang="es-ES" sz="1100" b="1" i="1">
                        <a:solidFill>
                          <a:schemeClr val="tx1"/>
                        </a:solidFill>
                        <a:effectLst/>
                        <a:latin typeface="Cambria Math"/>
                        <a:ea typeface="+mn-ea"/>
                        <a:cs typeface="+mn-cs"/>
                      </a:rPr>
                      <m:t>=</m:t>
                    </m:r>
                    <m:f>
                      <m:fPr>
                        <m:ctrlPr>
                          <a:rPr lang="es-ES" sz="1100" b="1" i="1">
                            <a:solidFill>
                              <a:schemeClr val="tx1"/>
                            </a:solidFill>
                            <a:effectLst/>
                            <a:latin typeface="Cambria Math" panose="02040503050406030204" pitchFamily="18" charset="0"/>
                            <a:ea typeface="+mn-ea"/>
                            <a:cs typeface="+mn-cs"/>
                          </a:rPr>
                        </m:ctrlPr>
                      </m:fPr>
                      <m:num>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𝟎</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𝟐</m:t>
                            </m:r>
                          </m:sub>
                        </m:sSub>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𝟐</m:t>
                        </m:r>
                        <m:r>
                          <a:rPr lang="es-ES" sz="1100" b="1" i="1">
                            <a:solidFill>
                              <a:schemeClr val="tx1"/>
                            </a:solidFill>
                            <a:effectLst/>
                            <a:latin typeface="Cambria Math"/>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𝟎</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𝟒</m:t>
                            </m:r>
                          </m:sub>
                        </m:sSub>
                        <m:r>
                          <a:rPr lang="es-ES" sz="1100" b="1" i="1">
                            <a:solidFill>
                              <a:schemeClr val="tx1"/>
                            </a:solidFill>
                            <a:effectLst/>
                            <a:latin typeface="Cambria Math"/>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𝟎</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𝟖</m:t>
                            </m:r>
                          </m:sub>
                        </m:sSub>
                      </m:num>
                      <m:den>
                        <m:r>
                          <a:rPr lang="es-ES" sz="1100" b="1" i="1">
                            <a:solidFill>
                              <a:schemeClr val="tx1"/>
                            </a:solidFill>
                            <a:effectLst/>
                            <a:latin typeface="Cambria Math"/>
                            <a:ea typeface="+mn-ea"/>
                            <a:cs typeface="+mn-cs"/>
                          </a:rPr>
                          <m:t>𝟒</m:t>
                        </m:r>
                      </m:den>
                    </m:f>
                    <m:r>
                      <a:rPr lang="es-ES" sz="1100" b="1" i="1">
                        <a:solidFill>
                          <a:schemeClr val="tx1"/>
                        </a:solidFill>
                        <a:effectLst/>
                        <a:latin typeface="Cambria Math"/>
                        <a:ea typeface="+mn-ea"/>
                        <a:cs typeface="+mn-cs"/>
                      </a:rPr>
                      <m:t> </m:t>
                    </m:r>
                  </m:oMath>
                </m:oMathPara>
              </a14:m>
              <a:endParaRPr lang="es-ES" sz="1100">
                <a:solidFill>
                  <a:schemeClr val="tx1"/>
                </a:solidFill>
                <a:effectLst/>
                <a:latin typeface="+mn-lt"/>
                <a:ea typeface="+mn-ea"/>
                <a:cs typeface="+mn-cs"/>
              </a:endParaRPr>
            </a:p>
          </xdr:txBody>
        </xdr:sp>
      </mc:Choice>
      <mc:Fallback xmlns="">
        <xdr:sp macro="" textlink="">
          <xdr:nvSpPr>
            <xdr:cNvPr id="8" name="21 CuadroTexto"/>
            <xdr:cNvSpPr txBox="1"/>
          </xdr:nvSpPr>
          <xdr:spPr>
            <a:xfrm>
              <a:off x="377191" y="11150845"/>
              <a:ext cx="2933700" cy="4092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panose="02040503050406030204" pitchFamily="18" charset="0"/>
                  <a:ea typeface="+mn-ea"/>
                  <a:cs typeface="+mn-cs"/>
                </a:rPr>
                <a:t>(𝑽𝒊) ̅</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𝟎.𝟐</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+𝟐∗𝑽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𝟎.𝟒</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𝟎.𝟖</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𝟒  </a:t>
              </a:r>
              <a:endParaRPr lang="es-ES" sz="1100">
                <a:solidFill>
                  <a:schemeClr val="tx1"/>
                </a:solidFill>
                <a:effectLst/>
                <a:latin typeface="+mn-lt"/>
                <a:ea typeface="+mn-ea"/>
                <a:cs typeface="+mn-cs"/>
              </a:endParaRPr>
            </a:p>
          </xdr:txBody>
        </xdr:sp>
      </mc:Fallback>
    </mc:AlternateContent>
    <xdr:clientData/>
  </xdr:oneCellAnchor>
  <xdr:oneCellAnchor>
    <xdr:from>
      <xdr:col>11</xdr:col>
      <xdr:colOff>69459</xdr:colOff>
      <xdr:row>60</xdr:row>
      <xdr:rowOff>29601</xdr:rowOff>
    </xdr:from>
    <xdr:ext cx="1055203" cy="410305"/>
    <mc:AlternateContent xmlns:mc="http://schemas.openxmlformats.org/markup-compatibility/2006" xmlns:a14="http://schemas.microsoft.com/office/drawing/2010/main">
      <mc:Choice Requires="a14">
        <xdr:sp macro="" textlink="">
          <xdr:nvSpPr>
            <xdr:cNvPr id="9" name="22 CuadroTexto"/>
            <xdr:cNvSpPr txBox="1"/>
          </xdr:nvSpPr>
          <xdr:spPr>
            <a:xfrm>
              <a:off x="5270109" y="10707126"/>
              <a:ext cx="1055203" cy="4103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𝒎𝒆𝒅𝒊𝒂</m:t>
                        </m:r>
                      </m:sub>
                    </m:sSub>
                    <m:r>
                      <a:rPr lang="es-ES" sz="1100" b="1" i="1">
                        <a:solidFill>
                          <a:schemeClr val="tx1"/>
                        </a:solidFill>
                        <a:effectLst/>
                        <a:latin typeface="Cambria Math"/>
                        <a:ea typeface="+mn-ea"/>
                        <a:cs typeface="+mn-cs"/>
                      </a:rPr>
                      <m:t>=</m:t>
                    </m:r>
                    <m:f>
                      <m:fPr>
                        <m:ctrlPr>
                          <a:rPr lang="es-ES" sz="1100" b="1" i="1">
                            <a:solidFill>
                              <a:schemeClr val="tx1"/>
                            </a:solidFill>
                            <a:effectLst/>
                            <a:latin typeface="Cambria Math" panose="02040503050406030204" pitchFamily="18" charset="0"/>
                            <a:ea typeface="+mn-ea"/>
                            <a:cs typeface="+mn-cs"/>
                          </a:rPr>
                        </m:ctrlPr>
                      </m:fPr>
                      <m:num>
                        <m:r>
                          <a:rPr lang="es-ES" sz="1100" b="1" i="1">
                            <a:solidFill>
                              <a:schemeClr val="tx1"/>
                            </a:solidFill>
                            <a:effectLst/>
                            <a:latin typeface="Cambria Math"/>
                            <a:ea typeface="+mn-ea"/>
                            <a:cs typeface="+mn-cs"/>
                          </a:rPr>
                          <m:t>𝑸𝒕</m:t>
                        </m:r>
                      </m:num>
                      <m:den>
                        <m:r>
                          <a:rPr lang="es-ES" sz="1100" b="1" i="1">
                            <a:solidFill>
                              <a:schemeClr val="tx1"/>
                            </a:solidFill>
                            <a:effectLst/>
                            <a:latin typeface="Cambria Math"/>
                            <a:ea typeface="+mn-ea"/>
                            <a:cs typeface="+mn-cs"/>
                          </a:rPr>
                          <m:t>𝑨𝒕</m:t>
                        </m:r>
                      </m:den>
                    </m:f>
                    <m:r>
                      <a:rPr lang="es-ES" sz="1100" b="1" i="1">
                        <a:solidFill>
                          <a:schemeClr val="tx1"/>
                        </a:solidFill>
                        <a:effectLst/>
                        <a:latin typeface="Cambria Math"/>
                        <a:ea typeface="+mn-ea"/>
                        <a:cs typeface="+mn-cs"/>
                      </a:rPr>
                      <m:t> </m:t>
                    </m:r>
                  </m:oMath>
                </m:oMathPara>
              </a14:m>
              <a:endParaRPr lang="es-ES" sz="1100">
                <a:solidFill>
                  <a:schemeClr val="tx1"/>
                </a:solidFill>
                <a:effectLst/>
                <a:latin typeface="+mn-lt"/>
                <a:ea typeface="+mn-ea"/>
                <a:cs typeface="+mn-cs"/>
              </a:endParaRPr>
            </a:p>
          </xdr:txBody>
        </xdr:sp>
      </mc:Choice>
      <mc:Fallback xmlns="">
        <xdr:sp macro="" textlink="">
          <xdr:nvSpPr>
            <xdr:cNvPr id="9" name="22 CuadroTexto"/>
            <xdr:cNvSpPr txBox="1"/>
          </xdr:nvSpPr>
          <xdr:spPr>
            <a:xfrm>
              <a:off x="5270109" y="10707126"/>
              <a:ext cx="1055203" cy="4103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𝒎𝒆𝒅𝒊𝒂=𝑸𝒕</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𝑨𝒕  </a:t>
              </a:r>
              <a:endParaRPr lang="es-ES" sz="1100">
                <a:solidFill>
                  <a:schemeClr val="tx1"/>
                </a:solidFill>
                <a:effectLst/>
                <a:latin typeface="+mn-lt"/>
                <a:ea typeface="+mn-ea"/>
                <a:cs typeface="+mn-cs"/>
              </a:endParaRPr>
            </a:p>
          </xdr:txBody>
        </xdr:sp>
      </mc:Fallback>
    </mc:AlternateContent>
    <xdr:clientData/>
  </xdr:oneCellAnchor>
  <xdr:oneCellAnchor>
    <xdr:from>
      <xdr:col>2</xdr:col>
      <xdr:colOff>280349</xdr:colOff>
      <xdr:row>60</xdr:row>
      <xdr:rowOff>57947</xdr:rowOff>
    </xdr:from>
    <xdr:ext cx="4906839" cy="416524"/>
    <mc:AlternateContent xmlns:mc="http://schemas.openxmlformats.org/markup-compatibility/2006" xmlns:a14="http://schemas.microsoft.com/office/drawing/2010/main">
      <mc:Choice Requires="a14">
        <xdr:sp macro="" textlink="">
          <xdr:nvSpPr>
            <xdr:cNvPr id="10" name="21 CuadroTexto"/>
            <xdr:cNvSpPr txBox="1"/>
          </xdr:nvSpPr>
          <xdr:spPr>
            <a:xfrm>
              <a:off x="737549" y="10735472"/>
              <a:ext cx="4906839" cy="416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acc>
                      <m:accPr>
                        <m:chr m:val="̅"/>
                        <m:ctrlPr>
                          <a:rPr lang="es-ES" sz="1100" b="1" i="1">
                            <a:solidFill>
                              <a:schemeClr val="tx1"/>
                            </a:solidFill>
                            <a:effectLst/>
                            <a:latin typeface="Cambria Math" panose="02040503050406030204" pitchFamily="18" charset="0"/>
                            <a:ea typeface="+mn-ea"/>
                            <a:cs typeface="+mn-cs"/>
                          </a:rPr>
                        </m:ctrlPr>
                      </m:accPr>
                      <m:e>
                        <m:r>
                          <a:rPr lang="es-ES" sz="1100" b="1" i="1">
                            <a:solidFill>
                              <a:schemeClr val="tx1"/>
                            </a:solidFill>
                            <a:effectLst/>
                            <a:latin typeface="Cambria Math" panose="02040503050406030204" pitchFamily="18" charset="0"/>
                            <a:ea typeface="+mn-ea"/>
                            <a:cs typeface="+mn-cs"/>
                          </a:rPr>
                          <m:t>𝑽𝒊</m:t>
                        </m:r>
                      </m:e>
                    </m:acc>
                    <m:r>
                      <a:rPr lang="es-ES" sz="1100" b="1" i="1">
                        <a:solidFill>
                          <a:schemeClr val="tx1"/>
                        </a:solidFill>
                        <a:effectLst/>
                        <a:latin typeface="Cambria Math"/>
                        <a:ea typeface="+mn-ea"/>
                        <a:cs typeface="+mn-cs"/>
                      </a:rPr>
                      <m:t>=</m:t>
                    </m:r>
                    <m:f>
                      <m:fPr>
                        <m:ctrlPr>
                          <a:rPr lang="es-ES" sz="1100" b="1" i="1">
                            <a:solidFill>
                              <a:schemeClr val="tx1"/>
                            </a:solidFill>
                            <a:effectLst/>
                            <a:latin typeface="Cambria Math" panose="02040503050406030204" pitchFamily="18" charset="0"/>
                            <a:ea typeface="+mn-ea"/>
                            <a:cs typeface="+mn-cs"/>
                          </a:rPr>
                        </m:ctrlPr>
                      </m:fPr>
                      <m:num>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a:ea typeface="+mn-ea"/>
                                <a:cs typeface="+mn-cs"/>
                              </a:rPr>
                              <m:t>.</m:t>
                            </m:r>
                            <m:r>
                              <a:rPr lang="es-CO" sz="1100" b="1" i="1">
                                <a:solidFill>
                                  <a:schemeClr val="tx1"/>
                                </a:solidFill>
                                <a:effectLst/>
                                <a:latin typeface="Cambria Math" panose="02040503050406030204" pitchFamily="18" charset="0"/>
                                <a:ea typeface="+mn-ea"/>
                                <a:cs typeface="+mn-cs"/>
                              </a:rPr>
                              <m:t>𝟏</m:t>
                            </m:r>
                          </m:sub>
                        </m:sSub>
                        <m:r>
                          <a:rPr lang="es-ES" sz="1100" b="1" i="1">
                            <a:solidFill>
                              <a:schemeClr val="tx1"/>
                            </a:solidFill>
                            <a:effectLst/>
                            <a:latin typeface="Cambria Math"/>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𝟎</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𝟒</m:t>
                            </m:r>
                          </m:sub>
                        </m:sSub>
                        <m:r>
                          <a:rPr lang="es-ES" sz="1100" b="1" i="1">
                            <a:solidFill>
                              <a:schemeClr val="tx1"/>
                            </a:solidFill>
                            <a:effectLst/>
                            <a:latin typeface="Cambria Math"/>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𝟓</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𝟔</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𝟕</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𝟖</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𝟗</m:t>
                                </m:r>
                              </m:sub>
                            </m:sSub>
                            <m:r>
                              <a:rPr lang="es-ES" sz="1100" b="1" i="1">
                                <a:solidFill>
                                  <a:schemeClr val="tx1"/>
                                </a:solidFill>
                                <a:effectLst/>
                                <a:latin typeface="Cambria Math" panose="02040503050406030204" pitchFamily="18" charset="0"/>
                                <a:ea typeface="+mn-ea"/>
                                <a:cs typeface="+mn-cs"/>
                              </a:rPr>
                              <m:t>+</m:t>
                            </m:r>
                            <m:r>
                              <a:rPr lang="es-ES" sz="1100" b="1" i="1">
                                <a:solidFill>
                                  <a:schemeClr val="tx1"/>
                                </a:solidFill>
                                <a:effectLst/>
                                <a:latin typeface="Cambria Math"/>
                                <a:ea typeface="+mn-ea"/>
                                <a:cs typeface="+mn-cs"/>
                              </a:rPr>
                              <m:t>𝑽</m:t>
                            </m:r>
                          </m:e>
                          <m:sub>
                            <m:r>
                              <a:rPr lang="es-CO" sz="1100" b="1" i="1">
                                <a:solidFill>
                                  <a:schemeClr val="tx1"/>
                                </a:solidFill>
                                <a:effectLst/>
                                <a:latin typeface="Cambria Math" panose="02040503050406030204" pitchFamily="18" charset="0"/>
                                <a:ea typeface="+mn-ea"/>
                                <a:cs typeface="+mn-cs"/>
                              </a:rPr>
                              <m:t>𝒔𝒖𝒑𝒇</m:t>
                            </m:r>
                            <m:r>
                              <a:rPr lang="es-CO" sz="1100" b="1" i="1">
                                <a:solidFill>
                                  <a:schemeClr val="tx1"/>
                                </a:solidFill>
                                <a:effectLst/>
                                <a:latin typeface="Cambria Math" panose="02040503050406030204" pitchFamily="18" charset="0"/>
                                <a:ea typeface="+mn-ea"/>
                                <a:cs typeface="+mn-cs"/>
                              </a:rPr>
                              <m:t> </m:t>
                            </m:r>
                          </m:sub>
                        </m:sSub>
                      </m:num>
                      <m:den>
                        <m:r>
                          <a:rPr lang="es-CO" sz="1100" b="1" i="1">
                            <a:solidFill>
                              <a:schemeClr val="tx1"/>
                            </a:solidFill>
                            <a:effectLst/>
                            <a:latin typeface="Cambria Math" panose="02040503050406030204" pitchFamily="18" charset="0"/>
                            <a:ea typeface="+mn-ea"/>
                            <a:cs typeface="+mn-cs"/>
                          </a:rPr>
                          <m:t>𝟏𝟎</m:t>
                        </m:r>
                      </m:den>
                    </m:f>
                    <m:r>
                      <a:rPr lang="es-ES" sz="1100" b="1" i="1">
                        <a:solidFill>
                          <a:schemeClr val="tx1"/>
                        </a:solidFill>
                        <a:effectLst/>
                        <a:latin typeface="Cambria Math"/>
                        <a:ea typeface="+mn-ea"/>
                        <a:cs typeface="+mn-cs"/>
                      </a:rPr>
                      <m:t> </m:t>
                    </m:r>
                  </m:oMath>
                </m:oMathPara>
              </a14:m>
              <a:endParaRPr lang="es-ES" sz="1100">
                <a:solidFill>
                  <a:schemeClr val="tx1"/>
                </a:solidFill>
                <a:effectLst/>
                <a:latin typeface="+mn-lt"/>
                <a:ea typeface="+mn-ea"/>
                <a:cs typeface="+mn-cs"/>
              </a:endParaRPr>
            </a:p>
          </xdr:txBody>
        </xdr:sp>
      </mc:Choice>
      <mc:Fallback xmlns="">
        <xdr:sp macro="" textlink="">
          <xdr:nvSpPr>
            <xdr:cNvPr id="10" name="21 CuadroTexto"/>
            <xdr:cNvSpPr txBox="1"/>
          </xdr:nvSpPr>
          <xdr:spPr>
            <a:xfrm>
              <a:off x="737549" y="10735472"/>
              <a:ext cx="4906839" cy="416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panose="02040503050406030204" pitchFamily="18" charset="0"/>
                  <a:ea typeface="+mn-ea"/>
                  <a:cs typeface="+mn-cs"/>
                </a:rPr>
                <a:t>(𝑽𝒊) ̅</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CO" sz="1100" b="1" i="0">
                  <a:solidFill>
                    <a:schemeClr val="tx1"/>
                  </a:solidFill>
                  <a:effectLst/>
                  <a:latin typeface="Cambria Math" panose="02040503050406030204" pitchFamily="18" charset="0"/>
                  <a:ea typeface="+mn-ea"/>
                  <a:cs typeface="+mn-cs"/>
                </a:rPr>
                <a:t>𝟎</a:t>
              </a:r>
              <a:r>
                <a:rPr lang="es-ES" sz="1100" b="1" i="0">
                  <a:solidFill>
                    <a:schemeClr val="tx1"/>
                  </a:solidFill>
                  <a:effectLst/>
                  <a:latin typeface="Cambria Math"/>
                  <a:ea typeface="+mn-ea"/>
                  <a:cs typeface="+mn-cs"/>
                </a:rPr>
                <a:t>.</a:t>
              </a:r>
              <a:r>
                <a:rPr lang="es-CO" sz="1100" b="1" i="0">
                  <a:solidFill>
                    <a:schemeClr val="tx1"/>
                  </a:solidFill>
                  <a:effectLst/>
                  <a:latin typeface="Cambria Math" panose="02040503050406030204" pitchFamily="18" charset="0"/>
                  <a:ea typeface="+mn-ea"/>
                  <a:cs typeface="+mn-cs"/>
                </a:rPr>
                <a:t>𝟏</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𝑽_(</a:t>
              </a:r>
              <a:r>
                <a:rPr lang="es-CO" sz="1100" b="1" i="0">
                  <a:solidFill>
                    <a:schemeClr val="tx1"/>
                  </a:solidFill>
                  <a:effectLst/>
                  <a:latin typeface="Cambria Math" panose="02040503050406030204" pitchFamily="18" charset="0"/>
                  <a:ea typeface="+mn-ea"/>
                  <a:cs typeface="+mn-cs"/>
                </a:rPr>
                <a:t>𝟎</a:t>
              </a:r>
              <a:r>
                <a:rPr lang="es-ES" sz="1100" b="1" i="0">
                  <a:solidFill>
                    <a:schemeClr val="tx1"/>
                  </a:solidFill>
                  <a:effectLst/>
                  <a:latin typeface="Cambria Math" panose="02040503050406030204" pitchFamily="18" charset="0"/>
                  <a:ea typeface="+mn-ea"/>
                  <a:cs typeface="+mn-cs"/>
                </a:rPr>
                <a:t>.</a:t>
              </a:r>
              <a:r>
                <a:rPr lang="es-CO" sz="1100" b="1" i="0">
                  <a:solidFill>
                    <a:schemeClr val="tx1"/>
                  </a:solidFill>
                  <a:effectLst/>
                  <a:latin typeface="Cambria Math" panose="02040503050406030204" pitchFamily="18" charset="0"/>
                  <a:ea typeface="+mn-ea"/>
                  <a:cs typeface="+mn-cs"/>
                </a:rPr>
                <a:t>𝟐</a:t>
              </a:r>
              <a:r>
                <a:rPr lang="es-ES" sz="1100" b="1" i="0">
                  <a:solidFill>
                    <a:schemeClr val="tx1"/>
                  </a:solidFill>
                  <a:effectLst/>
                  <a:latin typeface="Cambria Math" panose="02040503050406030204" pitchFamily="18" charset="0"/>
                  <a:ea typeface="+mn-ea"/>
                  <a:cs typeface="+mn-cs"/>
                </a:rPr>
                <a:t>)+𝑽_(</a:t>
              </a:r>
              <a:r>
                <a:rPr lang="es-CO" sz="1100" b="1" i="0">
                  <a:solidFill>
                    <a:schemeClr val="tx1"/>
                  </a:solidFill>
                  <a:effectLst/>
                  <a:latin typeface="Cambria Math" panose="02040503050406030204" pitchFamily="18" charset="0"/>
                  <a:ea typeface="+mn-ea"/>
                  <a:cs typeface="+mn-cs"/>
                </a:rPr>
                <a:t>𝟎</a:t>
              </a:r>
              <a:r>
                <a:rPr lang="es-ES" sz="1100" b="1" i="0">
                  <a:solidFill>
                    <a:schemeClr val="tx1"/>
                  </a:solidFill>
                  <a:effectLst/>
                  <a:latin typeface="Cambria Math" panose="02040503050406030204" pitchFamily="18" charset="0"/>
                  <a:ea typeface="+mn-ea"/>
                  <a:cs typeface="+mn-cs"/>
                </a:rPr>
                <a:t>.</a:t>
              </a:r>
              <a:r>
                <a:rPr lang="es-CO" sz="1100" b="1" i="0">
                  <a:solidFill>
                    <a:schemeClr val="tx1"/>
                  </a:solidFill>
                  <a:effectLst/>
                  <a:latin typeface="Cambria Math" panose="02040503050406030204" pitchFamily="18" charset="0"/>
                  <a:ea typeface="+mn-ea"/>
                  <a:cs typeface="+mn-cs"/>
                </a:rPr>
                <a:t>𝟑</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𝟎.𝟒</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𝟓</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𝟔</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𝟕</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𝟖</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𝟗</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CO" sz="1100" b="1" i="0">
                  <a:solidFill>
                    <a:schemeClr val="tx1"/>
                  </a:solidFill>
                  <a:effectLst/>
                  <a:latin typeface="Cambria Math" panose="02040503050406030204" pitchFamily="18" charset="0"/>
                  <a:ea typeface="+mn-ea"/>
                  <a:cs typeface="+mn-cs"/>
                </a:rPr>
                <a:t>𝒔𝒖𝒑𝒇 </a:t>
              </a:r>
              <a:r>
                <a:rPr lang="es-ES" sz="1100" b="1" i="0">
                  <a:solidFill>
                    <a:schemeClr val="tx1"/>
                  </a:solidFill>
                  <a:effectLst/>
                  <a:latin typeface="Cambria Math" panose="02040503050406030204" pitchFamily="18" charset="0"/>
                  <a:ea typeface="+mn-ea"/>
                  <a:cs typeface="+mn-cs"/>
                </a:rPr>
                <a:t>))/</a:t>
              </a:r>
              <a:r>
                <a:rPr lang="es-CO" sz="1100" b="1" i="0">
                  <a:solidFill>
                    <a:schemeClr val="tx1"/>
                  </a:solidFill>
                  <a:effectLst/>
                  <a:latin typeface="Cambria Math" panose="02040503050406030204" pitchFamily="18" charset="0"/>
                  <a:ea typeface="+mn-ea"/>
                  <a:cs typeface="+mn-cs"/>
                </a:rPr>
                <a:t>𝟏𝟎</a:t>
              </a:r>
              <a:r>
                <a:rPr lang="es-ES" sz="1100" b="1" i="0">
                  <a:solidFill>
                    <a:schemeClr val="tx1"/>
                  </a:solidFill>
                  <a:effectLst/>
                  <a:latin typeface="Cambria Math"/>
                  <a:ea typeface="+mn-ea"/>
                  <a:cs typeface="+mn-cs"/>
                </a:rPr>
                <a:t>  </a:t>
              </a:r>
              <a:endParaRPr lang="es-ES" sz="1100">
                <a:solidFill>
                  <a:schemeClr val="tx1"/>
                </a:solidFill>
                <a:effectLst/>
                <a:latin typeface="+mn-lt"/>
                <a:ea typeface="+mn-ea"/>
                <a:cs typeface="+mn-cs"/>
              </a:endParaRPr>
            </a:p>
          </xdr:txBody>
        </xdr:sp>
      </mc:Fallback>
    </mc:AlternateContent>
    <xdr:clientData/>
  </xdr:oneCellAnchor>
  <xdr:oneCellAnchor>
    <xdr:from>
      <xdr:col>13</xdr:col>
      <xdr:colOff>318636</xdr:colOff>
      <xdr:row>60</xdr:row>
      <xdr:rowOff>482949</xdr:rowOff>
    </xdr:from>
    <xdr:ext cx="1279721" cy="355738"/>
    <mc:AlternateContent xmlns:mc="http://schemas.openxmlformats.org/markup-compatibility/2006" xmlns:a14="http://schemas.microsoft.com/office/drawing/2010/main">
      <mc:Choice Requires="a14">
        <xdr:sp macro="" textlink="">
          <xdr:nvSpPr>
            <xdr:cNvPr id="11" name="19 CuadroTexto"/>
            <xdr:cNvSpPr txBox="1"/>
          </xdr:nvSpPr>
          <xdr:spPr>
            <a:xfrm>
              <a:off x="6786111" y="11160474"/>
              <a:ext cx="1279721" cy="355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14:m>
                <m:oMath xmlns:m="http://schemas.openxmlformats.org/officeDocument/2006/math">
                  <m:r>
                    <a:rPr lang="es-ES" sz="1100" b="1" i="1">
                      <a:solidFill>
                        <a:schemeClr val="tx1"/>
                      </a:solidFill>
                      <a:effectLst/>
                      <a:latin typeface="Cambria Math"/>
                      <a:ea typeface="+mn-ea"/>
                      <a:cs typeface="+mn-cs"/>
                    </a:rPr>
                    <m:t>𝑸</m:t>
                  </m:r>
                  <m:d>
                    <m:dPr>
                      <m:begChr m:val="["/>
                      <m:endChr m:val="]"/>
                      <m:ctrlPr>
                        <a:rPr lang="es-ES" sz="1100" b="1" i="1">
                          <a:solidFill>
                            <a:schemeClr val="tx1"/>
                          </a:solidFill>
                          <a:effectLst/>
                          <a:latin typeface="Cambria Math" panose="02040503050406030204" pitchFamily="18" charset="0"/>
                          <a:ea typeface="+mn-ea"/>
                          <a:cs typeface="+mn-cs"/>
                        </a:rPr>
                      </m:ctrlPr>
                    </m:dPr>
                    <m:e>
                      <m:r>
                        <a:rPr lang="es-ES" sz="1100" b="1" i="1">
                          <a:solidFill>
                            <a:schemeClr val="tx1"/>
                          </a:solidFill>
                          <a:effectLst/>
                          <a:latin typeface="Cambria Math" panose="02040503050406030204" pitchFamily="18" charset="0"/>
                          <a:ea typeface="+mn-ea"/>
                          <a:cs typeface="+mn-cs"/>
                        </a:rPr>
                        <m:t>%</m:t>
                      </m:r>
                    </m:e>
                  </m:d>
                  <m:r>
                    <a:rPr lang="es-ES" sz="1100" b="1" i="1">
                      <a:solidFill>
                        <a:schemeClr val="tx1"/>
                      </a:solidFill>
                      <a:effectLst/>
                      <a:latin typeface="Cambria Math"/>
                      <a:ea typeface="+mn-ea"/>
                      <a:cs typeface="+mn-cs"/>
                    </a:rPr>
                    <m:t>=</m:t>
                  </m:r>
                  <m:f>
                    <m:fPr>
                      <m:ctrlPr>
                        <a:rPr lang="es-ES" sz="1100" b="1" i="1">
                          <a:solidFill>
                            <a:schemeClr val="tx1"/>
                          </a:solidFill>
                          <a:effectLst/>
                          <a:latin typeface="Cambria Math" panose="02040503050406030204" pitchFamily="18" charset="0"/>
                          <a:ea typeface="+mn-ea"/>
                          <a:cs typeface="+mn-cs"/>
                        </a:rPr>
                      </m:ctrlPr>
                    </m:fPr>
                    <m:num>
                      <m:r>
                        <a:rPr lang="es-ES" sz="1100" b="1" i="1">
                          <a:solidFill>
                            <a:schemeClr val="tx1"/>
                          </a:solidFill>
                          <a:effectLst/>
                          <a:latin typeface="Cambria Math" panose="02040503050406030204" pitchFamily="18" charset="0"/>
                          <a:ea typeface="+mn-ea"/>
                          <a:cs typeface="+mn-cs"/>
                        </a:rPr>
                        <m:t>𝑸𝒊</m:t>
                      </m:r>
                    </m:num>
                    <m:den>
                      <m:r>
                        <a:rPr lang="es-ES" sz="1100" b="1" i="1">
                          <a:solidFill>
                            <a:schemeClr val="tx1"/>
                          </a:solidFill>
                          <a:effectLst/>
                          <a:latin typeface="Cambria Math" panose="02040503050406030204" pitchFamily="18" charset="0"/>
                          <a:ea typeface="+mn-ea"/>
                          <a:cs typeface="+mn-cs"/>
                        </a:rPr>
                        <m:t>𝑸𝒕</m:t>
                      </m:r>
                    </m:den>
                  </m:f>
                </m:oMath>
              </a14:m>
              <a:r>
                <a:rPr lang="es-ES" sz="1100">
                  <a:solidFill>
                    <a:schemeClr val="tx1"/>
                  </a:solidFill>
                  <a:effectLst/>
                  <a:latin typeface="+mn-lt"/>
                  <a:ea typeface="+mn-ea"/>
                  <a:cs typeface="+mn-cs"/>
                </a:rPr>
                <a:t>*100</a:t>
              </a:r>
            </a:p>
          </xdr:txBody>
        </xdr:sp>
      </mc:Choice>
      <mc:Fallback xmlns="">
        <xdr:sp macro="" textlink="">
          <xdr:nvSpPr>
            <xdr:cNvPr id="11" name="19 CuadroTexto"/>
            <xdr:cNvSpPr txBox="1"/>
          </xdr:nvSpPr>
          <xdr:spPr>
            <a:xfrm>
              <a:off x="6786111" y="11160474"/>
              <a:ext cx="1279721" cy="355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ES" sz="1100" b="1" i="0">
                  <a:solidFill>
                    <a:schemeClr val="tx1"/>
                  </a:solidFill>
                  <a:effectLst/>
                  <a:latin typeface="Cambria Math"/>
                  <a:ea typeface="+mn-ea"/>
                  <a:cs typeface="+mn-cs"/>
                </a:rPr>
                <a:t>𝑸</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𝑸𝒊/𝑸𝒕</a:t>
              </a:r>
              <a:r>
                <a:rPr lang="es-ES" sz="1100">
                  <a:solidFill>
                    <a:schemeClr val="tx1"/>
                  </a:solidFill>
                  <a:effectLst/>
                  <a:latin typeface="+mn-lt"/>
                  <a:ea typeface="+mn-ea"/>
                  <a:cs typeface="+mn-cs"/>
                </a:rPr>
                <a:t>*100</a:t>
              </a:r>
            </a:p>
          </xdr:txBody>
        </xdr:sp>
      </mc:Fallback>
    </mc:AlternateContent>
    <xdr:clientData/>
  </xdr:oneCellAnchor>
  <xdr:oneCellAnchor>
    <xdr:from>
      <xdr:col>14</xdr:col>
      <xdr:colOff>777240</xdr:colOff>
      <xdr:row>66</xdr:row>
      <xdr:rowOff>160020</xdr:rowOff>
    </xdr:from>
    <xdr:ext cx="153866" cy="196464"/>
    <mc:AlternateContent xmlns:mc="http://schemas.openxmlformats.org/markup-compatibility/2006" xmlns:a14="http://schemas.microsoft.com/office/drawing/2010/main">
      <mc:Choice Requires="a14">
        <xdr:sp macro="" textlink="">
          <xdr:nvSpPr>
            <xdr:cNvPr id="12" name="CuadroTexto 11">
              <a:extLst>
                <a:ext uri="{FF2B5EF4-FFF2-40B4-BE49-F238E27FC236}">
                  <a16:creationId xmlns:a16="http://schemas.microsoft.com/office/drawing/2014/main" id="{6F0463C6-72E8-49C8-9624-A98832FF5853}"/>
                </a:ext>
              </a:extLst>
            </xdr:cNvPr>
            <xdr:cNvSpPr txBox="1"/>
          </xdr:nvSpPr>
          <xdr:spPr>
            <a:xfrm>
              <a:off x="7959090" y="13523595"/>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bar>
                      <m:barPr>
                        <m:pos m:val="top"/>
                        <m:ctrlPr>
                          <a:rPr lang="es-CO" sz="1100" b="1" i="1" baseline="0">
                            <a:latin typeface="Cambria Math" panose="02040503050406030204" pitchFamily="18" charset="0"/>
                          </a:rPr>
                        </m:ctrlPr>
                      </m:barPr>
                      <m:e>
                        <m:r>
                          <a:rPr lang="es-CO" sz="1100" b="1" i="0" baseline="0">
                            <a:latin typeface="Cambria Math" panose="02040503050406030204" pitchFamily="18" charset="0"/>
                          </a:rPr>
                          <m:t>𝐕𝐢</m:t>
                        </m:r>
                      </m:e>
                    </m:bar>
                  </m:oMath>
                </m:oMathPara>
              </a14:m>
              <a:endParaRPr lang="es-CO" sz="1100" b="1" i="0" baseline="0">
                <a:latin typeface="Calibri" panose="020F0502020204030204" pitchFamily="34" charset="0"/>
              </a:endParaRPr>
            </a:p>
          </xdr:txBody>
        </xdr:sp>
      </mc:Choice>
      <mc:Fallback xmlns="">
        <xdr:sp macro="" textlink="">
          <xdr:nvSpPr>
            <xdr:cNvPr id="12" name="CuadroTexto 11">
              <a:extLst>
                <a:ext uri="{FF2B5EF4-FFF2-40B4-BE49-F238E27FC236}">
                  <a16:creationId xmlns:a16="http://schemas.microsoft.com/office/drawing/2014/main" id="{6F0463C6-72E8-49C8-9624-A98832FF5853}"/>
                </a:ext>
              </a:extLst>
            </xdr:cNvPr>
            <xdr:cNvSpPr txBox="1"/>
          </xdr:nvSpPr>
          <xdr:spPr>
            <a:xfrm>
              <a:off x="7959090" y="13523595"/>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mc:Fallback>
    </mc:AlternateContent>
    <xdr:clientData/>
  </xdr:oneCellAnchor>
  <xdr:twoCellAnchor editAs="oneCell">
    <xdr:from>
      <xdr:col>12</xdr:col>
      <xdr:colOff>371475</xdr:colOff>
      <xdr:row>70</xdr:row>
      <xdr:rowOff>69055</xdr:rowOff>
    </xdr:from>
    <xdr:to>
      <xdr:col>15</xdr:col>
      <xdr:colOff>381000</xdr:colOff>
      <xdr:row>70</xdr:row>
      <xdr:rowOff>1747837</xdr:rowOff>
    </xdr:to>
    <xdr:pic>
      <xdr:nvPicPr>
        <xdr:cNvPr id="13" name="Imagen 1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105525" y="14194630"/>
          <a:ext cx="2238375" cy="1678782"/>
        </a:xfrm>
        <a:prstGeom prst="rect">
          <a:avLst/>
        </a:prstGeom>
      </xdr:spPr>
    </xdr:pic>
    <xdr:clientData/>
  </xdr:twoCellAnchor>
  <xdr:twoCellAnchor editAs="oneCell">
    <xdr:from>
      <xdr:col>8</xdr:col>
      <xdr:colOff>76200</xdr:colOff>
      <xdr:row>70</xdr:row>
      <xdr:rowOff>47625</xdr:rowOff>
    </xdr:from>
    <xdr:to>
      <xdr:col>10</xdr:col>
      <xdr:colOff>428624</xdr:colOff>
      <xdr:row>70</xdr:row>
      <xdr:rowOff>1762124</xdr:rowOff>
    </xdr:to>
    <xdr:pic>
      <xdr:nvPicPr>
        <xdr:cNvPr id="14" name="Imagen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43300" y="14173200"/>
          <a:ext cx="1285874" cy="1714499"/>
        </a:xfrm>
        <a:prstGeom prst="rect">
          <a:avLst/>
        </a:prstGeom>
      </xdr:spPr>
    </xdr:pic>
    <xdr:clientData/>
  </xdr:twoCellAnchor>
  <xdr:twoCellAnchor editAs="oneCell">
    <xdr:from>
      <xdr:col>2</xdr:col>
      <xdr:colOff>280987</xdr:colOff>
      <xdr:row>70</xdr:row>
      <xdr:rowOff>38100</xdr:rowOff>
    </xdr:from>
    <xdr:to>
      <xdr:col>4</xdr:col>
      <xdr:colOff>323850</xdr:colOff>
      <xdr:row>70</xdr:row>
      <xdr:rowOff>1733550</xdr:rowOff>
    </xdr:to>
    <xdr:pic>
      <xdr:nvPicPr>
        <xdr:cNvPr id="15" name="Imagen 14"/>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38187" y="14163675"/>
          <a:ext cx="1271588" cy="169545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14</xdr:col>
          <xdr:colOff>504825</xdr:colOff>
          <xdr:row>1</xdr:row>
          <xdr:rowOff>95250</xdr:rowOff>
        </xdr:from>
        <xdr:to>
          <xdr:col>15</xdr:col>
          <xdr:colOff>352425</xdr:colOff>
          <xdr:row>2</xdr:row>
          <xdr:rowOff>38100</xdr:rowOff>
        </xdr:to>
        <xdr:sp macro="" textlink="">
          <xdr:nvSpPr>
            <xdr:cNvPr id="14338" name="Object 2" hidden="1">
              <a:extLst>
                <a:ext uri="{63B3BB69-23CF-44E3-9099-C40C66FF867C}">
                  <a14:compatExt spid="_x0000_s14338"/>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104775</xdr:colOff>
      <xdr:row>1</xdr:row>
      <xdr:rowOff>15062</xdr:rowOff>
    </xdr:from>
    <xdr:to>
      <xdr:col>3</xdr:col>
      <xdr:colOff>657225</xdr:colOff>
      <xdr:row>2</xdr:row>
      <xdr:rowOff>242545</xdr:rowOff>
    </xdr:to>
    <xdr:pic>
      <xdr:nvPicPr>
        <xdr:cNvPr id="17" name="Picture 2"/>
        <xdr:cNvPicPr>
          <a:picLocks noChangeAspect="1" noChangeArrowheads="1"/>
        </xdr:cNvPicPr>
      </xdr:nvPicPr>
      <xdr:blipFill>
        <a:blip xmlns:r="http://schemas.openxmlformats.org/officeDocument/2006/relationships" r:embed="rId5" cstate="print"/>
        <a:srcRect/>
        <a:stretch>
          <a:fillRect/>
        </a:stretch>
      </xdr:blipFill>
      <xdr:spPr bwMode="auto">
        <a:xfrm>
          <a:off x="114300" y="72212"/>
          <a:ext cx="1495425" cy="608483"/>
        </a:xfrm>
        <a:prstGeom prst="rect">
          <a:avLst/>
        </a:prstGeom>
        <a:noFill/>
        <a:ln w="9525">
          <a:noFill/>
          <a:miter lim="800000"/>
          <a:headEnd/>
          <a:tailEnd/>
        </a:ln>
        <a:effectLst/>
      </xdr:spPr>
    </xdr:pic>
    <xdr:clientData/>
  </xdr:twoCellAnchor>
  <xdr:twoCellAnchor editAs="oneCell">
    <xdr:from>
      <xdr:col>14</xdr:col>
      <xdr:colOff>458515</xdr:colOff>
      <xdr:row>1</xdr:row>
      <xdr:rowOff>38100</xdr:rowOff>
    </xdr:from>
    <xdr:to>
      <xdr:col>15</xdr:col>
      <xdr:colOff>347742</xdr:colOff>
      <xdr:row>2</xdr:row>
      <xdr:rowOff>219075</xdr:rowOff>
    </xdr:to>
    <xdr:pic>
      <xdr:nvPicPr>
        <xdr:cNvPr id="18" name="Picture 9"/>
        <xdr:cNvPicPr>
          <a:picLocks noChangeAspect="1" noChangeArrowheads="1"/>
        </xdr:cNvPicPr>
      </xdr:nvPicPr>
      <xdr:blipFill>
        <a:blip xmlns:r="http://schemas.openxmlformats.org/officeDocument/2006/relationships" r:embed="rId6" cstate="print"/>
        <a:srcRect/>
        <a:stretch>
          <a:fillRect/>
        </a:stretch>
      </xdr:blipFill>
      <xdr:spPr bwMode="auto">
        <a:xfrm>
          <a:off x="7640365" y="95250"/>
          <a:ext cx="670277" cy="561975"/>
        </a:xfrm>
        <a:prstGeom prst="rect">
          <a:avLst/>
        </a:prstGeom>
        <a:noFill/>
        <a:ln w="9525">
          <a:noFill/>
          <a:miter lim="800000"/>
          <a:headEnd/>
          <a:tailEnd/>
        </a:ln>
        <a:effectLst/>
      </xdr:spPr>
    </xdr:pic>
    <xdr:clientData/>
  </xdr:twoCellAnchor>
</xdr:wsDr>
</file>

<file path=xl/drawings/drawing7.xml><?xml version="1.0" encoding="utf-8"?>
<xdr:wsDr xmlns:xdr="http://schemas.openxmlformats.org/drawingml/2006/spreadsheetDrawing" xmlns:a="http://schemas.openxmlformats.org/drawingml/2006/main">
  <xdr:oneCellAnchor>
    <xdr:from>
      <xdr:col>6</xdr:col>
      <xdr:colOff>0</xdr:colOff>
      <xdr:row>11</xdr:row>
      <xdr:rowOff>0</xdr:rowOff>
    </xdr:from>
    <xdr:ext cx="169469" cy="196464"/>
    <xdr:sp macro="" textlink="">
      <xdr:nvSpPr>
        <xdr:cNvPr id="2" name="CuadroTexto 1">
          <a:extLst>
            <a:ext uri="{FF2B5EF4-FFF2-40B4-BE49-F238E27FC236}">
              <a16:creationId xmlns:a16="http://schemas.microsoft.com/office/drawing/2014/main" id="{FD240DDD-5F74-41EA-B78E-E3B54C280256}"/>
            </a:ext>
          </a:extLst>
        </xdr:cNvPr>
        <xdr:cNvSpPr txBox="1"/>
      </xdr:nvSpPr>
      <xdr:spPr>
        <a:xfrm>
          <a:off x="2724150" y="2038350"/>
          <a:ext cx="169469"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oneCellAnchor>
    <xdr:from>
      <xdr:col>10</xdr:col>
      <xdr:colOff>335281</xdr:colOff>
      <xdr:row>13</xdr:row>
      <xdr:rowOff>0</xdr:rowOff>
    </xdr:from>
    <xdr:ext cx="153866" cy="196464"/>
    <xdr:sp macro="" textlink="">
      <xdr:nvSpPr>
        <xdr:cNvPr id="3" name="CuadroTexto 2">
          <a:extLst>
            <a:ext uri="{FF2B5EF4-FFF2-40B4-BE49-F238E27FC236}">
              <a16:creationId xmlns:a16="http://schemas.microsoft.com/office/drawing/2014/main" id="{7EE56AF1-9D67-421F-B207-5429EFB74E2F}"/>
            </a:ext>
          </a:extLst>
        </xdr:cNvPr>
        <xdr:cNvSpPr txBox="1"/>
      </xdr:nvSpPr>
      <xdr:spPr>
        <a:xfrm>
          <a:off x="4821556" y="2571750"/>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twoCellAnchor editAs="oneCell">
    <xdr:from>
      <xdr:col>1</xdr:col>
      <xdr:colOff>68581</xdr:colOff>
      <xdr:row>62</xdr:row>
      <xdr:rowOff>91440</xdr:rowOff>
    </xdr:from>
    <xdr:to>
      <xdr:col>8</xdr:col>
      <xdr:colOff>388620</xdr:colOff>
      <xdr:row>66</xdr:row>
      <xdr:rowOff>83820</xdr:rowOff>
    </xdr:to>
    <xdr:pic>
      <xdr:nvPicPr>
        <xdr:cNvPr id="4" name="Imagen 3">
          <a:extLst>
            <a:ext uri="{FF2B5EF4-FFF2-40B4-BE49-F238E27FC236}">
              <a16:creationId xmlns:a16="http://schemas.microsoft.com/office/drawing/2014/main" id="{8FA7941A-2CBF-4A4C-A328-E8A591425E2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8106" y="11835765"/>
          <a:ext cx="3863339" cy="1611630"/>
        </a:xfrm>
        <a:prstGeom prst="rect">
          <a:avLst/>
        </a:prstGeom>
      </xdr:spPr>
    </xdr:pic>
    <xdr:clientData/>
  </xdr:twoCellAnchor>
  <xdr:oneCellAnchor>
    <xdr:from>
      <xdr:col>13</xdr:col>
      <xdr:colOff>294270</xdr:colOff>
      <xdr:row>60</xdr:row>
      <xdr:rowOff>104043</xdr:rowOff>
    </xdr:from>
    <xdr:ext cx="971571" cy="269241"/>
    <mc:AlternateContent xmlns:mc="http://schemas.openxmlformats.org/markup-compatibility/2006" xmlns:a14="http://schemas.microsoft.com/office/drawing/2010/main">
      <mc:Choice Requires="a14">
        <xdr:sp macro="" textlink="">
          <xdr:nvSpPr>
            <xdr:cNvPr id="6" name="19 CuadroTexto"/>
            <xdr:cNvSpPr txBox="1"/>
          </xdr:nvSpPr>
          <xdr:spPr>
            <a:xfrm>
              <a:off x="6847470" y="10781568"/>
              <a:ext cx="971571" cy="2692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es-ES" sz="1100" b="1" i="1">
                        <a:solidFill>
                          <a:schemeClr val="tx1"/>
                        </a:solidFill>
                        <a:effectLst/>
                        <a:latin typeface="Cambria Math"/>
                        <a:ea typeface="+mn-ea"/>
                        <a:cs typeface="+mn-cs"/>
                      </a:rPr>
                      <m:t>𝑸𝒊</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𝑨𝒊</m:t>
                    </m:r>
                    <m:r>
                      <a:rPr lang="es-ES" sz="1100" b="1" i="1">
                        <a:solidFill>
                          <a:schemeClr val="tx1"/>
                        </a:solidFill>
                        <a:effectLst/>
                        <a:latin typeface="Cambria Math"/>
                        <a:ea typeface="+mn-ea"/>
                        <a:cs typeface="+mn-cs"/>
                      </a:rPr>
                      <m:t>∗</m:t>
                    </m:r>
                    <m:acc>
                      <m:accPr>
                        <m:chr m:val="̅"/>
                        <m:ctrlPr>
                          <a:rPr lang="es-ES" sz="1100" b="1" i="1">
                            <a:solidFill>
                              <a:schemeClr val="tx1"/>
                            </a:solidFill>
                            <a:effectLst/>
                            <a:latin typeface="Cambria Math" panose="02040503050406030204" pitchFamily="18" charset="0"/>
                            <a:ea typeface="+mn-ea"/>
                            <a:cs typeface="+mn-cs"/>
                          </a:rPr>
                        </m:ctrlPr>
                      </m:accPr>
                      <m:e>
                        <m:r>
                          <a:rPr lang="es-ES" sz="1100" b="1" i="1">
                            <a:solidFill>
                              <a:schemeClr val="tx1"/>
                            </a:solidFill>
                            <a:effectLst/>
                            <a:latin typeface="Cambria Math" panose="02040503050406030204" pitchFamily="18" charset="0"/>
                            <a:ea typeface="+mn-ea"/>
                            <a:cs typeface="+mn-cs"/>
                          </a:rPr>
                          <m:t>𝑽𝒊</m:t>
                        </m:r>
                      </m:e>
                    </m:acc>
                  </m:oMath>
                </m:oMathPara>
              </a14:m>
              <a:endParaRPr lang="es-ES" sz="1100">
                <a:solidFill>
                  <a:schemeClr val="tx1"/>
                </a:solidFill>
                <a:effectLst/>
                <a:latin typeface="+mn-lt"/>
                <a:ea typeface="+mn-ea"/>
                <a:cs typeface="+mn-cs"/>
              </a:endParaRPr>
            </a:p>
          </xdr:txBody>
        </xdr:sp>
      </mc:Choice>
      <mc:Fallback xmlns="">
        <xdr:sp macro="" textlink="">
          <xdr:nvSpPr>
            <xdr:cNvPr id="6" name="19 CuadroTexto"/>
            <xdr:cNvSpPr txBox="1"/>
          </xdr:nvSpPr>
          <xdr:spPr>
            <a:xfrm>
              <a:off x="6847470" y="10781568"/>
              <a:ext cx="971571" cy="2692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a:ea typeface="+mn-ea"/>
                  <a:cs typeface="+mn-cs"/>
                </a:rPr>
                <a:t>𝑸𝒊=𝑨𝒊∗</a:t>
              </a:r>
              <a:r>
                <a:rPr lang="es-ES" sz="1100" b="1" i="0">
                  <a:solidFill>
                    <a:schemeClr val="tx1"/>
                  </a:solidFill>
                  <a:effectLst/>
                  <a:latin typeface="Cambria Math" panose="02040503050406030204" pitchFamily="18" charset="0"/>
                  <a:ea typeface="+mn-ea"/>
                  <a:cs typeface="+mn-cs"/>
                </a:rPr>
                <a:t>(𝑽𝒊) ̅</a:t>
              </a:r>
              <a:endParaRPr lang="es-ES" sz="1100">
                <a:solidFill>
                  <a:schemeClr val="tx1"/>
                </a:solidFill>
                <a:effectLst/>
                <a:latin typeface="+mn-lt"/>
                <a:ea typeface="+mn-ea"/>
                <a:cs typeface="+mn-cs"/>
              </a:endParaRPr>
            </a:p>
          </xdr:txBody>
        </xdr:sp>
      </mc:Fallback>
    </mc:AlternateContent>
    <xdr:clientData/>
  </xdr:oneCellAnchor>
  <xdr:oneCellAnchor>
    <xdr:from>
      <xdr:col>8</xdr:col>
      <xdr:colOff>163536</xdr:colOff>
      <xdr:row>60</xdr:row>
      <xdr:rowOff>440202</xdr:rowOff>
    </xdr:from>
    <xdr:ext cx="1857376" cy="420243"/>
    <mc:AlternateContent xmlns:mc="http://schemas.openxmlformats.org/markup-compatibility/2006" xmlns:a14="http://schemas.microsoft.com/office/drawing/2010/main">
      <mc:Choice Requires="a14">
        <xdr:sp macro="" textlink="">
          <xdr:nvSpPr>
            <xdr:cNvPr id="7" name="20 CuadroTexto"/>
            <xdr:cNvSpPr txBox="1"/>
          </xdr:nvSpPr>
          <xdr:spPr>
            <a:xfrm>
              <a:off x="3716361" y="11117727"/>
              <a:ext cx="1857376" cy="4202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es-ES" sz="1100" b="1" i="1">
                        <a:solidFill>
                          <a:schemeClr val="tx1"/>
                        </a:solidFill>
                        <a:effectLst/>
                        <a:latin typeface="Cambria Math"/>
                        <a:ea typeface="+mn-ea"/>
                        <a:cs typeface="+mn-cs"/>
                      </a:rPr>
                      <m:t>𝑨𝒊</m:t>
                    </m:r>
                    <m:r>
                      <a:rPr lang="es-ES" sz="1100" b="1" i="1">
                        <a:solidFill>
                          <a:schemeClr val="tx1"/>
                        </a:solidFill>
                        <a:effectLst/>
                        <a:latin typeface="Cambria Math"/>
                        <a:ea typeface="+mn-ea"/>
                        <a:cs typeface="+mn-cs"/>
                      </a:rPr>
                      <m:t>=</m:t>
                    </m:r>
                    <m:f>
                      <m:fPr>
                        <m:ctrlPr>
                          <a:rPr lang="es-CO" sz="1100" b="1" i="1">
                            <a:solidFill>
                              <a:schemeClr val="tx1"/>
                            </a:solidFill>
                            <a:effectLst/>
                            <a:latin typeface="Cambria Math" panose="02040503050406030204" pitchFamily="18" charset="0"/>
                            <a:ea typeface="+mn-ea"/>
                            <a:cs typeface="+mn-cs"/>
                          </a:rPr>
                        </m:ctrlPr>
                      </m:fPr>
                      <m:num>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𝒉</m:t>
                            </m:r>
                          </m:e>
                          <m:sub>
                            <m:r>
                              <a:rPr lang="es-CO" sz="1100" b="1" i="1">
                                <a:solidFill>
                                  <a:schemeClr val="tx1"/>
                                </a:solidFill>
                                <a:effectLst/>
                                <a:latin typeface="Cambria Math" panose="02040503050406030204" pitchFamily="18" charset="0"/>
                                <a:ea typeface="+mn-ea"/>
                                <a:cs typeface="+mn-cs"/>
                              </a:rPr>
                              <m:t>𝒊</m:t>
                            </m:r>
                          </m:sub>
                        </m:sSub>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𝒉</m:t>
                            </m:r>
                          </m:e>
                          <m:sub>
                            <m:r>
                              <a:rPr lang="es-CO" sz="1100" b="1" i="1">
                                <a:solidFill>
                                  <a:schemeClr val="tx1"/>
                                </a:solidFill>
                                <a:effectLst/>
                                <a:latin typeface="Cambria Math" panose="02040503050406030204" pitchFamily="18" charset="0"/>
                                <a:ea typeface="+mn-ea"/>
                                <a:cs typeface="+mn-cs"/>
                              </a:rPr>
                              <m:t>𝒊</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𝟏</m:t>
                            </m:r>
                            <m:r>
                              <a:rPr lang="es-CO" sz="1100" b="1" i="1">
                                <a:solidFill>
                                  <a:schemeClr val="tx1"/>
                                </a:solidFill>
                                <a:effectLst/>
                                <a:latin typeface="Cambria Math" panose="02040503050406030204" pitchFamily="18" charset="0"/>
                                <a:ea typeface="+mn-ea"/>
                                <a:cs typeface="+mn-cs"/>
                              </a:rPr>
                              <m:t> </m:t>
                            </m:r>
                          </m:sub>
                        </m:sSub>
                        <m:r>
                          <a:rPr lang="es-CO" sz="1100" b="1" i="1">
                            <a:solidFill>
                              <a:schemeClr val="tx1"/>
                            </a:solidFill>
                            <a:effectLst/>
                            <a:latin typeface="Cambria Math" panose="02040503050406030204" pitchFamily="18" charset="0"/>
                            <a:ea typeface="+mn-ea"/>
                            <a:cs typeface="+mn-cs"/>
                          </a:rPr>
                          <m:t>)</m:t>
                        </m:r>
                        <m:r>
                          <a:rPr lang="es-ES" sz="1100" b="1" i="1">
                            <a:solidFill>
                              <a:schemeClr val="tx1"/>
                            </a:solidFill>
                            <a:effectLst/>
                            <a:latin typeface="Cambria Math"/>
                            <a:ea typeface="+mn-ea"/>
                            <a:cs typeface="+mn-cs"/>
                          </a:rPr>
                          <m:t>∗</m:t>
                        </m:r>
                        <m:r>
                          <a:rPr lang="es-CO" sz="1100" b="1" i="1">
                            <a:solidFill>
                              <a:schemeClr val="tx1"/>
                            </a:solidFill>
                            <a:effectLst/>
                            <a:latin typeface="Cambria Math" panose="02040503050406030204" pitchFamily="18" charset="0"/>
                            <a:ea typeface="+mn-ea"/>
                            <a:cs typeface="+mn-cs"/>
                          </a:rPr>
                          <m:t>𝑩</m:t>
                        </m:r>
                      </m:num>
                      <m:den>
                        <m:r>
                          <a:rPr lang="es-CO" sz="1100" b="1" i="1">
                            <a:solidFill>
                              <a:schemeClr val="tx1"/>
                            </a:solidFill>
                            <a:effectLst/>
                            <a:latin typeface="Cambria Math" panose="02040503050406030204" pitchFamily="18" charset="0"/>
                            <a:ea typeface="+mn-ea"/>
                            <a:cs typeface="+mn-cs"/>
                          </a:rPr>
                          <m:t>𝟐</m:t>
                        </m:r>
                      </m:den>
                    </m:f>
                  </m:oMath>
                </m:oMathPara>
              </a14:m>
              <a:endParaRPr lang="es-ES" sz="1100">
                <a:solidFill>
                  <a:schemeClr val="tx1"/>
                </a:solidFill>
                <a:effectLst/>
                <a:latin typeface="+mn-lt"/>
                <a:ea typeface="+mn-ea"/>
                <a:cs typeface="+mn-cs"/>
              </a:endParaRPr>
            </a:p>
          </xdr:txBody>
        </xdr:sp>
      </mc:Choice>
      <mc:Fallback xmlns="">
        <xdr:sp macro="" textlink="">
          <xdr:nvSpPr>
            <xdr:cNvPr id="7" name="20 CuadroTexto"/>
            <xdr:cNvSpPr txBox="1"/>
          </xdr:nvSpPr>
          <xdr:spPr>
            <a:xfrm>
              <a:off x="3716361" y="11117727"/>
              <a:ext cx="1857376" cy="4202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a:ea typeface="+mn-ea"/>
                  <a:cs typeface="+mn-cs"/>
                </a:rPr>
                <a:t>𝑨𝒊=</a:t>
              </a:r>
              <a:r>
                <a:rPr lang="es-CO" sz="1100" b="1" i="0">
                  <a:solidFill>
                    <a:schemeClr val="tx1"/>
                  </a:solidFill>
                  <a:effectLst/>
                  <a:latin typeface="Cambria Math" panose="02040503050406030204" pitchFamily="18" charset="0"/>
                  <a:ea typeface="+mn-ea"/>
                  <a:cs typeface="+mn-cs"/>
                </a:rPr>
                <a:t>(〖(𝒉〗_𝒊+𝒉_(𝒊+𝟏 ))</a:t>
              </a:r>
              <a:r>
                <a:rPr lang="es-ES" sz="1100" b="1" i="0">
                  <a:solidFill>
                    <a:schemeClr val="tx1"/>
                  </a:solidFill>
                  <a:effectLst/>
                  <a:latin typeface="Cambria Math"/>
                  <a:ea typeface="+mn-ea"/>
                  <a:cs typeface="+mn-cs"/>
                </a:rPr>
                <a:t>∗</a:t>
              </a:r>
              <a:r>
                <a:rPr lang="es-CO" sz="1100" b="1" i="0">
                  <a:solidFill>
                    <a:schemeClr val="tx1"/>
                  </a:solidFill>
                  <a:effectLst/>
                  <a:latin typeface="Cambria Math" panose="02040503050406030204" pitchFamily="18" charset="0"/>
                  <a:ea typeface="+mn-ea"/>
                  <a:cs typeface="+mn-cs"/>
                </a:rPr>
                <a:t>𝑩)/𝟐</a:t>
              </a:r>
              <a:endParaRPr lang="es-ES" sz="1100">
                <a:solidFill>
                  <a:schemeClr val="tx1"/>
                </a:solidFill>
                <a:effectLst/>
                <a:latin typeface="+mn-lt"/>
                <a:ea typeface="+mn-ea"/>
                <a:cs typeface="+mn-cs"/>
              </a:endParaRPr>
            </a:p>
          </xdr:txBody>
        </xdr:sp>
      </mc:Fallback>
    </mc:AlternateContent>
    <xdr:clientData/>
  </xdr:oneCellAnchor>
  <xdr:oneCellAnchor>
    <xdr:from>
      <xdr:col>1</xdr:col>
      <xdr:colOff>367666</xdr:colOff>
      <xdr:row>60</xdr:row>
      <xdr:rowOff>473320</xdr:rowOff>
    </xdr:from>
    <xdr:ext cx="2933700" cy="409215"/>
    <mc:AlternateContent xmlns:mc="http://schemas.openxmlformats.org/markup-compatibility/2006" xmlns:a14="http://schemas.microsoft.com/office/drawing/2010/main">
      <mc:Choice Requires="a14">
        <xdr:sp macro="" textlink="">
          <xdr:nvSpPr>
            <xdr:cNvPr id="8" name="21 CuadroTexto"/>
            <xdr:cNvSpPr txBox="1"/>
          </xdr:nvSpPr>
          <xdr:spPr>
            <a:xfrm>
              <a:off x="377191" y="11150845"/>
              <a:ext cx="2933700" cy="4092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acc>
                      <m:accPr>
                        <m:chr m:val="̅"/>
                        <m:ctrlPr>
                          <a:rPr lang="es-ES" sz="1100" b="1" i="1">
                            <a:solidFill>
                              <a:schemeClr val="tx1"/>
                            </a:solidFill>
                            <a:effectLst/>
                            <a:latin typeface="Cambria Math" panose="02040503050406030204" pitchFamily="18" charset="0"/>
                            <a:ea typeface="+mn-ea"/>
                            <a:cs typeface="+mn-cs"/>
                          </a:rPr>
                        </m:ctrlPr>
                      </m:accPr>
                      <m:e>
                        <m:r>
                          <a:rPr lang="es-ES" sz="1100" b="1" i="1">
                            <a:solidFill>
                              <a:schemeClr val="tx1"/>
                            </a:solidFill>
                            <a:effectLst/>
                            <a:latin typeface="Cambria Math" panose="02040503050406030204" pitchFamily="18" charset="0"/>
                            <a:ea typeface="+mn-ea"/>
                            <a:cs typeface="+mn-cs"/>
                          </a:rPr>
                          <m:t>𝑽𝒊</m:t>
                        </m:r>
                      </m:e>
                    </m:acc>
                    <m:r>
                      <a:rPr lang="es-ES" sz="1100" b="1" i="1">
                        <a:solidFill>
                          <a:schemeClr val="tx1"/>
                        </a:solidFill>
                        <a:effectLst/>
                        <a:latin typeface="Cambria Math"/>
                        <a:ea typeface="+mn-ea"/>
                        <a:cs typeface="+mn-cs"/>
                      </a:rPr>
                      <m:t>=</m:t>
                    </m:r>
                    <m:f>
                      <m:fPr>
                        <m:ctrlPr>
                          <a:rPr lang="es-ES" sz="1100" b="1" i="1">
                            <a:solidFill>
                              <a:schemeClr val="tx1"/>
                            </a:solidFill>
                            <a:effectLst/>
                            <a:latin typeface="Cambria Math" panose="02040503050406030204" pitchFamily="18" charset="0"/>
                            <a:ea typeface="+mn-ea"/>
                            <a:cs typeface="+mn-cs"/>
                          </a:rPr>
                        </m:ctrlPr>
                      </m:fPr>
                      <m:num>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𝟎</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𝟐</m:t>
                            </m:r>
                          </m:sub>
                        </m:sSub>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𝟐</m:t>
                        </m:r>
                        <m:r>
                          <a:rPr lang="es-ES" sz="1100" b="1" i="1">
                            <a:solidFill>
                              <a:schemeClr val="tx1"/>
                            </a:solidFill>
                            <a:effectLst/>
                            <a:latin typeface="Cambria Math"/>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𝟎</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𝟒</m:t>
                            </m:r>
                          </m:sub>
                        </m:sSub>
                        <m:r>
                          <a:rPr lang="es-ES" sz="1100" b="1" i="1">
                            <a:solidFill>
                              <a:schemeClr val="tx1"/>
                            </a:solidFill>
                            <a:effectLst/>
                            <a:latin typeface="Cambria Math"/>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𝟎</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𝟖</m:t>
                            </m:r>
                          </m:sub>
                        </m:sSub>
                      </m:num>
                      <m:den>
                        <m:r>
                          <a:rPr lang="es-ES" sz="1100" b="1" i="1">
                            <a:solidFill>
                              <a:schemeClr val="tx1"/>
                            </a:solidFill>
                            <a:effectLst/>
                            <a:latin typeface="Cambria Math"/>
                            <a:ea typeface="+mn-ea"/>
                            <a:cs typeface="+mn-cs"/>
                          </a:rPr>
                          <m:t>𝟒</m:t>
                        </m:r>
                      </m:den>
                    </m:f>
                    <m:r>
                      <a:rPr lang="es-ES" sz="1100" b="1" i="1">
                        <a:solidFill>
                          <a:schemeClr val="tx1"/>
                        </a:solidFill>
                        <a:effectLst/>
                        <a:latin typeface="Cambria Math"/>
                        <a:ea typeface="+mn-ea"/>
                        <a:cs typeface="+mn-cs"/>
                      </a:rPr>
                      <m:t> </m:t>
                    </m:r>
                  </m:oMath>
                </m:oMathPara>
              </a14:m>
              <a:endParaRPr lang="es-ES" sz="1100">
                <a:solidFill>
                  <a:schemeClr val="tx1"/>
                </a:solidFill>
                <a:effectLst/>
                <a:latin typeface="+mn-lt"/>
                <a:ea typeface="+mn-ea"/>
                <a:cs typeface="+mn-cs"/>
              </a:endParaRPr>
            </a:p>
          </xdr:txBody>
        </xdr:sp>
      </mc:Choice>
      <mc:Fallback xmlns="">
        <xdr:sp macro="" textlink="">
          <xdr:nvSpPr>
            <xdr:cNvPr id="8" name="21 CuadroTexto"/>
            <xdr:cNvSpPr txBox="1"/>
          </xdr:nvSpPr>
          <xdr:spPr>
            <a:xfrm>
              <a:off x="377191" y="11150845"/>
              <a:ext cx="2933700" cy="4092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panose="02040503050406030204" pitchFamily="18" charset="0"/>
                  <a:ea typeface="+mn-ea"/>
                  <a:cs typeface="+mn-cs"/>
                </a:rPr>
                <a:t>(𝑽𝒊) ̅</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𝟎.𝟐</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+𝟐∗𝑽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𝟎.𝟒</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𝟎.𝟖</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𝟒  </a:t>
              </a:r>
              <a:endParaRPr lang="es-ES" sz="1100">
                <a:solidFill>
                  <a:schemeClr val="tx1"/>
                </a:solidFill>
                <a:effectLst/>
                <a:latin typeface="+mn-lt"/>
                <a:ea typeface="+mn-ea"/>
                <a:cs typeface="+mn-cs"/>
              </a:endParaRPr>
            </a:p>
          </xdr:txBody>
        </xdr:sp>
      </mc:Fallback>
    </mc:AlternateContent>
    <xdr:clientData/>
  </xdr:oneCellAnchor>
  <xdr:oneCellAnchor>
    <xdr:from>
      <xdr:col>11</xdr:col>
      <xdr:colOff>69459</xdr:colOff>
      <xdr:row>60</xdr:row>
      <xdr:rowOff>29601</xdr:rowOff>
    </xdr:from>
    <xdr:ext cx="1055203" cy="410305"/>
    <mc:AlternateContent xmlns:mc="http://schemas.openxmlformats.org/markup-compatibility/2006" xmlns:a14="http://schemas.microsoft.com/office/drawing/2010/main">
      <mc:Choice Requires="a14">
        <xdr:sp macro="" textlink="">
          <xdr:nvSpPr>
            <xdr:cNvPr id="9" name="22 CuadroTexto"/>
            <xdr:cNvSpPr txBox="1"/>
          </xdr:nvSpPr>
          <xdr:spPr>
            <a:xfrm>
              <a:off x="5355834" y="10707126"/>
              <a:ext cx="1055203" cy="4103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𝒎𝒆𝒅𝒊𝒂</m:t>
                        </m:r>
                      </m:sub>
                    </m:sSub>
                    <m:r>
                      <a:rPr lang="es-ES" sz="1100" b="1" i="1">
                        <a:solidFill>
                          <a:schemeClr val="tx1"/>
                        </a:solidFill>
                        <a:effectLst/>
                        <a:latin typeface="Cambria Math"/>
                        <a:ea typeface="+mn-ea"/>
                        <a:cs typeface="+mn-cs"/>
                      </a:rPr>
                      <m:t>=</m:t>
                    </m:r>
                    <m:f>
                      <m:fPr>
                        <m:ctrlPr>
                          <a:rPr lang="es-ES" sz="1100" b="1" i="1">
                            <a:solidFill>
                              <a:schemeClr val="tx1"/>
                            </a:solidFill>
                            <a:effectLst/>
                            <a:latin typeface="Cambria Math" panose="02040503050406030204" pitchFamily="18" charset="0"/>
                            <a:ea typeface="+mn-ea"/>
                            <a:cs typeface="+mn-cs"/>
                          </a:rPr>
                        </m:ctrlPr>
                      </m:fPr>
                      <m:num>
                        <m:r>
                          <a:rPr lang="es-ES" sz="1100" b="1" i="1">
                            <a:solidFill>
                              <a:schemeClr val="tx1"/>
                            </a:solidFill>
                            <a:effectLst/>
                            <a:latin typeface="Cambria Math"/>
                            <a:ea typeface="+mn-ea"/>
                            <a:cs typeface="+mn-cs"/>
                          </a:rPr>
                          <m:t>𝑸𝒕</m:t>
                        </m:r>
                      </m:num>
                      <m:den>
                        <m:r>
                          <a:rPr lang="es-ES" sz="1100" b="1" i="1">
                            <a:solidFill>
                              <a:schemeClr val="tx1"/>
                            </a:solidFill>
                            <a:effectLst/>
                            <a:latin typeface="Cambria Math"/>
                            <a:ea typeface="+mn-ea"/>
                            <a:cs typeface="+mn-cs"/>
                          </a:rPr>
                          <m:t>𝑨𝒕</m:t>
                        </m:r>
                      </m:den>
                    </m:f>
                    <m:r>
                      <a:rPr lang="es-ES" sz="1100" b="1" i="1">
                        <a:solidFill>
                          <a:schemeClr val="tx1"/>
                        </a:solidFill>
                        <a:effectLst/>
                        <a:latin typeface="Cambria Math"/>
                        <a:ea typeface="+mn-ea"/>
                        <a:cs typeface="+mn-cs"/>
                      </a:rPr>
                      <m:t> </m:t>
                    </m:r>
                  </m:oMath>
                </m:oMathPara>
              </a14:m>
              <a:endParaRPr lang="es-ES" sz="1100">
                <a:solidFill>
                  <a:schemeClr val="tx1"/>
                </a:solidFill>
                <a:effectLst/>
                <a:latin typeface="+mn-lt"/>
                <a:ea typeface="+mn-ea"/>
                <a:cs typeface="+mn-cs"/>
              </a:endParaRPr>
            </a:p>
          </xdr:txBody>
        </xdr:sp>
      </mc:Choice>
      <mc:Fallback xmlns="">
        <xdr:sp macro="" textlink="">
          <xdr:nvSpPr>
            <xdr:cNvPr id="9" name="22 CuadroTexto"/>
            <xdr:cNvSpPr txBox="1"/>
          </xdr:nvSpPr>
          <xdr:spPr>
            <a:xfrm>
              <a:off x="5355834" y="10707126"/>
              <a:ext cx="1055203" cy="4103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𝒎𝒆𝒅𝒊𝒂=𝑸𝒕</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𝑨𝒕  </a:t>
              </a:r>
              <a:endParaRPr lang="es-ES" sz="1100">
                <a:solidFill>
                  <a:schemeClr val="tx1"/>
                </a:solidFill>
                <a:effectLst/>
                <a:latin typeface="+mn-lt"/>
                <a:ea typeface="+mn-ea"/>
                <a:cs typeface="+mn-cs"/>
              </a:endParaRPr>
            </a:p>
          </xdr:txBody>
        </xdr:sp>
      </mc:Fallback>
    </mc:AlternateContent>
    <xdr:clientData/>
  </xdr:oneCellAnchor>
  <xdr:oneCellAnchor>
    <xdr:from>
      <xdr:col>2</xdr:col>
      <xdr:colOff>280349</xdr:colOff>
      <xdr:row>60</xdr:row>
      <xdr:rowOff>57947</xdr:rowOff>
    </xdr:from>
    <xdr:ext cx="4906839" cy="416524"/>
    <mc:AlternateContent xmlns:mc="http://schemas.openxmlformats.org/markup-compatibility/2006" xmlns:a14="http://schemas.microsoft.com/office/drawing/2010/main">
      <mc:Choice Requires="a14">
        <xdr:sp macro="" textlink="">
          <xdr:nvSpPr>
            <xdr:cNvPr id="10" name="21 CuadroTexto"/>
            <xdr:cNvSpPr txBox="1"/>
          </xdr:nvSpPr>
          <xdr:spPr>
            <a:xfrm>
              <a:off x="737549" y="10735472"/>
              <a:ext cx="4906839" cy="416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acc>
                      <m:accPr>
                        <m:chr m:val="̅"/>
                        <m:ctrlPr>
                          <a:rPr lang="es-ES" sz="1100" b="1" i="1">
                            <a:solidFill>
                              <a:schemeClr val="tx1"/>
                            </a:solidFill>
                            <a:effectLst/>
                            <a:latin typeface="Cambria Math" panose="02040503050406030204" pitchFamily="18" charset="0"/>
                            <a:ea typeface="+mn-ea"/>
                            <a:cs typeface="+mn-cs"/>
                          </a:rPr>
                        </m:ctrlPr>
                      </m:accPr>
                      <m:e>
                        <m:r>
                          <a:rPr lang="es-ES" sz="1100" b="1" i="1">
                            <a:solidFill>
                              <a:schemeClr val="tx1"/>
                            </a:solidFill>
                            <a:effectLst/>
                            <a:latin typeface="Cambria Math" panose="02040503050406030204" pitchFamily="18" charset="0"/>
                            <a:ea typeface="+mn-ea"/>
                            <a:cs typeface="+mn-cs"/>
                          </a:rPr>
                          <m:t>𝑽𝒊</m:t>
                        </m:r>
                      </m:e>
                    </m:acc>
                    <m:r>
                      <a:rPr lang="es-ES" sz="1100" b="1" i="1">
                        <a:solidFill>
                          <a:schemeClr val="tx1"/>
                        </a:solidFill>
                        <a:effectLst/>
                        <a:latin typeface="Cambria Math"/>
                        <a:ea typeface="+mn-ea"/>
                        <a:cs typeface="+mn-cs"/>
                      </a:rPr>
                      <m:t>=</m:t>
                    </m:r>
                    <m:f>
                      <m:fPr>
                        <m:ctrlPr>
                          <a:rPr lang="es-ES" sz="1100" b="1" i="1">
                            <a:solidFill>
                              <a:schemeClr val="tx1"/>
                            </a:solidFill>
                            <a:effectLst/>
                            <a:latin typeface="Cambria Math" panose="02040503050406030204" pitchFamily="18" charset="0"/>
                            <a:ea typeface="+mn-ea"/>
                            <a:cs typeface="+mn-cs"/>
                          </a:rPr>
                        </m:ctrlPr>
                      </m:fPr>
                      <m:num>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a:ea typeface="+mn-ea"/>
                                <a:cs typeface="+mn-cs"/>
                              </a:rPr>
                              <m:t>.</m:t>
                            </m:r>
                            <m:r>
                              <a:rPr lang="es-CO" sz="1100" b="1" i="1">
                                <a:solidFill>
                                  <a:schemeClr val="tx1"/>
                                </a:solidFill>
                                <a:effectLst/>
                                <a:latin typeface="Cambria Math" panose="02040503050406030204" pitchFamily="18" charset="0"/>
                                <a:ea typeface="+mn-ea"/>
                                <a:cs typeface="+mn-cs"/>
                              </a:rPr>
                              <m:t>𝟏</m:t>
                            </m:r>
                          </m:sub>
                        </m:sSub>
                        <m:r>
                          <a:rPr lang="es-ES" sz="1100" b="1" i="1">
                            <a:solidFill>
                              <a:schemeClr val="tx1"/>
                            </a:solidFill>
                            <a:effectLst/>
                            <a:latin typeface="Cambria Math"/>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𝟎</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𝟒</m:t>
                            </m:r>
                          </m:sub>
                        </m:sSub>
                        <m:r>
                          <a:rPr lang="es-ES" sz="1100" b="1" i="1">
                            <a:solidFill>
                              <a:schemeClr val="tx1"/>
                            </a:solidFill>
                            <a:effectLst/>
                            <a:latin typeface="Cambria Math"/>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𝟓</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𝟔</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𝟕</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𝟖</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𝟗</m:t>
                                </m:r>
                              </m:sub>
                            </m:sSub>
                            <m:r>
                              <a:rPr lang="es-ES" sz="1100" b="1" i="1">
                                <a:solidFill>
                                  <a:schemeClr val="tx1"/>
                                </a:solidFill>
                                <a:effectLst/>
                                <a:latin typeface="Cambria Math" panose="02040503050406030204" pitchFamily="18" charset="0"/>
                                <a:ea typeface="+mn-ea"/>
                                <a:cs typeface="+mn-cs"/>
                              </a:rPr>
                              <m:t>+</m:t>
                            </m:r>
                            <m:r>
                              <a:rPr lang="es-ES" sz="1100" b="1" i="1">
                                <a:solidFill>
                                  <a:schemeClr val="tx1"/>
                                </a:solidFill>
                                <a:effectLst/>
                                <a:latin typeface="Cambria Math"/>
                                <a:ea typeface="+mn-ea"/>
                                <a:cs typeface="+mn-cs"/>
                              </a:rPr>
                              <m:t>𝑽</m:t>
                            </m:r>
                          </m:e>
                          <m:sub>
                            <m:r>
                              <a:rPr lang="es-CO" sz="1100" b="1" i="1">
                                <a:solidFill>
                                  <a:schemeClr val="tx1"/>
                                </a:solidFill>
                                <a:effectLst/>
                                <a:latin typeface="Cambria Math" panose="02040503050406030204" pitchFamily="18" charset="0"/>
                                <a:ea typeface="+mn-ea"/>
                                <a:cs typeface="+mn-cs"/>
                              </a:rPr>
                              <m:t>𝒔𝒖𝒑𝒇</m:t>
                            </m:r>
                            <m:r>
                              <a:rPr lang="es-CO" sz="1100" b="1" i="1">
                                <a:solidFill>
                                  <a:schemeClr val="tx1"/>
                                </a:solidFill>
                                <a:effectLst/>
                                <a:latin typeface="Cambria Math" panose="02040503050406030204" pitchFamily="18" charset="0"/>
                                <a:ea typeface="+mn-ea"/>
                                <a:cs typeface="+mn-cs"/>
                              </a:rPr>
                              <m:t> </m:t>
                            </m:r>
                          </m:sub>
                        </m:sSub>
                      </m:num>
                      <m:den>
                        <m:r>
                          <a:rPr lang="es-CO" sz="1100" b="1" i="1">
                            <a:solidFill>
                              <a:schemeClr val="tx1"/>
                            </a:solidFill>
                            <a:effectLst/>
                            <a:latin typeface="Cambria Math" panose="02040503050406030204" pitchFamily="18" charset="0"/>
                            <a:ea typeface="+mn-ea"/>
                            <a:cs typeface="+mn-cs"/>
                          </a:rPr>
                          <m:t>𝟏𝟎</m:t>
                        </m:r>
                      </m:den>
                    </m:f>
                    <m:r>
                      <a:rPr lang="es-ES" sz="1100" b="1" i="1">
                        <a:solidFill>
                          <a:schemeClr val="tx1"/>
                        </a:solidFill>
                        <a:effectLst/>
                        <a:latin typeface="Cambria Math"/>
                        <a:ea typeface="+mn-ea"/>
                        <a:cs typeface="+mn-cs"/>
                      </a:rPr>
                      <m:t> </m:t>
                    </m:r>
                  </m:oMath>
                </m:oMathPara>
              </a14:m>
              <a:endParaRPr lang="es-ES" sz="1100">
                <a:solidFill>
                  <a:schemeClr val="tx1"/>
                </a:solidFill>
                <a:effectLst/>
                <a:latin typeface="+mn-lt"/>
                <a:ea typeface="+mn-ea"/>
                <a:cs typeface="+mn-cs"/>
              </a:endParaRPr>
            </a:p>
          </xdr:txBody>
        </xdr:sp>
      </mc:Choice>
      <mc:Fallback xmlns="">
        <xdr:sp macro="" textlink="">
          <xdr:nvSpPr>
            <xdr:cNvPr id="10" name="21 CuadroTexto"/>
            <xdr:cNvSpPr txBox="1"/>
          </xdr:nvSpPr>
          <xdr:spPr>
            <a:xfrm>
              <a:off x="737549" y="10735472"/>
              <a:ext cx="4906839" cy="416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panose="02040503050406030204" pitchFamily="18" charset="0"/>
                  <a:ea typeface="+mn-ea"/>
                  <a:cs typeface="+mn-cs"/>
                </a:rPr>
                <a:t>(𝑽𝒊) ̅</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CO" sz="1100" b="1" i="0">
                  <a:solidFill>
                    <a:schemeClr val="tx1"/>
                  </a:solidFill>
                  <a:effectLst/>
                  <a:latin typeface="Cambria Math" panose="02040503050406030204" pitchFamily="18" charset="0"/>
                  <a:ea typeface="+mn-ea"/>
                  <a:cs typeface="+mn-cs"/>
                </a:rPr>
                <a:t>𝟎</a:t>
              </a:r>
              <a:r>
                <a:rPr lang="es-ES" sz="1100" b="1" i="0">
                  <a:solidFill>
                    <a:schemeClr val="tx1"/>
                  </a:solidFill>
                  <a:effectLst/>
                  <a:latin typeface="Cambria Math"/>
                  <a:ea typeface="+mn-ea"/>
                  <a:cs typeface="+mn-cs"/>
                </a:rPr>
                <a:t>.</a:t>
              </a:r>
              <a:r>
                <a:rPr lang="es-CO" sz="1100" b="1" i="0">
                  <a:solidFill>
                    <a:schemeClr val="tx1"/>
                  </a:solidFill>
                  <a:effectLst/>
                  <a:latin typeface="Cambria Math" panose="02040503050406030204" pitchFamily="18" charset="0"/>
                  <a:ea typeface="+mn-ea"/>
                  <a:cs typeface="+mn-cs"/>
                </a:rPr>
                <a:t>𝟏</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𝑽_(</a:t>
              </a:r>
              <a:r>
                <a:rPr lang="es-CO" sz="1100" b="1" i="0">
                  <a:solidFill>
                    <a:schemeClr val="tx1"/>
                  </a:solidFill>
                  <a:effectLst/>
                  <a:latin typeface="Cambria Math" panose="02040503050406030204" pitchFamily="18" charset="0"/>
                  <a:ea typeface="+mn-ea"/>
                  <a:cs typeface="+mn-cs"/>
                </a:rPr>
                <a:t>𝟎</a:t>
              </a:r>
              <a:r>
                <a:rPr lang="es-ES" sz="1100" b="1" i="0">
                  <a:solidFill>
                    <a:schemeClr val="tx1"/>
                  </a:solidFill>
                  <a:effectLst/>
                  <a:latin typeface="Cambria Math" panose="02040503050406030204" pitchFamily="18" charset="0"/>
                  <a:ea typeface="+mn-ea"/>
                  <a:cs typeface="+mn-cs"/>
                </a:rPr>
                <a:t>.</a:t>
              </a:r>
              <a:r>
                <a:rPr lang="es-CO" sz="1100" b="1" i="0">
                  <a:solidFill>
                    <a:schemeClr val="tx1"/>
                  </a:solidFill>
                  <a:effectLst/>
                  <a:latin typeface="Cambria Math" panose="02040503050406030204" pitchFamily="18" charset="0"/>
                  <a:ea typeface="+mn-ea"/>
                  <a:cs typeface="+mn-cs"/>
                </a:rPr>
                <a:t>𝟐</a:t>
              </a:r>
              <a:r>
                <a:rPr lang="es-ES" sz="1100" b="1" i="0">
                  <a:solidFill>
                    <a:schemeClr val="tx1"/>
                  </a:solidFill>
                  <a:effectLst/>
                  <a:latin typeface="Cambria Math" panose="02040503050406030204" pitchFamily="18" charset="0"/>
                  <a:ea typeface="+mn-ea"/>
                  <a:cs typeface="+mn-cs"/>
                </a:rPr>
                <a:t>)+𝑽_(</a:t>
              </a:r>
              <a:r>
                <a:rPr lang="es-CO" sz="1100" b="1" i="0">
                  <a:solidFill>
                    <a:schemeClr val="tx1"/>
                  </a:solidFill>
                  <a:effectLst/>
                  <a:latin typeface="Cambria Math" panose="02040503050406030204" pitchFamily="18" charset="0"/>
                  <a:ea typeface="+mn-ea"/>
                  <a:cs typeface="+mn-cs"/>
                </a:rPr>
                <a:t>𝟎</a:t>
              </a:r>
              <a:r>
                <a:rPr lang="es-ES" sz="1100" b="1" i="0">
                  <a:solidFill>
                    <a:schemeClr val="tx1"/>
                  </a:solidFill>
                  <a:effectLst/>
                  <a:latin typeface="Cambria Math" panose="02040503050406030204" pitchFamily="18" charset="0"/>
                  <a:ea typeface="+mn-ea"/>
                  <a:cs typeface="+mn-cs"/>
                </a:rPr>
                <a:t>.</a:t>
              </a:r>
              <a:r>
                <a:rPr lang="es-CO" sz="1100" b="1" i="0">
                  <a:solidFill>
                    <a:schemeClr val="tx1"/>
                  </a:solidFill>
                  <a:effectLst/>
                  <a:latin typeface="Cambria Math" panose="02040503050406030204" pitchFamily="18" charset="0"/>
                  <a:ea typeface="+mn-ea"/>
                  <a:cs typeface="+mn-cs"/>
                </a:rPr>
                <a:t>𝟑</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𝟎.𝟒</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𝟓</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𝟔</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𝟕</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𝟖</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𝟗</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CO" sz="1100" b="1" i="0">
                  <a:solidFill>
                    <a:schemeClr val="tx1"/>
                  </a:solidFill>
                  <a:effectLst/>
                  <a:latin typeface="Cambria Math" panose="02040503050406030204" pitchFamily="18" charset="0"/>
                  <a:ea typeface="+mn-ea"/>
                  <a:cs typeface="+mn-cs"/>
                </a:rPr>
                <a:t>𝒔𝒖𝒑𝒇 </a:t>
              </a:r>
              <a:r>
                <a:rPr lang="es-ES" sz="1100" b="1" i="0">
                  <a:solidFill>
                    <a:schemeClr val="tx1"/>
                  </a:solidFill>
                  <a:effectLst/>
                  <a:latin typeface="Cambria Math" panose="02040503050406030204" pitchFamily="18" charset="0"/>
                  <a:ea typeface="+mn-ea"/>
                  <a:cs typeface="+mn-cs"/>
                </a:rPr>
                <a:t>))/</a:t>
              </a:r>
              <a:r>
                <a:rPr lang="es-CO" sz="1100" b="1" i="0">
                  <a:solidFill>
                    <a:schemeClr val="tx1"/>
                  </a:solidFill>
                  <a:effectLst/>
                  <a:latin typeface="Cambria Math" panose="02040503050406030204" pitchFamily="18" charset="0"/>
                  <a:ea typeface="+mn-ea"/>
                  <a:cs typeface="+mn-cs"/>
                </a:rPr>
                <a:t>𝟏𝟎</a:t>
              </a:r>
              <a:r>
                <a:rPr lang="es-ES" sz="1100" b="1" i="0">
                  <a:solidFill>
                    <a:schemeClr val="tx1"/>
                  </a:solidFill>
                  <a:effectLst/>
                  <a:latin typeface="Cambria Math"/>
                  <a:ea typeface="+mn-ea"/>
                  <a:cs typeface="+mn-cs"/>
                </a:rPr>
                <a:t>  </a:t>
              </a:r>
              <a:endParaRPr lang="es-ES" sz="1100">
                <a:solidFill>
                  <a:schemeClr val="tx1"/>
                </a:solidFill>
                <a:effectLst/>
                <a:latin typeface="+mn-lt"/>
                <a:ea typeface="+mn-ea"/>
                <a:cs typeface="+mn-cs"/>
              </a:endParaRPr>
            </a:p>
          </xdr:txBody>
        </xdr:sp>
      </mc:Fallback>
    </mc:AlternateContent>
    <xdr:clientData/>
  </xdr:oneCellAnchor>
  <xdr:oneCellAnchor>
    <xdr:from>
      <xdr:col>13</xdr:col>
      <xdr:colOff>318636</xdr:colOff>
      <xdr:row>60</xdr:row>
      <xdr:rowOff>482949</xdr:rowOff>
    </xdr:from>
    <xdr:ext cx="1279721" cy="355738"/>
    <mc:AlternateContent xmlns:mc="http://schemas.openxmlformats.org/markup-compatibility/2006" xmlns:a14="http://schemas.microsoft.com/office/drawing/2010/main">
      <mc:Choice Requires="a14">
        <xdr:sp macro="" textlink="">
          <xdr:nvSpPr>
            <xdr:cNvPr id="11" name="19 CuadroTexto"/>
            <xdr:cNvSpPr txBox="1"/>
          </xdr:nvSpPr>
          <xdr:spPr>
            <a:xfrm>
              <a:off x="6871836" y="11160474"/>
              <a:ext cx="1279721" cy="355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14:m>
                <m:oMath xmlns:m="http://schemas.openxmlformats.org/officeDocument/2006/math">
                  <m:r>
                    <a:rPr lang="es-ES" sz="1100" b="1" i="1">
                      <a:solidFill>
                        <a:schemeClr val="tx1"/>
                      </a:solidFill>
                      <a:effectLst/>
                      <a:latin typeface="Cambria Math"/>
                      <a:ea typeface="+mn-ea"/>
                      <a:cs typeface="+mn-cs"/>
                    </a:rPr>
                    <m:t>𝑸</m:t>
                  </m:r>
                  <m:d>
                    <m:dPr>
                      <m:begChr m:val="["/>
                      <m:endChr m:val="]"/>
                      <m:ctrlPr>
                        <a:rPr lang="es-ES" sz="1100" b="1" i="1">
                          <a:solidFill>
                            <a:schemeClr val="tx1"/>
                          </a:solidFill>
                          <a:effectLst/>
                          <a:latin typeface="Cambria Math" panose="02040503050406030204" pitchFamily="18" charset="0"/>
                          <a:ea typeface="+mn-ea"/>
                          <a:cs typeface="+mn-cs"/>
                        </a:rPr>
                      </m:ctrlPr>
                    </m:dPr>
                    <m:e>
                      <m:r>
                        <a:rPr lang="es-ES" sz="1100" b="1" i="1">
                          <a:solidFill>
                            <a:schemeClr val="tx1"/>
                          </a:solidFill>
                          <a:effectLst/>
                          <a:latin typeface="Cambria Math" panose="02040503050406030204" pitchFamily="18" charset="0"/>
                          <a:ea typeface="+mn-ea"/>
                          <a:cs typeface="+mn-cs"/>
                        </a:rPr>
                        <m:t>%</m:t>
                      </m:r>
                    </m:e>
                  </m:d>
                  <m:r>
                    <a:rPr lang="es-ES" sz="1100" b="1" i="1">
                      <a:solidFill>
                        <a:schemeClr val="tx1"/>
                      </a:solidFill>
                      <a:effectLst/>
                      <a:latin typeface="Cambria Math"/>
                      <a:ea typeface="+mn-ea"/>
                      <a:cs typeface="+mn-cs"/>
                    </a:rPr>
                    <m:t>=</m:t>
                  </m:r>
                  <m:f>
                    <m:fPr>
                      <m:ctrlPr>
                        <a:rPr lang="es-ES" sz="1100" b="1" i="1">
                          <a:solidFill>
                            <a:schemeClr val="tx1"/>
                          </a:solidFill>
                          <a:effectLst/>
                          <a:latin typeface="Cambria Math" panose="02040503050406030204" pitchFamily="18" charset="0"/>
                          <a:ea typeface="+mn-ea"/>
                          <a:cs typeface="+mn-cs"/>
                        </a:rPr>
                      </m:ctrlPr>
                    </m:fPr>
                    <m:num>
                      <m:r>
                        <a:rPr lang="es-ES" sz="1100" b="1" i="1">
                          <a:solidFill>
                            <a:schemeClr val="tx1"/>
                          </a:solidFill>
                          <a:effectLst/>
                          <a:latin typeface="Cambria Math" panose="02040503050406030204" pitchFamily="18" charset="0"/>
                          <a:ea typeface="+mn-ea"/>
                          <a:cs typeface="+mn-cs"/>
                        </a:rPr>
                        <m:t>𝑸𝒊</m:t>
                      </m:r>
                    </m:num>
                    <m:den>
                      <m:r>
                        <a:rPr lang="es-ES" sz="1100" b="1" i="1">
                          <a:solidFill>
                            <a:schemeClr val="tx1"/>
                          </a:solidFill>
                          <a:effectLst/>
                          <a:latin typeface="Cambria Math" panose="02040503050406030204" pitchFamily="18" charset="0"/>
                          <a:ea typeface="+mn-ea"/>
                          <a:cs typeface="+mn-cs"/>
                        </a:rPr>
                        <m:t>𝑸𝒕</m:t>
                      </m:r>
                    </m:den>
                  </m:f>
                </m:oMath>
              </a14:m>
              <a:r>
                <a:rPr lang="es-ES" sz="1100">
                  <a:solidFill>
                    <a:schemeClr val="tx1"/>
                  </a:solidFill>
                  <a:effectLst/>
                  <a:latin typeface="+mn-lt"/>
                  <a:ea typeface="+mn-ea"/>
                  <a:cs typeface="+mn-cs"/>
                </a:rPr>
                <a:t>*100</a:t>
              </a:r>
            </a:p>
          </xdr:txBody>
        </xdr:sp>
      </mc:Choice>
      <mc:Fallback xmlns="">
        <xdr:sp macro="" textlink="">
          <xdr:nvSpPr>
            <xdr:cNvPr id="11" name="19 CuadroTexto"/>
            <xdr:cNvSpPr txBox="1"/>
          </xdr:nvSpPr>
          <xdr:spPr>
            <a:xfrm>
              <a:off x="6871836" y="11160474"/>
              <a:ext cx="1279721" cy="355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ES" sz="1100" b="1" i="0">
                  <a:solidFill>
                    <a:schemeClr val="tx1"/>
                  </a:solidFill>
                  <a:effectLst/>
                  <a:latin typeface="Cambria Math"/>
                  <a:ea typeface="+mn-ea"/>
                  <a:cs typeface="+mn-cs"/>
                </a:rPr>
                <a:t>𝑸</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𝑸𝒊/𝑸𝒕</a:t>
              </a:r>
              <a:r>
                <a:rPr lang="es-ES" sz="1100">
                  <a:solidFill>
                    <a:schemeClr val="tx1"/>
                  </a:solidFill>
                  <a:effectLst/>
                  <a:latin typeface="+mn-lt"/>
                  <a:ea typeface="+mn-ea"/>
                  <a:cs typeface="+mn-cs"/>
                </a:rPr>
                <a:t>*100</a:t>
              </a:r>
            </a:p>
          </xdr:txBody>
        </xdr:sp>
      </mc:Fallback>
    </mc:AlternateContent>
    <xdr:clientData/>
  </xdr:oneCellAnchor>
  <xdr:oneCellAnchor>
    <xdr:from>
      <xdr:col>14</xdr:col>
      <xdr:colOff>777240</xdr:colOff>
      <xdr:row>66</xdr:row>
      <xdr:rowOff>160020</xdr:rowOff>
    </xdr:from>
    <xdr:ext cx="153866" cy="196464"/>
    <mc:AlternateContent xmlns:mc="http://schemas.openxmlformats.org/markup-compatibility/2006" xmlns:a14="http://schemas.microsoft.com/office/drawing/2010/main">
      <mc:Choice Requires="a14">
        <xdr:sp macro="" textlink="">
          <xdr:nvSpPr>
            <xdr:cNvPr id="12" name="CuadroTexto 11">
              <a:extLst>
                <a:ext uri="{FF2B5EF4-FFF2-40B4-BE49-F238E27FC236}">
                  <a16:creationId xmlns:a16="http://schemas.microsoft.com/office/drawing/2014/main" id="{6F0463C6-72E8-49C8-9624-A98832FF5853}"/>
                </a:ext>
              </a:extLst>
            </xdr:cNvPr>
            <xdr:cNvSpPr txBox="1"/>
          </xdr:nvSpPr>
          <xdr:spPr>
            <a:xfrm>
              <a:off x="8044815" y="13523595"/>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bar>
                      <m:barPr>
                        <m:pos m:val="top"/>
                        <m:ctrlPr>
                          <a:rPr lang="es-CO" sz="1100" b="1" i="1" baseline="0">
                            <a:latin typeface="Cambria Math" panose="02040503050406030204" pitchFamily="18" charset="0"/>
                          </a:rPr>
                        </m:ctrlPr>
                      </m:barPr>
                      <m:e>
                        <m:r>
                          <a:rPr lang="es-CO" sz="1100" b="1" i="0" baseline="0">
                            <a:latin typeface="Cambria Math" panose="02040503050406030204" pitchFamily="18" charset="0"/>
                          </a:rPr>
                          <m:t>𝐕𝐢</m:t>
                        </m:r>
                      </m:e>
                    </m:bar>
                  </m:oMath>
                </m:oMathPara>
              </a14:m>
              <a:endParaRPr lang="es-CO" sz="1100" b="1" i="0" baseline="0">
                <a:latin typeface="Calibri" panose="020F0502020204030204" pitchFamily="34" charset="0"/>
              </a:endParaRPr>
            </a:p>
          </xdr:txBody>
        </xdr:sp>
      </mc:Choice>
      <mc:Fallback xmlns="">
        <xdr:sp macro="" textlink="">
          <xdr:nvSpPr>
            <xdr:cNvPr id="12" name="CuadroTexto 11">
              <a:extLst>
                <a:ext uri="{FF2B5EF4-FFF2-40B4-BE49-F238E27FC236}">
                  <a16:creationId xmlns:a16="http://schemas.microsoft.com/office/drawing/2014/main" id="{6F0463C6-72E8-49C8-9624-A98832FF5853}"/>
                </a:ext>
              </a:extLst>
            </xdr:cNvPr>
            <xdr:cNvSpPr txBox="1"/>
          </xdr:nvSpPr>
          <xdr:spPr>
            <a:xfrm>
              <a:off x="8044815" y="13523595"/>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mc:Fallback>
    </mc:AlternateContent>
    <xdr:clientData/>
  </xdr:oneCellAnchor>
  <xdr:twoCellAnchor editAs="oneCell">
    <xdr:from>
      <xdr:col>12</xdr:col>
      <xdr:colOff>419100</xdr:colOff>
      <xdr:row>70</xdr:row>
      <xdr:rowOff>76199</xdr:rowOff>
    </xdr:from>
    <xdr:to>
      <xdr:col>15</xdr:col>
      <xdr:colOff>438150</xdr:colOff>
      <xdr:row>70</xdr:row>
      <xdr:rowOff>1762124</xdr:rowOff>
    </xdr:to>
    <xdr:pic>
      <xdr:nvPicPr>
        <xdr:cNvPr id="13" name="Imagen 1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238875" y="14201774"/>
          <a:ext cx="2247900" cy="1685925"/>
        </a:xfrm>
        <a:prstGeom prst="rect">
          <a:avLst/>
        </a:prstGeom>
      </xdr:spPr>
    </xdr:pic>
    <xdr:clientData/>
  </xdr:twoCellAnchor>
  <xdr:twoCellAnchor editAs="oneCell">
    <xdr:from>
      <xdr:col>6</xdr:col>
      <xdr:colOff>407175</xdr:colOff>
      <xdr:row>70</xdr:row>
      <xdr:rowOff>54749</xdr:rowOff>
    </xdr:from>
    <xdr:to>
      <xdr:col>11</xdr:col>
      <xdr:colOff>92850</xdr:colOff>
      <xdr:row>70</xdr:row>
      <xdr:rowOff>1740674</xdr:rowOff>
    </xdr:to>
    <xdr:pic>
      <xdr:nvPicPr>
        <xdr:cNvPr id="14" name="Imagen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131325" y="14180324"/>
          <a:ext cx="2247900" cy="1685925"/>
        </a:xfrm>
        <a:prstGeom prst="rect">
          <a:avLst/>
        </a:prstGeom>
      </xdr:spPr>
    </xdr:pic>
    <xdr:clientData/>
  </xdr:twoCellAnchor>
  <xdr:twoCellAnchor editAs="oneCell">
    <xdr:from>
      <xdr:col>1</xdr:col>
      <xdr:colOff>233325</xdr:colOff>
      <xdr:row>70</xdr:row>
      <xdr:rowOff>42824</xdr:rowOff>
    </xdr:from>
    <xdr:to>
      <xdr:col>5</xdr:col>
      <xdr:colOff>347625</xdr:colOff>
      <xdr:row>70</xdr:row>
      <xdr:rowOff>1728749</xdr:rowOff>
    </xdr:to>
    <xdr:pic>
      <xdr:nvPicPr>
        <xdr:cNvPr id="15" name="Imagen 14"/>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42850" y="14168399"/>
          <a:ext cx="2247900" cy="168592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14</xdr:col>
          <xdr:colOff>504825</xdr:colOff>
          <xdr:row>1</xdr:row>
          <xdr:rowOff>95250</xdr:rowOff>
        </xdr:from>
        <xdr:to>
          <xdr:col>15</xdr:col>
          <xdr:colOff>352425</xdr:colOff>
          <xdr:row>2</xdr:row>
          <xdr:rowOff>38100</xdr:rowOff>
        </xdr:to>
        <xdr:sp macro="" textlink="">
          <xdr:nvSpPr>
            <xdr:cNvPr id="15362" name="Object 2" hidden="1">
              <a:extLst>
                <a:ext uri="{63B3BB69-23CF-44E3-9099-C40C66FF867C}">
                  <a14:compatExt spid="_x0000_s15362"/>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104775</xdr:colOff>
      <xdr:row>1</xdr:row>
      <xdr:rowOff>15062</xdr:rowOff>
    </xdr:from>
    <xdr:to>
      <xdr:col>3</xdr:col>
      <xdr:colOff>657225</xdr:colOff>
      <xdr:row>2</xdr:row>
      <xdr:rowOff>242545</xdr:rowOff>
    </xdr:to>
    <xdr:pic>
      <xdr:nvPicPr>
        <xdr:cNvPr id="17" name="Picture 2"/>
        <xdr:cNvPicPr>
          <a:picLocks noChangeAspect="1" noChangeArrowheads="1"/>
        </xdr:cNvPicPr>
      </xdr:nvPicPr>
      <xdr:blipFill>
        <a:blip xmlns:r="http://schemas.openxmlformats.org/officeDocument/2006/relationships" r:embed="rId5" cstate="print"/>
        <a:srcRect/>
        <a:stretch>
          <a:fillRect/>
        </a:stretch>
      </xdr:blipFill>
      <xdr:spPr bwMode="auto">
        <a:xfrm>
          <a:off x="114300" y="72212"/>
          <a:ext cx="1495425" cy="608483"/>
        </a:xfrm>
        <a:prstGeom prst="rect">
          <a:avLst/>
        </a:prstGeom>
        <a:noFill/>
        <a:ln w="9525">
          <a:noFill/>
          <a:miter lim="800000"/>
          <a:headEnd/>
          <a:tailEnd/>
        </a:ln>
        <a:effectLst/>
      </xdr:spPr>
    </xdr:pic>
    <xdr:clientData/>
  </xdr:twoCellAnchor>
  <xdr:twoCellAnchor editAs="oneCell">
    <xdr:from>
      <xdr:col>14</xdr:col>
      <xdr:colOff>448990</xdr:colOff>
      <xdr:row>1</xdr:row>
      <xdr:rowOff>38100</xdr:rowOff>
    </xdr:from>
    <xdr:to>
      <xdr:col>15</xdr:col>
      <xdr:colOff>338217</xdr:colOff>
      <xdr:row>2</xdr:row>
      <xdr:rowOff>219075</xdr:rowOff>
    </xdr:to>
    <xdr:pic>
      <xdr:nvPicPr>
        <xdr:cNvPr id="18" name="Picture 9"/>
        <xdr:cNvPicPr>
          <a:picLocks noChangeAspect="1" noChangeArrowheads="1"/>
        </xdr:cNvPicPr>
      </xdr:nvPicPr>
      <xdr:blipFill>
        <a:blip xmlns:r="http://schemas.openxmlformats.org/officeDocument/2006/relationships" r:embed="rId6" cstate="print"/>
        <a:srcRect/>
        <a:stretch>
          <a:fillRect/>
        </a:stretch>
      </xdr:blipFill>
      <xdr:spPr bwMode="auto">
        <a:xfrm>
          <a:off x="7716565" y="95250"/>
          <a:ext cx="670277" cy="561975"/>
        </a:xfrm>
        <a:prstGeom prst="rect">
          <a:avLst/>
        </a:prstGeom>
        <a:noFill/>
        <a:ln w="9525">
          <a:noFill/>
          <a:miter lim="800000"/>
          <a:headEnd/>
          <a:tailEnd/>
        </a:ln>
        <a:effectLst/>
      </xdr:spPr>
    </xdr:pic>
    <xdr:clientData/>
  </xdr:twoCellAnchor>
</xdr:wsDr>
</file>

<file path=xl/drawings/drawing8.xml><?xml version="1.0" encoding="utf-8"?>
<xdr:wsDr xmlns:xdr="http://schemas.openxmlformats.org/drawingml/2006/spreadsheetDrawing" xmlns:a="http://schemas.openxmlformats.org/drawingml/2006/main">
  <xdr:oneCellAnchor>
    <xdr:from>
      <xdr:col>6</xdr:col>
      <xdr:colOff>0</xdr:colOff>
      <xdr:row>11</xdr:row>
      <xdr:rowOff>0</xdr:rowOff>
    </xdr:from>
    <xdr:ext cx="169469" cy="196464"/>
    <xdr:sp macro="" textlink="">
      <xdr:nvSpPr>
        <xdr:cNvPr id="2" name="CuadroTexto 1">
          <a:extLst>
            <a:ext uri="{FF2B5EF4-FFF2-40B4-BE49-F238E27FC236}">
              <a16:creationId xmlns:a16="http://schemas.microsoft.com/office/drawing/2014/main" id="{FD240DDD-5F74-41EA-B78E-E3B54C280256}"/>
            </a:ext>
          </a:extLst>
        </xdr:cNvPr>
        <xdr:cNvSpPr txBox="1"/>
      </xdr:nvSpPr>
      <xdr:spPr>
        <a:xfrm>
          <a:off x="2724150" y="2038350"/>
          <a:ext cx="169469"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oneCellAnchor>
    <xdr:from>
      <xdr:col>10</xdr:col>
      <xdr:colOff>335281</xdr:colOff>
      <xdr:row>13</xdr:row>
      <xdr:rowOff>0</xdr:rowOff>
    </xdr:from>
    <xdr:ext cx="153866" cy="196464"/>
    <xdr:sp macro="" textlink="">
      <xdr:nvSpPr>
        <xdr:cNvPr id="3" name="CuadroTexto 2">
          <a:extLst>
            <a:ext uri="{FF2B5EF4-FFF2-40B4-BE49-F238E27FC236}">
              <a16:creationId xmlns:a16="http://schemas.microsoft.com/office/drawing/2014/main" id="{7EE56AF1-9D67-421F-B207-5429EFB74E2F}"/>
            </a:ext>
          </a:extLst>
        </xdr:cNvPr>
        <xdr:cNvSpPr txBox="1"/>
      </xdr:nvSpPr>
      <xdr:spPr>
        <a:xfrm>
          <a:off x="4821556" y="2571750"/>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twoCellAnchor editAs="oneCell">
    <xdr:from>
      <xdr:col>1</xdr:col>
      <xdr:colOff>68581</xdr:colOff>
      <xdr:row>62</xdr:row>
      <xdr:rowOff>91440</xdr:rowOff>
    </xdr:from>
    <xdr:to>
      <xdr:col>8</xdr:col>
      <xdr:colOff>388620</xdr:colOff>
      <xdr:row>67</xdr:row>
      <xdr:rowOff>96277</xdr:rowOff>
    </xdr:to>
    <xdr:pic>
      <xdr:nvPicPr>
        <xdr:cNvPr id="4" name="Imagen 3">
          <a:extLst>
            <a:ext uri="{FF2B5EF4-FFF2-40B4-BE49-F238E27FC236}">
              <a16:creationId xmlns:a16="http://schemas.microsoft.com/office/drawing/2014/main" id="{8FA7941A-2CBF-4A4C-A328-E8A591425E2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8106" y="11845290"/>
          <a:ext cx="3863339" cy="1614562"/>
        </a:xfrm>
        <a:prstGeom prst="rect">
          <a:avLst/>
        </a:prstGeom>
      </xdr:spPr>
    </xdr:pic>
    <xdr:clientData/>
  </xdr:twoCellAnchor>
  <xdr:oneCellAnchor>
    <xdr:from>
      <xdr:col>13</xdr:col>
      <xdr:colOff>294270</xdr:colOff>
      <xdr:row>60</xdr:row>
      <xdr:rowOff>104043</xdr:rowOff>
    </xdr:from>
    <xdr:ext cx="971571" cy="269241"/>
    <mc:AlternateContent xmlns:mc="http://schemas.openxmlformats.org/markup-compatibility/2006" xmlns:a14="http://schemas.microsoft.com/office/drawing/2010/main">
      <mc:Choice Requires="a14">
        <xdr:sp macro="" textlink="">
          <xdr:nvSpPr>
            <xdr:cNvPr id="6" name="19 CuadroTexto"/>
            <xdr:cNvSpPr txBox="1"/>
          </xdr:nvSpPr>
          <xdr:spPr>
            <a:xfrm>
              <a:off x="6847470" y="10791093"/>
              <a:ext cx="971571" cy="2692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es-ES" sz="1100" b="1" i="1">
                        <a:solidFill>
                          <a:schemeClr val="tx1"/>
                        </a:solidFill>
                        <a:effectLst/>
                        <a:latin typeface="Cambria Math"/>
                        <a:ea typeface="+mn-ea"/>
                        <a:cs typeface="+mn-cs"/>
                      </a:rPr>
                      <m:t>𝑸𝒊</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𝑨𝒊</m:t>
                    </m:r>
                    <m:r>
                      <a:rPr lang="es-ES" sz="1100" b="1" i="1">
                        <a:solidFill>
                          <a:schemeClr val="tx1"/>
                        </a:solidFill>
                        <a:effectLst/>
                        <a:latin typeface="Cambria Math"/>
                        <a:ea typeface="+mn-ea"/>
                        <a:cs typeface="+mn-cs"/>
                      </a:rPr>
                      <m:t>∗</m:t>
                    </m:r>
                    <m:acc>
                      <m:accPr>
                        <m:chr m:val="̅"/>
                        <m:ctrlPr>
                          <a:rPr lang="es-ES" sz="1100" b="1" i="1">
                            <a:solidFill>
                              <a:schemeClr val="tx1"/>
                            </a:solidFill>
                            <a:effectLst/>
                            <a:latin typeface="Cambria Math" panose="02040503050406030204" pitchFamily="18" charset="0"/>
                            <a:ea typeface="+mn-ea"/>
                            <a:cs typeface="+mn-cs"/>
                          </a:rPr>
                        </m:ctrlPr>
                      </m:accPr>
                      <m:e>
                        <m:r>
                          <a:rPr lang="es-ES" sz="1100" b="1" i="1">
                            <a:solidFill>
                              <a:schemeClr val="tx1"/>
                            </a:solidFill>
                            <a:effectLst/>
                            <a:latin typeface="Cambria Math" panose="02040503050406030204" pitchFamily="18" charset="0"/>
                            <a:ea typeface="+mn-ea"/>
                            <a:cs typeface="+mn-cs"/>
                          </a:rPr>
                          <m:t>𝑽𝒊</m:t>
                        </m:r>
                      </m:e>
                    </m:acc>
                  </m:oMath>
                </m:oMathPara>
              </a14:m>
              <a:endParaRPr lang="es-ES" sz="1100">
                <a:solidFill>
                  <a:schemeClr val="tx1"/>
                </a:solidFill>
                <a:effectLst/>
                <a:latin typeface="+mn-lt"/>
                <a:ea typeface="+mn-ea"/>
                <a:cs typeface="+mn-cs"/>
              </a:endParaRPr>
            </a:p>
          </xdr:txBody>
        </xdr:sp>
      </mc:Choice>
      <mc:Fallback xmlns="">
        <xdr:sp macro="" textlink="">
          <xdr:nvSpPr>
            <xdr:cNvPr id="6" name="19 CuadroTexto"/>
            <xdr:cNvSpPr txBox="1"/>
          </xdr:nvSpPr>
          <xdr:spPr>
            <a:xfrm>
              <a:off x="6847470" y="10791093"/>
              <a:ext cx="971571" cy="2692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a:ea typeface="+mn-ea"/>
                  <a:cs typeface="+mn-cs"/>
                </a:rPr>
                <a:t>𝑸𝒊=𝑨𝒊∗</a:t>
              </a:r>
              <a:r>
                <a:rPr lang="es-ES" sz="1100" b="1" i="0">
                  <a:solidFill>
                    <a:schemeClr val="tx1"/>
                  </a:solidFill>
                  <a:effectLst/>
                  <a:latin typeface="Cambria Math" panose="02040503050406030204" pitchFamily="18" charset="0"/>
                  <a:ea typeface="+mn-ea"/>
                  <a:cs typeface="+mn-cs"/>
                </a:rPr>
                <a:t>(𝑽𝒊) ̅</a:t>
              </a:r>
              <a:endParaRPr lang="es-ES" sz="1100">
                <a:solidFill>
                  <a:schemeClr val="tx1"/>
                </a:solidFill>
                <a:effectLst/>
                <a:latin typeface="+mn-lt"/>
                <a:ea typeface="+mn-ea"/>
                <a:cs typeface="+mn-cs"/>
              </a:endParaRPr>
            </a:p>
          </xdr:txBody>
        </xdr:sp>
      </mc:Fallback>
    </mc:AlternateContent>
    <xdr:clientData/>
  </xdr:oneCellAnchor>
  <xdr:oneCellAnchor>
    <xdr:from>
      <xdr:col>8</xdr:col>
      <xdr:colOff>163536</xdr:colOff>
      <xdr:row>60</xdr:row>
      <xdr:rowOff>440202</xdr:rowOff>
    </xdr:from>
    <xdr:ext cx="1857376" cy="420243"/>
    <mc:AlternateContent xmlns:mc="http://schemas.openxmlformats.org/markup-compatibility/2006" xmlns:a14="http://schemas.microsoft.com/office/drawing/2010/main">
      <mc:Choice Requires="a14">
        <xdr:sp macro="" textlink="">
          <xdr:nvSpPr>
            <xdr:cNvPr id="7" name="20 CuadroTexto"/>
            <xdr:cNvSpPr txBox="1"/>
          </xdr:nvSpPr>
          <xdr:spPr>
            <a:xfrm>
              <a:off x="3716361" y="11127252"/>
              <a:ext cx="1857376" cy="4202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es-ES" sz="1100" b="1" i="1">
                        <a:solidFill>
                          <a:schemeClr val="tx1"/>
                        </a:solidFill>
                        <a:effectLst/>
                        <a:latin typeface="Cambria Math"/>
                        <a:ea typeface="+mn-ea"/>
                        <a:cs typeface="+mn-cs"/>
                      </a:rPr>
                      <m:t>𝑨𝒊</m:t>
                    </m:r>
                    <m:r>
                      <a:rPr lang="es-ES" sz="1100" b="1" i="1">
                        <a:solidFill>
                          <a:schemeClr val="tx1"/>
                        </a:solidFill>
                        <a:effectLst/>
                        <a:latin typeface="Cambria Math"/>
                        <a:ea typeface="+mn-ea"/>
                        <a:cs typeface="+mn-cs"/>
                      </a:rPr>
                      <m:t>=</m:t>
                    </m:r>
                    <m:f>
                      <m:fPr>
                        <m:ctrlPr>
                          <a:rPr lang="es-CO" sz="1100" b="1" i="1">
                            <a:solidFill>
                              <a:schemeClr val="tx1"/>
                            </a:solidFill>
                            <a:effectLst/>
                            <a:latin typeface="Cambria Math" panose="02040503050406030204" pitchFamily="18" charset="0"/>
                            <a:ea typeface="+mn-ea"/>
                            <a:cs typeface="+mn-cs"/>
                          </a:rPr>
                        </m:ctrlPr>
                      </m:fPr>
                      <m:num>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𝒉</m:t>
                            </m:r>
                          </m:e>
                          <m:sub>
                            <m:r>
                              <a:rPr lang="es-CO" sz="1100" b="1" i="1">
                                <a:solidFill>
                                  <a:schemeClr val="tx1"/>
                                </a:solidFill>
                                <a:effectLst/>
                                <a:latin typeface="Cambria Math" panose="02040503050406030204" pitchFamily="18" charset="0"/>
                                <a:ea typeface="+mn-ea"/>
                                <a:cs typeface="+mn-cs"/>
                              </a:rPr>
                              <m:t>𝒊</m:t>
                            </m:r>
                          </m:sub>
                        </m:sSub>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𝒉</m:t>
                            </m:r>
                          </m:e>
                          <m:sub>
                            <m:r>
                              <a:rPr lang="es-CO" sz="1100" b="1" i="1">
                                <a:solidFill>
                                  <a:schemeClr val="tx1"/>
                                </a:solidFill>
                                <a:effectLst/>
                                <a:latin typeface="Cambria Math" panose="02040503050406030204" pitchFamily="18" charset="0"/>
                                <a:ea typeface="+mn-ea"/>
                                <a:cs typeface="+mn-cs"/>
                              </a:rPr>
                              <m:t>𝒊</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𝟏</m:t>
                            </m:r>
                            <m:r>
                              <a:rPr lang="es-CO" sz="1100" b="1" i="1">
                                <a:solidFill>
                                  <a:schemeClr val="tx1"/>
                                </a:solidFill>
                                <a:effectLst/>
                                <a:latin typeface="Cambria Math" panose="02040503050406030204" pitchFamily="18" charset="0"/>
                                <a:ea typeface="+mn-ea"/>
                                <a:cs typeface="+mn-cs"/>
                              </a:rPr>
                              <m:t> </m:t>
                            </m:r>
                          </m:sub>
                        </m:sSub>
                        <m:r>
                          <a:rPr lang="es-CO" sz="1100" b="1" i="1">
                            <a:solidFill>
                              <a:schemeClr val="tx1"/>
                            </a:solidFill>
                            <a:effectLst/>
                            <a:latin typeface="Cambria Math" panose="02040503050406030204" pitchFamily="18" charset="0"/>
                            <a:ea typeface="+mn-ea"/>
                            <a:cs typeface="+mn-cs"/>
                          </a:rPr>
                          <m:t>)</m:t>
                        </m:r>
                        <m:r>
                          <a:rPr lang="es-ES" sz="1100" b="1" i="1">
                            <a:solidFill>
                              <a:schemeClr val="tx1"/>
                            </a:solidFill>
                            <a:effectLst/>
                            <a:latin typeface="Cambria Math"/>
                            <a:ea typeface="+mn-ea"/>
                            <a:cs typeface="+mn-cs"/>
                          </a:rPr>
                          <m:t>∗</m:t>
                        </m:r>
                        <m:r>
                          <a:rPr lang="es-CO" sz="1100" b="1" i="1">
                            <a:solidFill>
                              <a:schemeClr val="tx1"/>
                            </a:solidFill>
                            <a:effectLst/>
                            <a:latin typeface="Cambria Math" panose="02040503050406030204" pitchFamily="18" charset="0"/>
                            <a:ea typeface="+mn-ea"/>
                            <a:cs typeface="+mn-cs"/>
                          </a:rPr>
                          <m:t>𝑩</m:t>
                        </m:r>
                      </m:num>
                      <m:den>
                        <m:r>
                          <a:rPr lang="es-CO" sz="1100" b="1" i="1">
                            <a:solidFill>
                              <a:schemeClr val="tx1"/>
                            </a:solidFill>
                            <a:effectLst/>
                            <a:latin typeface="Cambria Math" panose="02040503050406030204" pitchFamily="18" charset="0"/>
                            <a:ea typeface="+mn-ea"/>
                            <a:cs typeface="+mn-cs"/>
                          </a:rPr>
                          <m:t>𝟐</m:t>
                        </m:r>
                      </m:den>
                    </m:f>
                  </m:oMath>
                </m:oMathPara>
              </a14:m>
              <a:endParaRPr lang="es-ES" sz="1100">
                <a:solidFill>
                  <a:schemeClr val="tx1"/>
                </a:solidFill>
                <a:effectLst/>
                <a:latin typeface="+mn-lt"/>
                <a:ea typeface="+mn-ea"/>
                <a:cs typeface="+mn-cs"/>
              </a:endParaRPr>
            </a:p>
          </xdr:txBody>
        </xdr:sp>
      </mc:Choice>
      <mc:Fallback xmlns="">
        <xdr:sp macro="" textlink="">
          <xdr:nvSpPr>
            <xdr:cNvPr id="7" name="20 CuadroTexto"/>
            <xdr:cNvSpPr txBox="1"/>
          </xdr:nvSpPr>
          <xdr:spPr>
            <a:xfrm>
              <a:off x="3716361" y="11127252"/>
              <a:ext cx="1857376" cy="4202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a:ea typeface="+mn-ea"/>
                  <a:cs typeface="+mn-cs"/>
                </a:rPr>
                <a:t>𝑨𝒊=</a:t>
              </a:r>
              <a:r>
                <a:rPr lang="es-CO" sz="1100" b="1" i="0">
                  <a:solidFill>
                    <a:schemeClr val="tx1"/>
                  </a:solidFill>
                  <a:effectLst/>
                  <a:latin typeface="Cambria Math" panose="02040503050406030204" pitchFamily="18" charset="0"/>
                  <a:ea typeface="+mn-ea"/>
                  <a:cs typeface="+mn-cs"/>
                </a:rPr>
                <a:t>(〖(𝒉〗_𝒊+𝒉_(𝒊+𝟏 ))</a:t>
              </a:r>
              <a:r>
                <a:rPr lang="es-ES" sz="1100" b="1" i="0">
                  <a:solidFill>
                    <a:schemeClr val="tx1"/>
                  </a:solidFill>
                  <a:effectLst/>
                  <a:latin typeface="Cambria Math"/>
                  <a:ea typeface="+mn-ea"/>
                  <a:cs typeface="+mn-cs"/>
                </a:rPr>
                <a:t>∗</a:t>
              </a:r>
              <a:r>
                <a:rPr lang="es-CO" sz="1100" b="1" i="0">
                  <a:solidFill>
                    <a:schemeClr val="tx1"/>
                  </a:solidFill>
                  <a:effectLst/>
                  <a:latin typeface="Cambria Math" panose="02040503050406030204" pitchFamily="18" charset="0"/>
                  <a:ea typeface="+mn-ea"/>
                  <a:cs typeface="+mn-cs"/>
                </a:rPr>
                <a:t>𝑩)/𝟐</a:t>
              </a:r>
              <a:endParaRPr lang="es-ES" sz="1100">
                <a:solidFill>
                  <a:schemeClr val="tx1"/>
                </a:solidFill>
                <a:effectLst/>
                <a:latin typeface="+mn-lt"/>
                <a:ea typeface="+mn-ea"/>
                <a:cs typeface="+mn-cs"/>
              </a:endParaRPr>
            </a:p>
          </xdr:txBody>
        </xdr:sp>
      </mc:Fallback>
    </mc:AlternateContent>
    <xdr:clientData/>
  </xdr:oneCellAnchor>
  <xdr:oneCellAnchor>
    <xdr:from>
      <xdr:col>1</xdr:col>
      <xdr:colOff>367666</xdr:colOff>
      <xdr:row>60</xdr:row>
      <xdr:rowOff>473320</xdr:rowOff>
    </xdr:from>
    <xdr:ext cx="2933700" cy="409215"/>
    <mc:AlternateContent xmlns:mc="http://schemas.openxmlformats.org/markup-compatibility/2006" xmlns:a14="http://schemas.microsoft.com/office/drawing/2010/main">
      <mc:Choice Requires="a14">
        <xdr:sp macro="" textlink="">
          <xdr:nvSpPr>
            <xdr:cNvPr id="8" name="21 CuadroTexto"/>
            <xdr:cNvSpPr txBox="1"/>
          </xdr:nvSpPr>
          <xdr:spPr>
            <a:xfrm>
              <a:off x="377191" y="11160370"/>
              <a:ext cx="2933700" cy="4092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acc>
                      <m:accPr>
                        <m:chr m:val="̅"/>
                        <m:ctrlPr>
                          <a:rPr lang="es-ES" sz="1100" b="1" i="1">
                            <a:solidFill>
                              <a:schemeClr val="tx1"/>
                            </a:solidFill>
                            <a:effectLst/>
                            <a:latin typeface="Cambria Math" panose="02040503050406030204" pitchFamily="18" charset="0"/>
                            <a:ea typeface="+mn-ea"/>
                            <a:cs typeface="+mn-cs"/>
                          </a:rPr>
                        </m:ctrlPr>
                      </m:accPr>
                      <m:e>
                        <m:r>
                          <a:rPr lang="es-ES" sz="1100" b="1" i="1">
                            <a:solidFill>
                              <a:schemeClr val="tx1"/>
                            </a:solidFill>
                            <a:effectLst/>
                            <a:latin typeface="Cambria Math" panose="02040503050406030204" pitchFamily="18" charset="0"/>
                            <a:ea typeface="+mn-ea"/>
                            <a:cs typeface="+mn-cs"/>
                          </a:rPr>
                          <m:t>𝑽𝒊</m:t>
                        </m:r>
                      </m:e>
                    </m:acc>
                    <m:r>
                      <a:rPr lang="es-ES" sz="1100" b="1" i="1">
                        <a:solidFill>
                          <a:schemeClr val="tx1"/>
                        </a:solidFill>
                        <a:effectLst/>
                        <a:latin typeface="Cambria Math"/>
                        <a:ea typeface="+mn-ea"/>
                        <a:cs typeface="+mn-cs"/>
                      </a:rPr>
                      <m:t>=</m:t>
                    </m:r>
                    <m:f>
                      <m:fPr>
                        <m:ctrlPr>
                          <a:rPr lang="es-ES" sz="1100" b="1" i="1">
                            <a:solidFill>
                              <a:schemeClr val="tx1"/>
                            </a:solidFill>
                            <a:effectLst/>
                            <a:latin typeface="Cambria Math" panose="02040503050406030204" pitchFamily="18" charset="0"/>
                            <a:ea typeface="+mn-ea"/>
                            <a:cs typeface="+mn-cs"/>
                          </a:rPr>
                        </m:ctrlPr>
                      </m:fPr>
                      <m:num>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𝟎</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𝟐</m:t>
                            </m:r>
                          </m:sub>
                        </m:sSub>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𝟐</m:t>
                        </m:r>
                        <m:r>
                          <a:rPr lang="es-ES" sz="1100" b="1" i="1">
                            <a:solidFill>
                              <a:schemeClr val="tx1"/>
                            </a:solidFill>
                            <a:effectLst/>
                            <a:latin typeface="Cambria Math"/>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𝟎</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𝟒</m:t>
                            </m:r>
                          </m:sub>
                        </m:sSub>
                        <m:r>
                          <a:rPr lang="es-ES" sz="1100" b="1" i="1">
                            <a:solidFill>
                              <a:schemeClr val="tx1"/>
                            </a:solidFill>
                            <a:effectLst/>
                            <a:latin typeface="Cambria Math"/>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𝟎</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𝟖</m:t>
                            </m:r>
                          </m:sub>
                        </m:sSub>
                      </m:num>
                      <m:den>
                        <m:r>
                          <a:rPr lang="es-ES" sz="1100" b="1" i="1">
                            <a:solidFill>
                              <a:schemeClr val="tx1"/>
                            </a:solidFill>
                            <a:effectLst/>
                            <a:latin typeface="Cambria Math"/>
                            <a:ea typeface="+mn-ea"/>
                            <a:cs typeface="+mn-cs"/>
                          </a:rPr>
                          <m:t>𝟒</m:t>
                        </m:r>
                      </m:den>
                    </m:f>
                    <m:r>
                      <a:rPr lang="es-ES" sz="1100" b="1" i="1">
                        <a:solidFill>
                          <a:schemeClr val="tx1"/>
                        </a:solidFill>
                        <a:effectLst/>
                        <a:latin typeface="Cambria Math"/>
                        <a:ea typeface="+mn-ea"/>
                        <a:cs typeface="+mn-cs"/>
                      </a:rPr>
                      <m:t> </m:t>
                    </m:r>
                  </m:oMath>
                </m:oMathPara>
              </a14:m>
              <a:endParaRPr lang="es-ES" sz="1100">
                <a:solidFill>
                  <a:schemeClr val="tx1"/>
                </a:solidFill>
                <a:effectLst/>
                <a:latin typeface="+mn-lt"/>
                <a:ea typeface="+mn-ea"/>
                <a:cs typeface="+mn-cs"/>
              </a:endParaRPr>
            </a:p>
          </xdr:txBody>
        </xdr:sp>
      </mc:Choice>
      <mc:Fallback xmlns="">
        <xdr:sp macro="" textlink="">
          <xdr:nvSpPr>
            <xdr:cNvPr id="8" name="21 CuadroTexto"/>
            <xdr:cNvSpPr txBox="1"/>
          </xdr:nvSpPr>
          <xdr:spPr>
            <a:xfrm>
              <a:off x="377191" y="11160370"/>
              <a:ext cx="2933700" cy="4092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panose="02040503050406030204" pitchFamily="18" charset="0"/>
                  <a:ea typeface="+mn-ea"/>
                  <a:cs typeface="+mn-cs"/>
                </a:rPr>
                <a:t>(𝑽𝒊) ̅</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𝟎.𝟐</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+𝟐∗𝑽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𝟎.𝟒</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𝟎.𝟖</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𝟒  </a:t>
              </a:r>
              <a:endParaRPr lang="es-ES" sz="1100">
                <a:solidFill>
                  <a:schemeClr val="tx1"/>
                </a:solidFill>
                <a:effectLst/>
                <a:latin typeface="+mn-lt"/>
                <a:ea typeface="+mn-ea"/>
                <a:cs typeface="+mn-cs"/>
              </a:endParaRPr>
            </a:p>
          </xdr:txBody>
        </xdr:sp>
      </mc:Fallback>
    </mc:AlternateContent>
    <xdr:clientData/>
  </xdr:oneCellAnchor>
  <xdr:oneCellAnchor>
    <xdr:from>
      <xdr:col>11</xdr:col>
      <xdr:colOff>69459</xdr:colOff>
      <xdr:row>60</xdr:row>
      <xdr:rowOff>29601</xdr:rowOff>
    </xdr:from>
    <xdr:ext cx="1055203" cy="410305"/>
    <mc:AlternateContent xmlns:mc="http://schemas.openxmlformats.org/markup-compatibility/2006" xmlns:a14="http://schemas.microsoft.com/office/drawing/2010/main">
      <mc:Choice Requires="a14">
        <xdr:sp macro="" textlink="">
          <xdr:nvSpPr>
            <xdr:cNvPr id="9" name="22 CuadroTexto"/>
            <xdr:cNvSpPr txBox="1"/>
          </xdr:nvSpPr>
          <xdr:spPr>
            <a:xfrm>
              <a:off x="5355834" y="10716651"/>
              <a:ext cx="1055203" cy="4103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𝒎𝒆𝒅𝒊𝒂</m:t>
                        </m:r>
                      </m:sub>
                    </m:sSub>
                    <m:r>
                      <a:rPr lang="es-ES" sz="1100" b="1" i="1">
                        <a:solidFill>
                          <a:schemeClr val="tx1"/>
                        </a:solidFill>
                        <a:effectLst/>
                        <a:latin typeface="Cambria Math"/>
                        <a:ea typeface="+mn-ea"/>
                        <a:cs typeface="+mn-cs"/>
                      </a:rPr>
                      <m:t>=</m:t>
                    </m:r>
                    <m:f>
                      <m:fPr>
                        <m:ctrlPr>
                          <a:rPr lang="es-ES" sz="1100" b="1" i="1">
                            <a:solidFill>
                              <a:schemeClr val="tx1"/>
                            </a:solidFill>
                            <a:effectLst/>
                            <a:latin typeface="Cambria Math" panose="02040503050406030204" pitchFamily="18" charset="0"/>
                            <a:ea typeface="+mn-ea"/>
                            <a:cs typeface="+mn-cs"/>
                          </a:rPr>
                        </m:ctrlPr>
                      </m:fPr>
                      <m:num>
                        <m:r>
                          <a:rPr lang="es-ES" sz="1100" b="1" i="1">
                            <a:solidFill>
                              <a:schemeClr val="tx1"/>
                            </a:solidFill>
                            <a:effectLst/>
                            <a:latin typeface="Cambria Math"/>
                            <a:ea typeface="+mn-ea"/>
                            <a:cs typeface="+mn-cs"/>
                          </a:rPr>
                          <m:t>𝑸𝒕</m:t>
                        </m:r>
                      </m:num>
                      <m:den>
                        <m:r>
                          <a:rPr lang="es-ES" sz="1100" b="1" i="1">
                            <a:solidFill>
                              <a:schemeClr val="tx1"/>
                            </a:solidFill>
                            <a:effectLst/>
                            <a:latin typeface="Cambria Math"/>
                            <a:ea typeface="+mn-ea"/>
                            <a:cs typeface="+mn-cs"/>
                          </a:rPr>
                          <m:t>𝑨𝒕</m:t>
                        </m:r>
                      </m:den>
                    </m:f>
                    <m:r>
                      <a:rPr lang="es-ES" sz="1100" b="1" i="1">
                        <a:solidFill>
                          <a:schemeClr val="tx1"/>
                        </a:solidFill>
                        <a:effectLst/>
                        <a:latin typeface="Cambria Math"/>
                        <a:ea typeface="+mn-ea"/>
                        <a:cs typeface="+mn-cs"/>
                      </a:rPr>
                      <m:t> </m:t>
                    </m:r>
                  </m:oMath>
                </m:oMathPara>
              </a14:m>
              <a:endParaRPr lang="es-ES" sz="1100">
                <a:solidFill>
                  <a:schemeClr val="tx1"/>
                </a:solidFill>
                <a:effectLst/>
                <a:latin typeface="+mn-lt"/>
                <a:ea typeface="+mn-ea"/>
                <a:cs typeface="+mn-cs"/>
              </a:endParaRPr>
            </a:p>
          </xdr:txBody>
        </xdr:sp>
      </mc:Choice>
      <mc:Fallback xmlns="">
        <xdr:sp macro="" textlink="">
          <xdr:nvSpPr>
            <xdr:cNvPr id="9" name="22 CuadroTexto"/>
            <xdr:cNvSpPr txBox="1"/>
          </xdr:nvSpPr>
          <xdr:spPr>
            <a:xfrm>
              <a:off x="5355834" y="10716651"/>
              <a:ext cx="1055203" cy="4103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𝒎𝒆𝒅𝒊𝒂=𝑸𝒕</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𝑨𝒕  </a:t>
              </a:r>
              <a:endParaRPr lang="es-ES" sz="1100">
                <a:solidFill>
                  <a:schemeClr val="tx1"/>
                </a:solidFill>
                <a:effectLst/>
                <a:latin typeface="+mn-lt"/>
                <a:ea typeface="+mn-ea"/>
                <a:cs typeface="+mn-cs"/>
              </a:endParaRPr>
            </a:p>
          </xdr:txBody>
        </xdr:sp>
      </mc:Fallback>
    </mc:AlternateContent>
    <xdr:clientData/>
  </xdr:oneCellAnchor>
  <xdr:oneCellAnchor>
    <xdr:from>
      <xdr:col>2</xdr:col>
      <xdr:colOff>280349</xdr:colOff>
      <xdr:row>60</xdr:row>
      <xdr:rowOff>57947</xdr:rowOff>
    </xdr:from>
    <xdr:ext cx="4906839" cy="416524"/>
    <mc:AlternateContent xmlns:mc="http://schemas.openxmlformats.org/markup-compatibility/2006" xmlns:a14="http://schemas.microsoft.com/office/drawing/2010/main">
      <mc:Choice Requires="a14">
        <xdr:sp macro="" textlink="">
          <xdr:nvSpPr>
            <xdr:cNvPr id="10" name="21 CuadroTexto"/>
            <xdr:cNvSpPr txBox="1"/>
          </xdr:nvSpPr>
          <xdr:spPr>
            <a:xfrm>
              <a:off x="737549" y="10744997"/>
              <a:ext cx="4906839" cy="416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acc>
                      <m:accPr>
                        <m:chr m:val="̅"/>
                        <m:ctrlPr>
                          <a:rPr lang="es-ES" sz="1100" b="1" i="1">
                            <a:solidFill>
                              <a:schemeClr val="tx1"/>
                            </a:solidFill>
                            <a:effectLst/>
                            <a:latin typeface="Cambria Math" panose="02040503050406030204" pitchFamily="18" charset="0"/>
                            <a:ea typeface="+mn-ea"/>
                            <a:cs typeface="+mn-cs"/>
                          </a:rPr>
                        </m:ctrlPr>
                      </m:accPr>
                      <m:e>
                        <m:r>
                          <a:rPr lang="es-ES" sz="1100" b="1" i="1">
                            <a:solidFill>
                              <a:schemeClr val="tx1"/>
                            </a:solidFill>
                            <a:effectLst/>
                            <a:latin typeface="Cambria Math" panose="02040503050406030204" pitchFamily="18" charset="0"/>
                            <a:ea typeface="+mn-ea"/>
                            <a:cs typeface="+mn-cs"/>
                          </a:rPr>
                          <m:t>𝑽𝒊</m:t>
                        </m:r>
                      </m:e>
                    </m:acc>
                    <m:r>
                      <a:rPr lang="es-ES" sz="1100" b="1" i="1">
                        <a:solidFill>
                          <a:schemeClr val="tx1"/>
                        </a:solidFill>
                        <a:effectLst/>
                        <a:latin typeface="Cambria Math"/>
                        <a:ea typeface="+mn-ea"/>
                        <a:cs typeface="+mn-cs"/>
                      </a:rPr>
                      <m:t>=</m:t>
                    </m:r>
                    <m:f>
                      <m:fPr>
                        <m:ctrlPr>
                          <a:rPr lang="es-ES" sz="1100" b="1" i="1">
                            <a:solidFill>
                              <a:schemeClr val="tx1"/>
                            </a:solidFill>
                            <a:effectLst/>
                            <a:latin typeface="Cambria Math" panose="02040503050406030204" pitchFamily="18" charset="0"/>
                            <a:ea typeface="+mn-ea"/>
                            <a:cs typeface="+mn-cs"/>
                          </a:rPr>
                        </m:ctrlPr>
                      </m:fPr>
                      <m:num>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a:ea typeface="+mn-ea"/>
                                <a:cs typeface="+mn-cs"/>
                              </a:rPr>
                              <m:t>.</m:t>
                            </m:r>
                            <m:r>
                              <a:rPr lang="es-CO" sz="1100" b="1" i="1">
                                <a:solidFill>
                                  <a:schemeClr val="tx1"/>
                                </a:solidFill>
                                <a:effectLst/>
                                <a:latin typeface="Cambria Math" panose="02040503050406030204" pitchFamily="18" charset="0"/>
                                <a:ea typeface="+mn-ea"/>
                                <a:cs typeface="+mn-cs"/>
                              </a:rPr>
                              <m:t>𝟏</m:t>
                            </m:r>
                          </m:sub>
                        </m:sSub>
                        <m:r>
                          <a:rPr lang="es-ES" sz="1100" b="1" i="1">
                            <a:solidFill>
                              <a:schemeClr val="tx1"/>
                            </a:solidFill>
                            <a:effectLst/>
                            <a:latin typeface="Cambria Math"/>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𝟎</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𝟒</m:t>
                            </m:r>
                          </m:sub>
                        </m:sSub>
                        <m:r>
                          <a:rPr lang="es-ES" sz="1100" b="1" i="1">
                            <a:solidFill>
                              <a:schemeClr val="tx1"/>
                            </a:solidFill>
                            <a:effectLst/>
                            <a:latin typeface="Cambria Math"/>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𝟓</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𝟔</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𝟕</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𝟖</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𝟗</m:t>
                                </m:r>
                              </m:sub>
                            </m:sSub>
                            <m:r>
                              <a:rPr lang="es-ES" sz="1100" b="1" i="1">
                                <a:solidFill>
                                  <a:schemeClr val="tx1"/>
                                </a:solidFill>
                                <a:effectLst/>
                                <a:latin typeface="Cambria Math" panose="02040503050406030204" pitchFamily="18" charset="0"/>
                                <a:ea typeface="+mn-ea"/>
                                <a:cs typeface="+mn-cs"/>
                              </a:rPr>
                              <m:t>+</m:t>
                            </m:r>
                            <m:r>
                              <a:rPr lang="es-ES" sz="1100" b="1" i="1">
                                <a:solidFill>
                                  <a:schemeClr val="tx1"/>
                                </a:solidFill>
                                <a:effectLst/>
                                <a:latin typeface="Cambria Math"/>
                                <a:ea typeface="+mn-ea"/>
                                <a:cs typeface="+mn-cs"/>
                              </a:rPr>
                              <m:t>𝑽</m:t>
                            </m:r>
                          </m:e>
                          <m:sub>
                            <m:r>
                              <a:rPr lang="es-CO" sz="1100" b="1" i="1">
                                <a:solidFill>
                                  <a:schemeClr val="tx1"/>
                                </a:solidFill>
                                <a:effectLst/>
                                <a:latin typeface="Cambria Math" panose="02040503050406030204" pitchFamily="18" charset="0"/>
                                <a:ea typeface="+mn-ea"/>
                                <a:cs typeface="+mn-cs"/>
                              </a:rPr>
                              <m:t>𝒔𝒖𝒑𝒇</m:t>
                            </m:r>
                            <m:r>
                              <a:rPr lang="es-CO" sz="1100" b="1" i="1">
                                <a:solidFill>
                                  <a:schemeClr val="tx1"/>
                                </a:solidFill>
                                <a:effectLst/>
                                <a:latin typeface="Cambria Math" panose="02040503050406030204" pitchFamily="18" charset="0"/>
                                <a:ea typeface="+mn-ea"/>
                                <a:cs typeface="+mn-cs"/>
                              </a:rPr>
                              <m:t> </m:t>
                            </m:r>
                          </m:sub>
                        </m:sSub>
                      </m:num>
                      <m:den>
                        <m:r>
                          <a:rPr lang="es-CO" sz="1100" b="1" i="1">
                            <a:solidFill>
                              <a:schemeClr val="tx1"/>
                            </a:solidFill>
                            <a:effectLst/>
                            <a:latin typeface="Cambria Math" panose="02040503050406030204" pitchFamily="18" charset="0"/>
                            <a:ea typeface="+mn-ea"/>
                            <a:cs typeface="+mn-cs"/>
                          </a:rPr>
                          <m:t>𝟏𝟎</m:t>
                        </m:r>
                      </m:den>
                    </m:f>
                    <m:r>
                      <a:rPr lang="es-ES" sz="1100" b="1" i="1">
                        <a:solidFill>
                          <a:schemeClr val="tx1"/>
                        </a:solidFill>
                        <a:effectLst/>
                        <a:latin typeface="Cambria Math"/>
                        <a:ea typeface="+mn-ea"/>
                        <a:cs typeface="+mn-cs"/>
                      </a:rPr>
                      <m:t> </m:t>
                    </m:r>
                  </m:oMath>
                </m:oMathPara>
              </a14:m>
              <a:endParaRPr lang="es-ES" sz="1100">
                <a:solidFill>
                  <a:schemeClr val="tx1"/>
                </a:solidFill>
                <a:effectLst/>
                <a:latin typeface="+mn-lt"/>
                <a:ea typeface="+mn-ea"/>
                <a:cs typeface="+mn-cs"/>
              </a:endParaRPr>
            </a:p>
          </xdr:txBody>
        </xdr:sp>
      </mc:Choice>
      <mc:Fallback xmlns="">
        <xdr:sp macro="" textlink="">
          <xdr:nvSpPr>
            <xdr:cNvPr id="10" name="21 CuadroTexto"/>
            <xdr:cNvSpPr txBox="1"/>
          </xdr:nvSpPr>
          <xdr:spPr>
            <a:xfrm>
              <a:off x="737549" y="10744997"/>
              <a:ext cx="4906839" cy="416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panose="02040503050406030204" pitchFamily="18" charset="0"/>
                  <a:ea typeface="+mn-ea"/>
                  <a:cs typeface="+mn-cs"/>
                </a:rPr>
                <a:t>(𝑽𝒊) ̅</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CO" sz="1100" b="1" i="0">
                  <a:solidFill>
                    <a:schemeClr val="tx1"/>
                  </a:solidFill>
                  <a:effectLst/>
                  <a:latin typeface="Cambria Math" panose="02040503050406030204" pitchFamily="18" charset="0"/>
                  <a:ea typeface="+mn-ea"/>
                  <a:cs typeface="+mn-cs"/>
                </a:rPr>
                <a:t>𝟎</a:t>
              </a:r>
              <a:r>
                <a:rPr lang="es-ES" sz="1100" b="1" i="0">
                  <a:solidFill>
                    <a:schemeClr val="tx1"/>
                  </a:solidFill>
                  <a:effectLst/>
                  <a:latin typeface="Cambria Math"/>
                  <a:ea typeface="+mn-ea"/>
                  <a:cs typeface="+mn-cs"/>
                </a:rPr>
                <a:t>.</a:t>
              </a:r>
              <a:r>
                <a:rPr lang="es-CO" sz="1100" b="1" i="0">
                  <a:solidFill>
                    <a:schemeClr val="tx1"/>
                  </a:solidFill>
                  <a:effectLst/>
                  <a:latin typeface="Cambria Math" panose="02040503050406030204" pitchFamily="18" charset="0"/>
                  <a:ea typeface="+mn-ea"/>
                  <a:cs typeface="+mn-cs"/>
                </a:rPr>
                <a:t>𝟏</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𝑽_(</a:t>
              </a:r>
              <a:r>
                <a:rPr lang="es-CO" sz="1100" b="1" i="0">
                  <a:solidFill>
                    <a:schemeClr val="tx1"/>
                  </a:solidFill>
                  <a:effectLst/>
                  <a:latin typeface="Cambria Math" panose="02040503050406030204" pitchFamily="18" charset="0"/>
                  <a:ea typeface="+mn-ea"/>
                  <a:cs typeface="+mn-cs"/>
                </a:rPr>
                <a:t>𝟎</a:t>
              </a:r>
              <a:r>
                <a:rPr lang="es-ES" sz="1100" b="1" i="0">
                  <a:solidFill>
                    <a:schemeClr val="tx1"/>
                  </a:solidFill>
                  <a:effectLst/>
                  <a:latin typeface="Cambria Math" panose="02040503050406030204" pitchFamily="18" charset="0"/>
                  <a:ea typeface="+mn-ea"/>
                  <a:cs typeface="+mn-cs"/>
                </a:rPr>
                <a:t>.</a:t>
              </a:r>
              <a:r>
                <a:rPr lang="es-CO" sz="1100" b="1" i="0">
                  <a:solidFill>
                    <a:schemeClr val="tx1"/>
                  </a:solidFill>
                  <a:effectLst/>
                  <a:latin typeface="Cambria Math" panose="02040503050406030204" pitchFamily="18" charset="0"/>
                  <a:ea typeface="+mn-ea"/>
                  <a:cs typeface="+mn-cs"/>
                </a:rPr>
                <a:t>𝟐</a:t>
              </a:r>
              <a:r>
                <a:rPr lang="es-ES" sz="1100" b="1" i="0">
                  <a:solidFill>
                    <a:schemeClr val="tx1"/>
                  </a:solidFill>
                  <a:effectLst/>
                  <a:latin typeface="Cambria Math" panose="02040503050406030204" pitchFamily="18" charset="0"/>
                  <a:ea typeface="+mn-ea"/>
                  <a:cs typeface="+mn-cs"/>
                </a:rPr>
                <a:t>)+𝑽_(</a:t>
              </a:r>
              <a:r>
                <a:rPr lang="es-CO" sz="1100" b="1" i="0">
                  <a:solidFill>
                    <a:schemeClr val="tx1"/>
                  </a:solidFill>
                  <a:effectLst/>
                  <a:latin typeface="Cambria Math" panose="02040503050406030204" pitchFamily="18" charset="0"/>
                  <a:ea typeface="+mn-ea"/>
                  <a:cs typeface="+mn-cs"/>
                </a:rPr>
                <a:t>𝟎</a:t>
              </a:r>
              <a:r>
                <a:rPr lang="es-ES" sz="1100" b="1" i="0">
                  <a:solidFill>
                    <a:schemeClr val="tx1"/>
                  </a:solidFill>
                  <a:effectLst/>
                  <a:latin typeface="Cambria Math" panose="02040503050406030204" pitchFamily="18" charset="0"/>
                  <a:ea typeface="+mn-ea"/>
                  <a:cs typeface="+mn-cs"/>
                </a:rPr>
                <a:t>.</a:t>
              </a:r>
              <a:r>
                <a:rPr lang="es-CO" sz="1100" b="1" i="0">
                  <a:solidFill>
                    <a:schemeClr val="tx1"/>
                  </a:solidFill>
                  <a:effectLst/>
                  <a:latin typeface="Cambria Math" panose="02040503050406030204" pitchFamily="18" charset="0"/>
                  <a:ea typeface="+mn-ea"/>
                  <a:cs typeface="+mn-cs"/>
                </a:rPr>
                <a:t>𝟑</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𝟎.𝟒</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𝟓</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𝟔</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𝟕</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𝟖</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𝟗</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CO" sz="1100" b="1" i="0">
                  <a:solidFill>
                    <a:schemeClr val="tx1"/>
                  </a:solidFill>
                  <a:effectLst/>
                  <a:latin typeface="Cambria Math" panose="02040503050406030204" pitchFamily="18" charset="0"/>
                  <a:ea typeface="+mn-ea"/>
                  <a:cs typeface="+mn-cs"/>
                </a:rPr>
                <a:t>𝒔𝒖𝒑𝒇 </a:t>
              </a:r>
              <a:r>
                <a:rPr lang="es-ES" sz="1100" b="1" i="0">
                  <a:solidFill>
                    <a:schemeClr val="tx1"/>
                  </a:solidFill>
                  <a:effectLst/>
                  <a:latin typeface="Cambria Math" panose="02040503050406030204" pitchFamily="18" charset="0"/>
                  <a:ea typeface="+mn-ea"/>
                  <a:cs typeface="+mn-cs"/>
                </a:rPr>
                <a:t>))/</a:t>
              </a:r>
              <a:r>
                <a:rPr lang="es-CO" sz="1100" b="1" i="0">
                  <a:solidFill>
                    <a:schemeClr val="tx1"/>
                  </a:solidFill>
                  <a:effectLst/>
                  <a:latin typeface="Cambria Math" panose="02040503050406030204" pitchFamily="18" charset="0"/>
                  <a:ea typeface="+mn-ea"/>
                  <a:cs typeface="+mn-cs"/>
                </a:rPr>
                <a:t>𝟏𝟎</a:t>
              </a:r>
              <a:r>
                <a:rPr lang="es-ES" sz="1100" b="1" i="0">
                  <a:solidFill>
                    <a:schemeClr val="tx1"/>
                  </a:solidFill>
                  <a:effectLst/>
                  <a:latin typeface="Cambria Math"/>
                  <a:ea typeface="+mn-ea"/>
                  <a:cs typeface="+mn-cs"/>
                </a:rPr>
                <a:t>  </a:t>
              </a:r>
              <a:endParaRPr lang="es-ES" sz="1100">
                <a:solidFill>
                  <a:schemeClr val="tx1"/>
                </a:solidFill>
                <a:effectLst/>
                <a:latin typeface="+mn-lt"/>
                <a:ea typeface="+mn-ea"/>
                <a:cs typeface="+mn-cs"/>
              </a:endParaRPr>
            </a:p>
          </xdr:txBody>
        </xdr:sp>
      </mc:Fallback>
    </mc:AlternateContent>
    <xdr:clientData/>
  </xdr:oneCellAnchor>
  <xdr:oneCellAnchor>
    <xdr:from>
      <xdr:col>13</xdr:col>
      <xdr:colOff>318636</xdr:colOff>
      <xdr:row>60</xdr:row>
      <xdr:rowOff>482949</xdr:rowOff>
    </xdr:from>
    <xdr:ext cx="1279721" cy="355738"/>
    <mc:AlternateContent xmlns:mc="http://schemas.openxmlformats.org/markup-compatibility/2006" xmlns:a14="http://schemas.microsoft.com/office/drawing/2010/main">
      <mc:Choice Requires="a14">
        <xdr:sp macro="" textlink="">
          <xdr:nvSpPr>
            <xdr:cNvPr id="11" name="19 CuadroTexto"/>
            <xdr:cNvSpPr txBox="1"/>
          </xdr:nvSpPr>
          <xdr:spPr>
            <a:xfrm>
              <a:off x="6871836" y="11169999"/>
              <a:ext cx="1279721" cy="355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14:m>
                <m:oMath xmlns:m="http://schemas.openxmlformats.org/officeDocument/2006/math">
                  <m:r>
                    <a:rPr lang="es-ES" sz="1100" b="1" i="1">
                      <a:solidFill>
                        <a:schemeClr val="tx1"/>
                      </a:solidFill>
                      <a:effectLst/>
                      <a:latin typeface="Cambria Math"/>
                      <a:ea typeface="+mn-ea"/>
                      <a:cs typeface="+mn-cs"/>
                    </a:rPr>
                    <m:t>𝑸</m:t>
                  </m:r>
                  <m:d>
                    <m:dPr>
                      <m:begChr m:val="["/>
                      <m:endChr m:val="]"/>
                      <m:ctrlPr>
                        <a:rPr lang="es-ES" sz="1100" b="1" i="1">
                          <a:solidFill>
                            <a:schemeClr val="tx1"/>
                          </a:solidFill>
                          <a:effectLst/>
                          <a:latin typeface="Cambria Math" panose="02040503050406030204" pitchFamily="18" charset="0"/>
                          <a:ea typeface="+mn-ea"/>
                          <a:cs typeface="+mn-cs"/>
                        </a:rPr>
                      </m:ctrlPr>
                    </m:dPr>
                    <m:e>
                      <m:r>
                        <a:rPr lang="es-ES" sz="1100" b="1" i="1">
                          <a:solidFill>
                            <a:schemeClr val="tx1"/>
                          </a:solidFill>
                          <a:effectLst/>
                          <a:latin typeface="Cambria Math" panose="02040503050406030204" pitchFamily="18" charset="0"/>
                          <a:ea typeface="+mn-ea"/>
                          <a:cs typeface="+mn-cs"/>
                        </a:rPr>
                        <m:t>%</m:t>
                      </m:r>
                    </m:e>
                  </m:d>
                  <m:r>
                    <a:rPr lang="es-ES" sz="1100" b="1" i="1">
                      <a:solidFill>
                        <a:schemeClr val="tx1"/>
                      </a:solidFill>
                      <a:effectLst/>
                      <a:latin typeface="Cambria Math"/>
                      <a:ea typeface="+mn-ea"/>
                      <a:cs typeface="+mn-cs"/>
                    </a:rPr>
                    <m:t>=</m:t>
                  </m:r>
                  <m:f>
                    <m:fPr>
                      <m:ctrlPr>
                        <a:rPr lang="es-ES" sz="1100" b="1" i="1">
                          <a:solidFill>
                            <a:schemeClr val="tx1"/>
                          </a:solidFill>
                          <a:effectLst/>
                          <a:latin typeface="Cambria Math" panose="02040503050406030204" pitchFamily="18" charset="0"/>
                          <a:ea typeface="+mn-ea"/>
                          <a:cs typeface="+mn-cs"/>
                        </a:rPr>
                      </m:ctrlPr>
                    </m:fPr>
                    <m:num>
                      <m:r>
                        <a:rPr lang="es-ES" sz="1100" b="1" i="1">
                          <a:solidFill>
                            <a:schemeClr val="tx1"/>
                          </a:solidFill>
                          <a:effectLst/>
                          <a:latin typeface="Cambria Math" panose="02040503050406030204" pitchFamily="18" charset="0"/>
                          <a:ea typeface="+mn-ea"/>
                          <a:cs typeface="+mn-cs"/>
                        </a:rPr>
                        <m:t>𝑸𝒊</m:t>
                      </m:r>
                    </m:num>
                    <m:den>
                      <m:r>
                        <a:rPr lang="es-ES" sz="1100" b="1" i="1">
                          <a:solidFill>
                            <a:schemeClr val="tx1"/>
                          </a:solidFill>
                          <a:effectLst/>
                          <a:latin typeface="Cambria Math" panose="02040503050406030204" pitchFamily="18" charset="0"/>
                          <a:ea typeface="+mn-ea"/>
                          <a:cs typeface="+mn-cs"/>
                        </a:rPr>
                        <m:t>𝑸𝒕</m:t>
                      </m:r>
                    </m:den>
                  </m:f>
                </m:oMath>
              </a14:m>
              <a:r>
                <a:rPr lang="es-ES" sz="1100">
                  <a:solidFill>
                    <a:schemeClr val="tx1"/>
                  </a:solidFill>
                  <a:effectLst/>
                  <a:latin typeface="+mn-lt"/>
                  <a:ea typeface="+mn-ea"/>
                  <a:cs typeface="+mn-cs"/>
                </a:rPr>
                <a:t>*100</a:t>
              </a:r>
            </a:p>
          </xdr:txBody>
        </xdr:sp>
      </mc:Choice>
      <mc:Fallback xmlns="">
        <xdr:sp macro="" textlink="">
          <xdr:nvSpPr>
            <xdr:cNvPr id="11" name="19 CuadroTexto"/>
            <xdr:cNvSpPr txBox="1"/>
          </xdr:nvSpPr>
          <xdr:spPr>
            <a:xfrm>
              <a:off x="6871836" y="11169999"/>
              <a:ext cx="1279721" cy="355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ES" sz="1100" b="1" i="0">
                  <a:solidFill>
                    <a:schemeClr val="tx1"/>
                  </a:solidFill>
                  <a:effectLst/>
                  <a:latin typeface="Cambria Math"/>
                  <a:ea typeface="+mn-ea"/>
                  <a:cs typeface="+mn-cs"/>
                </a:rPr>
                <a:t>𝑸</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𝑸𝒊/𝑸𝒕</a:t>
              </a:r>
              <a:r>
                <a:rPr lang="es-ES" sz="1100">
                  <a:solidFill>
                    <a:schemeClr val="tx1"/>
                  </a:solidFill>
                  <a:effectLst/>
                  <a:latin typeface="+mn-lt"/>
                  <a:ea typeface="+mn-ea"/>
                  <a:cs typeface="+mn-cs"/>
                </a:rPr>
                <a:t>*100</a:t>
              </a:r>
            </a:p>
          </xdr:txBody>
        </xdr:sp>
      </mc:Fallback>
    </mc:AlternateContent>
    <xdr:clientData/>
  </xdr:oneCellAnchor>
  <xdr:oneCellAnchor>
    <xdr:from>
      <xdr:col>14</xdr:col>
      <xdr:colOff>777240</xdr:colOff>
      <xdr:row>66</xdr:row>
      <xdr:rowOff>191354</xdr:rowOff>
    </xdr:from>
    <xdr:ext cx="153866" cy="196464"/>
    <mc:AlternateContent xmlns:mc="http://schemas.openxmlformats.org/markup-compatibility/2006" xmlns:a14="http://schemas.microsoft.com/office/drawing/2010/main">
      <mc:Choice Requires="a14">
        <xdr:sp macro="" textlink="">
          <xdr:nvSpPr>
            <xdr:cNvPr id="12" name="CuadroTexto 11">
              <a:extLst>
                <a:ext uri="{FF2B5EF4-FFF2-40B4-BE49-F238E27FC236}">
                  <a16:creationId xmlns:a16="http://schemas.microsoft.com/office/drawing/2014/main" id="{6F0463C6-72E8-49C8-9624-A98832FF5853}"/>
                </a:ext>
              </a:extLst>
            </xdr:cNvPr>
            <xdr:cNvSpPr txBox="1"/>
          </xdr:nvSpPr>
          <xdr:spPr>
            <a:xfrm>
              <a:off x="8044815" y="13354904"/>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bar>
                      <m:barPr>
                        <m:pos m:val="top"/>
                        <m:ctrlPr>
                          <a:rPr lang="es-CO" sz="1100" b="1" i="1" baseline="0">
                            <a:latin typeface="Cambria Math" panose="02040503050406030204" pitchFamily="18" charset="0"/>
                          </a:rPr>
                        </m:ctrlPr>
                      </m:barPr>
                      <m:e>
                        <m:r>
                          <a:rPr lang="es-CO" sz="1100" b="1" i="0" baseline="0">
                            <a:latin typeface="Cambria Math" panose="02040503050406030204" pitchFamily="18" charset="0"/>
                          </a:rPr>
                          <m:t>𝐕𝐢</m:t>
                        </m:r>
                      </m:e>
                    </m:bar>
                  </m:oMath>
                </m:oMathPara>
              </a14:m>
              <a:endParaRPr lang="es-CO" sz="1100" b="1" i="0" baseline="0">
                <a:latin typeface="Calibri" panose="020F0502020204030204" pitchFamily="34" charset="0"/>
              </a:endParaRPr>
            </a:p>
          </xdr:txBody>
        </xdr:sp>
      </mc:Choice>
      <mc:Fallback xmlns="">
        <xdr:sp macro="" textlink="">
          <xdr:nvSpPr>
            <xdr:cNvPr id="12" name="CuadroTexto 11">
              <a:extLst>
                <a:ext uri="{FF2B5EF4-FFF2-40B4-BE49-F238E27FC236}">
                  <a16:creationId xmlns:a16="http://schemas.microsoft.com/office/drawing/2014/main" id="{6F0463C6-72E8-49C8-9624-A98832FF5853}"/>
                </a:ext>
              </a:extLst>
            </xdr:cNvPr>
            <xdr:cNvSpPr txBox="1"/>
          </xdr:nvSpPr>
          <xdr:spPr>
            <a:xfrm>
              <a:off x="8044815" y="13354904"/>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mc:Fallback>
    </mc:AlternateContent>
    <xdr:clientData/>
  </xdr:oneCellAnchor>
  <xdr:twoCellAnchor editAs="oneCell">
    <xdr:from>
      <xdr:col>1</xdr:col>
      <xdr:colOff>102577</xdr:colOff>
      <xdr:row>70</xdr:row>
      <xdr:rowOff>14654</xdr:rowOff>
    </xdr:from>
    <xdr:to>
      <xdr:col>5</xdr:col>
      <xdr:colOff>461595</xdr:colOff>
      <xdr:row>70</xdr:row>
      <xdr:rowOff>1883019</xdr:rowOff>
    </xdr:to>
    <xdr:pic>
      <xdr:nvPicPr>
        <xdr:cNvPr id="13" name="12 Imagen"/>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H="1">
          <a:off x="112102" y="13940204"/>
          <a:ext cx="2492618" cy="1868365"/>
        </a:xfrm>
        <a:prstGeom prst="rect">
          <a:avLst/>
        </a:prstGeom>
      </xdr:spPr>
    </xdr:pic>
    <xdr:clientData/>
  </xdr:twoCellAnchor>
  <xdr:twoCellAnchor editAs="oneCell">
    <xdr:from>
      <xdr:col>6</xdr:col>
      <xdr:colOff>342901</xdr:colOff>
      <xdr:row>70</xdr:row>
      <xdr:rowOff>35169</xdr:rowOff>
    </xdr:from>
    <xdr:to>
      <xdr:col>11</xdr:col>
      <xdr:colOff>276957</xdr:colOff>
      <xdr:row>70</xdr:row>
      <xdr:rowOff>1903534</xdr:rowOff>
    </xdr:to>
    <xdr:pic>
      <xdr:nvPicPr>
        <xdr:cNvPr id="14" name="13 Imagen"/>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flipH="1">
          <a:off x="3067051" y="13960719"/>
          <a:ext cx="2496281" cy="1868365"/>
        </a:xfrm>
        <a:prstGeom prst="rect">
          <a:avLst/>
        </a:prstGeom>
      </xdr:spPr>
    </xdr:pic>
    <xdr:clientData/>
  </xdr:twoCellAnchor>
  <xdr:twoCellAnchor editAs="oneCell">
    <xdr:from>
      <xdr:col>13</xdr:col>
      <xdr:colOff>271097</xdr:colOff>
      <xdr:row>70</xdr:row>
      <xdr:rowOff>58615</xdr:rowOff>
    </xdr:from>
    <xdr:to>
      <xdr:col>15</xdr:col>
      <xdr:colOff>54952</xdr:colOff>
      <xdr:row>70</xdr:row>
      <xdr:rowOff>1773115</xdr:rowOff>
    </xdr:to>
    <xdr:pic>
      <xdr:nvPicPr>
        <xdr:cNvPr id="15" name="15 Imagen"/>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flipH="1">
          <a:off x="6824297" y="13984165"/>
          <a:ext cx="1279280" cy="17145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14</xdr:col>
          <xdr:colOff>504825</xdr:colOff>
          <xdr:row>1</xdr:row>
          <xdr:rowOff>95250</xdr:rowOff>
        </xdr:from>
        <xdr:to>
          <xdr:col>15</xdr:col>
          <xdr:colOff>352425</xdr:colOff>
          <xdr:row>2</xdr:row>
          <xdr:rowOff>38100</xdr:rowOff>
        </xdr:to>
        <xdr:sp macro="" textlink="">
          <xdr:nvSpPr>
            <xdr:cNvPr id="16386" name="Object 2" hidden="1">
              <a:extLst>
                <a:ext uri="{63B3BB69-23CF-44E3-9099-C40C66FF867C}">
                  <a14:compatExt spid="_x0000_s16386"/>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104775</xdr:colOff>
      <xdr:row>1</xdr:row>
      <xdr:rowOff>15062</xdr:rowOff>
    </xdr:from>
    <xdr:to>
      <xdr:col>3</xdr:col>
      <xdr:colOff>657225</xdr:colOff>
      <xdr:row>2</xdr:row>
      <xdr:rowOff>242545</xdr:rowOff>
    </xdr:to>
    <xdr:pic>
      <xdr:nvPicPr>
        <xdr:cNvPr id="17" name="Picture 2"/>
        <xdr:cNvPicPr>
          <a:picLocks noChangeAspect="1" noChangeArrowheads="1"/>
        </xdr:cNvPicPr>
      </xdr:nvPicPr>
      <xdr:blipFill>
        <a:blip xmlns:r="http://schemas.openxmlformats.org/officeDocument/2006/relationships" r:embed="rId5" cstate="print"/>
        <a:srcRect/>
        <a:stretch>
          <a:fillRect/>
        </a:stretch>
      </xdr:blipFill>
      <xdr:spPr bwMode="auto">
        <a:xfrm>
          <a:off x="114300" y="72212"/>
          <a:ext cx="1495425" cy="608483"/>
        </a:xfrm>
        <a:prstGeom prst="rect">
          <a:avLst/>
        </a:prstGeom>
        <a:noFill/>
        <a:ln w="9525">
          <a:noFill/>
          <a:miter lim="800000"/>
          <a:headEnd/>
          <a:tailEnd/>
        </a:ln>
        <a:effectLst/>
      </xdr:spPr>
    </xdr:pic>
    <xdr:clientData/>
  </xdr:twoCellAnchor>
  <xdr:twoCellAnchor editAs="oneCell">
    <xdr:from>
      <xdr:col>14</xdr:col>
      <xdr:colOff>458515</xdr:colOff>
      <xdr:row>1</xdr:row>
      <xdr:rowOff>38100</xdr:rowOff>
    </xdr:from>
    <xdr:to>
      <xdr:col>15</xdr:col>
      <xdr:colOff>347742</xdr:colOff>
      <xdr:row>2</xdr:row>
      <xdr:rowOff>219075</xdr:rowOff>
    </xdr:to>
    <xdr:pic>
      <xdr:nvPicPr>
        <xdr:cNvPr id="18" name="Picture 9"/>
        <xdr:cNvPicPr>
          <a:picLocks noChangeAspect="1" noChangeArrowheads="1"/>
        </xdr:cNvPicPr>
      </xdr:nvPicPr>
      <xdr:blipFill>
        <a:blip xmlns:r="http://schemas.openxmlformats.org/officeDocument/2006/relationships" r:embed="rId6" cstate="print"/>
        <a:srcRect/>
        <a:stretch>
          <a:fillRect/>
        </a:stretch>
      </xdr:blipFill>
      <xdr:spPr bwMode="auto">
        <a:xfrm>
          <a:off x="7726090" y="95250"/>
          <a:ext cx="670277" cy="561975"/>
        </a:xfrm>
        <a:prstGeom prst="rect">
          <a:avLst/>
        </a:prstGeom>
        <a:noFill/>
        <a:ln w="9525">
          <a:noFill/>
          <a:miter lim="800000"/>
          <a:headEnd/>
          <a:tailEnd/>
        </a:ln>
        <a:effec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openxmlformats.org/officeDocument/2006/relationships/image" Target="../media/image4.emf"/><Relationship Id="rId5" Type="http://schemas.openxmlformats.org/officeDocument/2006/relationships/oleObject" Target="../embeddings/oleObject1.bin"/><Relationship Id="rId4" Type="http://schemas.openxmlformats.org/officeDocument/2006/relationships/image" Target="../media/image3.png"/></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2.bin"/><Relationship Id="rId6" Type="http://schemas.openxmlformats.org/officeDocument/2006/relationships/image" Target="../media/image4.emf"/><Relationship Id="rId5" Type="http://schemas.openxmlformats.org/officeDocument/2006/relationships/oleObject" Target="../embeddings/oleObject2.bin"/><Relationship Id="rId4" Type="http://schemas.openxmlformats.org/officeDocument/2006/relationships/image" Target="../media/image3.png"/></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3.bin"/><Relationship Id="rId6" Type="http://schemas.openxmlformats.org/officeDocument/2006/relationships/image" Target="../media/image4.emf"/><Relationship Id="rId5" Type="http://schemas.openxmlformats.org/officeDocument/2006/relationships/oleObject" Target="../embeddings/oleObject3.bin"/><Relationship Id="rId4" Type="http://schemas.openxmlformats.org/officeDocument/2006/relationships/image" Target="../media/image3.png"/></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4.bin"/><Relationship Id="rId6" Type="http://schemas.openxmlformats.org/officeDocument/2006/relationships/image" Target="../media/image4.emf"/><Relationship Id="rId5" Type="http://schemas.openxmlformats.org/officeDocument/2006/relationships/oleObject" Target="../embeddings/oleObject4.bin"/><Relationship Id="rId4" Type="http://schemas.openxmlformats.org/officeDocument/2006/relationships/image" Target="../media/image3.png"/></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5.bin"/><Relationship Id="rId6" Type="http://schemas.openxmlformats.org/officeDocument/2006/relationships/image" Target="../media/image4.emf"/><Relationship Id="rId5" Type="http://schemas.openxmlformats.org/officeDocument/2006/relationships/oleObject" Target="../embeddings/oleObject5.bin"/><Relationship Id="rId4" Type="http://schemas.openxmlformats.org/officeDocument/2006/relationships/image" Target="../media/image3.png"/></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6.bin"/><Relationship Id="rId6" Type="http://schemas.openxmlformats.org/officeDocument/2006/relationships/image" Target="../media/image4.emf"/><Relationship Id="rId5" Type="http://schemas.openxmlformats.org/officeDocument/2006/relationships/oleObject" Target="../embeddings/oleObject6.bin"/><Relationship Id="rId4" Type="http://schemas.openxmlformats.org/officeDocument/2006/relationships/image" Target="../media/image3.png"/></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8.xml"/><Relationship Id="rId1" Type="http://schemas.openxmlformats.org/officeDocument/2006/relationships/printerSettings" Target="../printerSettings/printerSettings7.bin"/><Relationship Id="rId6" Type="http://schemas.openxmlformats.org/officeDocument/2006/relationships/image" Target="../media/image4.emf"/><Relationship Id="rId5" Type="http://schemas.openxmlformats.org/officeDocument/2006/relationships/oleObject" Target="../embeddings/oleObject7.bin"/><Relationship Id="rId4" Type="http://schemas.openxmlformats.org/officeDocument/2006/relationships/image" Target="../media/image3.p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42"/>
  <sheetViews>
    <sheetView workbookViewId="0">
      <selection activeCell="C49" sqref="C49"/>
    </sheetView>
  </sheetViews>
  <sheetFormatPr baseColWidth="10" defaultRowHeight="15" x14ac:dyDescent="0.25"/>
  <cols>
    <col min="2" max="2" width="1.28515625" customWidth="1"/>
    <col min="10" max="10" width="1.28515625" customWidth="1"/>
  </cols>
  <sheetData>
    <row r="2" spans="2:10" x14ac:dyDescent="0.25">
      <c r="B2" s="81" t="s">
        <v>40</v>
      </c>
      <c r="C2" s="81"/>
      <c r="D2" s="81"/>
      <c r="E2" s="81"/>
      <c r="F2" s="81"/>
      <c r="G2" s="81"/>
      <c r="H2" s="81"/>
      <c r="I2" s="81"/>
      <c r="J2" s="81"/>
    </row>
    <row r="3" spans="2:10" ht="6.75" customHeight="1" x14ac:dyDescent="0.25">
      <c r="B3" s="82"/>
      <c r="C3" s="83"/>
      <c r="D3" s="83"/>
      <c r="E3" s="83"/>
      <c r="F3" s="83"/>
      <c r="G3" s="83"/>
      <c r="H3" s="83"/>
      <c r="I3" s="83"/>
      <c r="J3" s="84"/>
    </row>
    <row r="4" spans="2:10" x14ac:dyDescent="0.25">
      <c r="B4" s="85"/>
      <c r="C4" s="87"/>
      <c r="D4" s="87"/>
      <c r="E4" s="87"/>
      <c r="F4" s="87"/>
      <c r="G4" s="87"/>
      <c r="H4" s="87"/>
      <c r="I4" s="87"/>
      <c r="J4" s="88"/>
    </row>
    <row r="5" spans="2:10" x14ac:dyDescent="0.25">
      <c r="B5" s="85"/>
      <c r="C5" s="87"/>
      <c r="D5" s="87"/>
      <c r="E5" s="87"/>
      <c r="F5" s="87"/>
      <c r="G5" s="87"/>
      <c r="H5" s="87"/>
      <c r="I5" s="87"/>
      <c r="J5" s="88"/>
    </row>
    <row r="6" spans="2:10" x14ac:dyDescent="0.25">
      <c r="B6" s="85"/>
      <c r="C6" s="87"/>
      <c r="D6" s="87"/>
      <c r="E6" s="87"/>
      <c r="F6" s="87"/>
      <c r="G6" s="87"/>
      <c r="H6" s="87"/>
      <c r="I6" s="87"/>
      <c r="J6" s="88"/>
    </row>
    <row r="7" spans="2:10" x14ac:dyDescent="0.25">
      <c r="B7" s="85"/>
      <c r="C7" s="87"/>
      <c r="D7" s="87"/>
      <c r="E7" s="87"/>
      <c r="F7" s="87"/>
      <c r="G7" s="87"/>
      <c r="H7" s="87"/>
      <c r="I7" s="87"/>
      <c r="J7" s="88"/>
    </row>
    <row r="8" spans="2:10" x14ac:dyDescent="0.25">
      <c r="B8" s="85"/>
      <c r="C8" s="87"/>
      <c r="D8" s="87"/>
      <c r="E8" s="87"/>
      <c r="F8" s="87"/>
      <c r="G8" s="87"/>
      <c r="H8" s="87"/>
      <c r="I8" s="87"/>
      <c r="J8" s="88"/>
    </row>
    <row r="9" spans="2:10" x14ac:dyDescent="0.25">
      <c r="B9" s="85"/>
      <c r="C9" s="87"/>
      <c r="D9" s="87"/>
      <c r="E9" s="87"/>
      <c r="F9" s="87"/>
      <c r="G9" s="87"/>
      <c r="H9" s="87"/>
      <c r="I9" s="87"/>
      <c r="J9" s="88"/>
    </row>
    <row r="10" spans="2:10" x14ac:dyDescent="0.25">
      <c r="B10" s="85"/>
      <c r="C10" s="87"/>
      <c r="D10" s="87"/>
      <c r="E10" s="87"/>
      <c r="F10" s="87"/>
      <c r="G10" s="87"/>
      <c r="H10" s="87"/>
      <c r="I10" s="87"/>
      <c r="J10" s="88"/>
    </row>
    <row r="11" spans="2:10" x14ac:dyDescent="0.25">
      <c r="B11" s="85"/>
      <c r="C11" s="87"/>
      <c r="D11" s="87"/>
      <c r="E11" s="87"/>
      <c r="F11" s="87"/>
      <c r="G11" s="87"/>
      <c r="H11" s="87"/>
      <c r="I11" s="87"/>
      <c r="J11" s="88"/>
    </row>
    <row r="12" spans="2:10" x14ac:dyDescent="0.25">
      <c r="B12" s="85"/>
      <c r="C12" s="87"/>
      <c r="D12" s="87"/>
      <c r="E12" s="87"/>
      <c r="F12" s="87"/>
      <c r="G12" s="87"/>
      <c r="H12" s="87"/>
      <c r="I12" s="87"/>
      <c r="J12" s="88"/>
    </row>
    <row r="13" spans="2:10" x14ac:dyDescent="0.25">
      <c r="B13" s="85"/>
      <c r="C13" s="87"/>
      <c r="D13" s="87"/>
      <c r="E13" s="87"/>
      <c r="F13" s="87"/>
      <c r="G13" s="87"/>
      <c r="H13" s="87"/>
      <c r="I13" s="87"/>
      <c r="J13" s="88"/>
    </row>
    <row r="14" spans="2:10" x14ac:dyDescent="0.25">
      <c r="B14" s="85"/>
      <c r="C14" s="87"/>
      <c r="D14" s="87"/>
      <c r="E14" s="87"/>
      <c r="F14" s="87"/>
      <c r="G14" s="87"/>
      <c r="H14" s="87"/>
      <c r="I14" s="87"/>
      <c r="J14" s="88"/>
    </row>
    <row r="15" spans="2:10" x14ac:dyDescent="0.25">
      <c r="B15" s="85"/>
      <c r="C15" s="87"/>
      <c r="D15" s="87"/>
      <c r="E15" s="87"/>
      <c r="F15" s="87"/>
      <c r="G15" s="87"/>
      <c r="H15" s="87"/>
      <c r="I15" s="87"/>
      <c r="J15" s="88"/>
    </row>
    <row r="16" spans="2:10" x14ac:dyDescent="0.25">
      <c r="B16" s="85"/>
      <c r="C16" s="87"/>
      <c r="D16" s="87"/>
      <c r="E16" s="87"/>
      <c r="F16" s="87"/>
      <c r="G16" s="87"/>
      <c r="H16" s="87"/>
      <c r="I16" s="87"/>
      <c r="J16" s="88"/>
    </row>
    <row r="17" spans="2:10" x14ac:dyDescent="0.25">
      <c r="B17" s="85"/>
      <c r="C17" s="87"/>
      <c r="D17" s="87"/>
      <c r="E17" s="87"/>
      <c r="F17" s="87"/>
      <c r="G17" s="87"/>
      <c r="H17" s="87"/>
      <c r="I17" s="87"/>
      <c r="J17" s="88"/>
    </row>
    <row r="18" spans="2:10" x14ac:dyDescent="0.25">
      <c r="B18" s="85"/>
      <c r="C18" s="87"/>
      <c r="D18" s="87"/>
      <c r="E18" s="87"/>
      <c r="F18" s="87"/>
      <c r="G18" s="87"/>
      <c r="H18" s="87"/>
      <c r="I18" s="87"/>
      <c r="J18" s="88"/>
    </row>
    <row r="19" spans="2:10" x14ac:dyDescent="0.25">
      <c r="B19" s="85"/>
      <c r="C19" s="87"/>
      <c r="D19" s="87"/>
      <c r="E19" s="87"/>
      <c r="F19" s="87"/>
      <c r="G19" s="87"/>
      <c r="H19" s="87"/>
      <c r="I19" s="87"/>
      <c r="J19" s="88"/>
    </row>
    <row r="20" spans="2:10" x14ac:dyDescent="0.25">
      <c r="B20" s="85"/>
      <c r="C20" s="87"/>
      <c r="D20" s="87"/>
      <c r="E20" s="87"/>
      <c r="F20" s="87"/>
      <c r="G20" s="87"/>
      <c r="H20" s="87"/>
      <c r="I20" s="87"/>
      <c r="J20" s="88"/>
    </row>
    <row r="21" spans="2:10" x14ac:dyDescent="0.25">
      <c r="B21" s="85"/>
      <c r="C21" s="87"/>
      <c r="D21" s="87"/>
      <c r="E21" s="87"/>
      <c r="F21" s="87"/>
      <c r="G21" s="87"/>
      <c r="H21" s="87"/>
      <c r="I21" s="87"/>
      <c r="J21" s="88"/>
    </row>
    <row r="22" spans="2:10" x14ac:dyDescent="0.25">
      <c r="B22" s="85"/>
      <c r="C22" s="87"/>
      <c r="D22" s="87"/>
      <c r="E22" s="87"/>
      <c r="F22" s="87"/>
      <c r="G22" s="87"/>
      <c r="H22" s="87"/>
      <c r="I22" s="87"/>
      <c r="J22" s="88"/>
    </row>
    <row r="23" spans="2:10" x14ac:dyDescent="0.25">
      <c r="B23" s="85"/>
      <c r="C23" s="87"/>
      <c r="D23" s="87"/>
      <c r="E23" s="87"/>
      <c r="F23" s="87"/>
      <c r="G23" s="87"/>
      <c r="H23" s="87"/>
      <c r="I23" s="87"/>
      <c r="J23" s="88"/>
    </row>
    <row r="24" spans="2:10" ht="6.75" customHeight="1" x14ac:dyDescent="0.25">
      <c r="B24" s="86"/>
      <c r="C24" s="90"/>
      <c r="D24" s="90"/>
      <c r="E24" s="90"/>
      <c r="F24" s="90"/>
      <c r="G24" s="90"/>
      <c r="H24" s="90"/>
      <c r="I24" s="90"/>
      <c r="J24" s="89"/>
    </row>
    <row r="25" spans="2:10" x14ac:dyDescent="0.25">
      <c r="B25" s="1"/>
      <c r="C25" s="1"/>
      <c r="D25" s="1"/>
      <c r="E25" s="1"/>
      <c r="F25" s="1"/>
      <c r="G25" s="1"/>
      <c r="H25" s="1"/>
      <c r="I25" s="1"/>
    </row>
    <row r="26" spans="2:10" x14ac:dyDescent="0.25">
      <c r="B26" s="81" t="s">
        <v>41</v>
      </c>
      <c r="C26" s="81"/>
      <c r="D26" s="81"/>
      <c r="E26" s="81"/>
      <c r="F26" s="81"/>
      <c r="G26" s="81"/>
      <c r="H26" s="81"/>
      <c r="I26" s="81"/>
      <c r="J26" s="81"/>
    </row>
    <row r="27" spans="2:10" ht="6.75" customHeight="1" x14ac:dyDescent="0.25">
      <c r="B27" s="82"/>
      <c r="C27" s="83"/>
      <c r="D27" s="83"/>
      <c r="E27" s="83"/>
      <c r="F27" s="83"/>
      <c r="G27" s="83"/>
      <c r="H27" s="83"/>
      <c r="I27" s="83"/>
      <c r="J27" s="84"/>
    </row>
    <row r="28" spans="2:10" x14ac:dyDescent="0.25">
      <c r="B28" s="85"/>
      <c r="C28" s="87"/>
      <c r="D28" s="87"/>
      <c r="E28" s="87"/>
      <c r="F28" s="87"/>
      <c r="G28" s="87"/>
      <c r="H28" s="87"/>
      <c r="I28" s="87"/>
      <c r="J28" s="88"/>
    </row>
    <row r="29" spans="2:10" x14ac:dyDescent="0.25">
      <c r="B29" s="85"/>
      <c r="C29" s="87"/>
      <c r="D29" s="87"/>
      <c r="E29" s="87"/>
      <c r="F29" s="87"/>
      <c r="G29" s="87"/>
      <c r="H29" s="87"/>
      <c r="I29" s="87"/>
      <c r="J29" s="88"/>
    </row>
    <row r="30" spans="2:10" x14ac:dyDescent="0.25">
      <c r="B30" s="85"/>
      <c r="C30" s="87"/>
      <c r="D30" s="87"/>
      <c r="E30" s="87"/>
      <c r="F30" s="87"/>
      <c r="G30" s="87"/>
      <c r="H30" s="87"/>
      <c r="I30" s="87"/>
      <c r="J30" s="88"/>
    </row>
    <row r="31" spans="2:10" x14ac:dyDescent="0.25">
      <c r="B31" s="85"/>
      <c r="C31" s="87"/>
      <c r="D31" s="87"/>
      <c r="E31" s="87"/>
      <c r="F31" s="87"/>
      <c r="G31" s="87"/>
      <c r="H31" s="87"/>
      <c r="I31" s="87"/>
      <c r="J31" s="88"/>
    </row>
    <row r="32" spans="2:10" x14ac:dyDescent="0.25">
      <c r="B32" s="85"/>
      <c r="C32" s="87"/>
      <c r="D32" s="87"/>
      <c r="E32" s="87"/>
      <c r="F32" s="87"/>
      <c r="G32" s="87"/>
      <c r="H32" s="87"/>
      <c r="I32" s="87"/>
      <c r="J32" s="88"/>
    </row>
    <row r="33" spans="2:10" x14ac:dyDescent="0.25">
      <c r="B33" s="85"/>
      <c r="C33" s="87"/>
      <c r="D33" s="87"/>
      <c r="E33" s="87"/>
      <c r="F33" s="87"/>
      <c r="G33" s="87"/>
      <c r="H33" s="87"/>
      <c r="I33" s="87"/>
      <c r="J33" s="88"/>
    </row>
    <row r="34" spans="2:10" x14ac:dyDescent="0.25">
      <c r="B34" s="85"/>
      <c r="C34" s="87"/>
      <c r="D34" s="87"/>
      <c r="E34" s="87"/>
      <c r="F34" s="87"/>
      <c r="G34" s="87"/>
      <c r="H34" s="87"/>
      <c r="I34" s="87"/>
      <c r="J34" s="88"/>
    </row>
    <row r="35" spans="2:10" x14ac:dyDescent="0.25">
      <c r="B35" s="85"/>
      <c r="C35" s="87"/>
      <c r="D35" s="87"/>
      <c r="E35" s="87"/>
      <c r="F35" s="87"/>
      <c r="G35" s="87"/>
      <c r="H35" s="87"/>
      <c r="I35" s="87"/>
      <c r="J35" s="88"/>
    </row>
    <row r="36" spans="2:10" x14ac:dyDescent="0.25">
      <c r="B36" s="85"/>
      <c r="C36" s="87"/>
      <c r="D36" s="87"/>
      <c r="E36" s="87"/>
      <c r="F36" s="87"/>
      <c r="G36" s="87"/>
      <c r="H36" s="87"/>
      <c r="I36" s="87"/>
      <c r="J36" s="88"/>
    </row>
    <row r="37" spans="2:10" x14ac:dyDescent="0.25">
      <c r="B37" s="85"/>
      <c r="C37" s="87"/>
      <c r="D37" s="87"/>
      <c r="E37" s="87"/>
      <c r="F37" s="87"/>
      <c r="G37" s="87"/>
      <c r="H37" s="87"/>
      <c r="I37" s="87"/>
      <c r="J37" s="88"/>
    </row>
    <row r="38" spans="2:10" x14ac:dyDescent="0.25">
      <c r="B38" s="85"/>
      <c r="C38" s="87"/>
      <c r="D38" s="87"/>
      <c r="E38" s="87"/>
      <c r="F38" s="87"/>
      <c r="G38" s="87"/>
      <c r="H38" s="87"/>
      <c r="I38" s="87"/>
      <c r="J38" s="88"/>
    </row>
    <row r="39" spans="2:10" x14ac:dyDescent="0.25">
      <c r="B39" s="85"/>
      <c r="C39" s="87"/>
      <c r="D39" s="87"/>
      <c r="E39" s="87"/>
      <c r="F39" s="87"/>
      <c r="G39" s="87"/>
      <c r="H39" s="87"/>
      <c r="I39" s="87"/>
      <c r="J39" s="88"/>
    </row>
    <row r="40" spans="2:10" x14ac:dyDescent="0.25">
      <c r="B40" s="85"/>
      <c r="C40" s="87"/>
      <c r="D40" s="87"/>
      <c r="E40" s="87"/>
      <c r="F40" s="87"/>
      <c r="G40" s="87"/>
      <c r="H40" s="87"/>
      <c r="I40" s="87"/>
      <c r="J40" s="88"/>
    </row>
    <row r="41" spans="2:10" x14ac:dyDescent="0.25">
      <c r="B41" s="85"/>
      <c r="C41" s="87"/>
      <c r="D41" s="87"/>
      <c r="E41" s="87"/>
      <c r="F41" s="87"/>
      <c r="G41" s="87"/>
      <c r="H41" s="87"/>
      <c r="I41" s="87"/>
      <c r="J41" s="88"/>
    </row>
    <row r="42" spans="2:10" ht="6.75" customHeight="1" x14ac:dyDescent="0.25">
      <c r="B42" s="86"/>
      <c r="C42" s="90"/>
      <c r="D42" s="90"/>
      <c r="E42" s="90"/>
      <c r="F42" s="90"/>
      <c r="G42" s="90"/>
      <c r="H42" s="90"/>
      <c r="I42" s="90"/>
      <c r="J42" s="89"/>
    </row>
  </sheetData>
  <mergeCells count="12">
    <mergeCell ref="B2:J2"/>
    <mergeCell ref="C4:I23"/>
    <mergeCell ref="B3:J3"/>
    <mergeCell ref="B4:B24"/>
    <mergeCell ref="J4:J24"/>
    <mergeCell ref="C24:I24"/>
    <mergeCell ref="B26:J26"/>
    <mergeCell ref="B27:J27"/>
    <mergeCell ref="B28:B42"/>
    <mergeCell ref="C28:I41"/>
    <mergeCell ref="J28:J42"/>
    <mergeCell ref="C42:I4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R65"/>
  <sheetViews>
    <sheetView view="pageBreakPreview" zoomScale="85" zoomScaleSheetLayoutView="85" zoomScalePageLayoutView="110" workbookViewId="0">
      <selection activeCell="J5" sqref="J5:P5"/>
    </sheetView>
  </sheetViews>
  <sheetFormatPr baseColWidth="10" defaultColWidth="11.42578125" defaultRowHeight="15" x14ac:dyDescent="0.25"/>
  <cols>
    <col min="1" max="1" width="0.140625" customWidth="1"/>
    <col min="2" max="2" width="8.42578125" customWidth="1"/>
    <col min="3" max="3" width="7.42578125" customWidth="1"/>
    <col min="4" max="4" width="11" bestFit="1" customWidth="1"/>
    <col min="5" max="5" width="6.85546875" customWidth="1"/>
    <col min="6" max="6" width="8.7109375" customWidth="1"/>
    <col min="7" max="7" width="6.7109375" customWidth="1"/>
    <col min="8" max="8" width="5.7109375" customWidth="1"/>
    <col min="9" max="9" width="6.85546875" customWidth="1"/>
    <col min="10" max="10" width="7.140625" customWidth="1"/>
    <col min="11" max="11" width="12" bestFit="1" customWidth="1"/>
    <col min="12" max="12" width="8" bestFit="1" customWidth="1"/>
    <col min="13" max="13" width="11" bestFit="1" customWidth="1"/>
    <col min="14" max="14" width="10.7109375" customWidth="1"/>
    <col min="15" max="16" width="12.28515625" customWidth="1"/>
  </cols>
  <sheetData>
    <row r="1" spans="1:16" ht="4.9000000000000004" customHeight="1" thickBot="1" x14ac:dyDescent="0.3"/>
    <row r="2" spans="1:16" s="2" customFormat="1" ht="30" customHeight="1" x14ac:dyDescent="0.25">
      <c r="A2" s="11"/>
      <c r="B2" s="422"/>
      <c r="C2" s="423"/>
      <c r="D2" s="424"/>
      <c r="E2" s="285" t="s">
        <v>54</v>
      </c>
      <c r="F2" s="286"/>
      <c r="G2" s="286"/>
      <c r="H2" s="286"/>
      <c r="I2" s="286"/>
      <c r="J2" s="286"/>
      <c r="K2" s="286"/>
      <c r="L2" s="286"/>
      <c r="M2" s="286"/>
      <c r="N2" s="286"/>
      <c r="O2" s="425"/>
      <c r="P2" s="289"/>
    </row>
    <row r="3" spans="1:16" s="2" customFormat="1" ht="20.45" customHeight="1" thickBot="1" x14ac:dyDescent="0.3">
      <c r="A3" s="11"/>
      <c r="B3" s="426"/>
      <c r="C3" s="427"/>
      <c r="D3" s="428"/>
      <c r="E3" s="287"/>
      <c r="F3" s="288"/>
      <c r="G3" s="288"/>
      <c r="H3" s="288"/>
      <c r="I3" s="288"/>
      <c r="J3" s="288"/>
      <c r="K3" s="288"/>
      <c r="L3" s="288"/>
      <c r="M3" s="288"/>
      <c r="N3" s="288"/>
      <c r="O3" s="429"/>
      <c r="P3" s="290"/>
    </row>
    <row r="4" spans="1:16" s="2" customFormat="1" ht="4.9000000000000004" customHeight="1" thickBot="1" x14ac:dyDescent="0.3">
      <c r="A4" s="11"/>
      <c r="B4" s="291"/>
      <c r="C4" s="291"/>
      <c r="D4" s="291"/>
      <c r="E4" s="291"/>
      <c r="F4" s="291"/>
      <c r="G4" s="291"/>
      <c r="H4" s="291"/>
      <c r="I4" s="291"/>
      <c r="J4" s="291"/>
      <c r="K4" s="291"/>
      <c r="L4" s="291"/>
      <c r="M4" s="291"/>
      <c r="N4" s="291"/>
      <c r="O4" s="291"/>
      <c r="P4" s="291"/>
    </row>
    <row r="5" spans="1:16" s="435" customFormat="1" ht="28.5" customHeight="1" thickBot="1" x14ac:dyDescent="0.3">
      <c r="A5" s="433"/>
      <c r="B5" s="19" t="s">
        <v>0</v>
      </c>
      <c r="C5" s="292">
        <v>42864</v>
      </c>
      <c r="D5" s="275"/>
      <c r="E5" s="269" t="s">
        <v>1</v>
      </c>
      <c r="F5" s="270"/>
      <c r="G5" s="434">
        <v>1</v>
      </c>
      <c r="H5" s="274" t="s">
        <v>2</v>
      </c>
      <c r="I5" s="270"/>
      <c r="J5" s="430" t="s">
        <v>110</v>
      </c>
      <c r="K5" s="431"/>
      <c r="L5" s="431"/>
      <c r="M5" s="431"/>
      <c r="N5" s="431"/>
      <c r="O5" s="431"/>
      <c r="P5" s="432"/>
    </row>
    <row r="6" spans="1:16" s="20" customFormat="1" ht="11.25" customHeight="1" thickBot="1" x14ac:dyDescent="0.3">
      <c r="A6" s="18"/>
      <c r="B6" s="269" t="s">
        <v>3</v>
      </c>
      <c r="C6" s="270"/>
      <c r="D6" s="271" t="s">
        <v>55</v>
      </c>
      <c r="E6" s="271"/>
      <c r="F6" s="271"/>
      <c r="G6" s="271"/>
      <c r="H6" s="271"/>
      <c r="I6" s="271"/>
      <c r="J6" s="272"/>
      <c r="K6" s="273" t="s">
        <v>4</v>
      </c>
      <c r="L6" s="274"/>
      <c r="M6" s="275" t="s">
        <v>56</v>
      </c>
      <c r="N6" s="276"/>
      <c r="O6" s="275" t="s">
        <v>57</v>
      </c>
      <c r="P6" s="277"/>
    </row>
    <row r="7" spans="1:16" s="20" customFormat="1" ht="14.1" customHeight="1" x14ac:dyDescent="0.25">
      <c r="A7" s="18"/>
      <c r="B7" s="278" t="s">
        <v>58</v>
      </c>
      <c r="C7" s="258"/>
      <c r="D7" s="258"/>
      <c r="E7" s="279"/>
      <c r="F7" s="280" t="s">
        <v>11</v>
      </c>
      <c r="G7" s="281"/>
      <c r="H7" s="282"/>
      <c r="I7" s="21">
        <v>0.40625</v>
      </c>
      <c r="J7" s="283" t="s">
        <v>12</v>
      </c>
      <c r="K7" s="284"/>
      <c r="L7" s="22">
        <v>0.62</v>
      </c>
      <c r="M7" s="278" t="s">
        <v>14</v>
      </c>
      <c r="N7" s="258"/>
      <c r="O7" s="258"/>
      <c r="P7" s="23">
        <v>2.5</v>
      </c>
    </row>
    <row r="8" spans="1:16" s="20" customFormat="1" ht="14.1" customHeight="1" thickBot="1" x14ac:dyDescent="0.3">
      <c r="A8" s="18"/>
      <c r="B8" s="247" t="s">
        <v>6</v>
      </c>
      <c r="C8" s="248"/>
      <c r="D8" s="248"/>
      <c r="E8" s="249"/>
      <c r="F8" s="24" t="s">
        <v>15</v>
      </c>
      <c r="G8" s="25"/>
      <c r="H8" s="26"/>
      <c r="I8" s="27">
        <v>0.44444444444444442</v>
      </c>
      <c r="J8" s="250" t="s">
        <v>16</v>
      </c>
      <c r="K8" s="251"/>
      <c r="L8" s="22">
        <v>0.62</v>
      </c>
      <c r="M8" s="252" t="s">
        <v>18</v>
      </c>
      <c r="N8" s="232"/>
      <c r="O8" s="232"/>
      <c r="P8" s="28">
        <v>0.3</v>
      </c>
    </row>
    <row r="9" spans="1:16" s="20" customFormat="1" ht="14.1" customHeight="1" x14ac:dyDescent="0.25">
      <c r="A9" s="29"/>
      <c r="B9" s="253" t="s">
        <v>7</v>
      </c>
      <c r="C9" s="254"/>
      <c r="D9" s="256" t="s">
        <v>8</v>
      </c>
      <c r="E9" s="258" t="s">
        <v>9</v>
      </c>
      <c r="F9" s="258"/>
      <c r="G9" s="258"/>
      <c r="H9" s="30"/>
      <c r="I9" s="259" t="s">
        <v>59</v>
      </c>
      <c r="J9" s="260"/>
      <c r="K9" s="263">
        <v>1.1200000000000001</v>
      </c>
      <c r="L9" s="265" t="s">
        <v>13</v>
      </c>
      <c r="M9" s="266"/>
      <c r="N9" s="266"/>
      <c r="O9" s="267">
        <v>16</v>
      </c>
      <c r="P9" s="268"/>
    </row>
    <row r="10" spans="1:16" s="20" customFormat="1" ht="14.1" customHeight="1" thickBot="1" x14ac:dyDescent="0.3">
      <c r="A10" s="29"/>
      <c r="B10" s="133"/>
      <c r="C10" s="255"/>
      <c r="D10" s="257"/>
      <c r="E10" s="232" t="s">
        <v>10</v>
      </c>
      <c r="F10" s="232"/>
      <c r="G10" s="232"/>
      <c r="H10" s="31" t="s">
        <v>5</v>
      </c>
      <c r="I10" s="261"/>
      <c r="J10" s="262"/>
      <c r="K10" s="264"/>
      <c r="L10" s="233" t="s">
        <v>17</v>
      </c>
      <c r="M10" s="234"/>
      <c r="N10" s="234"/>
      <c r="O10" s="235">
        <v>0.40277777777777773</v>
      </c>
      <c r="P10" s="236"/>
    </row>
    <row r="11" spans="1:16" s="33" customFormat="1" ht="23.25" customHeight="1" x14ac:dyDescent="0.2">
      <c r="A11" s="12"/>
      <c r="B11" s="237" t="s">
        <v>19</v>
      </c>
      <c r="C11" s="240" t="s">
        <v>60</v>
      </c>
      <c r="D11" s="240"/>
      <c r="E11" s="240"/>
      <c r="F11" s="32"/>
      <c r="G11" s="241" t="s">
        <v>61</v>
      </c>
      <c r="H11" s="241"/>
      <c r="I11" s="241"/>
      <c r="J11" s="241"/>
      <c r="K11" s="241"/>
      <c r="L11" s="242"/>
      <c r="M11" s="241" t="s">
        <v>62</v>
      </c>
      <c r="N11" s="241"/>
      <c r="O11" s="241"/>
      <c r="P11" s="245"/>
    </row>
    <row r="12" spans="1:16" s="33" customFormat="1" ht="23.25" customHeight="1" x14ac:dyDescent="0.2">
      <c r="A12" s="12"/>
      <c r="B12" s="238"/>
      <c r="C12" s="246" t="s">
        <v>63</v>
      </c>
      <c r="D12" s="246"/>
      <c r="E12" s="246"/>
      <c r="F12" s="34"/>
      <c r="G12" s="210" t="s">
        <v>64</v>
      </c>
      <c r="H12" s="210"/>
      <c r="I12" s="210"/>
      <c r="J12" s="210"/>
      <c r="K12" s="210"/>
      <c r="L12" s="243"/>
      <c r="M12" s="210" t="s">
        <v>65</v>
      </c>
      <c r="N12" s="210"/>
      <c r="O12" s="210"/>
      <c r="P12" s="211"/>
    </row>
    <row r="13" spans="1:16" s="33" customFormat="1" ht="23.25" customHeight="1" thickBot="1" x14ac:dyDescent="0.25">
      <c r="A13" s="12"/>
      <c r="B13" s="239"/>
      <c r="C13" s="212" t="s">
        <v>66</v>
      </c>
      <c r="D13" s="213"/>
      <c r="E13" s="213"/>
      <c r="F13" s="213"/>
      <c r="G13" s="214"/>
      <c r="H13" s="214"/>
      <c r="I13" s="214"/>
      <c r="J13" s="214"/>
      <c r="K13" s="214"/>
      <c r="L13" s="244"/>
      <c r="M13" s="214" t="s">
        <v>67</v>
      </c>
      <c r="N13" s="214"/>
      <c r="O13" s="214"/>
      <c r="P13" s="215"/>
    </row>
    <row r="14" spans="1:16" ht="16.5" customHeight="1" x14ac:dyDescent="0.25">
      <c r="A14" s="5"/>
      <c r="B14" s="216" t="s">
        <v>20</v>
      </c>
      <c r="C14" s="218" t="s">
        <v>21</v>
      </c>
      <c r="D14" s="218" t="s">
        <v>42</v>
      </c>
      <c r="E14" s="220" t="s">
        <v>22</v>
      </c>
      <c r="F14" s="222" t="s">
        <v>43</v>
      </c>
      <c r="G14" s="223"/>
      <c r="H14" s="224"/>
      <c r="I14" s="228" t="s">
        <v>44</v>
      </c>
      <c r="J14" s="229"/>
      <c r="K14" s="35"/>
      <c r="L14" s="36" t="s">
        <v>45</v>
      </c>
      <c r="M14" s="36" t="s">
        <v>46</v>
      </c>
      <c r="N14" s="36" t="s">
        <v>46</v>
      </c>
      <c r="O14" s="36" t="s">
        <v>47</v>
      </c>
      <c r="P14" s="37" t="s">
        <v>23</v>
      </c>
    </row>
    <row r="15" spans="1:16" ht="14.1" customHeight="1" thickBot="1" x14ac:dyDescent="0.3">
      <c r="A15" s="5"/>
      <c r="B15" s="217"/>
      <c r="C15" s="219"/>
      <c r="D15" s="219"/>
      <c r="E15" s="221"/>
      <c r="F15" s="225"/>
      <c r="G15" s="226"/>
      <c r="H15" s="227"/>
      <c r="I15" s="230" t="s">
        <v>24</v>
      </c>
      <c r="J15" s="231"/>
      <c r="K15" s="38" t="s">
        <v>25</v>
      </c>
      <c r="L15" s="38" t="s">
        <v>48</v>
      </c>
      <c r="M15" s="38" t="s">
        <v>49</v>
      </c>
      <c r="N15" s="38" t="s">
        <v>26</v>
      </c>
      <c r="O15" s="38" t="s">
        <v>27</v>
      </c>
      <c r="P15" s="39" t="s">
        <v>28</v>
      </c>
    </row>
    <row r="16" spans="1:16" s="3" customFormat="1" ht="14.1" customHeight="1" x14ac:dyDescent="0.2">
      <c r="A16" s="12"/>
      <c r="B16" s="180">
        <v>1</v>
      </c>
      <c r="C16" s="197">
        <f>+K9</f>
        <v>1.1200000000000001</v>
      </c>
      <c r="D16" s="168">
        <v>0</v>
      </c>
      <c r="E16" s="165">
        <v>0.05</v>
      </c>
      <c r="F16" s="40" t="s">
        <v>68</v>
      </c>
      <c r="G16" s="174" t="str">
        <f>IF(E16&lt;0.2,"NA",IF(E16&gt;=0.2,0.2*E16))</f>
        <v>NA</v>
      </c>
      <c r="H16" s="174"/>
      <c r="I16" s="174"/>
      <c r="J16" s="174"/>
      <c r="K16" s="188">
        <f>ROUND(+IF(E16&lt;=0.2,(I17),(IF(E16&gt;0.2,((I16+2*I17+I18)/4)))),3)</f>
        <v>0.189</v>
      </c>
      <c r="L16" s="188">
        <f>ROUND(+(D16+D18)/2*(C18-C16),3)</f>
        <v>1.4999999999999999E-2</v>
      </c>
      <c r="M16" s="186">
        <f>ROUND(+K16*L16,4)</f>
        <v>2.8E-3</v>
      </c>
      <c r="N16" s="201">
        <f>ROUND(+M16/$M$50*100,1)</f>
        <v>2.5</v>
      </c>
      <c r="O16" s="204"/>
      <c r="P16" s="207"/>
    </row>
    <row r="17" spans="1:16" s="3" customFormat="1" ht="14.1" customHeight="1" x14ac:dyDescent="0.2">
      <c r="A17" s="12"/>
      <c r="B17" s="181"/>
      <c r="C17" s="198"/>
      <c r="D17" s="169"/>
      <c r="E17" s="166"/>
      <c r="F17" s="41" t="s">
        <v>69</v>
      </c>
      <c r="G17" s="184">
        <f>IF(E16&lt;0.2,0.6*E16,IF(E16&gt;=0.2,0.6*E16))</f>
        <v>0.03</v>
      </c>
      <c r="H17" s="184"/>
      <c r="I17" s="175">
        <v>0.189</v>
      </c>
      <c r="J17" s="175"/>
      <c r="K17" s="189"/>
      <c r="L17" s="189"/>
      <c r="M17" s="199"/>
      <c r="N17" s="202"/>
      <c r="O17" s="205"/>
      <c r="P17" s="208"/>
    </row>
    <row r="18" spans="1:16" s="3" customFormat="1" ht="13.9" customHeight="1" thickBot="1" x14ac:dyDescent="0.25">
      <c r="A18" s="12"/>
      <c r="B18" s="182"/>
      <c r="C18" s="42">
        <f>C16+P8</f>
        <v>1.4200000000000002</v>
      </c>
      <c r="D18" s="43">
        <v>0.1</v>
      </c>
      <c r="E18" s="167"/>
      <c r="F18" s="44" t="s">
        <v>70</v>
      </c>
      <c r="G18" s="185" t="str">
        <f>IF(E16&lt;0.2,"NA",IF(E16&gt;=0.2,0.8*E16))</f>
        <v>NA</v>
      </c>
      <c r="H18" s="185"/>
      <c r="I18" s="176"/>
      <c r="J18" s="176"/>
      <c r="K18" s="190"/>
      <c r="L18" s="190"/>
      <c r="M18" s="200"/>
      <c r="N18" s="203"/>
      <c r="O18" s="206"/>
      <c r="P18" s="209"/>
    </row>
    <row r="19" spans="1:16" s="3" customFormat="1" ht="14.1" customHeight="1" x14ac:dyDescent="0.2">
      <c r="A19" s="12"/>
      <c r="B19" s="180">
        <v>2</v>
      </c>
      <c r="C19" s="197">
        <f>+C18</f>
        <v>1.4200000000000002</v>
      </c>
      <c r="D19" s="168">
        <v>0.1</v>
      </c>
      <c r="E19" s="165">
        <v>0.11</v>
      </c>
      <c r="F19" s="40" t="s">
        <v>68</v>
      </c>
      <c r="G19" s="174" t="str">
        <f t="shared" ref="G19" si="0">IF(E19&lt;0.2,"NA",IF(E19&gt;=0.2,0.2*E19))</f>
        <v>NA</v>
      </c>
      <c r="H19" s="174"/>
      <c r="I19" s="174"/>
      <c r="J19" s="174"/>
      <c r="K19" s="165">
        <f>ROUND(+IF(E19&lt;=0.2,(I20),(IF(E19&gt;0.2,((I19+2*I20+I21)/4)))),3)</f>
        <v>0.27</v>
      </c>
      <c r="L19" s="165">
        <f>ROUND(+(D19+D21)/2*(C21-C19),3)</f>
        <v>3.6999999999999998E-2</v>
      </c>
      <c r="M19" s="168">
        <f>ROUND(+K19*L19,4)</f>
        <v>0.01</v>
      </c>
      <c r="N19" s="171">
        <f>ROUND(+M19/$M$50*100,1)</f>
        <v>8.9</v>
      </c>
      <c r="O19" s="174"/>
      <c r="P19" s="177"/>
    </row>
    <row r="20" spans="1:16" s="3" customFormat="1" ht="14.1" customHeight="1" x14ac:dyDescent="0.2">
      <c r="A20" s="12"/>
      <c r="B20" s="181"/>
      <c r="C20" s="198"/>
      <c r="D20" s="169"/>
      <c r="E20" s="166"/>
      <c r="F20" s="41" t="s">
        <v>69</v>
      </c>
      <c r="G20" s="184">
        <f t="shared" ref="G20" si="1">IF(E19&lt;0.2,0.6*E19,IF(E19&gt;=0.2,0.6*E19))</f>
        <v>6.6000000000000003E-2</v>
      </c>
      <c r="H20" s="184"/>
      <c r="I20" s="166">
        <v>0.27</v>
      </c>
      <c r="J20" s="166"/>
      <c r="K20" s="166"/>
      <c r="L20" s="166"/>
      <c r="M20" s="169"/>
      <c r="N20" s="172"/>
      <c r="O20" s="175"/>
      <c r="P20" s="178"/>
    </row>
    <row r="21" spans="1:16" s="3" customFormat="1" ht="13.9" customHeight="1" thickBot="1" x14ac:dyDescent="0.25">
      <c r="A21" s="12"/>
      <c r="B21" s="182"/>
      <c r="C21" s="42">
        <f>C19+P8</f>
        <v>1.7200000000000002</v>
      </c>
      <c r="D21" s="43">
        <v>0.14599999999999999</v>
      </c>
      <c r="E21" s="167"/>
      <c r="F21" s="44" t="s">
        <v>70</v>
      </c>
      <c r="G21" s="185" t="str">
        <f t="shared" ref="G21" si="2">IF(E19&lt;0.2,"NA",IF(E19&gt;=0.2,0.8*E19))</f>
        <v>NA</v>
      </c>
      <c r="H21" s="185"/>
      <c r="I21" s="176"/>
      <c r="J21" s="176"/>
      <c r="K21" s="167"/>
      <c r="L21" s="167"/>
      <c r="M21" s="170"/>
      <c r="N21" s="173"/>
      <c r="O21" s="176"/>
      <c r="P21" s="179"/>
    </row>
    <row r="22" spans="1:16" s="3" customFormat="1" ht="14.1" customHeight="1" x14ac:dyDescent="0.2">
      <c r="A22" s="12"/>
      <c r="B22" s="180">
        <v>3</v>
      </c>
      <c r="C22" s="183">
        <f>+C21</f>
        <v>1.7200000000000002</v>
      </c>
      <c r="D22" s="168">
        <v>0.14599999999999999</v>
      </c>
      <c r="E22" s="165">
        <v>0.155</v>
      </c>
      <c r="F22" s="40" t="s">
        <v>68</v>
      </c>
      <c r="G22" s="174" t="str">
        <f t="shared" ref="G22" si="3">IF(E22&lt;0.2,"NA",IF(E22&gt;=0.2,0.2*E22))</f>
        <v>NA</v>
      </c>
      <c r="H22" s="174"/>
      <c r="I22" s="174"/>
      <c r="J22" s="174"/>
      <c r="K22" s="165">
        <f>ROUND(+IF(E22&lt;=0.2,(I23),(IF(E22&gt;0.2,((I22+2*I23+I24)/4)))),3)</f>
        <v>0.34399999999999997</v>
      </c>
      <c r="L22" s="165">
        <f>ROUND(+(D22+D24)/2*(C24-C22),3)</f>
        <v>4.5999999999999999E-2</v>
      </c>
      <c r="M22" s="168">
        <f>ROUND(+K22*L22,4)</f>
        <v>1.5800000000000002E-2</v>
      </c>
      <c r="N22" s="171">
        <f t="shared" ref="N22" si="4">ROUND(+M22/$M$50*100,1)</f>
        <v>14</v>
      </c>
      <c r="O22" s="174"/>
      <c r="P22" s="177"/>
    </row>
    <row r="23" spans="1:16" s="3" customFormat="1" ht="14.1" customHeight="1" x14ac:dyDescent="0.2">
      <c r="A23" s="12"/>
      <c r="B23" s="181"/>
      <c r="C23" s="184"/>
      <c r="D23" s="169"/>
      <c r="E23" s="166"/>
      <c r="F23" s="41" t="s">
        <v>69</v>
      </c>
      <c r="G23" s="184">
        <f t="shared" ref="G23" si="5">IF(E22&lt;0.2,0.6*E22,IF(E22&gt;=0.2,0.6*E22))</f>
        <v>9.2999999999999999E-2</v>
      </c>
      <c r="H23" s="184"/>
      <c r="I23" s="175">
        <v>0.34399999999999997</v>
      </c>
      <c r="J23" s="175"/>
      <c r="K23" s="166"/>
      <c r="L23" s="166"/>
      <c r="M23" s="169"/>
      <c r="N23" s="172"/>
      <c r="O23" s="175"/>
      <c r="P23" s="178"/>
    </row>
    <row r="24" spans="1:16" s="3" customFormat="1" ht="13.9" customHeight="1" thickBot="1" x14ac:dyDescent="0.25">
      <c r="A24" s="12"/>
      <c r="B24" s="182"/>
      <c r="C24" s="42">
        <f>+C22+P8</f>
        <v>2.02</v>
      </c>
      <c r="D24" s="43">
        <v>0.158</v>
      </c>
      <c r="E24" s="167"/>
      <c r="F24" s="44" t="s">
        <v>70</v>
      </c>
      <c r="G24" s="185" t="str">
        <f t="shared" ref="G24" si="6">IF(E22&lt;0.2,"NA",IF(E22&gt;=0.2,0.8*E22))</f>
        <v>NA</v>
      </c>
      <c r="H24" s="185"/>
      <c r="I24" s="176"/>
      <c r="J24" s="176"/>
      <c r="K24" s="167"/>
      <c r="L24" s="167"/>
      <c r="M24" s="170"/>
      <c r="N24" s="173"/>
      <c r="O24" s="176"/>
      <c r="P24" s="179"/>
    </row>
    <row r="25" spans="1:16" s="3" customFormat="1" ht="14.1" customHeight="1" x14ac:dyDescent="0.2">
      <c r="A25" s="12"/>
      <c r="B25" s="180">
        <v>4</v>
      </c>
      <c r="C25" s="183">
        <f>+C24</f>
        <v>2.02</v>
      </c>
      <c r="D25" s="168">
        <v>0.158</v>
      </c>
      <c r="E25" s="165">
        <v>0.13200000000000001</v>
      </c>
      <c r="F25" s="40" t="s">
        <v>68</v>
      </c>
      <c r="G25" s="174" t="str">
        <f t="shared" ref="G25" si="7">IF(E25&lt;0.2,"NA",IF(E25&gt;=0.2,0.2*E25))</f>
        <v>NA</v>
      </c>
      <c r="H25" s="174"/>
      <c r="I25" s="174"/>
      <c r="J25" s="174"/>
      <c r="K25" s="165">
        <f>ROUND(+IF(E25&lt;=0.2,(I26),(IF(E25&gt;0.2,((I25+2*I26+I27)/4)))),3)</f>
        <v>0.45200000000000001</v>
      </c>
      <c r="L25" s="165">
        <f>ROUND(+(D25+D27)/2*(C27-C25),3)</f>
        <v>4.4999999999999998E-2</v>
      </c>
      <c r="M25" s="168">
        <f>ROUND(+K25*L25,4)</f>
        <v>2.0299999999999999E-2</v>
      </c>
      <c r="N25" s="171">
        <f t="shared" ref="N25" si="8">ROUND(+M25/$M$50*100,1)</f>
        <v>18</v>
      </c>
      <c r="O25" s="174"/>
      <c r="P25" s="177"/>
    </row>
    <row r="26" spans="1:16" s="3" customFormat="1" ht="14.1" customHeight="1" x14ac:dyDescent="0.2">
      <c r="A26" s="12"/>
      <c r="B26" s="181"/>
      <c r="C26" s="184"/>
      <c r="D26" s="169"/>
      <c r="E26" s="166"/>
      <c r="F26" s="41" t="s">
        <v>69</v>
      </c>
      <c r="G26" s="184">
        <f t="shared" ref="G26" si="9">IF(E25&lt;0.2,0.6*E25,IF(E25&gt;=0.2,0.6*E25))</f>
        <v>7.9200000000000007E-2</v>
      </c>
      <c r="H26" s="184"/>
      <c r="I26" s="175">
        <v>0.45200000000000001</v>
      </c>
      <c r="J26" s="175"/>
      <c r="K26" s="166"/>
      <c r="L26" s="166"/>
      <c r="M26" s="169"/>
      <c r="N26" s="172"/>
      <c r="O26" s="175"/>
      <c r="P26" s="178"/>
    </row>
    <row r="27" spans="1:16" s="3" customFormat="1" ht="13.9" customHeight="1" thickBot="1" x14ac:dyDescent="0.25">
      <c r="A27" s="12"/>
      <c r="B27" s="182"/>
      <c r="C27" s="42">
        <f>+C25+P8</f>
        <v>2.3199999999999998</v>
      </c>
      <c r="D27" s="43">
        <v>0.14499999999999999</v>
      </c>
      <c r="E27" s="167"/>
      <c r="F27" s="44" t="s">
        <v>70</v>
      </c>
      <c r="G27" s="185" t="str">
        <f t="shared" ref="G27" si="10">IF(E25&lt;0.2,"NA",IF(E25&gt;=0.2,0.8*E25))</f>
        <v>NA</v>
      </c>
      <c r="H27" s="185"/>
      <c r="I27" s="176"/>
      <c r="J27" s="176"/>
      <c r="K27" s="167"/>
      <c r="L27" s="167"/>
      <c r="M27" s="170"/>
      <c r="N27" s="173"/>
      <c r="O27" s="176"/>
      <c r="P27" s="179"/>
    </row>
    <row r="28" spans="1:16" s="3" customFormat="1" ht="14.1" customHeight="1" x14ac:dyDescent="0.2">
      <c r="A28" s="12"/>
      <c r="B28" s="180">
        <v>5</v>
      </c>
      <c r="C28" s="183">
        <f>+C27</f>
        <v>2.3199999999999998</v>
      </c>
      <c r="D28" s="168">
        <v>0.14499999999999999</v>
      </c>
      <c r="E28" s="165">
        <v>0.16500000000000001</v>
      </c>
      <c r="F28" s="40" t="s">
        <v>68</v>
      </c>
      <c r="G28" s="174" t="str">
        <f t="shared" ref="G28" si="11">IF(E28&lt;0.2,"NA",IF(E28&gt;=0.2,0.2*E28))</f>
        <v>NA</v>
      </c>
      <c r="H28" s="174"/>
      <c r="I28" s="174"/>
      <c r="J28" s="174"/>
      <c r="K28" s="165"/>
      <c r="L28" s="165"/>
      <c r="M28" s="168"/>
      <c r="N28" s="171"/>
      <c r="O28" s="174"/>
      <c r="P28" s="177"/>
    </row>
    <row r="29" spans="1:16" s="3" customFormat="1" ht="14.1" customHeight="1" x14ac:dyDescent="0.2">
      <c r="A29" s="12"/>
      <c r="B29" s="181"/>
      <c r="C29" s="184"/>
      <c r="D29" s="169"/>
      <c r="E29" s="166"/>
      <c r="F29" s="41" t="s">
        <v>69</v>
      </c>
      <c r="G29" s="184">
        <f t="shared" ref="G29" si="12">IF(E28&lt;0.2,0.6*E28,IF(E28&gt;=0.2,0.6*E28))</f>
        <v>9.9000000000000005E-2</v>
      </c>
      <c r="H29" s="184"/>
      <c r="I29" s="175"/>
      <c r="J29" s="175"/>
      <c r="K29" s="166"/>
      <c r="L29" s="166"/>
      <c r="M29" s="169"/>
      <c r="N29" s="172"/>
      <c r="O29" s="175"/>
      <c r="P29" s="178"/>
    </row>
    <row r="30" spans="1:16" s="3" customFormat="1" ht="13.9" customHeight="1" thickBot="1" x14ac:dyDescent="0.25">
      <c r="A30" s="12"/>
      <c r="B30" s="182"/>
      <c r="C30" s="42">
        <f>+C28+P8</f>
        <v>2.6199999999999997</v>
      </c>
      <c r="D30" s="43">
        <v>0.2</v>
      </c>
      <c r="E30" s="167"/>
      <c r="F30" s="44" t="s">
        <v>70</v>
      </c>
      <c r="G30" s="185" t="str">
        <f t="shared" ref="G30" si="13">IF(E28&lt;0.2,"NA",IF(E28&gt;=0.2,0.8*E28))</f>
        <v>NA</v>
      </c>
      <c r="H30" s="185"/>
      <c r="I30" s="176"/>
      <c r="J30" s="176"/>
      <c r="K30" s="167"/>
      <c r="L30" s="167"/>
      <c r="M30" s="170"/>
      <c r="N30" s="173"/>
      <c r="O30" s="176"/>
      <c r="P30" s="179"/>
    </row>
    <row r="31" spans="1:16" s="3" customFormat="1" ht="14.1" customHeight="1" x14ac:dyDescent="0.2">
      <c r="A31" s="12"/>
      <c r="B31" s="180">
        <v>6</v>
      </c>
      <c r="C31" s="183">
        <f>C30</f>
        <v>2.6199999999999997</v>
      </c>
      <c r="D31" s="186">
        <v>0.2</v>
      </c>
      <c r="E31" s="188">
        <v>0.15</v>
      </c>
      <c r="F31" s="40" t="s">
        <v>68</v>
      </c>
      <c r="G31" s="174" t="str">
        <f t="shared" ref="G31" si="14">IF(E31&lt;0.2,"NA",IF(E31&gt;=0.2,0.2*E31))</f>
        <v>NA</v>
      </c>
      <c r="H31" s="174"/>
      <c r="I31" s="191"/>
      <c r="J31" s="192"/>
      <c r="K31" s="165">
        <f>ROUND(+IF(E31&lt;=0.2,(I32),(IF(E31&gt;0.2,((I31+2*I32+I33)/4)))),3)</f>
        <v>0.41</v>
      </c>
      <c r="L31" s="165">
        <f>ROUND(+(D31+D33)/2*(C33-C31),3)</f>
        <v>5.2999999999999999E-2</v>
      </c>
      <c r="M31" s="168">
        <f>ROUND(+K31*L31,4)</f>
        <v>2.1700000000000001E-2</v>
      </c>
      <c r="N31" s="171">
        <f>ROUND(+M31/$M$50*100,1)</f>
        <v>19.3</v>
      </c>
      <c r="O31" s="174"/>
      <c r="P31" s="177"/>
    </row>
    <row r="32" spans="1:16" s="3" customFormat="1" ht="14.1" customHeight="1" x14ac:dyDescent="0.2">
      <c r="A32" s="12"/>
      <c r="B32" s="181"/>
      <c r="C32" s="184"/>
      <c r="D32" s="187"/>
      <c r="E32" s="189"/>
      <c r="F32" s="41" t="s">
        <v>69</v>
      </c>
      <c r="G32" s="184">
        <f t="shared" ref="G32" si="15">IF(E31&lt;0.2,0.6*E31,IF(E31&gt;=0.2,0.6*E31))</f>
        <v>0.09</v>
      </c>
      <c r="H32" s="184"/>
      <c r="I32" s="193">
        <v>0.41</v>
      </c>
      <c r="J32" s="194"/>
      <c r="K32" s="166"/>
      <c r="L32" s="166"/>
      <c r="M32" s="169"/>
      <c r="N32" s="172"/>
      <c r="O32" s="175"/>
      <c r="P32" s="178"/>
    </row>
    <row r="33" spans="1:18" s="3" customFormat="1" ht="13.9" customHeight="1" thickBot="1" x14ac:dyDescent="0.25">
      <c r="A33" s="12"/>
      <c r="B33" s="182"/>
      <c r="C33" s="42">
        <f>C31+$P$8</f>
        <v>2.9199999999999995</v>
      </c>
      <c r="D33" s="43">
        <v>0.15</v>
      </c>
      <c r="E33" s="190"/>
      <c r="F33" s="44" t="s">
        <v>70</v>
      </c>
      <c r="G33" s="185" t="str">
        <f t="shared" ref="G33" si="16">IF(E31&lt;0.2,"NA",IF(E31&gt;=0.2,0.8*E31))</f>
        <v>NA</v>
      </c>
      <c r="H33" s="185"/>
      <c r="I33" s="195"/>
      <c r="J33" s="196"/>
      <c r="K33" s="167"/>
      <c r="L33" s="167"/>
      <c r="M33" s="170"/>
      <c r="N33" s="173"/>
      <c r="O33" s="176"/>
      <c r="P33" s="179"/>
    </row>
    <row r="34" spans="1:18" s="3" customFormat="1" ht="14.1" customHeight="1" x14ac:dyDescent="0.2">
      <c r="A34" s="12"/>
      <c r="B34" s="180">
        <v>7</v>
      </c>
      <c r="C34" s="183">
        <f>C33</f>
        <v>2.9199999999999995</v>
      </c>
      <c r="D34" s="168">
        <v>0.15</v>
      </c>
      <c r="E34" s="165">
        <v>0.15</v>
      </c>
      <c r="F34" s="40" t="s">
        <v>68</v>
      </c>
      <c r="G34" s="174" t="str">
        <f t="shared" ref="G34" si="17">IF(E34&lt;0.2,"NA",IF(E34&gt;=0.2,0.2*E34))</f>
        <v>NA</v>
      </c>
      <c r="H34" s="174"/>
      <c r="I34" s="174"/>
      <c r="J34" s="174"/>
      <c r="K34" s="165">
        <f>ROUND(+IF(E34&lt;=0.2,(I35),(IF(E34&gt;0.2,((I34+2*I35+I36)/4)))),3)</f>
        <v>0.32200000000000001</v>
      </c>
      <c r="L34" s="165">
        <f>ROUND(+(D34+D36)/2*(C36-C34),3)</f>
        <v>4.1000000000000002E-2</v>
      </c>
      <c r="M34" s="168">
        <f>ROUND(+K34*L34,4)</f>
        <v>1.32E-2</v>
      </c>
      <c r="N34" s="171">
        <f t="shared" ref="N34" si="18">ROUND(+M34/$M$50*100,1)</f>
        <v>11.7</v>
      </c>
      <c r="O34" s="174"/>
      <c r="P34" s="177"/>
    </row>
    <row r="35" spans="1:18" s="3" customFormat="1" ht="14.1" customHeight="1" x14ac:dyDescent="0.2">
      <c r="A35" s="12"/>
      <c r="B35" s="181"/>
      <c r="C35" s="184"/>
      <c r="D35" s="169"/>
      <c r="E35" s="166"/>
      <c r="F35" s="41" t="s">
        <v>69</v>
      </c>
      <c r="G35" s="184">
        <f t="shared" ref="G35" si="19">IF(E34&lt;0.2,0.6*E34,IF(E34&gt;=0.2,0.6*E34))</f>
        <v>0.09</v>
      </c>
      <c r="H35" s="184"/>
      <c r="I35" s="175">
        <v>0.32200000000000001</v>
      </c>
      <c r="J35" s="175"/>
      <c r="K35" s="166"/>
      <c r="L35" s="166"/>
      <c r="M35" s="169"/>
      <c r="N35" s="172"/>
      <c r="O35" s="175"/>
      <c r="P35" s="178"/>
    </row>
    <row r="36" spans="1:18" s="3" customFormat="1" ht="13.9" customHeight="1" thickBot="1" x14ac:dyDescent="0.25">
      <c r="A36" s="12"/>
      <c r="B36" s="182"/>
      <c r="C36" s="42">
        <f>C34+$P$8</f>
        <v>3.2199999999999993</v>
      </c>
      <c r="D36" s="43">
        <v>0.12</v>
      </c>
      <c r="E36" s="167"/>
      <c r="F36" s="44" t="s">
        <v>70</v>
      </c>
      <c r="G36" s="185" t="str">
        <f t="shared" ref="G36" si="20">IF(E34&lt;0.2,"NA",IF(E34&gt;=0.2,0.8*E34))</f>
        <v>NA</v>
      </c>
      <c r="H36" s="185"/>
      <c r="I36" s="176"/>
      <c r="J36" s="176"/>
      <c r="K36" s="167"/>
      <c r="L36" s="167"/>
      <c r="M36" s="170"/>
      <c r="N36" s="173"/>
      <c r="O36" s="176"/>
      <c r="P36" s="179"/>
    </row>
    <row r="37" spans="1:18" s="3" customFormat="1" ht="14.1" customHeight="1" x14ac:dyDescent="0.2">
      <c r="A37" s="12"/>
      <c r="B37" s="180">
        <v>8</v>
      </c>
      <c r="C37" s="183">
        <f>C36</f>
        <v>3.2199999999999993</v>
      </c>
      <c r="D37" s="168">
        <v>0.12</v>
      </c>
      <c r="E37" s="165">
        <v>0.06</v>
      </c>
      <c r="F37" s="40" t="s">
        <v>68</v>
      </c>
      <c r="G37" s="174" t="str">
        <f t="shared" ref="G37" si="21">IF(E37&lt;0.2,"NA",IF(E37&gt;=0.2,0.2*E37))</f>
        <v>NA</v>
      </c>
      <c r="H37" s="174"/>
      <c r="I37" s="174"/>
      <c r="J37" s="174"/>
      <c r="K37" s="165">
        <f>ROUND(+IF(E37&lt;=0.2,(I38),(IF(E37&gt;0.2,((I37+2*I38+I39)/4)))),3)</f>
        <v>0.311</v>
      </c>
      <c r="L37" s="165">
        <f>ROUND(+(D37+D39)/2*(C39-C37),3)</f>
        <v>0.03</v>
      </c>
      <c r="M37" s="168">
        <f>ROUND(+K37*L37,4)</f>
        <v>9.2999999999999992E-3</v>
      </c>
      <c r="N37" s="171">
        <f t="shared" ref="N37" si="22">ROUND(+M37/$M$50*100,1)</f>
        <v>8.3000000000000007</v>
      </c>
      <c r="O37" s="174"/>
      <c r="P37" s="177"/>
    </row>
    <row r="38" spans="1:18" s="3" customFormat="1" ht="14.1" customHeight="1" x14ac:dyDescent="0.2">
      <c r="A38" s="12"/>
      <c r="B38" s="181"/>
      <c r="C38" s="184"/>
      <c r="D38" s="169"/>
      <c r="E38" s="166"/>
      <c r="F38" s="41" t="s">
        <v>69</v>
      </c>
      <c r="G38" s="184">
        <f t="shared" ref="G38" si="23">IF(E37&lt;0.2,0.6*E37,IF(E37&gt;=0.2,0.6*E37))</f>
        <v>3.5999999999999997E-2</v>
      </c>
      <c r="H38" s="184"/>
      <c r="I38" s="166">
        <v>0.311</v>
      </c>
      <c r="J38" s="166"/>
      <c r="K38" s="166"/>
      <c r="L38" s="166"/>
      <c r="M38" s="169"/>
      <c r="N38" s="172"/>
      <c r="O38" s="175"/>
      <c r="P38" s="178"/>
    </row>
    <row r="39" spans="1:18" s="3" customFormat="1" ht="13.9" customHeight="1" thickBot="1" x14ac:dyDescent="0.25">
      <c r="A39" s="12"/>
      <c r="B39" s="182"/>
      <c r="C39" s="42">
        <f>C37+0.4</f>
        <v>3.6199999999999992</v>
      </c>
      <c r="D39" s="43">
        <v>0.03</v>
      </c>
      <c r="E39" s="167"/>
      <c r="F39" s="44" t="s">
        <v>70</v>
      </c>
      <c r="G39" s="185" t="str">
        <f t="shared" ref="G39" si="24">IF(E37&lt;0.2,"NA",IF(E37&gt;=0.2,0.8*E37))</f>
        <v>NA</v>
      </c>
      <c r="H39" s="185"/>
      <c r="I39" s="176"/>
      <c r="J39" s="176"/>
      <c r="K39" s="167"/>
      <c r="L39" s="167"/>
      <c r="M39" s="170"/>
      <c r="N39" s="173"/>
      <c r="O39" s="176"/>
      <c r="P39" s="179"/>
    </row>
    <row r="40" spans="1:18" s="3" customFormat="1" ht="14.1" customHeight="1" x14ac:dyDescent="0.25">
      <c r="A40" s="12"/>
      <c r="B40" s="158">
        <f>+B28</f>
        <v>5</v>
      </c>
      <c r="C40" s="161">
        <f>+C28</f>
        <v>2.3199999999999998</v>
      </c>
      <c r="D40" s="162">
        <f>+D28</f>
        <v>0.14499999999999999</v>
      </c>
      <c r="E40" s="162">
        <f>+E28</f>
        <v>0.16500000000000001</v>
      </c>
      <c r="F40" s="45" t="s">
        <v>31</v>
      </c>
      <c r="G40" s="163"/>
      <c r="H40" s="163"/>
      <c r="I40" s="164">
        <v>0.56999999999999995</v>
      </c>
      <c r="J40" s="164"/>
      <c r="K40" s="151">
        <f>ROUND(+AVERAGE(I40:J49),3)</f>
        <v>0.373</v>
      </c>
      <c r="L40" s="151">
        <f>ROUND(+(D40+D45)/2*(C45-C40),3)</f>
        <v>5.1999999999999998E-2</v>
      </c>
      <c r="M40" s="152">
        <f>ROUND(+K40*L40,4)</f>
        <v>1.9400000000000001E-2</v>
      </c>
      <c r="N40" s="151">
        <f>ROUND(+M40/$M$50*100,1)</f>
        <v>17.2</v>
      </c>
      <c r="O40" s="151"/>
      <c r="P40" s="155"/>
    </row>
    <row r="41" spans="1:18" s="3" customFormat="1" ht="14.1" customHeight="1" x14ac:dyDescent="0.25">
      <c r="A41" s="12"/>
      <c r="B41" s="159"/>
      <c r="C41" s="147"/>
      <c r="D41" s="149"/>
      <c r="E41" s="149"/>
      <c r="F41" s="46" t="s">
        <v>71</v>
      </c>
      <c r="G41" s="142">
        <f>+ROUND(0.1*$E$40,2)</f>
        <v>0.02</v>
      </c>
      <c r="H41" s="142"/>
      <c r="I41" s="143">
        <v>0.55700000000000005</v>
      </c>
      <c r="J41" s="143"/>
      <c r="K41" s="147"/>
      <c r="L41" s="147"/>
      <c r="M41" s="153"/>
      <c r="N41" s="147"/>
      <c r="O41" s="147"/>
      <c r="P41" s="156"/>
      <c r="R41" s="47"/>
    </row>
    <row r="42" spans="1:18" s="3" customFormat="1" ht="14.1" customHeight="1" x14ac:dyDescent="0.25">
      <c r="A42" s="12"/>
      <c r="B42" s="159"/>
      <c r="C42" s="147"/>
      <c r="D42" s="149"/>
      <c r="E42" s="149"/>
      <c r="F42" s="46" t="s">
        <v>68</v>
      </c>
      <c r="G42" s="142">
        <f>+ROUND(0.2*$E$40,2)</f>
        <v>0.03</v>
      </c>
      <c r="H42" s="142"/>
      <c r="I42" s="143">
        <v>0.50900000000000001</v>
      </c>
      <c r="J42" s="143"/>
      <c r="K42" s="147"/>
      <c r="L42" s="147"/>
      <c r="M42" s="153"/>
      <c r="N42" s="147"/>
      <c r="O42" s="147"/>
      <c r="P42" s="156"/>
      <c r="R42" s="47"/>
    </row>
    <row r="43" spans="1:18" s="3" customFormat="1" ht="14.1" customHeight="1" x14ac:dyDescent="0.25">
      <c r="A43" s="12"/>
      <c r="B43" s="159"/>
      <c r="C43" s="147"/>
      <c r="D43" s="149"/>
      <c r="E43" s="149"/>
      <c r="F43" s="46" t="s">
        <v>72</v>
      </c>
      <c r="G43" s="142">
        <f>+ROUND(0.3*$E$40,2)</f>
        <v>0.05</v>
      </c>
      <c r="H43" s="142"/>
      <c r="I43" s="143">
        <v>0.48199999999999998</v>
      </c>
      <c r="J43" s="143"/>
      <c r="K43" s="147"/>
      <c r="L43" s="147"/>
      <c r="M43" s="153"/>
      <c r="N43" s="147"/>
      <c r="O43" s="147"/>
      <c r="P43" s="156"/>
      <c r="R43" s="47"/>
    </row>
    <row r="44" spans="1:18" s="3" customFormat="1" ht="14.1" customHeight="1" x14ac:dyDescent="0.25">
      <c r="A44" s="12"/>
      <c r="B44" s="159"/>
      <c r="C44" s="147"/>
      <c r="D44" s="149"/>
      <c r="E44" s="149"/>
      <c r="F44" s="46" t="s">
        <v>73</v>
      </c>
      <c r="G44" s="142">
        <f>+ROUND(0.4*$E$40,2)</f>
        <v>7.0000000000000007E-2</v>
      </c>
      <c r="H44" s="142"/>
      <c r="I44" s="143">
        <v>0.43620000000000003</v>
      </c>
      <c r="J44" s="143"/>
      <c r="K44" s="147"/>
      <c r="L44" s="147"/>
      <c r="M44" s="153"/>
      <c r="N44" s="147"/>
      <c r="O44" s="147"/>
      <c r="P44" s="156"/>
      <c r="R44" s="47"/>
    </row>
    <row r="45" spans="1:18" s="3" customFormat="1" ht="14.1" customHeight="1" x14ac:dyDescent="0.25">
      <c r="A45" s="12"/>
      <c r="B45" s="159"/>
      <c r="C45" s="146">
        <f>+C30</f>
        <v>2.6199999999999997</v>
      </c>
      <c r="D45" s="149">
        <f>+D30</f>
        <v>0.2</v>
      </c>
      <c r="E45" s="149"/>
      <c r="F45" s="46" t="s">
        <v>30</v>
      </c>
      <c r="G45" s="142">
        <f>+ROUND(0.5*$E$40,2)</f>
        <v>0.08</v>
      </c>
      <c r="H45" s="142"/>
      <c r="I45" s="143">
        <v>0.36340000000000017</v>
      </c>
      <c r="J45" s="143"/>
      <c r="K45" s="147"/>
      <c r="L45" s="147"/>
      <c r="M45" s="153"/>
      <c r="N45" s="147"/>
      <c r="O45" s="147"/>
      <c r="P45" s="156"/>
      <c r="R45" s="47"/>
    </row>
    <row r="46" spans="1:18" s="3" customFormat="1" ht="14.1" customHeight="1" x14ac:dyDescent="0.25">
      <c r="A46" s="12"/>
      <c r="B46" s="159"/>
      <c r="C46" s="147"/>
      <c r="D46" s="149"/>
      <c r="E46" s="149"/>
      <c r="F46" s="46" t="s">
        <v>69</v>
      </c>
      <c r="G46" s="142">
        <f>+ROUND(0.6*$E$40,2)</f>
        <v>0.1</v>
      </c>
      <c r="H46" s="142"/>
      <c r="I46" s="143">
        <v>0.29060000000000008</v>
      </c>
      <c r="J46" s="143"/>
      <c r="K46" s="147"/>
      <c r="L46" s="147"/>
      <c r="M46" s="153"/>
      <c r="N46" s="147"/>
      <c r="O46" s="147"/>
      <c r="P46" s="156"/>
      <c r="R46" s="47"/>
    </row>
    <row r="47" spans="1:18" s="3" customFormat="1" ht="14.1" customHeight="1" x14ac:dyDescent="0.25">
      <c r="A47" s="12"/>
      <c r="B47" s="159"/>
      <c r="C47" s="147"/>
      <c r="D47" s="149"/>
      <c r="E47" s="149"/>
      <c r="F47" s="46" t="s">
        <v>74</v>
      </c>
      <c r="G47" s="142">
        <f>+ROUND(0.7*$E$40,2)</f>
        <v>0.12</v>
      </c>
      <c r="H47" s="142"/>
      <c r="I47" s="143">
        <v>0.22299999999999998</v>
      </c>
      <c r="J47" s="143"/>
      <c r="K47" s="147"/>
      <c r="L47" s="147"/>
      <c r="M47" s="153"/>
      <c r="N47" s="147"/>
      <c r="O47" s="147"/>
      <c r="P47" s="156"/>
      <c r="R47" s="47"/>
    </row>
    <row r="48" spans="1:18" s="3" customFormat="1" ht="14.1" customHeight="1" x14ac:dyDescent="0.25">
      <c r="A48" s="12"/>
      <c r="B48" s="159"/>
      <c r="C48" s="147"/>
      <c r="D48" s="149"/>
      <c r="E48" s="149"/>
      <c r="F48" s="46" t="s">
        <v>70</v>
      </c>
      <c r="G48" s="142">
        <f>+ROUND(0.8*$E$40,2)</f>
        <v>0.13</v>
      </c>
      <c r="H48" s="142"/>
      <c r="I48" s="143">
        <v>0.17620000000000002</v>
      </c>
      <c r="J48" s="143"/>
      <c r="K48" s="147"/>
      <c r="L48" s="147"/>
      <c r="M48" s="153"/>
      <c r="N48" s="147"/>
      <c r="O48" s="147"/>
      <c r="P48" s="156"/>
      <c r="R48" s="47"/>
    </row>
    <row r="49" spans="1:18" s="3" customFormat="1" ht="15.75" thickBot="1" x14ac:dyDescent="0.3">
      <c r="A49" s="12"/>
      <c r="B49" s="160"/>
      <c r="C49" s="148"/>
      <c r="D49" s="150"/>
      <c r="E49" s="150"/>
      <c r="F49" s="48" t="s">
        <v>75</v>
      </c>
      <c r="G49" s="144">
        <f>+ROUND(0.9*$E$40,2)</f>
        <v>0.15</v>
      </c>
      <c r="H49" s="144"/>
      <c r="I49" s="145">
        <v>0.11899999999999999</v>
      </c>
      <c r="J49" s="145"/>
      <c r="K49" s="148"/>
      <c r="L49" s="148"/>
      <c r="M49" s="154"/>
      <c r="N49" s="148"/>
      <c r="O49" s="148"/>
      <c r="P49" s="157"/>
      <c r="R49" s="47"/>
    </row>
    <row r="50" spans="1:18" s="3" customFormat="1" ht="12.75" customHeight="1" x14ac:dyDescent="0.2">
      <c r="A50" s="12"/>
      <c r="B50" s="128" t="s">
        <v>32</v>
      </c>
      <c r="C50" s="129"/>
      <c r="D50" s="129"/>
      <c r="E50" s="129"/>
      <c r="F50" s="129"/>
      <c r="G50" s="129"/>
      <c r="H50" s="129"/>
      <c r="I50" s="129"/>
      <c r="J50" s="129"/>
      <c r="K50" s="13">
        <f>ROUND(+M50/L50,3)</f>
        <v>0.35299999999999998</v>
      </c>
      <c r="L50" s="14">
        <f>SUM(L16:L49)</f>
        <v>0.31900000000000001</v>
      </c>
      <c r="M50" s="15">
        <f>SUM(M16:M49)</f>
        <v>0.1125</v>
      </c>
      <c r="N50" s="16">
        <f>ROUND(SUM(N16:N49),0)</f>
        <v>100</v>
      </c>
      <c r="O50" s="132" t="s">
        <v>33</v>
      </c>
      <c r="P50" s="134"/>
    </row>
    <row r="51" spans="1:18" s="3" customFormat="1" ht="15" customHeight="1" thickBot="1" x14ac:dyDescent="0.25">
      <c r="A51" s="12"/>
      <c r="B51" s="130"/>
      <c r="C51" s="131"/>
      <c r="D51" s="131"/>
      <c r="E51" s="131"/>
      <c r="F51" s="131"/>
      <c r="G51" s="131"/>
      <c r="H51" s="131"/>
      <c r="I51" s="131"/>
      <c r="J51" s="131"/>
      <c r="K51" s="17" t="s">
        <v>34</v>
      </c>
      <c r="L51" s="17" t="s">
        <v>50</v>
      </c>
      <c r="M51" s="17" t="s">
        <v>51</v>
      </c>
      <c r="N51" s="17" t="s">
        <v>35</v>
      </c>
      <c r="O51" s="133"/>
      <c r="P51" s="135"/>
    </row>
    <row r="52" spans="1:18" ht="57" customHeight="1" thickBot="1" x14ac:dyDescent="0.3">
      <c r="A52" s="49"/>
      <c r="B52" s="136" t="s">
        <v>29</v>
      </c>
      <c r="C52" s="137"/>
      <c r="D52" s="137"/>
      <c r="E52" s="137"/>
      <c r="F52" s="137"/>
      <c r="G52" s="137"/>
      <c r="H52" s="137"/>
      <c r="I52" s="137"/>
      <c r="J52" s="137"/>
      <c r="K52" s="137"/>
      <c r="L52" s="137"/>
      <c r="M52" s="137"/>
      <c r="N52" s="137"/>
      <c r="O52" s="137"/>
      <c r="P52" s="138"/>
    </row>
    <row r="53" spans="1:18" ht="15" customHeight="1" thickBot="1" x14ac:dyDescent="0.3">
      <c r="A53" s="5"/>
      <c r="B53" s="139" t="s">
        <v>76</v>
      </c>
      <c r="C53" s="140"/>
      <c r="D53" s="140"/>
      <c r="E53" s="140"/>
      <c r="F53" s="140"/>
      <c r="G53" s="140" t="s">
        <v>77</v>
      </c>
      <c r="H53" s="140"/>
      <c r="I53" s="140"/>
      <c r="J53" s="140"/>
      <c r="K53" s="140"/>
      <c r="L53" s="140"/>
      <c r="M53" s="140" t="s">
        <v>78</v>
      </c>
      <c r="N53" s="140"/>
      <c r="O53" s="140"/>
      <c r="P53" s="141"/>
    </row>
    <row r="54" spans="1:18" ht="15" customHeight="1" thickBot="1" x14ac:dyDescent="0.3">
      <c r="A54" s="5"/>
      <c r="B54" s="104"/>
      <c r="C54" s="105"/>
      <c r="D54" s="105"/>
      <c r="E54" s="105"/>
      <c r="F54" s="105"/>
      <c r="G54" s="105"/>
      <c r="H54" s="105"/>
      <c r="I54" s="106"/>
      <c r="J54" s="109" t="s">
        <v>53</v>
      </c>
      <c r="K54" s="110"/>
      <c r="L54" s="110"/>
      <c r="M54" s="110"/>
      <c r="N54" s="110"/>
      <c r="O54" s="110"/>
      <c r="P54" s="111"/>
    </row>
    <row r="55" spans="1:18" ht="18.600000000000001" customHeight="1" thickBot="1" x14ac:dyDescent="0.3">
      <c r="A55" s="6"/>
      <c r="B55" s="104"/>
      <c r="C55" s="105"/>
      <c r="D55" s="105"/>
      <c r="E55" s="105"/>
      <c r="F55" s="105"/>
      <c r="G55" s="105"/>
      <c r="H55" s="105"/>
      <c r="I55" s="106"/>
      <c r="J55" s="50" t="s">
        <v>79</v>
      </c>
      <c r="K55" s="112" t="s">
        <v>80</v>
      </c>
      <c r="L55" s="112"/>
      <c r="M55" s="112"/>
      <c r="N55" s="112"/>
      <c r="O55" s="112"/>
      <c r="P55" s="113"/>
    </row>
    <row r="56" spans="1:18" ht="88.15" customHeight="1" thickBot="1" x14ac:dyDescent="0.3">
      <c r="A56" s="10"/>
      <c r="B56" s="104"/>
      <c r="C56" s="105"/>
      <c r="D56" s="105"/>
      <c r="E56" s="105"/>
      <c r="F56" s="105"/>
      <c r="G56" s="105"/>
      <c r="H56" s="105"/>
      <c r="I56" s="106"/>
      <c r="J56" s="114" t="s">
        <v>81</v>
      </c>
      <c r="K56" s="115"/>
      <c r="L56" s="115"/>
      <c r="M56" s="115"/>
      <c r="N56" s="115"/>
      <c r="O56" s="115"/>
      <c r="P56" s="116"/>
    </row>
    <row r="57" spans="1:18" ht="15" customHeight="1" thickBot="1" x14ac:dyDescent="0.3">
      <c r="A57" s="5"/>
      <c r="B57" s="104"/>
      <c r="C57" s="105"/>
      <c r="D57" s="105"/>
      <c r="E57" s="105"/>
      <c r="F57" s="105"/>
      <c r="G57" s="105"/>
      <c r="H57" s="105"/>
      <c r="I57" s="106"/>
      <c r="J57" s="117" t="s">
        <v>36</v>
      </c>
      <c r="K57" s="118"/>
      <c r="L57" s="118"/>
      <c r="M57" s="118"/>
      <c r="N57" s="119"/>
      <c r="O57" s="120">
        <v>12.62</v>
      </c>
      <c r="P57" s="121"/>
    </row>
    <row r="58" spans="1:18" ht="15.75" thickBot="1" x14ac:dyDescent="0.3">
      <c r="A58" s="5"/>
      <c r="B58" s="104"/>
      <c r="C58" s="105"/>
      <c r="D58" s="105"/>
      <c r="E58" s="105"/>
      <c r="F58" s="105"/>
      <c r="G58" s="105"/>
      <c r="H58" s="105"/>
      <c r="I58" s="106"/>
      <c r="J58" s="122" t="s">
        <v>52</v>
      </c>
      <c r="K58" s="123"/>
      <c r="L58" s="123"/>
      <c r="M58" s="123"/>
      <c r="N58" s="124"/>
      <c r="O58" s="120">
        <v>0.18479999999999999</v>
      </c>
      <c r="P58" s="121"/>
      <c r="Q58" s="51"/>
    </row>
    <row r="59" spans="1:18" ht="14.45" customHeight="1" thickBot="1" x14ac:dyDescent="0.3">
      <c r="A59" s="5"/>
      <c r="B59" s="107"/>
      <c r="C59" s="96"/>
      <c r="D59" s="96"/>
      <c r="E59" s="96"/>
      <c r="F59" s="96"/>
      <c r="G59" s="96"/>
      <c r="H59" s="96"/>
      <c r="I59" s="108"/>
      <c r="J59" s="125" t="s">
        <v>82</v>
      </c>
      <c r="K59" s="126"/>
      <c r="L59" s="126"/>
      <c r="M59" s="126"/>
      <c r="N59" s="126"/>
      <c r="O59" s="126"/>
      <c r="P59" s="127"/>
    </row>
    <row r="60" spans="1:18" ht="23.45" customHeight="1" thickBot="1" x14ac:dyDescent="0.3">
      <c r="A60" s="7"/>
      <c r="B60" s="96"/>
      <c r="C60" s="96"/>
      <c r="D60" s="96"/>
      <c r="E60" s="96"/>
      <c r="F60" s="96"/>
      <c r="G60" s="96"/>
      <c r="H60" s="96"/>
      <c r="I60" s="96"/>
      <c r="J60" s="96"/>
      <c r="K60" s="96"/>
      <c r="L60" s="96"/>
      <c r="M60" s="96"/>
      <c r="N60" s="96"/>
      <c r="O60" s="96"/>
      <c r="P60" s="96"/>
    </row>
    <row r="61" spans="1:18" ht="15.75" thickBot="1" x14ac:dyDescent="0.3">
      <c r="A61" s="97" t="s">
        <v>37</v>
      </c>
      <c r="B61" s="98"/>
      <c r="C61" s="98"/>
      <c r="D61" s="98"/>
      <c r="E61" s="98"/>
      <c r="F61" s="98"/>
      <c r="G61" s="98"/>
      <c r="H61" s="98"/>
      <c r="I61" s="98"/>
      <c r="J61" s="98"/>
      <c r="K61" s="98"/>
      <c r="L61" s="98"/>
      <c r="M61" s="98"/>
      <c r="N61" s="98"/>
      <c r="O61" s="98"/>
      <c r="P61" s="99"/>
    </row>
    <row r="62" spans="1:18" ht="141.6" customHeight="1" thickBot="1" x14ac:dyDescent="0.3">
      <c r="A62" s="4"/>
      <c r="B62" s="100"/>
      <c r="C62" s="101"/>
      <c r="D62" s="101"/>
      <c r="E62" s="101"/>
      <c r="F62" s="102"/>
      <c r="G62" s="100"/>
      <c r="H62" s="101"/>
      <c r="I62" s="101"/>
      <c r="J62" s="101"/>
      <c r="K62" s="101"/>
      <c r="L62" s="102"/>
      <c r="M62" s="100"/>
      <c r="N62" s="101"/>
      <c r="O62" s="101"/>
      <c r="P62" s="102"/>
    </row>
    <row r="63" spans="1:18" s="9" customFormat="1" ht="13.9" customHeight="1" thickBot="1" x14ac:dyDescent="0.3">
      <c r="A63" s="8" t="s">
        <v>83</v>
      </c>
      <c r="B63" s="103" t="s">
        <v>84</v>
      </c>
      <c r="C63" s="91"/>
      <c r="D63" s="91"/>
      <c r="E63" s="91"/>
      <c r="F63" s="92"/>
      <c r="G63" s="103" t="s">
        <v>85</v>
      </c>
      <c r="H63" s="91"/>
      <c r="I63" s="91"/>
      <c r="J63" s="91"/>
      <c r="K63" s="91"/>
      <c r="L63" s="92"/>
      <c r="M63" s="103" t="s">
        <v>86</v>
      </c>
      <c r="N63" s="91"/>
      <c r="O63" s="91"/>
      <c r="P63" s="92"/>
    </row>
    <row r="64" spans="1:18" s="9" customFormat="1" ht="52.15" customHeight="1" thickBot="1" x14ac:dyDescent="0.3">
      <c r="A64" s="8"/>
      <c r="B64" s="91"/>
      <c r="C64" s="91"/>
      <c r="D64" s="91"/>
      <c r="E64" s="91"/>
      <c r="F64" s="91"/>
      <c r="G64" s="91"/>
      <c r="H64" s="91"/>
      <c r="I64" s="91"/>
      <c r="J64" s="91"/>
      <c r="K64" s="91"/>
      <c r="L64" s="91"/>
      <c r="M64" s="91"/>
      <c r="N64" s="91"/>
      <c r="O64" s="91"/>
      <c r="P64" s="92"/>
    </row>
    <row r="65" spans="1:16" s="3" customFormat="1" ht="15.75" customHeight="1" thickBot="1" x14ac:dyDescent="0.25">
      <c r="A65" s="93" t="s">
        <v>38</v>
      </c>
      <c r="B65" s="94"/>
      <c r="C65" s="94"/>
      <c r="D65" s="94" t="s">
        <v>87</v>
      </c>
      <c r="E65" s="94"/>
      <c r="F65" s="94"/>
      <c r="G65" s="94"/>
      <c r="H65" s="94"/>
      <c r="I65" s="94"/>
      <c r="J65" s="94" t="s">
        <v>39</v>
      </c>
      <c r="K65" s="94"/>
      <c r="L65" s="94"/>
      <c r="M65" s="94"/>
      <c r="N65" s="94"/>
      <c r="O65" s="94"/>
      <c r="P65" s="95"/>
    </row>
  </sheetData>
  <mergeCells count="236">
    <mergeCell ref="O2:P3"/>
    <mergeCell ref="B4:P4"/>
    <mergeCell ref="C5:D5"/>
    <mergeCell ref="E5:F5"/>
    <mergeCell ref="H5:I5"/>
    <mergeCell ref="J5:P5"/>
    <mergeCell ref="B2:D3"/>
    <mergeCell ref="E2:N3"/>
    <mergeCell ref="B6:C6"/>
    <mergeCell ref="D6:J6"/>
    <mergeCell ref="K6:L6"/>
    <mergeCell ref="M6:N6"/>
    <mergeCell ref="O6:P6"/>
    <mergeCell ref="B7:E7"/>
    <mergeCell ref="F7:H7"/>
    <mergeCell ref="J7:K7"/>
    <mergeCell ref="M7:O7"/>
    <mergeCell ref="B8:E8"/>
    <mergeCell ref="J8:K8"/>
    <mergeCell ref="M8:O8"/>
    <mergeCell ref="B9:C10"/>
    <mergeCell ref="D9:D10"/>
    <mergeCell ref="E9:G9"/>
    <mergeCell ref="I9:J10"/>
    <mergeCell ref="K9:K10"/>
    <mergeCell ref="L9:N9"/>
    <mergeCell ref="O9:P9"/>
    <mergeCell ref="E10:G10"/>
    <mergeCell ref="L10:N10"/>
    <mergeCell ref="O10:P10"/>
    <mergeCell ref="B11:B13"/>
    <mergeCell ref="C11:E11"/>
    <mergeCell ref="G11:K11"/>
    <mergeCell ref="L11:L13"/>
    <mergeCell ref="M11:P11"/>
    <mergeCell ref="C12:E12"/>
    <mergeCell ref="G12:K13"/>
    <mergeCell ref="M12:P12"/>
    <mergeCell ref="C13:F13"/>
    <mergeCell ref="M13:P13"/>
    <mergeCell ref="B14:B15"/>
    <mergeCell ref="C14:C15"/>
    <mergeCell ref="D14:D15"/>
    <mergeCell ref="E14:E15"/>
    <mergeCell ref="F14:H15"/>
    <mergeCell ref="I14:J14"/>
    <mergeCell ref="I15:J15"/>
    <mergeCell ref="K16:K18"/>
    <mergeCell ref="L16:L18"/>
    <mergeCell ref="M16:M18"/>
    <mergeCell ref="N16:N18"/>
    <mergeCell ref="O16:O18"/>
    <mergeCell ref="P16:P18"/>
    <mergeCell ref="B16:B18"/>
    <mergeCell ref="C16:C17"/>
    <mergeCell ref="D16:D17"/>
    <mergeCell ref="E16:E18"/>
    <mergeCell ref="G16:H16"/>
    <mergeCell ref="I16:J16"/>
    <mergeCell ref="G17:H17"/>
    <mergeCell ref="I17:J17"/>
    <mergeCell ref="G18:H18"/>
    <mergeCell ref="I18:J18"/>
    <mergeCell ref="K19:K21"/>
    <mergeCell ref="L19:L21"/>
    <mergeCell ref="M19:M21"/>
    <mergeCell ref="N19:N21"/>
    <mergeCell ref="O19:O21"/>
    <mergeCell ref="P19:P21"/>
    <mergeCell ref="B19:B21"/>
    <mergeCell ref="C19:C20"/>
    <mergeCell ref="D19:D20"/>
    <mergeCell ref="E19:E21"/>
    <mergeCell ref="G19:H19"/>
    <mergeCell ref="I19:J19"/>
    <mergeCell ref="G20:H20"/>
    <mergeCell ref="I20:J20"/>
    <mergeCell ref="G21:H21"/>
    <mergeCell ref="I21:J21"/>
    <mergeCell ref="K22:K24"/>
    <mergeCell ref="L22:L24"/>
    <mergeCell ref="M22:M24"/>
    <mergeCell ref="N22:N24"/>
    <mergeCell ref="O22:O24"/>
    <mergeCell ref="P22:P24"/>
    <mergeCell ref="B22:B24"/>
    <mergeCell ref="C22:C23"/>
    <mergeCell ref="D22:D23"/>
    <mergeCell ref="E22:E24"/>
    <mergeCell ref="G22:H22"/>
    <mergeCell ref="I22:J22"/>
    <mergeCell ref="G23:H23"/>
    <mergeCell ref="I23:J23"/>
    <mergeCell ref="G24:H24"/>
    <mergeCell ref="I24:J24"/>
    <mergeCell ref="K25:K27"/>
    <mergeCell ref="L25:L27"/>
    <mergeCell ref="M25:M27"/>
    <mergeCell ref="N25:N27"/>
    <mergeCell ref="O25:O27"/>
    <mergeCell ref="P25:P27"/>
    <mergeCell ref="B25:B27"/>
    <mergeCell ref="C25:C26"/>
    <mergeCell ref="D25:D26"/>
    <mergeCell ref="E25:E27"/>
    <mergeCell ref="G25:H25"/>
    <mergeCell ref="I25:J25"/>
    <mergeCell ref="G26:H26"/>
    <mergeCell ref="I26:J26"/>
    <mergeCell ref="G27:H27"/>
    <mergeCell ref="I27:J27"/>
    <mergeCell ref="K28:K30"/>
    <mergeCell ref="L28:L30"/>
    <mergeCell ref="M28:M30"/>
    <mergeCell ref="N28:N30"/>
    <mergeCell ref="O28:O30"/>
    <mergeCell ref="P28:P30"/>
    <mergeCell ref="B28:B30"/>
    <mergeCell ref="C28:C29"/>
    <mergeCell ref="D28:D29"/>
    <mergeCell ref="E28:E30"/>
    <mergeCell ref="G28:H28"/>
    <mergeCell ref="I28:J28"/>
    <mergeCell ref="G29:H29"/>
    <mergeCell ref="I29:J29"/>
    <mergeCell ref="G30:H30"/>
    <mergeCell ref="I30:J30"/>
    <mergeCell ref="K31:K33"/>
    <mergeCell ref="L31:L33"/>
    <mergeCell ref="M31:M33"/>
    <mergeCell ref="N31:N33"/>
    <mergeCell ref="O31:O33"/>
    <mergeCell ref="P31:P33"/>
    <mergeCell ref="B31:B33"/>
    <mergeCell ref="C31:C32"/>
    <mergeCell ref="D31:D32"/>
    <mergeCell ref="E31:E33"/>
    <mergeCell ref="G31:H31"/>
    <mergeCell ref="I31:J31"/>
    <mergeCell ref="G32:H32"/>
    <mergeCell ref="I32:J32"/>
    <mergeCell ref="G33:H33"/>
    <mergeCell ref="I33:J33"/>
    <mergeCell ref="K34:K36"/>
    <mergeCell ref="L34:L36"/>
    <mergeCell ref="M34:M36"/>
    <mergeCell ref="N34:N36"/>
    <mergeCell ref="O34:O36"/>
    <mergeCell ref="P34:P36"/>
    <mergeCell ref="B34:B36"/>
    <mergeCell ref="C34:C35"/>
    <mergeCell ref="D34:D35"/>
    <mergeCell ref="E34:E36"/>
    <mergeCell ref="G34:H34"/>
    <mergeCell ref="I34:J34"/>
    <mergeCell ref="G35:H35"/>
    <mergeCell ref="I35:J35"/>
    <mergeCell ref="G36:H36"/>
    <mergeCell ref="I36:J36"/>
    <mergeCell ref="K37:K39"/>
    <mergeCell ref="L37:L39"/>
    <mergeCell ref="M37:M39"/>
    <mergeCell ref="N37:N39"/>
    <mergeCell ref="O37:O39"/>
    <mergeCell ref="P37:P39"/>
    <mergeCell ref="B37:B39"/>
    <mergeCell ref="C37:C38"/>
    <mergeCell ref="D37:D38"/>
    <mergeCell ref="E37:E39"/>
    <mergeCell ref="G37:H37"/>
    <mergeCell ref="I37:J37"/>
    <mergeCell ref="G38:H38"/>
    <mergeCell ref="I38:J38"/>
    <mergeCell ref="G39:H39"/>
    <mergeCell ref="I39:J39"/>
    <mergeCell ref="G43:H43"/>
    <mergeCell ref="I43:J43"/>
    <mergeCell ref="G44:H44"/>
    <mergeCell ref="I44:J44"/>
    <mergeCell ref="C45:C49"/>
    <mergeCell ref="D45:D49"/>
    <mergeCell ref="G45:H45"/>
    <mergeCell ref="I45:J45"/>
    <mergeCell ref="G46:H46"/>
    <mergeCell ref="I46:J46"/>
    <mergeCell ref="C40:C44"/>
    <mergeCell ref="D40:D44"/>
    <mergeCell ref="E40:E49"/>
    <mergeCell ref="G40:H40"/>
    <mergeCell ref="I40:J40"/>
    <mergeCell ref="G41:H41"/>
    <mergeCell ref="I41:J41"/>
    <mergeCell ref="G42:H42"/>
    <mergeCell ref="I42:J42"/>
    <mergeCell ref="B50:J51"/>
    <mergeCell ref="O50:O51"/>
    <mergeCell ref="P50:P51"/>
    <mergeCell ref="B52:P52"/>
    <mergeCell ref="B53:F53"/>
    <mergeCell ref="G53:L53"/>
    <mergeCell ref="M53:P53"/>
    <mergeCell ref="G47:H47"/>
    <mergeCell ref="I47:J47"/>
    <mergeCell ref="G48:H48"/>
    <mergeCell ref="I48:J48"/>
    <mergeCell ref="G49:H49"/>
    <mergeCell ref="I49:J49"/>
    <mergeCell ref="K40:K49"/>
    <mergeCell ref="L40:L49"/>
    <mergeCell ref="M40:M49"/>
    <mergeCell ref="N40:N49"/>
    <mergeCell ref="O40:O49"/>
    <mergeCell ref="P40:P49"/>
    <mergeCell ref="B40:B49"/>
    <mergeCell ref="B54:I59"/>
    <mergeCell ref="J54:P54"/>
    <mergeCell ref="K55:P55"/>
    <mergeCell ref="J56:P56"/>
    <mergeCell ref="J57:N57"/>
    <mergeCell ref="O57:P57"/>
    <mergeCell ref="J58:N58"/>
    <mergeCell ref="O58:P58"/>
    <mergeCell ref="J59:P59"/>
    <mergeCell ref="B64:P64"/>
    <mergeCell ref="A65:C65"/>
    <mergeCell ref="D65:I65"/>
    <mergeCell ref="J65:K65"/>
    <mergeCell ref="L65:P65"/>
    <mergeCell ref="B60:P60"/>
    <mergeCell ref="A61:P61"/>
    <mergeCell ref="B62:F62"/>
    <mergeCell ref="G62:L62"/>
    <mergeCell ref="M62:P62"/>
    <mergeCell ref="B63:F63"/>
    <mergeCell ref="G63:L63"/>
    <mergeCell ref="M63:P63"/>
  </mergeCells>
  <printOptions horizontalCentered="1"/>
  <pageMargins left="0.35433070866141736" right="0.23622047244094491" top="0.74803149606299213" bottom="0.74803149606299213" header="0.19685039370078741" footer="0.31496062992125984"/>
  <pageSetup scale="74" fitToHeight="0" orientation="portrait" r:id="rId1"/>
  <headerFooter>
    <oddHeader>&amp;C&amp;"-,Negrita Cursiva"&amp;12Protocolo integrado de aforo en ríos de montaña 
Universidad Nacional de Colombia-Sede Manizales</oddHeader>
  </headerFooter>
  <rowBreaks count="1" manualBreakCount="1">
    <brk id="51" min="1" max="15" man="1"/>
  </rowBreaks>
  <drawing r:id="rId2"/>
  <legacyDrawing r:id="rId3"/>
  <picture r:id="rId4"/>
  <oleObjects>
    <mc:AlternateContent xmlns:mc="http://schemas.openxmlformats.org/markup-compatibility/2006">
      <mc:Choice Requires="x14">
        <oleObject progId="CorelDRAW.Graphic.13" shapeId="10241" r:id="rId5">
          <objectPr defaultSize="0" autoPict="0" r:id="rId6">
            <anchor moveWithCells="1">
              <from>
                <xdr:col>14</xdr:col>
                <xdr:colOff>504825</xdr:colOff>
                <xdr:row>1</xdr:row>
                <xdr:rowOff>95250</xdr:rowOff>
              </from>
              <to>
                <xdr:col>15</xdr:col>
                <xdr:colOff>314325</xdr:colOff>
                <xdr:row>2</xdr:row>
                <xdr:rowOff>38100</xdr:rowOff>
              </to>
            </anchor>
          </objectPr>
        </oleObject>
      </mc:Choice>
      <mc:Fallback>
        <oleObject progId="CorelDRAW.Graphic.13" shapeId="10241" r:id="rId5"/>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71"/>
  <sheetViews>
    <sheetView view="pageBreakPreview" zoomScaleSheetLayoutView="100" zoomScalePageLayoutView="110" workbookViewId="0">
      <selection activeCell="J5" sqref="J5:P5"/>
    </sheetView>
  </sheetViews>
  <sheetFormatPr baseColWidth="10" defaultColWidth="11.28515625" defaultRowHeight="15" x14ac:dyDescent="0.25"/>
  <cols>
    <col min="1" max="1" width="0.140625" customWidth="1"/>
    <col min="2" max="2" width="6.7109375" customWidth="1"/>
    <col min="3" max="3" width="7.28515625" customWidth="1"/>
    <col min="4" max="4" width="11" bestFit="1" customWidth="1"/>
    <col min="5" max="5" width="6.85546875" customWidth="1"/>
    <col min="6" max="6" width="8.7109375" customWidth="1"/>
    <col min="7" max="7" width="6.7109375" customWidth="1"/>
    <col min="8" max="8" width="5.7109375" customWidth="1"/>
    <col min="9" max="9" width="6.85546875" customWidth="1"/>
    <col min="10" max="10" width="7.140625" customWidth="1"/>
    <col min="11" max="11" width="12" bestFit="1" customWidth="1"/>
    <col min="12" max="12" width="8" bestFit="1" customWidth="1"/>
    <col min="13" max="13" width="11" bestFit="1" customWidth="1"/>
    <col min="14" max="14" width="10.7109375" customWidth="1"/>
    <col min="15" max="16" width="11.7109375" customWidth="1"/>
    <col min="19" max="19" width="14.85546875" bestFit="1" customWidth="1"/>
  </cols>
  <sheetData>
    <row r="1" spans="1:16" ht="4.9000000000000004" customHeight="1" thickBot="1" x14ac:dyDescent="0.3"/>
    <row r="2" spans="1:16" s="2" customFormat="1" ht="30" customHeight="1" x14ac:dyDescent="0.25">
      <c r="A2" s="11"/>
      <c r="B2" s="422"/>
      <c r="C2" s="423"/>
      <c r="D2" s="424"/>
      <c r="E2" s="285" t="s">
        <v>54</v>
      </c>
      <c r="F2" s="286"/>
      <c r="G2" s="286"/>
      <c r="H2" s="286"/>
      <c r="I2" s="286"/>
      <c r="J2" s="286"/>
      <c r="K2" s="286"/>
      <c r="L2" s="286"/>
      <c r="M2" s="286"/>
      <c r="N2" s="286"/>
      <c r="O2" s="425"/>
      <c r="P2" s="289"/>
    </row>
    <row r="3" spans="1:16" s="2" customFormat="1" ht="20.45" customHeight="1" thickBot="1" x14ac:dyDescent="0.3">
      <c r="A3" s="11"/>
      <c r="B3" s="426"/>
      <c r="C3" s="427"/>
      <c r="D3" s="428"/>
      <c r="E3" s="287"/>
      <c r="F3" s="288"/>
      <c r="G3" s="288"/>
      <c r="H3" s="288"/>
      <c r="I3" s="288"/>
      <c r="J3" s="288"/>
      <c r="K3" s="288"/>
      <c r="L3" s="288"/>
      <c r="M3" s="288"/>
      <c r="N3" s="288"/>
      <c r="O3" s="429"/>
      <c r="P3" s="290"/>
    </row>
    <row r="4" spans="1:16" s="2" customFormat="1" ht="4.9000000000000004" customHeight="1" thickBot="1" x14ac:dyDescent="0.3">
      <c r="A4" s="11"/>
      <c r="B4" s="291"/>
      <c r="C4" s="291"/>
      <c r="D4" s="291"/>
      <c r="E4" s="291"/>
      <c r="F4" s="291"/>
      <c r="G4" s="291"/>
      <c r="H4" s="291"/>
      <c r="I4" s="291"/>
      <c r="J4" s="291"/>
      <c r="K4" s="291"/>
      <c r="L4" s="291"/>
      <c r="M4" s="291"/>
      <c r="N4" s="291"/>
      <c r="O4" s="291"/>
      <c r="P4" s="291"/>
    </row>
    <row r="5" spans="1:16" s="435" customFormat="1" ht="28.5" customHeight="1" thickBot="1" x14ac:dyDescent="0.3">
      <c r="A5" s="433"/>
      <c r="B5" s="19" t="s">
        <v>0</v>
      </c>
      <c r="C5" s="292">
        <v>42874</v>
      </c>
      <c r="D5" s="275"/>
      <c r="E5" s="269" t="s">
        <v>1</v>
      </c>
      <c r="F5" s="270"/>
      <c r="G5" s="434">
        <v>2</v>
      </c>
      <c r="H5" s="274" t="s">
        <v>2</v>
      </c>
      <c r="I5" s="270"/>
      <c r="J5" s="430" t="s">
        <v>110</v>
      </c>
      <c r="K5" s="431"/>
      <c r="L5" s="431"/>
      <c r="M5" s="431"/>
      <c r="N5" s="431"/>
      <c r="O5" s="431"/>
      <c r="P5" s="432"/>
    </row>
    <row r="6" spans="1:16" s="20" customFormat="1" ht="11.25" customHeight="1" thickBot="1" x14ac:dyDescent="0.3">
      <c r="A6" s="18"/>
      <c r="B6" s="269" t="s">
        <v>3</v>
      </c>
      <c r="C6" s="270"/>
      <c r="D6" s="271" t="s">
        <v>55</v>
      </c>
      <c r="E6" s="271"/>
      <c r="F6" s="271"/>
      <c r="G6" s="271"/>
      <c r="H6" s="271"/>
      <c r="I6" s="271"/>
      <c r="J6" s="272"/>
      <c r="K6" s="273" t="s">
        <v>4</v>
      </c>
      <c r="L6" s="274"/>
      <c r="M6" s="275" t="s">
        <v>88</v>
      </c>
      <c r="N6" s="276"/>
      <c r="O6" s="275" t="s">
        <v>89</v>
      </c>
      <c r="P6" s="277"/>
    </row>
    <row r="7" spans="1:16" s="20" customFormat="1" ht="14.1" customHeight="1" x14ac:dyDescent="0.25">
      <c r="A7" s="18"/>
      <c r="B7" s="278" t="s">
        <v>58</v>
      </c>
      <c r="C7" s="258"/>
      <c r="D7" s="258"/>
      <c r="E7" s="279"/>
      <c r="F7" s="280" t="s">
        <v>11</v>
      </c>
      <c r="G7" s="281"/>
      <c r="H7" s="282"/>
      <c r="I7" s="21">
        <v>0.54791666666666672</v>
      </c>
      <c r="J7" s="283" t="s">
        <v>12</v>
      </c>
      <c r="K7" s="284"/>
      <c r="L7" s="22">
        <v>0.55000000000000004</v>
      </c>
      <c r="M7" s="278" t="s">
        <v>14</v>
      </c>
      <c r="N7" s="258"/>
      <c r="O7" s="258"/>
      <c r="P7" s="23">
        <v>3</v>
      </c>
    </row>
    <row r="8" spans="1:16" s="20" customFormat="1" ht="14.1" customHeight="1" thickBot="1" x14ac:dyDescent="0.3">
      <c r="A8" s="18"/>
      <c r="B8" s="247" t="s">
        <v>6</v>
      </c>
      <c r="C8" s="248"/>
      <c r="D8" s="248"/>
      <c r="E8" s="249"/>
      <c r="F8" s="24" t="s">
        <v>15</v>
      </c>
      <c r="G8" s="25"/>
      <c r="H8" s="26"/>
      <c r="I8" s="27">
        <v>0.60416666666666663</v>
      </c>
      <c r="J8" s="250" t="s">
        <v>16</v>
      </c>
      <c r="K8" s="251"/>
      <c r="L8" s="22">
        <v>0.55000000000000004</v>
      </c>
      <c r="M8" s="252" t="s">
        <v>18</v>
      </c>
      <c r="N8" s="232"/>
      <c r="O8" s="232"/>
      <c r="P8" s="28">
        <v>0.3</v>
      </c>
    </row>
    <row r="9" spans="1:16" s="20" customFormat="1" ht="14.1" customHeight="1" x14ac:dyDescent="0.25">
      <c r="A9" s="29"/>
      <c r="B9" s="301" t="s">
        <v>7</v>
      </c>
      <c r="C9" s="302"/>
      <c r="D9" s="256" t="s">
        <v>8</v>
      </c>
      <c r="E9" s="258" t="s">
        <v>9</v>
      </c>
      <c r="F9" s="258"/>
      <c r="G9" s="258"/>
      <c r="H9" s="30"/>
      <c r="I9" s="259" t="s">
        <v>59</v>
      </c>
      <c r="J9" s="260"/>
      <c r="K9" s="263">
        <v>0.9</v>
      </c>
      <c r="L9" s="265" t="s">
        <v>13</v>
      </c>
      <c r="M9" s="266"/>
      <c r="N9" s="266"/>
      <c r="O9" s="267">
        <v>17</v>
      </c>
      <c r="P9" s="268"/>
    </row>
    <row r="10" spans="1:16" s="20" customFormat="1" ht="14.1" customHeight="1" thickBot="1" x14ac:dyDescent="0.3">
      <c r="A10" s="29"/>
      <c r="B10" s="303"/>
      <c r="C10" s="304"/>
      <c r="D10" s="257"/>
      <c r="E10" s="232" t="s">
        <v>10</v>
      </c>
      <c r="F10" s="232"/>
      <c r="G10" s="232"/>
      <c r="H10" s="31" t="s">
        <v>5</v>
      </c>
      <c r="I10" s="261"/>
      <c r="J10" s="262"/>
      <c r="K10" s="264"/>
      <c r="L10" s="233" t="s">
        <v>17</v>
      </c>
      <c r="M10" s="234"/>
      <c r="N10" s="234"/>
      <c r="O10" s="235">
        <v>0.5444444444444444</v>
      </c>
      <c r="P10" s="236"/>
    </row>
    <row r="11" spans="1:16" s="33" customFormat="1" ht="25.15" customHeight="1" x14ac:dyDescent="0.2">
      <c r="A11" s="12"/>
      <c r="B11" s="237" t="s">
        <v>19</v>
      </c>
      <c r="C11" s="240" t="s">
        <v>60</v>
      </c>
      <c r="D11" s="240"/>
      <c r="E11" s="240"/>
      <c r="F11" s="32"/>
      <c r="G11" s="241" t="s">
        <v>61</v>
      </c>
      <c r="H11" s="241"/>
      <c r="I11" s="241"/>
      <c r="J11" s="241"/>
      <c r="K11" s="241"/>
      <c r="L11" s="242"/>
      <c r="M11" s="241" t="s">
        <v>62</v>
      </c>
      <c r="N11" s="241"/>
      <c r="O11" s="241"/>
      <c r="P11" s="245"/>
    </row>
    <row r="12" spans="1:16" s="33" customFormat="1" ht="17.45" customHeight="1" x14ac:dyDescent="0.2">
      <c r="A12" s="12"/>
      <c r="B12" s="238"/>
      <c r="C12" s="246" t="s">
        <v>63</v>
      </c>
      <c r="D12" s="246"/>
      <c r="E12" s="246"/>
      <c r="F12" s="34"/>
      <c r="G12" s="210" t="s">
        <v>66</v>
      </c>
      <c r="H12" s="210"/>
      <c r="I12" s="210"/>
      <c r="J12" s="210"/>
      <c r="K12" s="210"/>
      <c r="L12" s="243"/>
      <c r="M12" s="210" t="s">
        <v>65</v>
      </c>
      <c r="N12" s="210"/>
      <c r="O12" s="210"/>
      <c r="P12" s="211"/>
    </row>
    <row r="13" spans="1:16" s="33" customFormat="1" ht="25.15" customHeight="1" thickBot="1" x14ac:dyDescent="0.25">
      <c r="A13" s="12"/>
      <c r="B13" s="239"/>
      <c r="C13" s="212"/>
      <c r="D13" s="213"/>
      <c r="E13" s="213"/>
      <c r="F13" s="213"/>
      <c r="G13" s="214" t="s">
        <v>64</v>
      </c>
      <c r="H13" s="214"/>
      <c r="I13" s="214"/>
      <c r="J13" s="214"/>
      <c r="K13" s="214"/>
      <c r="L13" s="244"/>
      <c r="M13" s="214" t="s">
        <v>67</v>
      </c>
      <c r="N13" s="214"/>
      <c r="O13" s="214"/>
      <c r="P13" s="215"/>
    </row>
    <row r="14" spans="1:16" ht="16.5" customHeight="1" x14ac:dyDescent="0.25">
      <c r="A14" s="5"/>
      <c r="B14" s="216" t="s">
        <v>20</v>
      </c>
      <c r="C14" s="218" t="s">
        <v>21</v>
      </c>
      <c r="D14" s="218" t="s">
        <v>42</v>
      </c>
      <c r="E14" s="299" t="s">
        <v>22</v>
      </c>
      <c r="F14" s="222" t="s">
        <v>43</v>
      </c>
      <c r="G14" s="223"/>
      <c r="H14" s="224"/>
      <c r="I14" s="228" t="s">
        <v>44</v>
      </c>
      <c r="J14" s="229"/>
      <c r="K14" s="35"/>
      <c r="L14" s="36" t="s">
        <v>45</v>
      </c>
      <c r="M14" s="36" t="s">
        <v>46</v>
      </c>
      <c r="N14" s="36" t="s">
        <v>46</v>
      </c>
      <c r="O14" s="36" t="s">
        <v>47</v>
      </c>
      <c r="P14" s="37" t="s">
        <v>23</v>
      </c>
    </row>
    <row r="15" spans="1:16" ht="14.1" customHeight="1" thickBot="1" x14ac:dyDescent="0.3">
      <c r="A15" s="5"/>
      <c r="B15" s="217"/>
      <c r="C15" s="219"/>
      <c r="D15" s="219"/>
      <c r="E15" s="300"/>
      <c r="F15" s="225"/>
      <c r="G15" s="226"/>
      <c r="H15" s="227"/>
      <c r="I15" s="230" t="s">
        <v>24</v>
      </c>
      <c r="J15" s="231"/>
      <c r="K15" s="38" t="s">
        <v>25</v>
      </c>
      <c r="L15" s="38" t="s">
        <v>48</v>
      </c>
      <c r="M15" s="38" t="s">
        <v>49</v>
      </c>
      <c r="N15" s="38" t="s">
        <v>26</v>
      </c>
      <c r="O15" s="38" t="s">
        <v>27</v>
      </c>
      <c r="P15" s="39" t="s">
        <v>28</v>
      </c>
    </row>
    <row r="16" spans="1:16" s="3" customFormat="1" ht="14.1" customHeight="1" x14ac:dyDescent="0.2">
      <c r="A16" s="12"/>
      <c r="B16" s="180">
        <v>1</v>
      </c>
      <c r="C16" s="295">
        <f>K9</f>
        <v>0.9</v>
      </c>
      <c r="D16" s="297">
        <v>0.01</v>
      </c>
      <c r="E16" s="165">
        <v>8.5000000000000006E-2</v>
      </c>
      <c r="F16" s="40" t="s">
        <v>68</v>
      </c>
      <c r="G16" s="174" t="str">
        <f>IF(E16&lt;0.12,"NA",IF(E16&gt;=0.12,0.2*E16))</f>
        <v>NA</v>
      </c>
      <c r="H16" s="174"/>
      <c r="I16" s="174"/>
      <c r="J16" s="174"/>
      <c r="K16" s="165">
        <f>ROUND(+IF(E16&lt;0.12,(I17),(IF(E16&gt;=0.12,((I16+2*I17+I18)/4)))),3)</f>
        <v>7.1999999999999995E-2</v>
      </c>
      <c r="L16" s="165">
        <f>ROUND(+(D16+D18)/2*(C18-C16),3)</f>
        <v>1.7000000000000001E-2</v>
      </c>
      <c r="M16" s="168">
        <f>ROUND(+K16*L16,4)</f>
        <v>1.1999999999999999E-3</v>
      </c>
      <c r="N16" s="171">
        <f>ROUND(+M16/$M$56*100,1)</f>
        <v>0.8</v>
      </c>
      <c r="O16" s="174"/>
      <c r="P16" s="177"/>
    </row>
    <row r="17" spans="1:19" s="3" customFormat="1" ht="14.1" customHeight="1" x14ac:dyDescent="0.2">
      <c r="A17" s="12"/>
      <c r="B17" s="181"/>
      <c r="C17" s="296"/>
      <c r="D17" s="298"/>
      <c r="E17" s="166"/>
      <c r="F17" s="41" t="s">
        <v>69</v>
      </c>
      <c r="G17" s="184">
        <f>IF(E16&lt;0.12,0.6*E16,IF(E16&gt;=0.12,0.6*E16))</f>
        <v>5.1000000000000004E-2</v>
      </c>
      <c r="H17" s="184"/>
      <c r="I17" s="175">
        <v>7.1999999999999995E-2</v>
      </c>
      <c r="J17" s="175"/>
      <c r="K17" s="166"/>
      <c r="L17" s="166"/>
      <c r="M17" s="169"/>
      <c r="N17" s="172"/>
      <c r="O17" s="175"/>
      <c r="P17" s="178"/>
    </row>
    <row r="18" spans="1:19" s="3" customFormat="1" ht="13.9" customHeight="1" thickBot="1" x14ac:dyDescent="0.25">
      <c r="A18" s="12"/>
      <c r="B18" s="182"/>
      <c r="C18" s="52">
        <f>C16+P8</f>
        <v>1.2</v>
      </c>
      <c r="D18" s="53">
        <v>0.10199999999999999</v>
      </c>
      <c r="E18" s="167"/>
      <c r="F18" s="44" t="s">
        <v>70</v>
      </c>
      <c r="G18" s="185" t="str">
        <f>IF(E16&lt;0.12,"NA",IF(E16&gt;=0.12,0.8*E16))</f>
        <v>NA</v>
      </c>
      <c r="H18" s="185"/>
      <c r="I18" s="176"/>
      <c r="J18" s="176"/>
      <c r="K18" s="167"/>
      <c r="L18" s="167"/>
      <c r="M18" s="170"/>
      <c r="N18" s="173"/>
      <c r="O18" s="176"/>
      <c r="P18" s="179"/>
    </row>
    <row r="19" spans="1:19" s="3" customFormat="1" ht="14.1" customHeight="1" x14ac:dyDescent="0.2">
      <c r="A19" s="12"/>
      <c r="B19" s="180">
        <v>2</v>
      </c>
      <c r="C19" s="295">
        <f>C18</f>
        <v>1.2</v>
      </c>
      <c r="D19" s="297">
        <f>D18</f>
        <v>0.10199999999999999</v>
      </c>
      <c r="E19" s="165">
        <v>0.12</v>
      </c>
      <c r="F19" s="40" t="s">
        <v>68</v>
      </c>
      <c r="G19" s="174">
        <f>IF(E19&lt;0.12,"NA",IF(E19&gt;=0.12,0.2*E19))</f>
        <v>2.4E-2</v>
      </c>
      <c r="H19" s="174"/>
      <c r="I19" s="174">
        <v>0.41899999999999998</v>
      </c>
      <c r="J19" s="174"/>
      <c r="K19" s="165">
        <f>ROUND(+IF(E19&lt;0.12,(I20),(IF(E19&gt;=0.12,((I19+2*I20+I21)/4)))),3)</f>
        <v>0.31</v>
      </c>
      <c r="L19" s="165">
        <f>ROUND(+(D19+D21)/2*(C21-C19),3)</f>
        <v>3.5999999999999997E-2</v>
      </c>
      <c r="M19" s="168">
        <f>ROUND(+K19*L19,4)</f>
        <v>1.12E-2</v>
      </c>
      <c r="N19" s="171">
        <f t="shared" ref="N19" si="0">ROUND(+M19/$M$56*100,1)</f>
        <v>7</v>
      </c>
      <c r="O19" s="174"/>
      <c r="P19" s="177"/>
    </row>
    <row r="20" spans="1:19" s="3" customFormat="1" ht="14.1" customHeight="1" x14ac:dyDescent="0.2">
      <c r="A20" s="12"/>
      <c r="B20" s="181"/>
      <c r="C20" s="296"/>
      <c r="D20" s="298"/>
      <c r="E20" s="166"/>
      <c r="F20" s="41" t="s">
        <v>69</v>
      </c>
      <c r="G20" s="184">
        <f>IF(E19&lt;0.12,0.6*E19,IF(E19&gt;=0.12,0.6*E19))</f>
        <v>7.1999999999999995E-2</v>
      </c>
      <c r="H20" s="184"/>
      <c r="I20" s="175">
        <v>0.29199999999999998</v>
      </c>
      <c r="J20" s="175"/>
      <c r="K20" s="166"/>
      <c r="L20" s="166"/>
      <c r="M20" s="169"/>
      <c r="N20" s="172"/>
      <c r="O20" s="175"/>
      <c r="P20" s="178"/>
    </row>
    <row r="21" spans="1:19" s="3" customFormat="1" ht="13.9" customHeight="1" thickBot="1" x14ac:dyDescent="0.25">
      <c r="A21" s="12"/>
      <c r="B21" s="182"/>
      <c r="C21" s="52">
        <f>C19+P8</f>
        <v>1.5</v>
      </c>
      <c r="D21" s="53">
        <v>0.13500000000000001</v>
      </c>
      <c r="E21" s="167"/>
      <c r="F21" s="44" t="s">
        <v>70</v>
      </c>
      <c r="G21" s="185">
        <f>IF(E19&lt;0.12,"NA",IF(E19&gt;=0.12,0.8*E19))</f>
        <v>9.6000000000000002E-2</v>
      </c>
      <c r="H21" s="185"/>
      <c r="I21" s="176">
        <v>0.23699999999999999</v>
      </c>
      <c r="J21" s="176"/>
      <c r="K21" s="167"/>
      <c r="L21" s="167"/>
      <c r="M21" s="170"/>
      <c r="N21" s="173"/>
      <c r="O21" s="176"/>
      <c r="P21" s="179"/>
      <c r="S21" s="54"/>
    </row>
    <row r="22" spans="1:19" s="3" customFormat="1" ht="14.1" customHeight="1" x14ac:dyDescent="0.2">
      <c r="A22" s="12"/>
      <c r="B22" s="180">
        <v>3</v>
      </c>
      <c r="C22" s="295">
        <f>C21</f>
        <v>1.5</v>
      </c>
      <c r="D22" s="297">
        <f>D21</f>
        <v>0.13500000000000001</v>
      </c>
      <c r="E22" s="165">
        <v>0.17</v>
      </c>
      <c r="F22" s="40" t="s">
        <v>68</v>
      </c>
      <c r="G22" s="174">
        <f>IF(E22&lt;0.12,"NA",IF(E22&gt;=0.12,0.2*E22))</f>
        <v>3.4000000000000002E-2</v>
      </c>
      <c r="H22" s="174"/>
      <c r="I22" s="174">
        <v>0.34799999999999998</v>
      </c>
      <c r="J22" s="174"/>
      <c r="K22" s="165">
        <f>ROUND(+IF(E22&lt;0.12,(I23),(IF(E22&gt;=0.12,((I22+2*I23+I24)/4)))),3)</f>
        <v>0.28199999999999997</v>
      </c>
      <c r="L22" s="165">
        <f>ROUND(+(D22+D24)/2*(C24-C22),3)</f>
        <v>4.3999999999999997E-2</v>
      </c>
      <c r="M22" s="168">
        <f>ROUND(+K22*L22,4)</f>
        <v>1.24E-2</v>
      </c>
      <c r="N22" s="171">
        <f t="shared" ref="N22" si="1">ROUND(+M22/$M$56*100,1)</f>
        <v>7.8</v>
      </c>
      <c r="O22" s="174"/>
      <c r="P22" s="177"/>
      <c r="S22" s="54"/>
    </row>
    <row r="23" spans="1:19" s="3" customFormat="1" ht="14.1" customHeight="1" x14ac:dyDescent="0.2">
      <c r="A23" s="12"/>
      <c r="B23" s="181"/>
      <c r="C23" s="296"/>
      <c r="D23" s="298"/>
      <c r="E23" s="166"/>
      <c r="F23" s="41" t="s">
        <v>69</v>
      </c>
      <c r="G23" s="184">
        <f>IF(E22&lt;0.12,0.6*E22,IF(E22&gt;=0.12,0.6*E22))</f>
        <v>0.10200000000000001</v>
      </c>
      <c r="H23" s="184"/>
      <c r="I23" s="175">
        <v>0.26</v>
      </c>
      <c r="J23" s="175"/>
      <c r="K23" s="166"/>
      <c r="L23" s="166"/>
      <c r="M23" s="169"/>
      <c r="N23" s="172"/>
      <c r="O23" s="175"/>
      <c r="P23" s="178"/>
      <c r="S23" s="54"/>
    </row>
    <row r="24" spans="1:19" s="3" customFormat="1" ht="13.9" customHeight="1" thickBot="1" x14ac:dyDescent="0.25">
      <c r="A24" s="12"/>
      <c r="B24" s="182"/>
      <c r="C24" s="52">
        <f>C22+P8</f>
        <v>1.8</v>
      </c>
      <c r="D24" s="53">
        <v>0.16</v>
      </c>
      <c r="E24" s="167"/>
      <c r="F24" s="44" t="s">
        <v>70</v>
      </c>
      <c r="G24" s="185">
        <f>IF(E22&lt;0.12,"NA",IF(E22&gt;=0.12,0.8*E22))</f>
        <v>0.13600000000000001</v>
      </c>
      <c r="H24" s="185"/>
      <c r="I24" s="176">
        <v>0.25800000000000001</v>
      </c>
      <c r="J24" s="176"/>
      <c r="K24" s="167"/>
      <c r="L24" s="167"/>
      <c r="M24" s="170"/>
      <c r="N24" s="173"/>
      <c r="O24" s="176"/>
      <c r="P24" s="179"/>
      <c r="S24" s="54"/>
    </row>
    <row r="25" spans="1:19" s="3" customFormat="1" ht="14.1" customHeight="1" x14ac:dyDescent="0.2">
      <c r="A25" s="12"/>
      <c r="B25" s="180">
        <v>4</v>
      </c>
      <c r="C25" s="295">
        <f>C24</f>
        <v>1.8</v>
      </c>
      <c r="D25" s="297">
        <f>D24</f>
        <v>0.16</v>
      </c>
      <c r="E25" s="165">
        <v>0.17</v>
      </c>
      <c r="F25" s="40" t="s">
        <v>68</v>
      </c>
      <c r="G25" s="174">
        <f>IF(E25&lt;0.12,"NA",IF(E25&gt;=0.12,0.2*E25))</f>
        <v>3.4000000000000002E-2</v>
      </c>
      <c r="H25" s="174"/>
      <c r="I25" s="174">
        <v>0.52600000000000002</v>
      </c>
      <c r="J25" s="174"/>
      <c r="K25" s="165">
        <f>ROUND(+IF(E25&lt;0.12,(I26),(IF(E25&gt;=0.12,((I25+2*I26+I27)/4)))),3)</f>
        <v>0.47499999999999998</v>
      </c>
      <c r="L25" s="165">
        <f>ROUND(+(D25+D27)/2*(C27-C25),3)</f>
        <v>0.05</v>
      </c>
      <c r="M25" s="168">
        <f>ROUND(+K25*L25,4)</f>
        <v>2.3800000000000002E-2</v>
      </c>
      <c r="N25" s="171">
        <f t="shared" ref="N25" si="2">ROUND(+M25/$M$56*100,1)</f>
        <v>14.9</v>
      </c>
      <c r="O25" s="174"/>
      <c r="P25" s="177"/>
    </row>
    <row r="26" spans="1:19" s="3" customFormat="1" ht="14.1" customHeight="1" x14ac:dyDescent="0.2">
      <c r="A26" s="12"/>
      <c r="B26" s="181"/>
      <c r="C26" s="296"/>
      <c r="D26" s="298"/>
      <c r="E26" s="166"/>
      <c r="F26" s="41" t="s">
        <v>69</v>
      </c>
      <c r="G26" s="184">
        <f>IF(E25&lt;0.12,0.6*E25,IF(E25&gt;=0.12,0.6*E25))</f>
        <v>0.10200000000000001</v>
      </c>
      <c r="H26" s="184"/>
      <c r="I26" s="175">
        <v>0.46300000000000002</v>
      </c>
      <c r="J26" s="175"/>
      <c r="K26" s="166"/>
      <c r="L26" s="166"/>
      <c r="M26" s="169"/>
      <c r="N26" s="172"/>
      <c r="O26" s="175"/>
      <c r="P26" s="178"/>
    </row>
    <row r="27" spans="1:19" s="3" customFormat="1" ht="13.9" customHeight="1" thickBot="1" x14ac:dyDescent="0.25">
      <c r="A27" s="12"/>
      <c r="B27" s="182"/>
      <c r="C27" s="52">
        <f>C25+P8</f>
        <v>2.1</v>
      </c>
      <c r="D27" s="53">
        <v>0.17</v>
      </c>
      <c r="E27" s="167"/>
      <c r="F27" s="44" t="s">
        <v>70</v>
      </c>
      <c r="G27" s="185">
        <f>IF(E25&lt;0.12,"NA",IF(E25&gt;=0.12,0.8*E25))</f>
        <v>0.13600000000000001</v>
      </c>
      <c r="H27" s="185"/>
      <c r="I27" s="176">
        <v>0.44700000000000001</v>
      </c>
      <c r="J27" s="176"/>
      <c r="K27" s="167"/>
      <c r="L27" s="167"/>
      <c r="M27" s="170"/>
      <c r="N27" s="173"/>
      <c r="O27" s="176"/>
      <c r="P27" s="179"/>
    </row>
    <row r="28" spans="1:19" s="3" customFormat="1" ht="14.1" customHeight="1" x14ac:dyDescent="0.2">
      <c r="A28" s="12"/>
      <c r="B28" s="180">
        <v>5</v>
      </c>
      <c r="C28" s="295">
        <f>C27</f>
        <v>2.1</v>
      </c>
      <c r="D28" s="297">
        <f>D27</f>
        <v>0.17</v>
      </c>
      <c r="E28" s="165">
        <v>0.17100000000000001</v>
      </c>
      <c r="F28" s="40" t="s">
        <v>68</v>
      </c>
      <c r="G28" s="174">
        <f>IF(E28&lt;0.12,"NA",IF(E28&gt;=0.12,0.2*E28))</f>
        <v>3.4200000000000001E-2</v>
      </c>
      <c r="H28" s="174"/>
      <c r="I28" s="174"/>
      <c r="J28" s="174"/>
      <c r="K28" s="165"/>
      <c r="L28" s="165"/>
      <c r="M28" s="168"/>
      <c r="N28" s="171"/>
      <c r="O28" s="174"/>
      <c r="P28" s="177"/>
    </row>
    <row r="29" spans="1:19" s="3" customFormat="1" ht="14.1" customHeight="1" x14ac:dyDescent="0.2">
      <c r="A29" s="12"/>
      <c r="B29" s="181"/>
      <c r="C29" s="296"/>
      <c r="D29" s="298"/>
      <c r="E29" s="166"/>
      <c r="F29" s="41" t="s">
        <v>69</v>
      </c>
      <c r="G29" s="184">
        <f>IF(E28&lt;0.12,0.6*E28,IF(E28&gt;=0.12,0.6*E28))</f>
        <v>0.10260000000000001</v>
      </c>
      <c r="H29" s="184"/>
      <c r="I29" s="175"/>
      <c r="J29" s="175"/>
      <c r="K29" s="166"/>
      <c r="L29" s="166"/>
      <c r="M29" s="169"/>
      <c r="N29" s="172"/>
      <c r="O29" s="175"/>
      <c r="P29" s="178"/>
    </row>
    <row r="30" spans="1:19" s="3" customFormat="1" ht="13.9" customHeight="1" thickBot="1" x14ac:dyDescent="0.25">
      <c r="A30" s="12"/>
      <c r="B30" s="182"/>
      <c r="C30" s="52">
        <f>C28+P8</f>
        <v>2.4</v>
      </c>
      <c r="D30" s="53">
        <v>0.17199999999999999</v>
      </c>
      <c r="E30" s="167"/>
      <c r="F30" s="44" t="s">
        <v>70</v>
      </c>
      <c r="G30" s="185">
        <f>IF(E28&lt;0.12,"NA",IF(E28&gt;=0.12,0.8*E28))</f>
        <v>0.1368</v>
      </c>
      <c r="H30" s="185"/>
      <c r="I30" s="176"/>
      <c r="J30" s="176"/>
      <c r="K30" s="167"/>
      <c r="L30" s="167"/>
      <c r="M30" s="170"/>
      <c r="N30" s="173"/>
      <c r="O30" s="176"/>
      <c r="P30" s="179"/>
    </row>
    <row r="31" spans="1:19" s="3" customFormat="1" ht="14.1" customHeight="1" x14ac:dyDescent="0.2">
      <c r="A31" s="12"/>
      <c r="B31" s="180">
        <v>6</v>
      </c>
      <c r="C31" s="295">
        <f>C30</f>
        <v>2.4</v>
      </c>
      <c r="D31" s="297">
        <f>D30</f>
        <v>0.17199999999999999</v>
      </c>
      <c r="E31" s="165">
        <v>0.17</v>
      </c>
      <c r="F31" s="40" t="s">
        <v>68</v>
      </c>
      <c r="G31" s="174">
        <f>IF(E31&lt;0.12,"NA",IF(E31&gt;=0.12,0.2*E31))</f>
        <v>3.4000000000000002E-2</v>
      </c>
      <c r="H31" s="174"/>
      <c r="I31" s="174">
        <v>0.64700000000000002</v>
      </c>
      <c r="J31" s="174"/>
      <c r="K31" s="165">
        <f>ROUND(+IF(E31&lt;0.12,(I32),(IF(E31&gt;=0.12,((I31+2*I32+I33)/4)))),3)</f>
        <v>0.57499999999999996</v>
      </c>
      <c r="L31" s="165">
        <f>ROUND(+(D31+D33)/2*(C33-C31),3)</f>
        <v>5.0999999999999997E-2</v>
      </c>
      <c r="M31" s="168">
        <f>ROUND(+K31*L31,4)</f>
        <v>2.93E-2</v>
      </c>
      <c r="N31" s="171">
        <f t="shared" ref="N31" si="3">ROUND(+M31/$M$56*100,1)</f>
        <v>18.399999999999999</v>
      </c>
      <c r="O31" s="174"/>
      <c r="P31" s="177"/>
    </row>
    <row r="32" spans="1:19" s="3" customFormat="1" ht="14.1" customHeight="1" x14ac:dyDescent="0.2">
      <c r="A32" s="12"/>
      <c r="B32" s="181"/>
      <c r="C32" s="296"/>
      <c r="D32" s="298"/>
      <c r="E32" s="166"/>
      <c r="F32" s="41" t="s">
        <v>69</v>
      </c>
      <c r="G32" s="184">
        <f>IF(E31&lt;0.12,0.6*E31,IF(E31&gt;=0.12,0.6*E31))</f>
        <v>0.10200000000000001</v>
      </c>
      <c r="H32" s="184"/>
      <c r="I32" s="175">
        <v>0.59799999999999998</v>
      </c>
      <c r="J32" s="175"/>
      <c r="K32" s="166"/>
      <c r="L32" s="166"/>
      <c r="M32" s="169"/>
      <c r="N32" s="172"/>
      <c r="O32" s="175"/>
      <c r="P32" s="178"/>
    </row>
    <row r="33" spans="1:18" s="3" customFormat="1" ht="13.9" customHeight="1" thickBot="1" x14ac:dyDescent="0.25">
      <c r="A33" s="12"/>
      <c r="B33" s="182"/>
      <c r="C33" s="52">
        <f>C31+P8</f>
        <v>2.6999999999999997</v>
      </c>
      <c r="D33" s="53">
        <v>0.17</v>
      </c>
      <c r="E33" s="167"/>
      <c r="F33" s="44" t="s">
        <v>70</v>
      </c>
      <c r="G33" s="185">
        <f>IF(E31&lt;0.12,"NA",IF(E31&gt;=0.12,0.8*E31))</f>
        <v>0.13600000000000001</v>
      </c>
      <c r="H33" s="185"/>
      <c r="I33" s="176">
        <v>0.45800000000000002</v>
      </c>
      <c r="J33" s="176"/>
      <c r="K33" s="167"/>
      <c r="L33" s="167"/>
      <c r="M33" s="170"/>
      <c r="N33" s="173"/>
      <c r="O33" s="176"/>
      <c r="P33" s="179"/>
    </row>
    <row r="34" spans="1:18" s="3" customFormat="1" ht="14.1" customHeight="1" x14ac:dyDescent="0.2">
      <c r="A34" s="12"/>
      <c r="B34" s="180">
        <v>7</v>
      </c>
      <c r="C34" s="295">
        <f>C33</f>
        <v>2.6999999999999997</v>
      </c>
      <c r="D34" s="297">
        <f>D33</f>
        <v>0.17</v>
      </c>
      <c r="E34" s="165">
        <v>0.161</v>
      </c>
      <c r="F34" s="40" t="s">
        <v>68</v>
      </c>
      <c r="G34" s="174">
        <f>IF(E34&lt;0.12,"NA",IF(E34&gt;=0.12,0.2*E34))</f>
        <v>3.2199999999999999E-2</v>
      </c>
      <c r="H34" s="174"/>
      <c r="I34" s="174">
        <v>0.46700000000000003</v>
      </c>
      <c r="J34" s="174"/>
      <c r="K34" s="165">
        <f>ROUND(+IF(E34&lt;0.12,(I35),(IF(E34&gt;=0.12,((I34+2*I35+I36)/4)))),3)</f>
        <v>0.45900000000000002</v>
      </c>
      <c r="L34" s="165">
        <f>ROUND(+(D34+D36)/2*(C36-C34),3)</f>
        <v>5.0999999999999997E-2</v>
      </c>
      <c r="M34" s="168">
        <f>ROUND(+K34*L34,4)</f>
        <v>2.3400000000000001E-2</v>
      </c>
      <c r="N34" s="171">
        <f t="shared" ref="N34" si="4">ROUND(+M34/$M$56*100,1)</f>
        <v>14.7</v>
      </c>
      <c r="O34" s="174"/>
      <c r="P34" s="177"/>
    </row>
    <row r="35" spans="1:18" s="3" customFormat="1" ht="14.1" customHeight="1" x14ac:dyDescent="0.2">
      <c r="A35" s="12"/>
      <c r="B35" s="181"/>
      <c r="C35" s="296"/>
      <c r="D35" s="298"/>
      <c r="E35" s="166"/>
      <c r="F35" s="41" t="s">
        <v>69</v>
      </c>
      <c r="G35" s="184">
        <f>IF(E34&lt;0.12,0.6*E34,IF(E34&gt;=0.12,0.6*E34))</f>
        <v>9.6600000000000005E-2</v>
      </c>
      <c r="H35" s="184"/>
      <c r="I35" s="175">
        <v>0.46</v>
      </c>
      <c r="J35" s="175"/>
      <c r="K35" s="166"/>
      <c r="L35" s="166"/>
      <c r="M35" s="169"/>
      <c r="N35" s="172"/>
      <c r="O35" s="175"/>
      <c r="P35" s="178"/>
    </row>
    <row r="36" spans="1:18" s="3" customFormat="1" ht="13.9" customHeight="1" thickBot="1" x14ac:dyDescent="0.25">
      <c r="A36" s="12"/>
      <c r="B36" s="182"/>
      <c r="C36" s="52">
        <f>C34+P8</f>
        <v>2.9999999999999996</v>
      </c>
      <c r="D36" s="53">
        <v>0.17</v>
      </c>
      <c r="E36" s="167"/>
      <c r="F36" s="44" t="s">
        <v>70</v>
      </c>
      <c r="G36" s="185">
        <f>IF(E34&lt;0.12,"NA",IF(E34&gt;=0.12,0.8*E34))</f>
        <v>0.1288</v>
      </c>
      <c r="H36" s="185"/>
      <c r="I36" s="176">
        <v>0.44700000000000001</v>
      </c>
      <c r="J36" s="176"/>
      <c r="K36" s="167"/>
      <c r="L36" s="167"/>
      <c r="M36" s="170"/>
      <c r="N36" s="173"/>
      <c r="O36" s="176"/>
      <c r="P36" s="179"/>
    </row>
    <row r="37" spans="1:18" s="3" customFormat="1" ht="14.1" customHeight="1" x14ac:dyDescent="0.2">
      <c r="A37" s="12"/>
      <c r="B37" s="180">
        <v>8</v>
      </c>
      <c r="C37" s="295">
        <f>C36</f>
        <v>2.9999999999999996</v>
      </c>
      <c r="D37" s="297">
        <f>D36</f>
        <v>0.17</v>
      </c>
      <c r="E37" s="165">
        <v>0.16500000000000001</v>
      </c>
      <c r="F37" s="40" t="s">
        <v>68</v>
      </c>
      <c r="G37" s="174">
        <f>IF(E37&lt;0.12,"NA",IF(E37&gt;=0.12,0.2*E37))</f>
        <v>3.3000000000000002E-2</v>
      </c>
      <c r="H37" s="174"/>
      <c r="I37" s="174">
        <v>0.42699999999999999</v>
      </c>
      <c r="J37" s="174"/>
      <c r="K37" s="165">
        <f>ROUND(+IF(E37&lt;0.12,(I38),(IF(E37&gt;=0.12,((I37+2*I38+I39)/4)))),3)</f>
        <v>0.41199999999999998</v>
      </c>
      <c r="L37" s="165">
        <f>ROUND(+(D37+D39)/2*(C39-C37),3)</f>
        <v>0.05</v>
      </c>
      <c r="M37" s="168">
        <f>ROUND(+K37*L37,4)</f>
        <v>2.06E-2</v>
      </c>
      <c r="N37" s="171">
        <f t="shared" ref="N37" si="5">ROUND(+M37/$M$56*100,1)</f>
        <v>12.9</v>
      </c>
      <c r="O37" s="174"/>
      <c r="P37" s="177"/>
    </row>
    <row r="38" spans="1:18" s="3" customFormat="1" ht="14.1" customHeight="1" x14ac:dyDescent="0.2">
      <c r="A38" s="12"/>
      <c r="B38" s="181"/>
      <c r="C38" s="296"/>
      <c r="D38" s="298"/>
      <c r="E38" s="166"/>
      <c r="F38" s="41" t="s">
        <v>69</v>
      </c>
      <c r="G38" s="184">
        <f>IF(E37&lt;0.12,0.6*E37,IF(E37&gt;=0.12,0.6*E37))</f>
        <v>9.9000000000000005E-2</v>
      </c>
      <c r="H38" s="184"/>
      <c r="I38" s="175">
        <v>0.41399999999999998</v>
      </c>
      <c r="J38" s="175"/>
      <c r="K38" s="166"/>
      <c r="L38" s="166"/>
      <c r="M38" s="169"/>
      <c r="N38" s="172"/>
      <c r="O38" s="175"/>
      <c r="P38" s="178"/>
    </row>
    <row r="39" spans="1:18" s="3" customFormat="1" ht="13.9" customHeight="1" thickBot="1" x14ac:dyDescent="0.25">
      <c r="A39" s="12"/>
      <c r="B39" s="182"/>
      <c r="C39" s="52">
        <f>C37+P8</f>
        <v>3.2999999999999994</v>
      </c>
      <c r="D39" s="53">
        <v>0.16</v>
      </c>
      <c r="E39" s="167"/>
      <c r="F39" s="44" t="s">
        <v>70</v>
      </c>
      <c r="G39" s="185">
        <f>IF(E37&lt;0.12,"NA",IF(E37&gt;=0.12,0.8*E37))</f>
        <v>0.13200000000000001</v>
      </c>
      <c r="H39" s="185"/>
      <c r="I39" s="176">
        <v>0.39300000000000002</v>
      </c>
      <c r="J39" s="176"/>
      <c r="K39" s="167"/>
      <c r="L39" s="167"/>
      <c r="M39" s="170"/>
      <c r="N39" s="173"/>
      <c r="O39" s="176"/>
      <c r="P39" s="179"/>
    </row>
    <row r="40" spans="1:18" s="3" customFormat="1" ht="14.1" customHeight="1" x14ac:dyDescent="0.2">
      <c r="A40" s="12"/>
      <c r="B40" s="180">
        <v>9</v>
      </c>
      <c r="C40" s="295">
        <f>C39</f>
        <v>3.2999999999999994</v>
      </c>
      <c r="D40" s="297">
        <f>+D39</f>
        <v>0.16</v>
      </c>
      <c r="E40" s="165">
        <v>0.14699999999999999</v>
      </c>
      <c r="F40" s="40" t="s">
        <v>68</v>
      </c>
      <c r="G40" s="174">
        <f>IF(E40&lt;0.12,"NA",IF(E40&gt;=0.12,0.2*E40))</f>
        <v>2.9399999999999999E-2</v>
      </c>
      <c r="H40" s="174"/>
      <c r="I40" s="174">
        <v>0.35</v>
      </c>
      <c r="J40" s="174"/>
      <c r="K40" s="165">
        <f>ROUND(+IF(E40&lt;0.12,(I41),(IF(E40&gt;=0.12,((I40+2*I41+I42)/4)))),3)</f>
        <v>0.311</v>
      </c>
      <c r="L40" s="165">
        <f>ROUND(+(D40+D42)/2*(C42-C40),3)</f>
        <v>4.4999999999999998E-2</v>
      </c>
      <c r="M40" s="168">
        <f>ROUND(+K40*L40,4)</f>
        <v>1.4E-2</v>
      </c>
      <c r="N40" s="171">
        <f t="shared" ref="N40" si="6">ROUND(+M40/$M$56*100,1)</f>
        <v>8.8000000000000007</v>
      </c>
      <c r="O40" s="174"/>
      <c r="P40" s="177"/>
    </row>
    <row r="41" spans="1:18" s="3" customFormat="1" ht="14.1" customHeight="1" x14ac:dyDescent="0.2">
      <c r="A41" s="12"/>
      <c r="B41" s="181"/>
      <c r="C41" s="296"/>
      <c r="D41" s="298"/>
      <c r="E41" s="166"/>
      <c r="F41" s="41" t="s">
        <v>69</v>
      </c>
      <c r="G41" s="184">
        <f>IF(E40&lt;0.12,0.6*E40,IF(E40&gt;=0.12,0.6*E40))</f>
        <v>8.8199999999999987E-2</v>
      </c>
      <c r="H41" s="184"/>
      <c r="I41" s="175">
        <v>0.32500000000000001</v>
      </c>
      <c r="J41" s="175"/>
      <c r="K41" s="166"/>
      <c r="L41" s="166"/>
      <c r="M41" s="169"/>
      <c r="N41" s="172"/>
      <c r="O41" s="175"/>
      <c r="P41" s="178"/>
    </row>
    <row r="42" spans="1:18" s="3" customFormat="1" ht="13.9" customHeight="1" thickBot="1" x14ac:dyDescent="0.25">
      <c r="A42" s="12"/>
      <c r="B42" s="182"/>
      <c r="C42" s="52">
        <f>C40+P8</f>
        <v>3.5999999999999992</v>
      </c>
      <c r="D42" s="53">
        <v>0.14000000000000001</v>
      </c>
      <c r="E42" s="167"/>
      <c r="F42" s="44" t="s">
        <v>70</v>
      </c>
      <c r="G42" s="185">
        <f>IF(E40&lt;0.12,"NA",IF(E40&gt;=0.12,0.8*E40))</f>
        <v>0.1176</v>
      </c>
      <c r="H42" s="185"/>
      <c r="I42" s="176">
        <v>0.24299999999999999</v>
      </c>
      <c r="J42" s="176"/>
      <c r="K42" s="167"/>
      <c r="L42" s="167"/>
      <c r="M42" s="170"/>
      <c r="N42" s="173"/>
      <c r="O42" s="176"/>
      <c r="P42" s="179"/>
    </row>
    <row r="43" spans="1:18" s="3" customFormat="1" ht="14.1" customHeight="1" x14ac:dyDescent="0.2">
      <c r="A43" s="12"/>
      <c r="B43" s="180">
        <v>10</v>
      </c>
      <c r="C43" s="295">
        <f>C42</f>
        <v>3.5999999999999992</v>
      </c>
      <c r="D43" s="297">
        <f>+D42</f>
        <v>0.14000000000000001</v>
      </c>
      <c r="E43" s="165">
        <v>0.1</v>
      </c>
      <c r="F43" s="40" t="s">
        <v>68</v>
      </c>
      <c r="G43" s="174" t="str">
        <f>IF(E43&lt;0.12,"NA",IF(E43&gt;=0.12,0.2*E43))</f>
        <v>NA</v>
      </c>
      <c r="H43" s="174"/>
      <c r="I43" s="174"/>
      <c r="J43" s="174"/>
      <c r="K43" s="165">
        <f>ROUND(+IF(E43&lt;0.12,(I44),(IF(E43&gt;=0.12,((I43+2*I44+I45)/4)))),3)</f>
        <v>4.7E-2</v>
      </c>
      <c r="L43" s="165">
        <f>ROUND(+(D43+D45)/2*(C45-C43),3)</f>
        <v>2.3E-2</v>
      </c>
      <c r="M43" s="168">
        <f>ROUND(+K43*L43,4)</f>
        <v>1.1000000000000001E-3</v>
      </c>
      <c r="N43" s="171">
        <f t="shared" ref="N43" si="7">ROUND(+M43/$M$56*100,1)</f>
        <v>0.7</v>
      </c>
      <c r="O43" s="174"/>
      <c r="P43" s="177"/>
    </row>
    <row r="44" spans="1:18" s="3" customFormat="1" ht="14.1" customHeight="1" x14ac:dyDescent="0.2">
      <c r="A44" s="12"/>
      <c r="B44" s="181"/>
      <c r="C44" s="296"/>
      <c r="D44" s="298"/>
      <c r="E44" s="166"/>
      <c r="F44" s="41" t="s">
        <v>69</v>
      </c>
      <c r="G44" s="184">
        <f>IF(E43&lt;0.12,0.6*E43,IF(E43&gt;=0.12,0.6*E43))</f>
        <v>0.06</v>
      </c>
      <c r="H44" s="184"/>
      <c r="I44" s="175">
        <v>4.7E-2</v>
      </c>
      <c r="J44" s="175"/>
      <c r="K44" s="166"/>
      <c r="L44" s="166"/>
      <c r="M44" s="169"/>
      <c r="N44" s="172"/>
      <c r="O44" s="175"/>
      <c r="P44" s="178"/>
    </row>
    <row r="45" spans="1:18" s="3" customFormat="1" ht="13.9" customHeight="1" thickBot="1" x14ac:dyDescent="0.25">
      <c r="A45" s="12"/>
      <c r="B45" s="182"/>
      <c r="C45" s="52">
        <f>C43+P8</f>
        <v>3.899999999999999</v>
      </c>
      <c r="D45" s="53">
        <v>0.01</v>
      </c>
      <c r="E45" s="167"/>
      <c r="F45" s="44" t="s">
        <v>70</v>
      </c>
      <c r="G45" s="185" t="str">
        <f>IF(E43&lt;0.12,"NA",IF(E43&gt;=0.12,0.8*E43))</f>
        <v>NA</v>
      </c>
      <c r="H45" s="185"/>
      <c r="I45" s="176"/>
      <c r="J45" s="176"/>
      <c r="K45" s="167"/>
      <c r="L45" s="167"/>
      <c r="M45" s="170"/>
      <c r="N45" s="173"/>
      <c r="O45" s="176"/>
      <c r="P45" s="179"/>
    </row>
    <row r="46" spans="1:18" s="3" customFormat="1" ht="14.1" customHeight="1" x14ac:dyDescent="0.25">
      <c r="A46" s="12"/>
      <c r="B46" s="158">
        <f>+B28</f>
        <v>5</v>
      </c>
      <c r="C46" s="161">
        <f>+C28</f>
        <v>2.1</v>
      </c>
      <c r="D46" s="152">
        <f>+D28</f>
        <v>0.17</v>
      </c>
      <c r="E46" s="162">
        <f>+E28</f>
        <v>0.17100000000000001</v>
      </c>
      <c r="F46" s="45" t="s">
        <v>31</v>
      </c>
      <c r="G46" s="163"/>
      <c r="H46" s="163"/>
      <c r="I46" s="164">
        <v>0.66800000000000004</v>
      </c>
      <c r="J46" s="164"/>
      <c r="K46" s="162">
        <f>ROUND(+AVERAGE(I46:J55),3)</f>
        <v>0.441</v>
      </c>
      <c r="L46" s="151">
        <f>ROUND(+(D46+D51)/2*(C51-C46),3)</f>
        <v>5.0999999999999997E-2</v>
      </c>
      <c r="M46" s="152">
        <f>ROUND(+K46*L46,4)</f>
        <v>2.2499999999999999E-2</v>
      </c>
      <c r="N46" s="151">
        <f>ROUND(+M46/$M$56*100,1)</f>
        <v>14.1</v>
      </c>
      <c r="O46" s="151"/>
      <c r="P46" s="155"/>
    </row>
    <row r="47" spans="1:18" s="3" customFormat="1" ht="14.1" customHeight="1" x14ac:dyDescent="0.25">
      <c r="A47" s="12"/>
      <c r="B47" s="159"/>
      <c r="C47" s="147"/>
      <c r="D47" s="147"/>
      <c r="E47" s="149"/>
      <c r="F47" s="46" t="s">
        <v>71</v>
      </c>
      <c r="G47" s="142">
        <f>+ROUND(0.1*$E$46,2)</f>
        <v>0.02</v>
      </c>
      <c r="H47" s="142"/>
      <c r="I47" s="143">
        <v>0.64300000000000002</v>
      </c>
      <c r="J47" s="143"/>
      <c r="K47" s="147"/>
      <c r="L47" s="147"/>
      <c r="M47" s="153"/>
      <c r="N47" s="147"/>
      <c r="O47" s="147"/>
      <c r="P47" s="156"/>
      <c r="R47" s="47"/>
    </row>
    <row r="48" spans="1:18" s="3" customFormat="1" ht="14.1" customHeight="1" x14ac:dyDescent="0.25">
      <c r="A48" s="12"/>
      <c r="B48" s="159"/>
      <c r="C48" s="147"/>
      <c r="D48" s="147"/>
      <c r="E48" s="149"/>
      <c r="F48" s="46" t="s">
        <v>68</v>
      </c>
      <c r="G48" s="142">
        <f>+ROUND(0.2*$E$46,2)</f>
        <v>0.03</v>
      </c>
      <c r="H48" s="142"/>
      <c r="I48" s="143">
        <v>0.61599999999999999</v>
      </c>
      <c r="J48" s="143"/>
      <c r="K48" s="147"/>
      <c r="L48" s="147"/>
      <c r="M48" s="153"/>
      <c r="N48" s="147"/>
      <c r="O48" s="147"/>
      <c r="P48" s="156"/>
      <c r="R48" s="47"/>
    </row>
    <row r="49" spans="1:18" s="3" customFormat="1" ht="14.1" customHeight="1" x14ac:dyDescent="0.25">
      <c r="A49" s="12"/>
      <c r="B49" s="159"/>
      <c r="C49" s="147"/>
      <c r="D49" s="147"/>
      <c r="E49" s="149"/>
      <c r="F49" s="46" t="s">
        <v>72</v>
      </c>
      <c r="G49" s="142">
        <f>+ROUND(0.3*$E$46,2)</f>
        <v>0.05</v>
      </c>
      <c r="H49" s="142"/>
      <c r="I49" s="143">
        <v>0.53700000000000003</v>
      </c>
      <c r="J49" s="143"/>
      <c r="K49" s="147"/>
      <c r="L49" s="147"/>
      <c r="M49" s="153"/>
      <c r="N49" s="147"/>
      <c r="O49" s="147"/>
      <c r="P49" s="156"/>
      <c r="R49" s="47"/>
    </row>
    <row r="50" spans="1:18" s="3" customFormat="1" ht="14.1" customHeight="1" x14ac:dyDescent="0.25">
      <c r="A50" s="12"/>
      <c r="B50" s="159"/>
      <c r="C50" s="147"/>
      <c r="D50" s="147"/>
      <c r="E50" s="149"/>
      <c r="F50" s="46" t="s">
        <v>73</v>
      </c>
      <c r="G50" s="142">
        <f>+ROUND(0.4*$E$46,2)</f>
        <v>7.0000000000000007E-2</v>
      </c>
      <c r="H50" s="142"/>
      <c r="I50" s="143">
        <v>0.47199999999999998</v>
      </c>
      <c r="J50" s="143"/>
      <c r="K50" s="147"/>
      <c r="L50" s="147"/>
      <c r="M50" s="153"/>
      <c r="N50" s="147"/>
      <c r="O50" s="147"/>
      <c r="P50" s="156"/>
      <c r="R50" s="47"/>
    </row>
    <row r="51" spans="1:18" s="3" customFormat="1" ht="14.1" customHeight="1" x14ac:dyDescent="0.25">
      <c r="A51" s="12"/>
      <c r="B51" s="159"/>
      <c r="C51" s="146">
        <f>+C30</f>
        <v>2.4</v>
      </c>
      <c r="D51" s="153">
        <f>+D30</f>
        <v>0.17199999999999999</v>
      </c>
      <c r="E51" s="149"/>
      <c r="F51" s="46" t="s">
        <v>30</v>
      </c>
      <c r="G51" s="142">
        <f>+ROUND(0.5*$E$46,2)</f>
        <v>0.09</v>
      </c>
      <c r="H51" s="142"/>
      <c r="I51" s="143">
        <v>0.34300000000000003</v>
      </c>
      <c r="J51" s="143"/>
      <c r="K51" s="147"/>
      <c r="L51" s="147"/>
      <c r="M51" s="153"/>
      <c r="N51" s="147"/>
      <c r="O51" s="147"/>
      <c r="P51" s="156"/>
      <c r="R51" s="47"/>
    </row>
    <row r="52" spans="1:18" s="3" customFormat="1" ht="14.1" customHeight="1" x14ac:dyDescent="0.25">
      <c r="A52" s="12"/>
      <c r="B52" s="159"/>
      <c r="C52" s="147"/>
      <c r="D52" s="147"/>
      <c r="E52" s="149"/>
      <c r="F52" s="46" t="s">
        <v>69</v>
      </c>
      <c r="G52" s="142">
        <f>+ROUND(0.6*$E$46,2)</f>
        <v>0.1</v>
      </c>
      <c r="H52" s="142"/>
      <c r="I52" s="143">
        <v>0.26500000000000001</v>
      </c>
      <c r="J52" s="143"/>
      <c r="K52" s="147"/>
      <c r="L52" s="147"/>
      <c r="M52" s="153"/>
      <c r="N52" s="147"/>
      <c r="O52" s="147"/>
      <c r="P52" s="156"/>
      <c r="R52" s="47"/>
    </row>
    <row r="53" spans="1:18" s="3" customFormat="1" ht="14.1" customHeight="1" x14ac:dyDescent="0.25">
      <c r="A53" s="12"/>
      <c r="B53" s="159"/>
      <c r="C53" s="147"/>
      <c r="D53" s="147"/>
      <c r="E53" s="149"/>
      <c r="F53" s="46" t="s">
        <v>74</v>
      </c>
      <c r="G53" s="142">
        <f>+ROUND(0.7*$E$46,2)</f>
        <v>0.12</v>
      </c>
      <c r="H53" s="142"/>
      <c r="I53" s="143">
        <v>0.32400000000000001</v>
      </c>
      <c r="J53" s="143"/>
      <c r="K53" s="147"/>
      <c r="L53" s="147"/>
      <c r="M53" s="153"/>
      <c r="N53" s="147"/>
      <c r="O53" s="147"/>
      <c r="P53" s="156"/>
      <c r="R53" s="47"/>
    </row>
    <row r="54" spans="1:18" s="3" customFormat="1" ht="14.1" customHeight="1" x14ac:dyDescent="0.25">
      <c r="A54" s="12"/>
      <c r="B54" s="159"/>
      <c r="C54" s="147"/>
      <c r="D54" s="147"/>
      <c r="E54" s="149"/>
      <c r="F54" s="46" t="s">
        <v>70</v>
      </c>
      <c r="G54" s="142">
        <f>+ROUND(0.8*$E$46,2)</f>
        <v>0.14000000000000001</v>
      </c>
      <c r="H54" s="142"/>
      <c r="I54" s="143">
        <v>0.27800000000000002</v>
      </c>
      <c r="J54" s="143"/>
      <c r="K54" s="147"/>
      <c r="L54" s="147"/>
      <c r="M54" s="153"/>
      <c r="N54" s="147"/>
      <c r="O54" s="147"/>
      <c r="P54" s="156"/>
      <c r="R54" s="47"/>
    </row>
    <row r="55" spans="1:18" s="3" customFormat="1" ht="15.75" thickBot="1" x14ac:dyDescent="0.3">
      <c r="A55" s="12"/>
      <c r="B55" s="160"/>
      <c r="C55" s="148"/>
      <c r="D55" s="148"/>
      <c r="E55" s="150"/>
      <c r="F55" s="48" t="s">
        <v>75</v>
      </c>
      <c r="G55" s="144">
        <f>+ROUND(0.9*$E$46,2)</f>
        <v>0.15</v>
      </c>
      <c r="H55" s="144"/>
      <c r="I55" s="145">
        <v>0.26500000000000001</v>
      </c>
      <c r="J55" s="145"/>
      <c r="K55" s="148"/>
      <c r="L55" s="148"/>
      <c r="M55" s="154"/>
      <c r="N55" s="148"/>
      <c r="O55" s="148"/>
      <c r="P55" s="157"/>
      <c r="R55" s="47"/>
    </row>
    <row r="56" spans="1:18" s="3" customFormat="1" ht="12.75" x14ac:dyDescent="0.2">
      <c r="A56" s="12"/>
      <c r="B56" s="128" t="s">
        <v>32</v>
      </c>
      <c r="C56" s="129"/>
      <c r="D56" s="129"/>
      <c r="E56" s="129"/>
      <c r="F56" s="129"/>
      <c r="G56" s="129"/>
      <c r="H56" s="129"/>
      <c r="I56" s="129"/>
      <c r="J56" s="129"/>
      <c r="K56" s="55">
        <f>ROUND(+M56/L56,3)</f>
        <v>0.38200000000000001</v>
      </c>
      <c r="L56" s="14">
        <f>SUM(L16:L55)</f>
        <v>0.41799999999999998</v>
      </c>
      <c r="M56" s="15">
        <f>SUM(M16:M55)</f>
        <v>0.1595</v>
      </c>
      <c r="N56" s="16">
        <f>ROUND(SUM(N16:N55),0)</f>
        <v>100</v>
      </c>
      <c r="O56" s="132" t="s">
        <v>33</v>
      </c>
      <c r="P56" s="134"/>
    </row>
    <row r="57" spans="1:18" s="3" customFormat="1" ht="15" customHeight="1" thickBot="1" x14ac:dyDescent="0.25">
      <c r="A57" s="12"/>
      <c r="B57" s="130"/>
      <c r="C57" s="131"/>
      <c r="D57" s="131"/>
      <c r="E57" s="131"/>
      <c r="F57" s="131"/>
      <c r="G57" s="131"/>
      <c r="H57" s="131"/>
      <c r="I57" s="131"/>
      <c r="J57" s="131"/>
      <c r="K57" s="17" t="s">
        <v>34</v>
      </c>
      <c r="L57" s="17" t="s">
        <v>50</v>
      </c>
      <c r="M57" s="17" t="s">
        <v>51</v>
      </c>
      <c r="N57" s="17" t="s">
        <v>35</v>
      </c>
      <c r="O57" s="133"/>
      <c r="P57" s="135"/>
    </row>
    <row r="58" spans="1:18" ht="69.599999999999994" customHeight="1" thickBot="1" x14ac:dyDescent="0.3">
      <c r="A58" s="49"/>
      <c r="B58" s="136" t="s">
        <v>29</v>
      </c>
      <c r="C58" s="137"/>
      <c r="D58" s="137"/>
      <c r="E58" s="137"/>
      <c r="F58" s="137"/>
      <c r="G58" s="137"/>
      <c r="H58" s="137"/>
      <c r="I58" s="137"/>
      <c r="J58" s="137"/>
      <c r="K58" s="137"/>
      <c r="L58" s="137"/>
      <c r="M58" s="137"/>
      <c r="N58" s="137"/>
      <c r="O58" s="137"/>
      <c r="P58" s="138"/>
    </row>
    <row r="59" spans="1:18" ht="15" customHeight="1" thickBot="1" x14ac:dyDescent="0.3">
      <c r="A59" s="5"/>
      <c r="B59" s="139" t="s">
        <v>76</v>
      </c>
      <c r="C59" s="140"/>
      <c r="D59" s="140"/>
      <c r="E59" s="140"/>
      <c r="F59" s="140"/>
      <c r="G59" s="140" t="s">
        <v>77</v>
      </c>
      <c r="H59" s="140"/>
      <c r="I59" s="140"/>
      <c r="J59" s="140"/>
      <c r="K59" s="140"/>
      <c r="L59" s="140"/>
      <c r="M59" s="140" t="s">
        <v>90</v>
      </c>
      <c r="N59" s="140"/>
      <c r="O59" s="140"/>
      <c r="P59" s="141"/>
    </row>
    <row r="60" spans="1:18" ht="15" customHeight="1" thickBot="1" x14ac:dyDescent="0.3">
      <c r="A60" s="5"/>
      <c r="B60" s="104"/>
      <c r="C60" s="105"/>
      <c r="D60" s="105"/>
      <c r="E60" s="105"/>
      <c r="F60" s="105"/>
      <c r="G60" s="105"/>
      <c r="H60" s="105"/>
      <c r="I60" s="106"/>
      <c r="J60" s="109" t="s">
        <v>53</v>
      </c>
      <c r="K60" s="110"/>
      <c r="L60" s="110"/>
      <c r="M60" s="110"/>
      <c r="N60" s="110"/>
      <c r="O60" s="110"/>
      <c r="P60" s="111"/>
    </row>
    <row r="61" spans="1:18" ht="18.600000000000001" customHeight="1" thickBot="1" x14ac:dyDescent="0.3">
      <c r="A61" s="6"/>
      <c r="B61" s="104"/>
      <c r="C61" s="105"/>
      <c r="D61" s="105"/>
      <c r="E61" s="105"/>
      <c r="F61" s="105"/>
      <c r="G61" s="105"/>
      <c r="H61" s="105"/>
      <c r="I61" s="106"/>
      <c r="J61" s="50" t="s">
        <v>79</v>
      </c>
      <c r="K61" s="112" t="s">
        <v>91</v>
      </c>
      <c r="L61" s="112"/>
      <c r="M61" s="112"/>
      <c r="N61" s="112"/>
      <c r="O61" s="112"/>
      <c r="P61" s="113"/>
    </row>
    <row r="62" spans="1:18" ht="97.15" customHeight="1" thickBot="1" x14ac:dyDescent="0.3">
      <c r="A62" s="10"/>
      <c r="B62" s="104"/>
      <c r="C62" s="105"/>
      <c r="D62" s="105"/>
      <c r="E62" s="105"/>
      <c r="F62" s="105"/>
      <c r="G62" s="105"/>
      <c r="H62" s="105"/>
      <c r="I62" s="106"/>
      <c r="J62" s="114" t="s">
        <v>92</v>
      </c>
      <c r="K62" s="115"/>
      <c r="L62" s="115"/>
      <c r="M62" s="115"/>
      <c r="N62" s="115"/>
      <c r="O62" s="115"/>
      <c r="P62" s="116"/>
    </row>
    <row r="63" spans="1:18" ht="15" customHeight="1" thickBot="1" x14ac:dyDescent="0.3">
      <c r="A63" s="5"/>
      <c r="B63" s="104"/>
      <c r="C63" s="105"/>
      <c r="D63" s="105"/>
      <c r="E63" s="105"/>
      <c r="F63" s="105"/>
      <c r="G63" s="105"/>
      <c r="H63" s="105"/>
      <c r="I63" s="106"/>
      <c r="J63" s="117" t="s">
        <v>36</v>
      </c>
      <c r="K63" s="118"/>
      <c r="L63" s="118"/>
      <c r="M63" s="118"/>
      <c r="N63" s="119"/>
      <c r="O63" s="120">
        <v>12.55</v>
      </c>
      <c r="P63" s="121"/>
    </row>
    <row r="64" spans="1:18" ht="15.75" thickBot="1" x14ac:dyDescent="0.3">
      <c r="A64" s="5"/>
      <c r="B64" s="104"/>
      <c r="C64" s="105"/>
      <c r="D64" s="105"/>
      <c r="E64" s="105"/>
      <c r="F64" s="105"/>
      <c r="G64" s="105"/>
      <c r="H64" s="105"/>
      <c r="I64" s="106"/>
      <c r="J64" s="122" t="s">
        <v>52</v>
      </c>
      <c r="K64" s="123"/>
      <c r="L64" s="123"/>
      <c r="M64" s="123"/>
      <c r="N64" s="124"/>
      <c r="O64" s="120">
        <v>5.4899999999999997E-2</v>
      </c>
      <c r="P64" s="121"/>
    </row>
    <row r="65" spans="1:16" ht="14.45" customHeight="1" thickBot="1" x14ac:dyDescent="0.3">
      <c r="A65" s="5"/>
      <c r="B65" s="107"/>
      <c r="C65" s="96"/>
      <c r="D65" s="96"/>
      <c r="E65" s="96"/>
      <c r="F65" s="96"/>
      <c r="G65" s="96"/>
      <c r="H65" s="96"/>
      <c r="I65" s="108"/>
      <c r="J65" s="125" t="s">
        <v>82</v>
      </c>
      <c r="K65" s="126"/>
      <c r="L65" s="126"/>
      <c r="M65" s="126"/>
      <c r="N65" s="126"/>
      <c r="O65" s="126"/>
      <c r="P65" s="127"/>
    </row>
    <row r="66" spans="1:16" ht="14.45" customHeight="1" thickBot="1" x14ac:dyDescent="0.3">
      <c r="A66" s="7"/>
      <c r="B66" s="293"/>
      <c r="C66" s="293"/>
      <c r="D66" s="293"/>
      <c r="E66" s="293"/>
      <c r="F66" s="293"/>
      <c r="G66" s="293"/>
      <c r="H66" s="293"/>
      <c r="I66" s="293"/>
      <c r="J66" s="293"/>
      <c r="K66" s="293"/>
      <c r="L66" s="293"/>
      <c r="M66" s="293"/>
      <c r="N66" s="293"/>
      <c r="O66" s="293"/>
      <c r="P66" s="294"/>
    </row>
    <row r="67" spans="1:16" ht="15.75" thickBot="1" x14ac:dyDescent="0.3">
      <c r="A67" s="97" t="s">
        <v>37</v>
      </c>
      <c r="B67" s="98"/>
      <c r="C67" s="98"/>
      <c r="D67" s="98"/>
      <c r="E67" s="98"/>
      <c r="F67" s="98"/>
      <c r="G67" s="98"/>
      <c r="H67" s="98"/>
      <c r="I67" s="98"/>
      <c r="J67" s="98"/>
      <c r="K67" s="98"/>
      <c r="L67" s="98"/>
      <c r="M67" s="98"/>
      <c r="N67" s="98"/>
      <c r="O67" s="98"/>
      <c r="P67" s="99"/>
    </row>
    <row r="68" spans="1:16" ht="141.6" customHeight="1" thickBot="1" x14ac:dyDescent="0.3">
      <c r="A68" s="4"/>
      <c r="B68" s="100"/>
      <c r="C68" s="101"/>
      <c r="D68" s="101"/>
      <c r="E68" s="101"/>
      <c r="F68" s="102"/>
      <c r="G68" s="100"/>
      <c r="H68" s="101"/>
      <c r="I68" s="101"/>
      <c r="J68" s="101"/>
      <c r="K68" s="101"/>
      <c r="L68" s="102"/>
      <c r="M68" s="100"/>
      <c r="N68" s="101"/>
      <c r="O68" s="101"/>
      <c r="P68" s="102"/>
    </row>
    <row r="69" spans="1:16" s="9" customFormat="1" ht="13.9" customHeight="1" thickBot="1" x14ac:dyDescent="0.3">
      <c r="A69" s="8" t="s">
        <v>83</v>
      </c>
      <c r="B69" s="103" t="s">
        <v>84</v>
      </c>
      <c r="C69" s="91"/>
      <c r="D69" s="91"/>
      <c r="E69" s="91"/>
      <c r="F69" s="92"/>
      <c r="G69" s="103" t="s">
        <v>85</v>
      </c>
      <c r="H69" s="91"/>
      <c r="I69" s="91"/>
      <c r="J69" s="91"/>
      <c r="K69" s="91"/>
      <c r="L69" s="92"/>
      <c r="M69" s="103" t="s">
        <v>93</v>
      </c>
      <c r="N69" s="91"/>
      <c r="O69" s="91"/>
      <c r="P69" s="92"/>
    </row>
    <row r="70" spans="1:16" ht="14.45" customHeight="1" thickBot="1" x14ac:dyDescent="0.3">
      <c r="A70" s="7"/>
      <c r="B70" s="105"/>
      <c r="C70" s="105"/>
      <c r="D70" s="105"/>
      <c r="E70" s="105"/>
      <c r="F70" s="105"/>
      <c r="G70" s="105"/>
      <c r="H70" s="105"/>
      <c r="I70" s="105"/>
      <c r="J70" s="105"/>
      <c r="K70" s="105"/>
      <c r="L70" s="105"/>
      <c r="M70" s="105"/>
      <c r="N70" s="105"/>
      <c r="O70" s="105"/>
      <c r="P70" s="105"/>
    </row>
    <row r="71" spans="1:16" s="3" customFormat="1" ht="15.75" customHeight="1" thickBot="1" x14ac:dyDescent="0.25">
      <c r="A71" s="93" t="s">
        <v>38</v>
      </c>
      <c r="B71" s="94"/>
      <c r="C71" s="94"/>
      <c r="D71" s="94" t="s">
        <v>87</v>
      </c>
      <c r="E71" s="94"/>
      <c r="F71" s="94"/>
      <c r="G71" s="94"/>
      <c r="H71" s="94"/>
      <c r="I71" s="94"/>
      <c r="J71" s="94" t="s">
        <v>39</v>
      </c>
      <c r="K71" s="94"/>
      <c r="L71" s="94"/>
      <c r="M71" s="94"/>
      <c r="N71" s="94"/>
      <c r="O71" s="94"/>
      <c r="P71" s="95"/>
    </row>
  </sheetData>
  <mergeCells count="268">
    <mergeCell ref="O2:P3"/>
    <mergeCell ref="B4:P4"/>
    <mergeCell ref="C5:D5"/>
    <mergeCell ref="E5:F5"/>
    <mergeCell ref="H5:I5"/>
    <mergeCell ref="J5:P5"/>
    <mergeCell ref="B2:D3"/>
    <mergeCell ref="E2:N3"/>
    <mergeCell ref="B6:C6"/>
    <mergeCell ref="D6:J6"/>
    <mergeCell ref="K6:L6"/>
    <mergeCell ref="M6:N6"/>
    <mergeCell ref="O6:P6"/>
    <mergeCell ref="B7:E7"/>
    <mergeCell ref="F7:H7"/>
    <mergeCell ref="J7:K7"/>
    <mergeCell ref="M7:O7"/>
    <mergeCell ref="B8:E8"/>
    <mergeCell ref="J8:K8"/>
    <mergeCell ref="M8:O8"/>
    <mergeCell ref="B9:C10"/>
    <mergeCell ref="D9:D10"/>
    <mergeCell ref="E9:G9"/>
    <mergeCell ref="I9:J10"/>
    <mergeCell ref="K9:K10"/>
    <mergeCell ref="L9:N9"/>
    <mergeCell ref="O9:P9"/>
    <mergeCell ref="E10:G10"/>
    <mergeCell ref="L10:N10"/>
    <mergeCell ref="O10:P10"/>
    <mergeCell ref="B11:B13"/>
    <mergeCell ref="C11:E11"/>
    <mergeCell ref="G11:K11"/>
    <mergeCell ref="L11:L13"/>
    <mergeCell ref="M11:P11"/>
    <mergeCell ref="C12:E12"/>
    <mergeCell ref="G12:K13"/>
    <mergeCell ref="M12:P12"/>
    <mergeCell ref="C13:F13"/>
    <mergeCell ref="M13:P13"/>
    <mergeCell ref="B14:B15"/>
    <mergeCell ref="C14:C15"/>
    <mergeCell ref="D14:D15"/>
    <mergeCell ref="E14:E15"/>
    <mergeCell ref="F14:H15"/>
    <mergeCell ref="I14:J14"/>
    <mergeCell ref="I15:J15"/>
    <mergeCell ref="K16:K18"/>
    <mergeCell ref="L16:L18"/>
    <mergeCell ref="M16:M18"/>
    <mergeCell ref="N16:N18"/>
    <mergeCell ref="O16:O18"/>
    <mergeCell ref="P16:P18"/>
    <mergeCell ref="B16:B18"/>
    <mergeCell ref="C16:C17"/>
    <mergeCell ref="D16:D17"/>
    <mergeCell ref="E16:E18"/>
    <mergeCell ref="G16:H16"/>
    <mergeCell ref="I16:J16"/>
    <mergeCell ref="G17:H17"/>
    <mergeCell ref="I17:J17"/>
    <mergeCell ref="G18:H18"/>
    <mergeCell ref="I18:J18"/>
    <mergeCell ref="K19:K21"/>
    <mergeCell ref="L19:L21"/>
    <mergeCell ref="M19:M21"/>
    <mergeCell ref="N19:N21"/>
    <mergeCell ref="O19:O21"/>
    <mergeCell ref="P19:P21"/>
    <mergeCell ref="B19:B21"/>
    <mergeCell ref="C19:C20"/>
    <mergeCell ref="D19:D20"/>
    <mergeCell ref="E19:E21"/>
    <mergeCell ref="G19:H19"/>
    <mergeCell ref="I19:J19"/>
    <mergeCell ref="G20:H20"/>
    <mergeCell ref="I20:J20"/>
    <mergeCell ref="G21:H21"/>
    <mergeCell ref="I21:J21"/>
    <mergeCell ref="K22:K24"/>
    <mergeCell ref="L22:L24"/>
    <mergeCell ref="M22:M24"/>
    <mergeCell ref="N22:N24"/>
    <mergeCell ref="O22:O24"/>
    <mergeCell ref="P22:P24"/>
    <mergeCell ref="B22:B24"/>
    <mergeCell ref="C22:C23"/>
    <mergeCell ref="D22:D23"/>
    <mergeCell ref="E22:E24"/>
    <mergeCell ref="G22:H22"/>
    <mergeCell ref="I22:J22"/>
    <mergeCell ref="G23:H23"/>
    <mergeCell ref="I23:J23"/>
    <mergeCell ref="G24:H24"/>
    <mergeCell ref="I24:J24"/>
    <mergeCell ref="K25:K27"/>
    <mergeCell ref="L25:L27"/>
    <mergeCell ref="M25:M27"/>
    <mergeCell ref="N25:N27"/>
    <mergeCell ref="O25:O27"/>
    <mergeCell ref="P25:P27"/>
    <mergeCell ref="B25:B27"/>
    <mergeCell ref="C25:C26"/>
    <mergeCell ref="D25:D26"/>
    <mergeCell ref="E25:E27"/>
    <mergeCell ref="G25:H25"/>
    <mergeCell ref="I25:J25"/>
    <mergeCell ref="G26:H26"/>
    <mergeCell ref="I26:J26"/>
    <mergeCell ref="G27:H27"/>
    <mergeCell ref="I27:J27"/>
    <mergeCell ref="K28:K30"/>
    <mergeCell ref="L28:L30"/>
    <mergeCell ref="M28:M30"/>
    <mergeCell ref="N28:N30"/>
    <mergeCell ref="O28:O30"/>
    <mergeCell ref="P28:P30"/>
    <mergeCell ref="B28:B30"/>
    <mergeCell ref="C28:C29"/>
    <mergeCell ref="D28:D29"/>
    <mergeCell ref="E28:E30"/>
    <mergeCell ref="G28:H28"/>
    <mergeCell ref="I28:J28"/>
    <mergeCell ref="G29:H29"/>
    <mergeCell ref="I29:J29"/>
    <mergeCell ref="G30:H30"/>
    <mergeCell ref="I30:J30"/>
    <mergeCell ref="K31:K33"/>
    <mergeCell ref="L31:L33"/>
    <mergeCell ref="M31:M33"/>
    <mergeCell ref="N31:N33"/>
    <mergeCell ref="O31:O33"/>
    <mergeCell ref="P31:P33"/>
    <mergeCell ref="B31:B33"/>
    <mergeCell ref="C31:C32"/>
    <mergeCell ref="D31:D32"/>
    <mergeCell ref="E31:E33"/>
    <mergeCell ref="G31:H31"/>
    <mergeCell ref="I31:J31"/>
    <mergeCell ref="G32:H32"/>
    <mergeCell ref="I32:J32"/>
    <mergeCell ref="G33:H33"/>
    <mergeCell ref="I33:J33"/>
    <mergeCell ref="K34:K36"/>
    <mergeCell ref="L34:L36"/>
    <mergeCell ref="M34:M36"/>
    <mergeCell ref="N34:N36"/>
    <mergeCell ref="O34:O36"/>
    <mergeCell ref="P34:P36"/>
    <mergeCell ref="B34:B36"/>
    <mergeCell ref="C34:C35"/>
    <mergeCell ref="D34:D35"/>
    <mergeCell ref="E34:E36"/>
    <mergeCell ref="G34:H34"/>
    <mergeCell ref="I34:J34"/>
    <mergeCell ref="G35:H35"/>
    <mergeCell ref="I35:J35"/>
    <mergeCell ref="G36:H36"/>
    <mergeCell ref="I36:J36"/>
    <mergeCell ref="K37:K39"/>
    <mergeCell ref="L37:L39"/>
    <mergeCell ref="M37:M39"/>
    <mergeCell ref="N37:N39"/>
    <mergeCell ref="O37:O39"/>
    <mergeCell ref="P37:P39"/>
    <mergeCell ref="B37:B39"/>
    <mergeCell ref="C37:C38"/>
    <mergeCell ref="D37:D38"/>
    <mergeCell ref="E37:E39"/>
    <mergeCell ref="G37:H37"/>
    <mergeCell ref="I37:J37"/>
    <mergeCell ref="G38:H38"/>
    <mergeCell ref="I38:J38"/>
    <mergeCell ref="G39:H39"/>
    <mergeCell ref="I39:J39"/>
    <mergeCell ref="K40:K42"/>
    <mergeCell ref="L40:L42"/>
    <mergeCell ref="M40:M42"/>
    <mergeCell ref="N40:N42"/>
    <mergeCell ref="O40:O42"/>
    <mergeCell ref="P40:P42"/>
    <mergeCell ref="B40:B42"/>
    <mergeCell ref="C40:C41"/>
    <mergeCell ref="D40:D41"/>
    <mergeCell ref="E40:E42"/>
    <mergeCell ref="G40:H40"/>
    <mergeCell ref="I40:J40"/>
    <mergeCell ref="G41:H41"/>
    <mergeCell ref="I41:J41"/>
    <mergeCell ref="G42:H42"/>
    <mergeCell ref="I42:J42"/>
    <mergeCell ref="K43:K45"/>
    <mergeCell ref="L43:L45"/>
    <mergeCell ref="M43:M45"/>
    <mergeCell ref="N43:N45"/>
    <mergeCell ref="O43:O45"/>
    <mergeCell ref="P43:P45"/>
    <mergeCell ref="B43:B45"/>
    <mergeCell ref="C43:C44"/>
    <mergeCell ref="D43:D44"/>
    <mergeCell ref="E43:E45"/>
    <mergeCell ref="G43:H43"/>
    <mergeCell ref="I43:J43"/>
    <mergeCell ref="G44:H44"/>
    <mergeCell ref="I44:J44"/>
    <mergeCell ref="G45:H45"/>
    <mergeCell ref="I45:J45"/>
    <mergeCell ref="G49:H49"/>
    <mergeCell ref="I49:J49"/>
    <mergeCell ref="G50:H50"/>
    <mergeCell ref="I50:J50"/>
    <mergeCell ref="C51:C55"/>
    <mergeCell ref="D51:D55"/>
    <mergeCell ref="G51:H51"/>
    <mergeCell ref="I51:J51"/>
    <mergeCell ref="G52:H52"/>
    <mergeCell ref="I52:J52"/>
    <mergeCell ref="C46:C50"/>
    <mergeCell ref="D46:D50"/>
    <mergeCell ref="E46:E55"/>
    <mergeCell ref="G46:H46"/>
    <mergeCell ref="I46:J46"/>
    <mergeCell ref="G47:H47"/>
    <mergeCell ref="I47:J47"/>
    <mergeCell ref="G48:H48"/>
    <mergeCell ref="I48:J48"/>
    <mergeCell ref="B56:J57"/>
    <mergeCell ref="O56:O57"/>
    <mergeCell ref="P56:P57"/>
    <mergeCell ref="B58:P58"/>
    <mergeCell ref="B59:F59"/>
    <mergeCell ref="G59:L59"/>
    <mergeCell ref="M59:P59"/>
    <mergeCell ref="G53:H53"/>
    <mergeCell ref="I53:J53"/>
    <mergeCell ref="G54:H54"/>
    <mergeCell ref="I54:J54"/>
    <mergeCell ref="G55:H55"/>
    <mergeCell ref="I55:J55"/>
    <mergeCell ref="K46:K55"/>
    <mergeCell ref="L46:L55"/>
    <mergeCell ref="M46:M55"/>
    <mergeCell ref="N46:N55"/>
    <mergeCell ref="O46:O55"/>
    <mergeCell ref="P46:P55"/>
    <mergeCell ref="B46:B55"/>
    <mergeCell ref="B60:I65"/>
    <mergeCell ref="J60:P60"/>
    <mergeCell ref="K61:P61"/>
    <mergeCell ref="J62:P62"/>
    <mergeCell ref="J63:N63"/>
    <mergeCell ref="O63:P63"/>
    <mergeCell ref="J64:N64"/>
    <mergeCell ref="O64:P64"/>
    <mergeCell ref="J65:P65"/>
    <mergeCell ref="B70:P70"/>
    <mergeCell ref="A71:C71"/>
    <mergeCell ref="D71:I71"/>
    <mergeCell ref="J71:K71"/>
    <mergeCell ref="L71:P71"/>
    <mergeCell ref="B66:P66"/>
    <mergeCell ref="A67:P67"/>
    <mergeCell ref="B68:F68"/>
    <mergeCell ref="G68:L68"/>
    <mergeCell ref="M68:P68"/>
    <mergeCell ref="B69:F69"/>
    <mergeCell ref="G69:L69"/>
    <mergeCell ref="M69:P69"/>
  </mergeCells>
  <printOptions horizontalCentered="1"/>
  <pageMargins left="0.35433070866141736" right="0.23622047244094491" top="0.74803149606299213" bottom="0.74803149606299213" header="0.19685039370078741" footer="0.31496062992125984"/>
  <pageSetup paperSize="5" scale="70" orientation="portrait" r:id="rId1"/>
  <headerFooter>
    <oddHeader>&amp;C&amp;"-,Negrita Cursiva"&amp;12Protocolo integrado de aforo en ríos de montaña 
Universidad Nacional de Colombia-Sede Manizales</oddHeader>
  </headerFooter>
  <drawing r:id="rId2"/>
  <legacyDrawing r:id="rId3"/>
  <picture r:id="rId4"/>
  <oleObjects>
    <mc:AlternateContent xmlns:mc="http://schemas.openxmlformats.org/markup-compatibility/2006">
      <mc:Choice Requires="x14">
        <oleObject progId="CorelDRAW.Graphic.13" shapeId="11266" r:id="rId5">
          <objectPr defaultSize="0" autoPict="0" r:id="rId6">
            <anchor moveWithCells="1">
              <from>
                <xdr:col>14</xdr:col>
                <xdr:colOff>504825</xdr:colOff>
                <xdr:row>1</xdr:row>
                <xdr:rowOff>95250</xdr:rowOff>
              </from>
              <to>
                <xdr:col>15</xdr:col>
                <xdr:colOff>352425</xdr:colOff>
                <xdr:row>2</xdr:row>
                <xdr:rowOff>38100</xdr:rowOff>
              </to>
            </anchor>
          </objectPr>
        </oleObject>
      </mc:Choice>
      <mc:Fallback>
        <oleObject progId="CorelDRAW.Graphic.13" shapeId="11266" r:id="rId5"/>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68"/>
  <sheetViews>
    <sheetView view="pageBreakPreview" zoomScaleSheetLayoutView="100" zoomScalePageLayoutView="110" workbookViewId="0">
      <selection activeCell="J5" sqref="J5:P5"/>
    </sheetView>
  </sheetViews>
  <sheetFormatPr baseColWidth="10" defaultColWidth="11.42578125" defaultRowHeight="15" x14ac:dyDescent="0.25"/>
  <cols>
    <col min="1" max="1" width="0.140625" customWidth="1"/>
    <col min="2" max="2" width="6.7109375" customWidth="1"/>
    <col min="3" max="3" width="7.42578125" customWidth="1"/>
    <col min="4" max="4" width="11" bestFit="1" customWidth="1"/>
    <col min="5" max="5" width="6.85546875" customWidth="1"/>
    <col min="6" max="6" width="8.7109375" customWidth="1"/>
    <col min="7" max="7" width="6.7109375" customWidth="1"/>
    <col min="8" max="8" width="5.7109375" customWidth="1"/>
    <col min="9" max="9" width="6.85546875" customWidth="1"/>
    <col min="10" max="10" width="7.140625" customWidth="1"/>
    <col min="11" max="11" width="12" bestFit="1" customWidth="1"/>
    <col min="12" max="12" width="8" bestFit="1" customWidth="1"/>
    <col min="13" max="13" width="11" bestFit="1" customWidth="1"/>
    <col min="14" max="14" width="10.7109375" customWidth="1"/>
    <col min="15" max="16" width="11.7109375" customWidth="1"/>
  </cols>
  <sheetData>
    <row r="1" spans="1:16" ht="4.9000000000000004" customHeight="1" thickBot="1" x14ac:dyDescent="0.3"/>
    <row r="2" spans="1:16" s="2" customFormat="1" ht="30" customHeight="1" x14ac:dyDescent="0.25">
      <c r="A2" s="11"/>
      <c r="B2" s="422"/>
      <c r="C2" s="423"/>
      <c r="D2" s="424"/>
      <c r="E2" s="285" t="s">
        <v>54</v>
      </c>
      <c r="F2" s="286"/>
      <c r="G2" s="286"/>
      <c r="H2" s="286"/>
      <c r="I2" s="286"/>
      <c r="J2" s="286"/>
      <c r="K2" s="286"/>
      <c r="L2" s="286"/>
      <c r="M2" s="286"/>
      <c r="N2" s="286"/>
      <c r="O2" s="425"/>
      <c r="P2" s="289"/>
    </row>
    <row r="3" spans="1:16" s="2" customFormat="1" ht="20.45" customHeight="1" thickBot="1" x14ac:dyDescent="0.3">
      <c r="A3" s="11"/>
      <c r="B3" s="426"/>
      <c r="C3" s="427"/>
      <c r="D3" s="428"/>
      <c r="E3" s="287"/>
      <c r="F3" s="288"/>
      <c r="G3" s="288"/>
      <c r="H3" s="288"/>
      <c r="I3" s="288"/>
      <c r="J3" s="288"/>
      <c r="K3" s="288"/>
      <c r="L3" s="288"/>
      <c r="M3" s="288"/>
      <c r="N3" s="288"/>
      <c r="O3" s="429"/>
      <c r="P3" s="290"/>
    </row>
    <row r="4" spans="1:16" s="2" customFormat="1" ht="4.9000000000000004" customHeight="1" thickBot="1" x14ac:dyDescent="0.3">
      <c r="A4" s="11"/>
      <c r="B4" s="291">
        <v>3</v>
      </c>
      <c r="C4" s="291"/>
      <c r="D4" s="291"/>
      <c r="E4" s="291"/>
      <c r="F4" s="291"/>
      <c r="G4" s="291"/>
      <c r="H4" s="291"/>
      <c r="I4" s="291"/>
      <c r="J4" s="291"/>
      <c r="K4" s="291"/>
      <c r="L4" s="291"/>
      <c r="M4" s="291"/>
      <c r="N4" s="291"/>
      <c r="O4" s="291"/>
      <c r="P4" s="291"/>
    </row>
    <row r="5" spans="1:16" s="435" customFormat="1" ht="28.5" customHeight="1" thickBot="1" x14ac:dyDescent="0.3">
      <c r="A5" s="433"/>
      <c r="B5" s="19" t="s">
        <v>0</v>
      </c>
      <c r="C5" s="292">
        <v>42916</v>
      </c>
      <c r="D5" s="275"/>
      <c r="E5" s="269" t="s">
        <v>1</v>
      </c>
      <c r="F5" s="270"/>
      <c r="G5" s="434">
        <v>3</v>
      </c>
      <c r="H5" s="274" t="s">
        <v>2</v>
      </c>
      <c r="I5" s="270"/>
      <c r="J5" s="430" t="s">
        <v>110</v>
      </c>
      <c r="K5" s="431"/>
      <c r="L5" s="431"/>
      <c r="M5" s="431"/>
      <c r="N5" s="431"/>
      <c r="O5" s="431"/>
      <c r="P5" s="432"/>
    </row>
    <row r="6" spans="1:16" s="20" customFormat="1" ht="11.25" customHeight="1" thickBot="1" x14ac:dyDescent="0.3">
      <c r="A6" s="18"/>
      <c r="B6" s="269" t="s">
        <v>3</v>
      </c>
      <c r="C6" s="270"/>
      <c r="D6" s="271" t="s">
        <v>55</v>
      </c>
      <c r="E6" s="271"/>
      <c r="F6" s="271"/>
      <c r="G6" s="271"/>
      <c r="H6" s="271"/>
      <c r="I6" s="271"/>
      <c r="J6" s="272"/>
      <c r="K6" s="273" t="s">
        <v>4</v>
      </c>
      <c r="L6" s="274"/>
      <c r="M6" s="275" t="s">
        <v>88</v>
      </c>
      <c r="N6" s="276"/>
      <c r="O6" s="275" t="s">
        <v>89</v>
      </c>
      <c r="P6" s="277"/>
    </row>
    <row r="7" spans="1:16" s="20" customFormat="1" ht="14.1" customHeight="1" x14ac:dyDescent="0.25">
      <c r="A7" s="18"/>
      <c r="B7" s="278" t="s">
        <v>58</v>
      </c>
      <c r="C7" s="258"/>
      <c r="D7" s="258"/>
      <c r="E7" s="279"/>
      <c r="F7" s="280" t="s">
        <v>11</v>
      </c>
      <c r="G7" s="281"/>
      <c r="H7" s="282"/>
      <c r="I7" s="21">
        <v>0.3833333333333333</v>
      </c>
      <c r="J7" s="283" t="s">
        <v>94</v>
      </c>
      <c r="K7" s="284"/>
      <c r="L7" s="56">
        <v>0.63</v>
      </c>
      <c r="M7" s="278" t="s">
        <v>14</v>
      </c>
      <c r="N7" s="258"/>
      <c r="O7" s="258"/>
      <c r="P7" s="23">
        <v>2.2999999999999998</v>
      </c>
    </row>
    <row r="8" spans="1:16" s="20" customFormat="1" ht="14.1" customHeight="1" thickBot="1" x14ac:dyDescent="0.3">
      <c r="A8" s="18"/>
      <c r="B8" s="247" t="s">
        <v>6</v>
      </c>
      <c r="C8" s="248"/>
      <c r="D8" s="248"/>
      <c r="E8" s="249"/>
      <c r="F8" s="24" t="s">
        <v>15</v>
      </c>
      <c r="G8" s="25"/>
      <c r="H8" s="26"/>
      <c r="I8" s="27">
        <v>0.41805555555555557</v>
      </c>
      <c r="J8" s="250" t="s">
        <v>95</v>
      </c>
      <c r="K8" s="251"/>
      <c r="L8" s="57">
        <v>0.63</v>
      </c>
      <c r="M8" s="252" t="s">
        <v>18</v>
      </c>
      <c r="N8" s="232"/>
      <c r="O8" s="232"/>
      <c r="P8" s="28">
        <v>0.26</v>
      </c>
    </row>
    <row r="9" spans="1:16" s="20" customFormat="1" ht="14.1" customHeight="1" x14ac:dyDescent="0.25">
      <c r="A9" s="29"/>
      <c r="B9" s="321" t="s">
        <v>7</v>
      </c>
      <c r="C9" s="322"/>
      <c r="D9" s="256" t="s">
        <v>8</v>
      </c>
      <c r="E9" s="258" t="s">
        <v>9</v>
      </c>
      <c r="F9" s="258"/>
      <c r="G9" s="258"/>
      <c r="H9" s="30"/>
      <c r="I9" s="259" t="s">
        <v>59</v>
      </c>
      <c r="J9" s="260"/>
      <c r="K9" s="263">
        <v>1.3</v>
      </c>
      <c r="L9" s="265" t="s">
        <v>13</v>
      </c>
      <c r="M9" s="266"/>
      <c r="N9" s="266"/>
      <c r="O9" s="267">
        <v>12</v>
      </c>
      <c r="P9" s="268"/>
    </row>
    <row r="10" spans="1:16" s="20" customFormat="1" ht="14.1" customHeight="1" thickBot="1" x14ac:dyDescent="0.3">
      <c r="A10" s="29"/>
      <c r="B10" s="323"/>
      <c r="C10" s="324"/>
      <c r="D10" s="257"/>
      <c r="E10" s="232" t="s">
        <v>10</v>
      </c>
      <c r="F10" s="232"/>
      <c r="G10" s="232"/>
      <c r="H10" s="31" t="s">
        <v>5</v>
      </c>
      <c r="I10" s="261"/>
      <c r="J10" s="262"/>
      <c r="K10" s="264"/>
      <c r="L10" s="233" t="s">
        <v>17</v>
      </c>
      <c r="M10" s="234"/>
      <c r="N10" s="234"/>
      <c r="O10" s="319">
        <v>0.41666666666666669</v>
      </c>
      <c r="P10" s="320"/>
    </row>
    <row r="11" spans="1:16" s="33" customFormat="1" ht="25.15" customHeight="1" x14ac:dyDescent="0.2">
      <c r="A11" s="12"/>
      <c r="B11" s="237" t="s">
        <v>19</v>
      </c>
      <c r="C11" s="240" t="s">
        <v>60</v>
      </c>
      <c r="D11" s="240"/>
      <c r="E11" s="240"/>
      <c r="F11" s="242"/>
      <c r="G11" s="241" t="s">
        <v>61</v>
      </c>
      <c r="H11" s="241"/>
      <c r="I11" s="241"/>
      <c r="J11" s="241"/>
      <c r="K11" s="241"/>
      <c r="L11" s="242"/>
      <c r="M11" s="241" t="s">
        <v>62</v>
      </c>
      <c r="N11" s="241"/>
      <c r="O11" s="241"/>
      <c r="P11" s="245"/>
    </row>
    <row r="12" spans="1:16" s="33" customFormat="1" ht="17.45" customHeight="1" x14ac:dyDescent="0.2">
      <c r="A12" s="12"/>
      <c r="B12" s="238"/>
      <c r="C12" s="246" t="s">
        <v>63</v>
      </c>
      <c r="D12" s="246"/>
      <c r="E12" s="246"/>
      <c r="F12" s="243"/>
      <c r="G12" s="210" t="s">
        <v>66</v>
      </c>
      <c r="H12" s="210"/>
      <c r="I12" s="210"/>
      <c r="J12" s="210"/>
      <c r="K12" s="210"/>
      <c r="L12" s="243"/>
      <c r="M12" s="210" t="s">
        <v>65</v>
      </c>
      <c r="N12" s="210"/>
      <c r="O12" s="210"/>
      <c r="P12" s="211"/>
    </row>
    <row r="13" spans="1:16" s="33" customFormat="1" ht="25.15" customHeight="1" thickBot="1" x14ac:dyDescent="0.25">
      <c r="A13" s="12"/>
      <c r="B13" s="239"/>
      <c r="C13" s="214"/>
      <c r="D13" s="214"/>
      <c r="E13" s="214"/>
      <c r="F13" s="244"/>
      <c r="G13" s="214" t="s">
        <v>64</v>
      </c>
      <c r="H13" s="214"/>
      <c r="I13" s="214"/>
      <c r="J13" s="214"/>
      <c r="K13" s="214"/>
      <c r="L13" s="244"/>
      <c r="M13" s="214" t="s">
        <v>67</v>
      </c>
      <c r="N13" s="214"/>
      <c r="O13" s="214"/>
      <c r="P13" s="215"/>
    </row>
    <row r="14" spans="1:16" ht="16.5" customHeight="1" x14ac:dyDescent="0.25">
      <c r="A14" s="5"/>
      <c r="B14" s="216" t="s">
        <v>20</v>
      </c>
      <c r="C14" s="218" t="s">
        <v>21</v>
      </c>
      <c r="D14" s="218" t="s">
        <v>42</v>
      </c>
      <c r="E14" s="220" t="s">
        <v>22</v>
      </c>
      <c r="F14" s="222" t="s">
        <v>43</v>
      </c>
      <c r="G14" s="223"/>
      <c r="H14" s="224"/>
      <c r="I14" s="228" t="s">
        <v>44</v>
      </c>
      <c r="J14" s="229"/>
      <c r="K14" s="35"/>
      <c r="L14" s="36" t="s">
        <v>45</v>
      </c>
      <c r="M14" s="36" t="s">
        <v>46</v>
      </c>
      <c r="N14" s="36" t="s">
        <v>46</v>
      </c>
      <c r="O14" s="36" t="s">
        <v>47</v>
      </c>
      <c r="P14" s="37" t="s">
        <v>23</v>
      </c>
    </row>
    <row r="15" spans="1:16" ht="14.1" customHeight="1" thickBot="1" x14ac:dyDescent="0.3">
      <c r="A15" s="5"/>
      <c r="B15" s="217"/>
      <c r="C15" s="219"/>
      <c r="D15" s="219"/>
      <c r="E15" s="221"/>
      <c r="F15" s="225"/>
      <c r="G15" s="226"/>
      <c r="H15" s="227"/>
      <c r="I15" s="230" t="s">
        <v>24</v>
      </c>
      <c r="J15" s="231"/>
      <c r="K15" s="38" t="s">
        <v>25</v>
      </c>
      <c r="L15" s="38" t="s">
        <v>48</v>
      </c>
      <c r="M15" s="38" t="s">
        <v>49</v>
      </c>
      <c r="N15" s="38" t="s">
        <v>26</v>
      </c>
      <c r="O15" s="38" t="s">
        <v>27</v>
      </c>
      <c r="P15" s="39" t="s">
        <v>28</v>
      </c>
    </row>
    <row r="16" spans="1:16" s="3" customFormat="1" ht="14.1" customHeight="1" x14ac:dyDescent="0.2">
      <c r="A16" s="12"/>
      <c r="B16" s="180">
        <v>1</v>
      </c>
      <c r="C16" s="183">
        <f>K9</f>
        <v>1.3</v>
      </c>
      <c r="D16" s="165">
        <v>0</v>
      </c>
      <c r="E16" s="165">
        <v>2.5000000000000001E-2</v>
      </c>
      <c r="F16" s="40" t="s">
        <v>68</v>
      </c>
      <c r="G16" s="174" t="str">
        <f>IF(E16&lt;0.12,"NA",IF(E16&gt;=0.12,0.2*E16))</f>
        <v>NA</v>
      </c>
      <c r="H16" s="174"/>
      <c r="I16" s="174"/>
      <c r="J16" s="174"/>
      <c r="K16" s="165">
        <f>ROUND(+IF(E16&lt;0.12,(I17),(IF(E16&gt;=0.12,((I16+2*I17+I18)/4)))),3)</f>
        <v>0</v>
      </c>
      <c r="L16" s="165">
        <f>ROUND(+(D16+D18)/2*(C18-C16),3)</f>
        <v>0.01</v>
      </c>
      <c r="M16" s="168">
        <f>ROUND(+K16*L16,4)</f>
        <v>0</v>
      </c>
      <c r="N16" s="171">
        <f>ROUND(+M16/$M$53*100,1)</f>
        <v>0</v>
      </c>
      <c r="O16" s="174"/>
      <c r="P16" s="177"/>
    </row>
    <row r="17" spans="1:16" s="3" customFormat="1" ht="14.1" customHeight="1" x14ac:dyDescent="0.2">
      <c r="A17" s="12"/>
      <c r="B17" s="181"/>
      <c r="C17" s="184"/>
      <c r="D17" s="166"/>
      <c r="E17" s="166"/>
      <c r="F17" s="41" t="s">
        <v>69</v>
      </c>
      <c r="G17" s="184">
        <f>IF(E16&lt;0.12,0.6*E16,IF(E16&gt;=0.12,0.6*E16))</f>
        <v>1.4999999999999999E-2</v>
      </c>
      <c r="H17" s="184"/>
      <c r="I17" s="166">
        <v>0</v>
      </c>
      <c r="J17" s="166"/>
      <c r="K17" s="166"/>
      <c r="L17" s="166"/>
      <c r="M17" s="169"/>
      <c r="N17" s="172"/>
      <c r="O17" s="175"/>
      <c r="P17" s="178"/>
    </row>
    <row r="18" spans="1:16" s="3" customFormat="1" ht="13.9" customHeight="1" thickBot="1" x14ac:dyDescent="0.25">
      <c r="A18" s="12"/>
      <c r="B18" s="182"/>
      <c r="C18" s="42">
        <f>C16+P8</f>
        <v>1.56</v>
      </c>
      <c r="D18" s="58">
        <v>7.4999999999999997E-2</v>
      </c>
      <c r="E18" s="167"/>
      <c r="F18" s="44" t="s">
        <v>70</v>
      </c>
      <c r="G18" s="185" t="str">
        <f>IF(E16&lt;0.12,"NA",IF(E16&gt;=0.12,0.8*E16))</f>
        <v>NA</v>
      </c>
      <c r="H18" s="185"/>
      <c r="I18" s="176"/>
      <c r="J18" s="176"/>
      <c r="K18" s="167"/>
      <c r="L18" s="167"/>
      <c r="M18" s="170"/>
      <c r="N18" s="173"/>
      <c r="O18" s="176"/>
      <c r="P18" s="179"/>
    </row>
    <row r="19" spans="1:16" s="3" customFormat="1" ht="14.1" customHeight="1" x14ac:dyDescent="0.2">
      <c r="A19" s="12"/>
      <c r="B19" s="180">
        <v>2</v>
      </c>
      <c r="C19" s="183">
        <f>C18</f>
        <v>1.56</v>
      </c>
      <c r="D19" s="165">
        <f>D18</f>
        <v>7.4999999999999997E-2</v>
      </c>
      <c r="E19" s="165">
        <v>8.7999999999999995E-2</v>
      </c>
      <c r="F19" s="40" t="s">
        <v>68</v>
      </c>
      <c r="G19" s="174" t="str">
        <f t="shared" ref="G19" si="0">IF(E19&lt;0.12,"NA",IF(E19&gt;=0.12,0.2*E19))</f>
        <v>NA</v>
      </c>
      <c r="H19" s="174"/>
      <c r="I19" s="174"/>
      <c r="J19" s="174"/>
      <c r="K19" s="165">
        <f t="shared" ref="K19" si="1">ROUND(+IF(E19&lt;0.12,(I20),(IF(E19&gt;=0.12,((I19+2*I20+I21)/4)))),3)</f>
        <v>0.22500000000000001</v>
      </c>
      <c r="L19" s="165">
        <f>ROUND(+(D19+D21)/2*(C21-C19),3)</f>
        <v>2.1000000000000001E-2</v>
      </c>
      <c r="M19" s="168">
        <f t="shared" ref="M19" si="2">ROUND(+K19*L19,4)</f>
        <v>4.7000000000000002E-3</v>
      </c>
      <c r="N19" s="171">
        <f t="shared" ref="N19" si="3">ROUND(+M19/$M$53*100,1)</f>
        <v>7.3</v>
      </c>
      <c r="O19" s="174"/>
      <c r="P19" s="177"/>
    </row>
    <row r="20" spans="1:16" s="3" customFormat="1" ht="14.1" customHeight="1" x14ac:dyDescent="0.2">
      <c r="A20" s="12"/>
      <c r="B20" s="181"/>
      <c r="C20" s="184"/>
      <c r="D20" s="166"/>
      <c r="E20" s="166"/>
      <c r="F20" s="41" t="s">
        <v>69</v>
      </c>
      <c r="G20" s="184">
        <f t="shared" ref="G20" si="4">IF(E19&lt;0.12,0.6*E19,IF(E19&gt;=0.12,0.6*E19))</f>
        <v>5.2799999999999993E-2</v>
      </c>
      <c r="H20" s="184"/>
      <c r="I20" s="175">
        <v>0.22500000000000001</v>
      </c>
      <c r="J20" s="175"/>
      <c r="K20" s="166"/>
      <c r="L20" s="166"/>
      <c r="M20" s="169"/>
      <c r="N20" s="172"/>
      <c r="O20" s="175"/>
      <c r="P20" s="178"/>
    </row>
    <row r="21" spans="1:16" s="3" customFormat="1" ht="13.9" customHeight="1" thickBot="1" x14ac:dyDescent="0.25">
      <c r="A21" s="12"/>
      <c r="B21" s="182"/>
      <c r="C21" s="42">
        <f>C19+P8</f>
        <v>1.82</v>
      </c>
      <c r="D21" s="58">
        <v>8.5999999999999993E-2</v>
      </c>
      <c r="E21" s="167"/>
      <c r="F21" s="44" t="s">
        <v>70</v>
      </c>
      <c r="G21" s="185" t="str">
        <f t="shared" ref="G21" si="5">IF(E19&lt;0.12,"NA",IF(E19&gt;=0.12,0.8*E19))</f>
        <v>NA</v>
      </c>
      <c r="H21" s="185"/>
      <c r="I21" s="176"/>
      <c r="J21" s="176"/>
      <c r="K21" s="167"/>
      <c r="L21" s="167"/>
      <c r="M21" s="170"/>
      <c r="N21" s="173"/>
      <c r="O21" s="176"/>
      <c r="P21" s="179"/>
    </row>
    <row r="22" spans="1:16" s="3" customFormat="1" ht="14.1" customHeight="1" x14ac:dyDescent="0.2">
      <c r="A22" s="12"/>
      <c r="B22" s="180">
        <v>3</v>
      </c>
      <c r="C22" s="183">
        <f>C21</f>
        <v>1.82</v>
      </c>
      <c r="D22" s="165">
        <f>D21</f>
        <v>8.5999999999999993E-2</v>
      </c>
      <c r="E22" s="165">
        <v>0.115</v>
      </c>
      <c r="F22" s="40" t="s">
        <v>68</v>
      </c>
      <c r="G22" s="174" t="str">
        <f t="shared" ref="G22" si="6">IF(E22&lt;0.12,"NA",IF(E22&gt;=0.12,0.2*E22))</f>
        <v>NA</v>
      </c>
      <c r="H22" s="174"/>
      <c r="I22" s="174"/>
      <c r="J22" s="174"/>
      <c r="K22" s="165">
        <f t="shared" ref="K22" si="7">ROUND(+IF(E22&lt;0.12,(I23),(IF(E22&gt;=0.12,((I22+2*I23+I24)/4)))),3)</f>
        <v>0.33500000000000002</v>
      </c>
      <c r="L22" s="165">
        <f>ROUND(+(D22+D24)/2*(C24-C22),3)</f>
        <v>2.8000000000000001E-2</v>
      </c>
      <c r="M22" s="168">
        <f t="shared" ref="M22" si="8">ROUND(+K22*L22,4)</f>
        <v>9.4000000000000004E-3</v>
      </c>
      <c r="N22" s="171">
        <f>ROUND(+M22/$M$53*100,1)</f>
        <v>14.6</v>
      </c>
      <c r="O22" s="174"/>
      <c r="P22" s="177"/>
    </row>
    <row r="23" spans="1:16" s="3" customFormat="1" ht="14.1" customHeight="1" x14ac:dyDescent="0.2">
      <c r="A23" s="12"/>
      <c r="B23" s="181"/>
      <c r="C23" s="184"/>
      <c r="D23" s="166"/>
      <c r="E23" s="166"/>
      <c r="F23" s="41" t="s">
        <v>69</v>
      </c>
      <c r="G23" s="184">
        <f t="shared" ref="G23" si="9">IF(E22&lt;0.12,0.6*E22,IF(E22&gt;=0.12,0.6*E22))</f>
        <v>6.9000000000000006E-2</v>
      </c>
      <c r="H23" s="184"/>
      <c r="I23" s="175">
        <v>0.33500000000000002</v>
      </c>
      <c r="J23" s="175"/>
      <c r="K23" s="166"/>
      <c r="L23" s="166"/>
      <c r="M23" s="169"/>
      <c r="N23" s="172"/>
      <c r="O23" s="175"/>
      <c r="P23" s="178"/>
    </row>
    <row r="24" spans="1:16" s="3" customFormat="1" ht="13.9" customHeight="1" thickBot="1" x14ac:dyDescent="0.25">
      <c r="A24" s="12"/>
      <c r="B24" s="182"/>
      <c r="C24" s="42">
        <f>C22+P8</f>
        <v>2.08</v>
      </c>
      <c r="D24" s="58">
        <v>0.128</v>
      </c>
      <c r="E24" s="167"/>
      <c r="F24" s="44" t="s">
        <v>70</v>
      </c>
      <c r="G24" s="185" t="str">
        <f t="shared" ref="G24" si="10">IF(E22&lt;0.12,"NA",IF(E22&gt;=0.12,0.8*E22))</f>
        <v>NA</v>
      </c>
      <c r="H24" s="185"/>
      <c r="I24" s="176"/>
      <c r="J24" s="176"/>
      <c r="K24" s="167"/>
      <c r="L24" s="167"/>
      <c r="M24" s="170"/>
      <c r="N24" s="173"/>
      <c r="O24" s="176"/>
      <c r="P24" s="179"/>
    </row>
    <row r="25" spans="1:16" s="3" customFormat="1" ht="14.1" customHeight="1" x14ac:dyDescent="0.2">
      <c r="A25" s="12"/>
      <c r="B25" s="180">
        <v>4</v>
      </c>
      <c r="C25" s="183">
        <f>C24</f>
        <v>2.08</v>
      </c>
      <c r="D25" s="165">
        <f>D24</f>
        <v>0.128</v>
      </c>
      <c r="E25" s="165">
        <v>0.128</v>
      </c>
      <c r="F25" s="40" t="s">
        <v>68</v>
      </c>
      <c r="G25" s="174">
        <f t="shared" ref="G25" si="11">IF(E25&lt;0.12,"NA",IF(E25&gt;=0.12,0.2*E25))</f>
        <v>2.5600000000000001E-2</v>
      </c>
      <c r="H25" s="174"/>
      <c r="I25" s="317">
        <v>0.41199999999999998</v>
      </c>
      <c r="J25" s="318"/>
      <c r="K25" s="165">
        <f t="shared" ref="K25" si="12">ROUND(+IF(E25&lt;0.12,(I26),(IF(E25&gt;=0.12,((I25+2*I26+I27)/4)))),3)</f>
        <v>0.35899999999999999</v>
      </c>
      <c r="L25" s="165">
        <f>ROUND(+(D25+D27)/2*(C27-C25),3)</f>
        <v>3.2000000000000001E-2</v>
      </c>
      <c r="M25" s="168">
        <f t="shared" ref="M25" si="13">ROUND(+K25*L25,4)</f>
        <v>1.15E-2</v>
      </c>
      <c r="N25" s="171">
        <f t="shared" ref="N25" si="14">ROUND(+M25/$M$53*100,1)</f>
        <v>17.8</v>
      </c>
      <c r="O25" s="174"/>
      <c r="P25" s="177"/>
    </row>
    <row r="26" spans="1:16" s="3" customFormat="1" ht="14.1" customHeight="1" x14ac:dyDescent="0.2">
      <c r="A26" s="12"/>
      <c r="B26" s="181"/>
      <c r="C26" s="184"/>
      <c r="D26" s="166"/>
      <c r="E26" s="166"/>
      <c r="F26" s="41" t="s">
        <v>69</v>
      </c>
      <c r="G26" s="184">
        <f t="shared" ref="G26" si="15">IF(E25&lt;0.12,0.6*E25,IF(E25&gt;=0.12,0.6*E25))</f>
        <v>7.6799999999999993E-2</v>
      </c>
      <c r="H26" s="184"/>
      <c r="I26" s="175">
        <v>0.375</v>
      </c>
      <c r="J26" s="175"/>
      <c r="K26" s="166"/>
      <c r="L26" s="166"/>
      <c r="M26" s="169"/>
      <c r="N26" s="172"/>
      <c r="O26" s="175"/>
      <c r="P26" s="178"/>
    </row>
    <row r="27" spans="1:16" s="3" customFormat="1" ht="13.9" customHeight="1" thickBot="1" x14ac:dyDescent="0.25">
      <c r="A27" s="12"/>
      <c r="B27" s="182"/>
      <c r="C27" s="42">
        <f>C25+P8</f>
        <v>2.34</v>
      </c>
      <c r="D27" s="58">
        <v>0.12</v>
      </c>
      <c r="E27" s="167"/>
      <c r="F27" s="44" t="s">
        <v>70</v>
      </c>
      <c r="G27" s="185">
        <f t="shared" ref="G27" si="16">IF(E25&lt;0.12,"NA",IF(E25&gt;=0.12,0.8*E25))</f>
        <v>0.1024</v>
      </c>
      <c r="H27" s="185"/>
      <c r="I27" s="176">
        <v>0.27400000000000002</v>
      </c>
      <c r="J27" s="176"/>
      <c r="K27" s="167"/>
      <c r="L27" s="167"/>
      <c r="M27" s="170"/>
      <c r="N27" s="173"/>
      <c r="O27" s="176"/>
      <c r="P27" s="179"/>
    </row>
    <row r="28" spans="1:16" s="3" customFormat="1" ht="14.1" customHeight="1" x14ac:dyDescent="0.2">
      <c r="A28" s="12"/>
      <c r="B28" s="180">
        <v>5</v>
      </c>
      <c r="C28" s="183">
        <f>C27</f>
        <v>2.34</v>
      </c>
      <c r="D28" s="165">
        <f>D27</f>
        <v>0.12</v>
      </c>
      <c r="E28" s="165">
        <v>0.14499999999999999</v>
      </c>
      <c r="F28" s="40" t="s">
        <v>68</v>
      </c>
      <c r="G28" s="174">
        <f t="shared" ref="G28" si="17">IF(E28&lt;0.12,"NA",IF(E28&gt;=0.12,0.2*E28))</f>
        <v>2.8999999999999998E-2</v>
      </c>
      <c r="H28" s="174"/>
      <c r="I28" s="317"/>
      <c r="J28" s="318"/>
      <c r="K28" s="165"/>
      <c r="L28" s="165"/>
      <c r="M28" s="168"/>
      <c r="N28" s="171"/>
      <c r="O28" s="174"/>
      <c r="P28" s="177"/>
    </row>
    <row r="29" spans="1:16" s="3" customFormat="1" ht="14.1" customHeight="1" x14ac:dyDescent="0.2">
      <c r="A29" s="12"/>
      <c r="B29" s="181"/>
      <c r="C29" s="184"/>
      <c r="D29" s="166"/>
      <c r="E29" s="166"/>
      <c r="F29" s="41" t="s">
        <v>69</v>
      </c>
      <c r="G29" s="184">
        <f t="shared" ref="G29" si="18">IF(E28&lt;0.12,0.6*E28,IF(E28&gt;=0.12,0.6*E28))</f>
        <v>8.6999999999999994E-2</v>
      </c>
      <c r="H29" s="184"/>
      <c r="I29" s="175"/>
      <c r="J29" s="175"/>
      <c r="K29" s="166"/>
      <c r="L29" s="166"/>
      <c r="M29" s="169"/>
      <c r="N29" s="172"/>
      <c r="O29" s="175"/>
      <c r="P29" s="178"/>
    </row>
    <row r="30" spans="1:16" s="3" customFormat="1" ht="13.9" customHeight="1" thickBot="1" x14ac:dyDescent="0.25">
      <c r="A30" s="12"/>
      <c r="B30" s="182"/>
      <c r="C30" s="42">
        <f>C28+P8</f>
        <v>2.5999999999999996</v>
      </c>
      <c r="D30" s="58">
        <v>0.14799999999999999</v>
      </c>
      <c r="E30" s="167"/>
      <c r="F30" s="44" t="s">
        <v>70</v>
      </c>
      <c r="G30" s="185">
        <f t="shared" ref="G30" si="19">IF(E28&lt;0.12,"NA",IF(E28&gt;=0.12,0.8*E28))</f>
        <v>0.11599999999999999</v>
      </c>
      <c r="H30" s="185"/>
      <c r="I30" s="176"/>
      <c r="J30" s="176"/>
      <c r="K30" s="167"/>
      <c r="L30" s="167"/>
      <c r="M30" s="170"/>
      <c r="N30" s="173"/>
      <c r="O30" s="176"/>
      <c r="P30" s="179"/>
    </row>
    <row r="31" spans="1:16" s="3" customFormat="1" ht="14.1" customHeight="1" x14ac:dyDescent="0.2">
      <c r="A31" s="12"/>
      <c r="B31" s="180">
        <v>6</v>
      </c>
      <c r="C31" s="197">
        <f>C30</f>
        <v>2.5999999999999996</v>
      </c>
      <c r="D31" s="188">
        <f>D30</f>
        <v>0.14799999999999999</v>
      </c>
      <c r="E31" s="188">
        <v>0.13900000000000001</v>
      </c>
      <c r="F31" s="40" t="s">
        <v>68</v>
      </c>
      <c r="G31" s="174">
        <f t="shared" ref="G31" si="20">IF(E31&lt;0.12,"NA",IF(E31&gt;=0.12,0.2*E31))</f>
        <v>2.7800000000000005E-2</v>
      </c>
      <c r="H31" s="174"/>
      <c r="I31" s="191">
        <v>0.34499999999999997</v>
      </c>
      <c r="J31" s="192"/>
      <c r="K31" s="165">
        <f>ROUND(+IF(E31&lt;0.12,(I32),(IF(E31&gt;=0.12,((I31+2*I32+I33)/4)))),3)</f>
        <v>0.33</v>
      </c>
      <c r="L31" s="165">
        <f>ROUND(+(D31+D33)/2*(C33-C31),3)</f>
        <v>3.5999999999999997E-2</v>
      </c>
      <c r="M31" s="168">
        <f t="shared" ref="M31" si="21">ROUND(+K31*L31,4)</f>
        <v>1.1900000000000001E-2</v>
      </c>
      <c r="N31" s="171">
        <f t="shared" ref="N31" si="22">ROUND(+M31/$M$53*100,1)</f>
        <v>18.399999999999999</v>
      </c>
      <c r="O31" s="174"/>
      <c r="P31" s="177"/>
    </row>
    <row r="32" spans="1:16" s="3" customFormat="1" ht="14.1" customHeight="1" x14ac:dyDescent="0.2">
      <c r="A32" s="12"/>
      <c r="B32" s="181"/>
      <c r="C32" s="198"/>
      <c r="D32" s="316"/>
      <c r="E32" s="189"/>
      <c r="F32" s="41" t="s">
        <v>69</v>
      </c>
      <c r="G32" s="184">
        <f t="shared" ref="G32" si="23">IF(E31&lt;0.12,0.6*E31,IF(E31&gt;=0.12,0.6*E31))</f>
        <v>8.3400000000000002E-2</v>
      </c>
      <c r="H32" s="184"/>
      <c r="I32" s="193">
        <v>0.34</v>
      </c>
      <c r="J32" s="194"/>
      <c r="K32" s="166"/>
      <c r="L32" s="166"/>
      <c r="M32" s="169"/>
      <c r="N32" s="172"/>
      <c r="O32" s="175"/>
      <c r="P32" s="178"/>
    </row>
    <row r="33" spans="1:16" s="3" customFormat="1" ht="13.9" customHeight="1" thickBot="1" x14ac:dyDescent="0.25">
      <c r="A33" s="12"/>
      <c r="B33" s="182"/>
      <c r="C33" s="42">
        <f>C31+P8</f>
        <v>2.8599999999999994</v>
      </c>
      <c r="D33" s="58">
        <v>0.129</v>
      </c>
      <c r="E33" s="190"/>
      <c r="F33" s="44" t="s">
        <v>70</v>
      </c>
      <c r="G33" s="185">
        <f t="shared" ref="G33" si="24">IF(E31&lt;0.12,"NA",IF(E31&gt;=0.12,0.8*E31))</f>
        <v>0.11120000000000002</v>
      </c>
      <c r="H33" s="185"/>
      <c r="I33" s="195">
        <v>0.29599999999999999</v>
      </c>
      <c r="J33" s="196"/>
      <c r="K33" s="167"/>
      <c r="L33" s="167"/>
      <c r="M33" s="170"/>
      <c r="N33" s="173"/>
      <c r="O33" s="176"/>
      <c r="P33" s="179"/>
    </row>
    <row r="34" spans="1:16" s="3" customFormat="1" ht="14.1" customHeight="1" x14ac:dyDescent="0.2">
      <c r="A34" s="12"/>
      <c r="B34" s="180">
        <v>7</v>
      </c>
      <c r="C34" s="183">
        <f>C33</f>
        <v>2.8599999999999994</v>
      </c>
      <c r="D34" s="165">
        <f>D33</f>
        <v>0.129</v>
      </c>
      <c r="E34" s="165">
        <v>0.11700000000000001</v>
      </c>
      <c r="F34" s="40" t="s">
        <v>68</v>
      </c>
      <c r="G34" s="174" t="str">
        <f t="shared" ref="G34" si="25">IF(E34&lt;0.12,"NA",IF(E34&gt;=0.12,0.2*E34))</f>
        <v>NA</v>
      </c>
      <c r="H34" s="174"/>
      <c r="I34" s="174"/>
      <c r="J34" s="174"/>
      <c r="K34" s="165">
        <f t="shared" ref="K34" si="26">ROUND(+IF(E34&lt;0.12,(I35),(IF(E34&gt;=0.12,((I34+2*I35+I36)/4)))),3)</f>
        <v>0.26900000000000002</v>
      </c>
      <c r="L34" s="165">
        <f>ROUND(+(D34+D36)/2*(C36-C34),3)</f>
        <v>3.2000000000000001E-2</v>
      </c>
      <c r="M34" s="168">
        <f t="shared" ref="M34" si="27">ROUND(+K34*L34,4)</f>
        <v>8.6E-3</v>
      </c>
      <c r="N34" s="171">
        <f t="shared" ref="N34" si="28">ROUND(+M34/$M$53*100,1)</f>
        <v>13.3</v>
      </c>
      <c r="O34" s="174"/>
      <c r="P34" s="177"/>
    </row>
    <row r="35" spans="1:16" s="3" customFormat="1" ht="14.1" customHeight="1" x14ac:dyDescent="0.2">
      <c r="A35" s="12"/>
      <c r="B35" s="181"/>
      <c r="C35" s="184"/>
      <c r="D35" s="166"/>
      <c r="E35" s="166"/>
      <c r="F35" s="41" t="s">
        <v>69</v>
      </c>
      <c r="G35" s="184">
        <f t="shared" ref="G35" si="29">IF(E34&lt;0.12,0.6*E34,IF(E34&gt;=0.12,0.6*E34))</f>
        <v>7.0199999999999999E-2</v>
      </c>
      <c r="H35" s="184"/>
      <c r="I35" s="166">
        <v>0.26900000000000002</v>
      </c>
      <c r="J35" s="166"/>
      <c r="K35" s="166"/>
      <c r="L35" s="166"/>
      <c r="M35" s="169"/>
      <c r="N35" s="172"/>
      <c r="O35" s="175"/>
      <c r="P35" s="178"/>
    </row>
    <row r="36" spans="1:16" s="3" customFormat="1" ht="13.9" customHeight="1" thickBot="1" x14ac:dyDescent="0.25">
      <c r="A36" s="12"/>
      <c r="B36" s="182"/>
      <c r="C36" s="42">
        <f>C34+P8</f>
        <v>3.1199999999999992</v>
      </c>
      <c r="D36" s="58">
        <v>0.11899999999999999</v>
      </c>
      <c r="E36" s="167"/>
      <c r="F36" s="44" t="s">
        <v>70</v>
      </c>
      <c r="G36" s="185" t="str">
        <f t="shared" ref="G36" si="30">IF(E34&lt;0.12,"NA",IF(E34&gt;=0.12,0.8*E34))</f>
        <v>NA</v>
      </c>
      <c r="H36" s="185"/>
      <c r="I36" s="176"/>
      <c r="J36" s="176"/>
      <c r="K36" s="167"/>
      <c r="L36" s="167"/>
      <c r="M36" s="170"/>
      <c r="N36" s="173"/>
      <c r="O36" s="176"/>
      <c r="P36" s="179"/>
    </row>
    <row r="37" spans="1:16" s="3" customFormat="1" ht="14.1" customHeight="1" x14ac:dyDescent="0.2">
      <c r="A37" s="12"/>
      <c r="B37" s="180">
        <v>8</v>
      </c>
      <c r="C37" s="183">
        <f>C36</f>
        <v>3.1199999999999992</v>
      </c>
      <c r="D37" s="165">
        <f>D36</f>
        <v>0.11899999999999999</v>
      </c>
      <c r="E37" s="165">
        <v>9.6000000000000002E-2</v>
      </c>
      <c r="F37" s="40" t="s">
        <v>68</v>
      </c>
      <c r="G37" s="174" t="str">
        <f t="shared" ref="G37" si="31">IF(E37&lt;0.12,"NA",IF(E37&gt;=0.12,0.2*E37))</f>
        <v>NA</v>
      </c>
      <c r="H37" s="174"/>
      <c r="I37" s="174"/>
      <c r="J37" s="174"/>
      <c r="K37" s="165">
        <f t="shared" ref="K37" si="32">ROUND(+IF(E37&lt;0.12,(I38),(IF(E37&gt;=0.12,((I37+2*I38+I39)/4)))),3)</f>
        <v>0.19600000000000001</v>
      </c>
      <c r="L37" s="165">
        <f>ROUND(+(D37+D39)/2*(C39-C37),3)</f>
        <v>2.8000000000000001E-2</v>
      </c>
      <c r="M37" s="168">
        <f t="shared" ref="M37" si="33">ROUND(+K37*L37,4)</f>
        <v>5.4999999999999997E-3</v>
      </c>
      <c r="N37" s="171">
        <f t="shared" ref="N37" si="34">ROUND(+M37/$M$53*100,1)</f>
        <v>8.5</v>
      </c>
      <c r="O37" s="174"/>
      <c r="P37" s="177"/>
    </row>
    <row r="38" spans="1:16" s="3" customFormat="1" ht="14.1" customHeight="1" x14ac:dyDescent="0.2">
      <c r="A38" s="12"/>
      <c r="B38" s="181"/>
      <c r="C38" s="184"/>
      <c r="D38" s="166"/>
      <c r="E38" s="166"/>
      <c r="F38" s="41" t="s">
        <v>69</v>
      </c>
      <c r="G38" s="184">
        <f t="shared" ref="G38" si="35">IF(E37&lt;0.12,0.6*E37,IF(E37&gt;=0.12,0.6*E37))</f>
        <v>5.7599999999999998E-2</v>
      </c>
      <c r="H38" s="184"/>
      <c r="I38" s="175">
        <v>0.19600000000000001</v>
      </c>
      <c r="J38" s="175"/>
      <c r="K38" s="166"/>
      <c r="L38" s="166"/>
      <c r="M38" s="169"/>
      <c r="N38" s="172"/>
      <c r="O38" s="175"/>
      <c r="P38" s="178"/>
    </row>
    <row r="39" spans="1:16" s="3" customFormat="1" ht="13.9" customHeight="1" thickBot="1" x14ac:dyDescent="0.25">
      <c r="A39" s="12"/>
      <c r="B39" s="182"/>
      <c r="C39" s="42">
        <f>+C37+P8</f>
        <v>3.379999999999999</v>
      </c>
      <c r="D39" s="58">
        <v>9.2999999999999999E-2</v>
      </c>
      <c r="E39" s="167"/>
      <c r="F39" s="44" t="s">
        <v>70</v>
      </c>
      <c r="G39" s="185" t="str">
        <f t="shared" ref="G39" si="36">IF(E37&lt;0.12,"NA",IF(E37&gt;=0.12,0.8*E37))</f>
        <v>NA</v>
      </c>
      <c r="H39" s="185"/>
      <c r="I39" s="176"/>
      <c r="J39" s="176"/>
      <c r="K39" s="167"/>
      <c r="L39" s="167"/>
      <c r="M39" s="170"/>
      <c r="N39" s="173"/>
      <c r="O39" s="176"/>
      <c r="P39" s="179"/>
    </row>
    <row r="40" spans="1:16" s="3" customFormat="1" ht="14.1" customHeight="1" x14ac:dyDescent="0.2">
      <c r="A40" s="12"/>
      <c r="B40" s="180">
        <v>9</v>
      </c>
      <c r="C40" s="183">
        <f>C39</f>
        <v>3.379999999999999</v>
      </c>
      <c r="D40" s="165">
        <f>D39</f>
        <v>9.2999999999999999E-2</v>
      </c>
      <c r="E40" s="165">
        <v>5.5E-2</v>
      </c>
      <c r="F40" s="40" t="s">
        <v>68</v>
      </c>
      <c r="G40" s="174" t="str">
        <f t="shared" ref="G40" si="37">IF(E40&lt;0.12,"NA",IF(E40&gt;=0.12,0.2*E40))</f>
        <v>NA</v>
      </c>
      <c r="H40" s="174"/>
      <c r="I40" s="174"/>
      <c r="J40" s="174"/>
      <c r="K40" s="165">
        <f t="shared" ref="K40" si="38">ROUND(+IF(E40&lt;0.12,(I41),(IF(E40&gt;=0.12,((I40+2*I41+I42)/4)))),3)</f>
        <v>5.8999999999999997E-2</v>
      </c>
      <c r="L40" s="165">
        <f>ROUND(+(D40+D42)/2*(C42-C40),3)</f>
        <v>0.01</v>
      </c>
      <c r="M40" s="168">
        <f t="shared" ref="M40" si="39">ROUND(+K40*L40,4)</f>
        <v>5.9999999999999995E-4</v>
      </c>
      <c r="N40" s="171">
        <f t="shared" ref="N40" si="40">ROUND(+M40/$M$53*100,1)</f>
        <v>0.9</v>
      </c>
      <c r="O40" s="174"/>
      <c r="P40" s="177"/>
    </row>
    <row r="41" spans="1:16" s="3" customFormat="1" ht="14.1" customHeight="1" x14ac:dyDescent="0.2">
      <c r="A41" s="12"/>
      <c r="B41" s="181"/>
      <c r="C41" s="184"/>
      <c r="D41" s="166"/>
      <c r="E41" s="166"/>
      <c r="F41" s="41" t="s">
        <v>69</v>
      </c>
      <c r="G41" s="184">
        <f t="shared" ref="G41" si="41">IF(E40&lt;0.12,0.6*E40,IF(E40&gt;=0.12,0.6*E40))</f>
        <v>3.3000000000000002E-2</v>
      </c>
      <c r="H41" s="184"/>
      <c r="I41" s="175">
        <v>5.8999999999999997E-2</v>
      </c>
      <c r="J41" s="175"/>
      <c r="K41" s="166"/>
      <c r="L41" s="166"/>
      <c r="M41" s="169"/>
      <c r="N41" s="172"/>
      <c r="O41" s="175"/>
      <c r="P41" s="178"/>
    </row>
    <row r="42" spans="1:16" s="3" customFormat="1" ht="13.9" customHeight="1" thickBot="1" x14ac:dyDescent="0.25">
      <c r="A42" s="12"/>
      <c r="B42" s="182"/>
      <c r="C42" s="42">
        <f>+C40+0.22</f>
        <v>3.5999999999999992</v>
      </c>
      <c r="D42" s="58">
        <v>0</v>
      </c>
      <c r="E42" s="167"/>
      <c r="F42" s="44" t="s">
        <v>70</v>
      </c>
      <c r="G42" s="185" t="str">
        <f t="shared" ref="G42" si="42">IF(E40&lt;0.12,"NA",IF(E40&gt;=0.12,0.8*E40))</f>
        <v>NA</v>
      </c>
      <c r="H42" s="185"/>
      <c r="I42" s="176"/>
      <c r="J42" s="176"/>
      <c r="K42" s="167"/>
      <c r="L42" s="167"/>
      <c r="M42" s="170"/>
      <c r="N42" s="173"/>
      <c r="O42" s="176"/>
      <c r="P42" s="179"/>
    </row>
    <row r="43" spans="1:16" s="3" customFormat="1" ht="14.1" customHeight="1" x14ac:dyDescent="0.25">
      <c r="A43" s="12"/>
      <c r="B43" s="158">
        <f>+B28</f>
        <v>5</v>
      </c>
      <c r="C43" s="161">
        <f>+C28</f>
        <v>2.34</v>
      </c>
      <c r="D43" s="152">
        <f>+D28</f>
        <v>0.12</v>
      </c>
      <c r="E43" s="162">
        <f>+E28</f>
        <v>0.14499999999999999</v>
      </c>
      <c r="F43" s="45" t="s">
        <v>31</v>
      </c>
      <c r="G43" s="163"/>
      <c r="H43" s="163"/>
      <c r="I43" s="164">
        <v>0.39500000000000002</v>
      </c>
      <c r="J43" s="164"/>
      <c r="K43" s="162">
        <f>ROUND(+AVERAGE(I43:J51),3)</f>
        <v>0.35199999999999998</v>
      </c>
      <c r="L43" s="151">
        <f>ROUND(+(D43+D48)/2*(C48-C43),3)</f>
        <v>3.5000000000000003E-2</v>
      </c>
      <c r="M43" s="152">
        <f>ROUND(+K43*L43,4)</f>
        <v>1.23E-2</v>
      </c>
      <c r="N43" s="151">
        <f>ROUND(+M43/$M$53*100,1)</f>
        <v>19.100000000000001</v>
      </c>
      <c r="O43" s="151"/>
      <c r="P43" s="155"/>
    </row>
    <row r="44" spans="1:16" s="3" customFormat="1" ht="14.1" customHeight="1" x14ac:dyDescent="0.25">
      <c r="A44" s="12"/>
      <c r="B44" s="159"/>
      <c r="C44" s="147"/>
      <c r="D44" s="147"/>
      <c r="E44" s="149"/>
      <c r="F44" s="46" t="s">
        <v>71</v>
      </c>
      <c r="G44" s="142">
        <f>+ROUND(0.1*$E$43,2)</f>
        <v>0.01</v>
      </c>
      <c r="H44" s="142"/>
      <c r="I44" s="143">
        <v>0.38900000000000001</v>
      </c>
      <c r="J44" s="143"/>
      <c r="K44" s="147"/>
      <c r="L44" s="147"/>
      <c r="M44" s="153"/>
      <c r="N44" s="147"/>
      <c r="O44" s="147"/>
      <c r="P44" s="156"/>
    </row>
    <row r="45" spans="1:16" s="3" customFormat="1" ht="14.1" customHeight="1" x14ac:dyDescent="0.25">
      <c r="A45" s="12"/>
      <c r="B45" s="159"/>
      <c r="C45" s="147"/>
      <c r="D45" s="147"/>
      <c r="E45" s="149"/>
      <c r="F45" s="46" t="s">
        <v>68</v>
      </c>
      <c r="G45" s="142">
        <f>+ROUND(0.2*$E$43,2)</f>
        <v>0.03</v>
      </c>
      <c r="H45" s="142"/>
      <c r="I45" s="143">
        <v>0.37</v>
      </c>
      <c r="J45" s="143"/>
      <c r="K45" s="147"/>
      <c r="L45" s="147"/>
      <c r="M45" s="153"/>
      <c r="N45" s="147"/>
      <c r="O45" s="147"/>
      <c r="P45" s="156"/>
    </row>
    <row r="46" spans="1:16" s="3" customFormat="1" ht="14.1" customHeight="1" x14ac:dyDescent="0.25">
      <c r="A46" s="12"/>
      <c r="B46" s="159"/>
      <c r="C46" s="147"/>
      <c r="D46" s="147"/>
      <c r="E46" s="149"/>
      <c r="F46" s="46" t="s">
        <v>72</v>
      </c>
      <c r="G46" s="142">
        <f>+ROUND(0.3*$E$43,2)</f>
        <v>0.04</v>
      </c>
      <c r="H46" s="142"/>
      <c r="I46" s="143">
        <v>0.375</v>
      </c>
      <c r="J46" s="143"/>
      <c r="K46" s="147"/>
      <c r="L46" s="147"/>
      <c r="M46" s="153"/>
      <c r="N46" s="147"/>
      <c r="O46" s="147"/>
      <c r="P46" s="156"/>
    </row>
    <row r="47" spans="1:16" s="3" customFormat="1" ht="14.1" customHeight="1" x14ac:dyDescent="0.25">
      <c r="A47" s="12"/>
      <c r="B47" s="159"/>
      <c r="C47" s="147"/>
      <c r="D47" s="147"/>
      <c r="E47" s="149"/>
      <c r="F47" s="46" t="s">
        <v>73</v>
      </c>
      <c r="G47" s="142">
        <f>+ROUND(0.4*$E$43,2)</f>
        <v>0.06</v>
      </c>
      <c r="H47" s="142"/>
      <c r="I47" s="143">
        <v>0.36699999999999999</v>
      </c>
      <c r="J47" s="143"/>
      <c r="K47" s="147"/>
      <c r="L47" s="147"/>
      <c r="M47" s="153"/>
      <c r="N47" s="147"/>
      <c r="O47" s="147"/>
      <c r="P47" s="156"/>
    </row>
    <row r="48" spans="1:16" s="3" customFormat="1" ht="14.1" customHeight="1" x14ac:dyDescent="0.25">
      <c r="A48" s="12"/>
      <c r="B48" s="159"/>
      <c r="C48" s="146">
        <f>+C30</f>
        <v>2.5999999999999996</v>
      </c>
      <c r="D48" s="153">
        <f>+D30</f>
        <v>0.14799999999999999</v>
      </c>
      <c r="E48" s="149"/>
      <c r="F48" s="46" t="s">
        <v>30</v>
      </c>
      <c r="G48" s="142">
        <f>+ROUND(0.5*$E$43,2)</f>
        <v>7.0000000000000007E-2</v>
      </c>
      <c r="H48" s="142"/>
      <c r="I48" s="143">
        <v>0.35599999999999998</v>
      </c>
      <c r="J48" s="143"/>
      <c r="K48" s="147"/>
      <c r="L48" s="147"/>
      <c r="M48" s="153"/>
      <c r="N48" s="147"/>
      <c r="O48" s="147"/>
      <c r="P48" s="156"/>
    </row>
    <row r="49" spans="1:16" s="3" customFormat="1" ht="14.1" customHeight="1" x14ac:dyDescent="0.2">
      <c r="A49" s="12"/>
      <c r="B49" s="159"/>
      <c r="C49" s="147"/>
      <c r="D49" s="147"/>
      <c r="E49" s="149"/>
      <c r="F49" s="46" t="s">
        <v>69</v>
      </c>
      <c r="G49" s="142">
        <f>+ROUND(0.6*$E$43,2)</f>
        <v>0.09</v>
      </c>
      <c r="H49" s="142"/>
      <c r="I49" s="312">
        <v>0.34</v>
      </c>
      <c r="J49" s="313"/>
      <c r="K49" s="147"/>
      <c r="L49" s="147"/>
      <c r="M49" s="153"/>
      <c r="N49" s="147"/>
      <c r="O49" s="147"/>
      <c r="P49" s="156"/>
    </row>
    <row r="50" spans="1:16" s="3" customFormat="1" ht="14.1" customHeight="1" x14ac:dyDescent="0.2">
      <c r="A50" s="12"/>
      <c r="B50" s="159"/>
      <c r="C50" s="147"/>
      <c r="D50" s="147"/>
      <c r="E50" s="149"/>
      <c r="F50" s="46" t="s">
        <v>74</v>
      </c>
      <c r="G50" s="142">
        <f>+ROUND(0.7*$E$43,2)</f>
        <v>0.1</v>
      </c>
      <c r="H50" s="142"/>
      <c r="I50" s="314">
        <v>0.29099999999999998</v>
      </c>
      <c r="J50" s="315"/>
      <c r="K50" s="147"/>
      <c r="L50" s="147"/>
      <c r="M50" s="153"/>
      <c r="N50" s="147"/>
      <c r="O50" s="147"/>
      <c r="P50" s="156"/>
    </row>
    <row r="51" spans="1:16" s="3" customFormat="1" ht="14.1" customHeight="1" x14ac:dyDescent="0.25">
      <c r="A51" s="12"/>
      <c r="B51" s="159"/>
      <c r="C51" s="147"/>
      <c r="D51" s="147"/>
      <c r="E51" s="149"/>
      <c r="F51" s="46" t="s">
        <v>70</v>
      </c>
      <c r="G51" s="142">
        <f>+ROUND(0.8*$E$43,2)</f>
        <v>0.12</v>
      </c>
      <c r="H51" s="142"/>
      <c r="I51" s="143">
        <v>0.28299999999999997</v>
      </c>
      <c r="J51" s="143"/>
      <c r="K51" s="147"/>
      <c r="L51" s="147"/>
      <c r="M51" s="153"/>
      <c r="N51" s="147"/>
      <c r="O51" s="147"/>
      <c r="P51" s="156"/>
    </row>
    <row r="52" spans="1:16" s="3" customFormat="1" ht="13.5" thickBot="1" x14ac:dyDescent="0.25">
      <c r="A52" s="12"/>
      <c r="B52" s="160"/>
      <c r="C52" s="148"/>
      <c r="D52" s="148"/>
      <c r="E52" s="150"/>
      <c r="F52" s="48" t="s">
        <v>75</v>
      </c>
      <c r="G52" s="144">
        <f>+ROUND(0.9*$E$43,2)</f>
        <v>0.13</v>
      </c>
      <c r="H52" s="144"/>
      <c r="I52" s="310">
        <v>0.27600000000000002</v>
      </c>
      <c r="J52" s="311"/>
      <c r="K52" s="148"/>
      <c r="L52" s="148"/>
      <c r="M52" s="154"/>
      <c r="N52" s="148"/>
      <c r="O52" s="148"/>
      <c r="P52" s="157"/>
    </row>
    <row r="53" spans="1:16" s="3" customFormat="1" ht="12.75" x14ac:dyDescent="0.2">
      <c r="A53" s="12"/>
      <c r="B53" s="128" t="s">
        <v>32</v>
      </c>
      <c r="C53" s="129"/>
      <c r="D53" s="129"/>
      <c r="E53" s="129"/>
      <c r="F53" s="129"/>
      <c r="G53" s="129"/>
      <c r="H53" s="129"/>
      <c r="I53" s="129"/>
      <c r="J53" s="129"/>
      <c r="K53" s="55">
        <f>ROUND(+M53/L53,3)</f>
        <v>0.27800000000000002</v>
      </c>
      <c r="L53" s="14">
        <f>SUM(L16:L52)</f>
        <v>0.23200000000000001</v>
      </c>
      <c r="M53" s="15">
        <f>SUM(M16:M52)</f>
        <v>6.4500000000000002E-2</v>
      </c>
      <c r="N53" s="16">
        <f>ROUND(SUM(N16:N52),0)</f>
        <v>100</v>
      </c>
      <c r="O53" s="132" t="s">
        <v>33</v>
      </c>
      <c r="P53" s="134"/>
    </row>
    <row r="54" spans="1:16" s="3" customFormat="1" ht="15" customHeight="1" thickBot="1" x14ac:dyDescent="0.25">
      <c r="A54" s="12"/>
      <c r="B54" s="130"/>
      <c r="C54" s="131"/>
      <c r="D54" s="131"/>
      <c r="E54" s="131"/>
      <c r="F54" s="131"/>
      <c r="G54" s="131"/>
      <c r="H54" s="131"/>
      <c r="I54" s="131"/>
      <c r="J54" s="131"/>
      <c r="K54" s="17" t="s">
        <v>34</v>
      </c>
      <c r="L54" s="17" t="s">
        <v>50</v>
      </c>
      <c r="M54" s="17" t="s">
        <v>51</v>
      </c>
      <c r="N54" s="17" t="s">
        <v>35</v>
      </c>
      <c r="O54" s="133"/>
      <c r="P54" s="135"/>
    </row>
    <row r="55" spans="1:16" ht="69.599999999999994" customHeight="1" thickBot="1" x14ac:dyDescent="0.3">
      <c r="A55" s="49"/>
      <c r="B55" s="136" t="s">
        <v>29</v>
      </c>
      <c r="C55" s="137"/>
      <c r="D55" s="137"/>
      <c r="E55" s="137"/>
      <c r="F55" s="137"/>
      <c r="G55" s="137"/>
      <c r="H55" s="137"/>
      <c r="I55" s="137"/>
      <c r="J55" s="137"/>
      <c r="K55" s="137"/>
      <c r="L55" s="137"/>
      <c r="M55" s="137"/>
      <c r="N55" s="137"/>
      <c r="O55" s="137"/>
      <c r="P55" s="138"/>
    </row>
    <row r="56" spans="1:16" ht="15" customHeight="1" thickBot="1" x14ac:dyDescent="0.3">
      <c r="A56" s="5"/>
      <c r="B56" s="139" t="s">
        <v>76</v>
      </c>
      <c r="C56" s="140"/>
      <c r="D56" s="140"/>
      <c r="E56" s="140"/>
      <c r="F56" s="140"/>
      <c r="G56" s="140" t="s">
        <v>77</v>
      </c>
      <c r="H56" s="140"/>
      <c r="I56" s="140"/>
      <c r="J56" s="140"/>
      <c r="K56" s="140"/>
      <c r="L56" s="140"/>
      <c r="M56" s="140" t="s">
        <v>90</v>
      </c>
      <c r="N56" s="140"/>
      <c r="O56" s="140"/>
      <c r="P56" s="141"/>
    </row>
    <row r="57" spans="1:16" ht="15" customHeight="1" thickBot="1" x14ac:dyDescent="0.3">
      <c r="A57" s="5"/>
      <c r="B57" s="104"/>
      <c r="C57" s="105"/>
      <c r="D57" s="105"/>
      <c r="E57" s="105"/>
      <c r="F57" s="105"/>
      <c r="G57" s="105"/>
      <c r="H57" s="105"/>
      <c r="I57" s="106"/>
      <c r="J57" s="109" t="s">
        <v>53</v>
      </c>
      <c r="K57" s="110"/>
      <c r="L57" s="110"/>
      <c r="M57" s="110"/>
      <c r="N57" s="110"/>
      <c r="O57" s="110"/>
      <c r="P57" s="111"/>
    </row>
    <row r="58" spans="1:16" ht="18.600000000000001" customHeight="1" thickBot="1" x14ac:dyDescent="0.3">
      <c r="A58" s="6"/>
      <c r="B58" s="104"/>
      <c r="C58" s="105"/>
      <c r="D58" s="105"/>
      <c r="E58" s="105"/>
      <c r="F58" s="105"/>
      <c r="G58" s="105"/>
      <c r="H58" s="105"/>
      <c r="I58" s="106"/>
      <c r="J58" s="50" t="s">
        <v>79</v>
      </c>
      <c r="K58" s="112" t="s">
        <v>91</v>
      </c>
      <c r="L58" s="112"/>
      <c r="M58" s="112"/>
      <c r="N58" s="112"/>
      <c r="O58" s="112"/>
      <c r="P58" s="113"/>
    </row>
    <row r="59" spans="1:16" ht="79.900000000000006" customHeight="1" thickBot="1" x14ac:dyDescent="0.3">
      <c r="A59" s="10"/>
      <c r="B59" s="104"/>
      <c r="C59" s="105"/>
      <c r="D59" s="105"/>
      <c r="E59" s="105"/>
      <c r="F59" s="105"/>
      <c r="G59" s="105"/>
      <c r="H59" s="105"/>
      <c r="I59" s="106"/>
      <c r="J59" s="114" t="s">
        <v>96</v>
      </c>
      <c r="K59" s="115"/>
      <c r="L59" s="115"/>
      <c r="M59" s="115"/>
      <c r="N59" s="115"/>
      <c r="O59" s="115"/>
      <c r="P59" s="116"/>
    </row>
    <row r="60" spans="1:16" ht="15" customHeight="1" thickBot="1" x14ac:dyDescent="0.3">
      <c r="A60" s="5"/>
      <c r="B60" s="104"/>
      <c r="C60" s="105"/>
      <c r="D60" s="105"/>
      <c r="E60" s="105"/>
      <c r="F60" s="105"/>
      <c r="G60" s="105"/>
      <c r="H60" s="105"/>
      <c r="I60" s="106"/>
      <c r="J60" s="117" t="s">
        <v>36</v>
      </c>
      <c r="K60" s="118"/>
      <c r="L60" s="118"/>
      <c r="M60" s="118"/>
      <c r="N60" s="119"/>
      <c r="O60" s="305">
        <v>12.63</v>
      </c>
      <c r="P60" s="306"/>
    </row>
    <row r="61" spans="1:16" ht="15.75" thickBot="1" x14ac:dyDescent="0.3">
      <c r="A61" s="5"/>
      <c r="B61" s="104"/>
      <c r="C61" s="105"/>
      <c r="D61" s="105"/>
      <c r="E61" s="105"/>
      <c r="F61" s="105"/>
      <c r="G61" s="105"/>
      <c r="H61" s="105"/>
      <c r="I61" s="106"/>
      <c r="J61" s="122" t="s">
        <v>52</v>
      </c>
      <c r="K61" s="123"/>
      <c r="L61" s="123"/>
      <c r="M61" s="123"/>
      <c r="N61" s="124"/>
      <c r="O61" s="305">
        <v>0.1477</v>
      </c>
      <c r="P61" s="306"/>
    </row>
    <row r="62" spans="1:16" ht="14.45" customHeight="1" thickBot="1" x14ac:dyDescent="0.3">
      <c r="A62" s="5"/>
      <c r="B62" s="107"/>
      <c r="C62" s="96"/>
      <c r="D62" s="96"/>
      <c r="E62" s="96"/>
      <c r="F62" s="96"/>
      <c r="G62" s="96"/>
      <c r="H62" s="96"/>
      <c r="I62" s="108"/>
      <c r="J62" s="125" t="s">
        <v>82</v>
      </c>
      <c r="K62" s="126"/>
      <c r="L62" s="126"/>
      <c r="M62" s="126"/>
      <c r="N62" s="126"/>
      <c r="O62" s="126"/>
      <c r="P62" s="127"/>
    </row>
    <row r="63" spans="1:16" ht="14.45" customHeight="1" thickBot="1" x14ac:dyDescent="0.3">
      <c r="A63" s="7"/>
      <c r="B63" s="293"/>
      <c r="C63" s="293"/>
      <c r="D63" s="293"/>
      <c r="E63" s="293"/>
      <c r="F63" s="293"/>
      <c r="G63" s="293"/>
      <c r="H63" s="293"/>
      <c r="I63" s="293"/>
      <c r="J63" s="293"/>
      <c r="K63" s="293"/>
      <c r="L63" s="293"/>
      <c r="M63" s="293"/>
      <c r="N63" s="293"/>
      <c r="O63" s="293"/>
      <c r="P63" s="294"/>
    </row>
    <row r="64" spans="1:16" ht="15.75" thickBot="1" x14ac:dyDescent="0.3">
      <c r="A64" s="97" t="s">
        <v>37</v>
      </c>
      <c r="B64" s="98"/>
      <c r="C64" s="98"/>
      <c r="D64" s="98"/>
      <c r="E64" s="98"/>
      <c r="F64" s="98"/>
      <c r="G64" s="98"/>
      <c r="H64" s="98"/>
      <c r="I64" s="98"/>
      <c r="J64" s="98"/>
      <c r="K64" s="98"/>
      <c r="L64" s="98"/>
      <c r="M64" s="98"/>
      <c r="N64" s="98"/>
      <c r="O64" s="98"/>
      <c r="P64" s="99"/>
    </row>
    <row r="65" spans="1:16" ht="141.6" customHeight="1" thickBot="1" x14ac:dyDescent="0.3">
      <c r="A65" s="4"/>
      <c r="B65" s="100"/>
      <c r="C65" s="101"/>
      <c r="D65" s="101"/>
      <c r="E65" s="101"/>
      <c r="F65" s="101"/>
      <c r="G65" s="101"/>
      <c r="H65" s="101"/>
      <c r="I65" s="101"/>
      <c r="J65" s="101"/>
      <c r="K65" s="101"/>
      <c r="L65" s="101"/>
      <c r="M65" s="101"/>
      <c r="N65" s="101"/>
      <c r="O65" s="101"/>
      <c r="P65" s="102"/>
    </row>
    <row r="66" spans="1:16" s="9" customFormat="1" ht="13.9" customHeight="1" thickBot="1" x14ac:dyDescent="0.3">
      <c r="A66" s="8" t="s">
        <v>83</v>
      </c>
      <c r="B66" s="307" t="s">
        <v>97</v>
      </c>
      <c r="C66" s="308"/>
      <c r="D66" s="308"/>
      <c r="E66" s="308"/>
      <c r="F66" s="308"/>
      <c r="G66" s="308"/>
      <c r="H66" s="308"/>
      <c r="I66" s="308"/>
      <c r="J66" s="308"/>
      <c r="K66" s="308"/>
      <c r="L66" s="308"/>
      <c r="M66" s="308"/>
      <c r="N66" s="308"/>
      <c r="O66" s="308"/>
      <c r="P66" s="309"/>
    </row>
    <row r="67" spans="1:16" ht="14.45" customHeight="1" thickBot="1" x14ac:dyDescent="0.3">
      <c r="A67" s="7"/>
      <c r="B67" s="105"/>
      <c r="C67" s="105"/>
      <c r="D67" s="105"/>
      <c r="E67" s="105"/>
      <c r="F67" s="105"/>
      <c r="G67" s="105"/>
      <c r="H67" s="105"/>
      <c r="I67" s="105"/>
      <c r="J67" s="105"/>
      <c r="K67" s="105"/>
      <c r="L67" s="105"/>
      <c r="M67" s="105"/>
      <c r="N67" s="105"/>
      <c r="O67" s="105"/>
      <c r="P67" s="105"/>
    </row>
    <row r="68" spans="1:16" s="3" customFormat="1" ht="15.75" customHeight="1" thickBot="1" x14ac:dyDescent="0.25">
      <c r="A68" s="93" t="s">
        <v>38</v>
      </c>
      <c r="B68" s="94"/>
      <c r="C68" s="94"/>
      <c r="D68" s="94" t="s">
        <v>87</v>
      </c>
      <c r="E68" s="94"/>
      <c r="F68" s="94"/>
      <c r="G68" s="94"/>
      <c r="H68" s="94"/>
      <c r="I68" s="94"/>
      <c r="J68" s="94" t="s">
        <v>39</v>
      </c>
      <c r="K68" s="94"/>
      <c r="L68" s="94"/>
      <c r="M68" s="94"/>
      <c r="N68" s="94"/>
      <c r="O68" s="94"/>
      <c r="P68" s="95"/>
    </row>
  </sheetData>
  <mergeCells count="250">
    <mergeCell ref="O2:P3"/>
    <mergeCell ref="B4:P4"/>
    <mergeCell ref="C5:D5"/>
    <mergeCell ref="E5:F5"/>
    <mergeCell ref="H5:I5"/>
    <mergeCell ref="J5:P5"/>
    <mergeCell ref="B2:D3"/>
    <mergeCell ref="E2:N3"/>
    <mergeCell ref="B6:C6"/>
    <mergeCell ref="D6:J6"/>
    <mergeCell ref="K6:L6"/>
    <mergeCell ref="M6:N6"/>
    <mergeCell ref="O6:P6"/>
    <mergeCell ref="B7:E7"/>
    <mergeCell ref="F7:H7"/>
    <mergeCell ref="J7:K7"/>
    <mergeCell ref="M7:O7"/>
    <mergeCell ref="B8:E8"/>
    <mergeCell ref="J8:K8"/>
    <mergeCell ref="M8:O8"/>
    <mergeCell ref="B9:C10"/>
    <mergeCell ref="D9:D10"/>
    <mergeCell ref="E9:G9"/>
    <mergeCell ref="I9:J10"/>
    <mergeCell ref="K9:K10"/>
    <mergeCell ref="L9:N9"/>
    <mergeCell ref="O9:P9"/>
    <mergeCell ref="E10:G10"/>
    <mergeCell ref="L10:N10"/>
    <mergeCell ref="O10:P10"/>
    <mergeCell ref="B11:B13"/>
    <mergeCell ref="C11:E11"/>
    <mergeCell ref="F11:F13"/>
    <mergeCell ref="G11:K11"/>
    <mergeCell ref="L11:L13"/>
    <mergeCell ref="M11:P11"/>
    <mergeCell ref="C12:E12"/>
    <mergeCell ref="G12:K12"/>
    <mergeCell ref="M12:P12"/>
    <mergeCell ref="C13:E13"/>
    <mergeCell ref="G13:K13"/>
    <mergeCell ref="M13:P13"/>
    <mergeCell ref="B14:B15"/>
    <mergeCell ref="C14:C15"/>
    <mergeCell ref="D14:D15"/>
    <mergeCell ref="E14:E15"/>
    <mergeCell ref="F14:H15"/>
    <mergeCell ref="K16:K18"/>
    <mergeCell ref="L16:L18"/>
    <mergeCell ref="M16:M18"/>
    <mergeCell ref="N16:N18"/>
    <mergeCell ref="O16:O18"/>
    <mergeCell ref="P16:P18"/>
    <mergeCell ref="I14:J14"/>
    <mergeCell ref="I15:J15"/>
    <mergeCell ref="B16:B18"/>
    <mergeCell ref="C16:C17"/>
    <mergeCell ref="D16:D17"/>
    <mergeCell ref="E16:E18"/>
    <mergeCell ref="G16:H16"/>
    <mergeCell ref="I16:J16"/>
    <mergeCell ref="G17:H17"/>
    <mergeCell ref="I17:J17"/>
    <mergeCell ref="G18:H18"/>
    <mergeCell ref="I18:J18"/>
    <mergeCell ref="B19:B21"/>
    <mergeCell ref="C19:C20"/>
    <mergeCell ref="D19:D20"/>
    <mergeCell ref="E19:E21"/>
    <mergeCell ref="G19:H19"/>
    <mergeCell ref="I19:J19"/>
    <mergeCell ref="G20:H20"/>
    <mergeCell ref="I20:J20"/>
    <mergeCell ref="K22:K24"/>
    <mergeCell ref="L22:L24"/>
    <mergeCell ref="M22:M24"/>
    <mergeCell ref="N22:N24"/>
    <mergeCell ref="O22:O24"/>
    <mergeCell ref="P22:P24"/>
    <mergeCell ref="G21:H21"/>
    <mergeCell ref="I21:J21"/>
    <mergeCell ref="B22:B24"/>
    <mergeCell ref="C22:C23"/>
    <mergeCell ref="D22:D23"/>
    <mergeCell ref="E22:E24"/>
    <mergeCell ref="G22:H22"/>
    <mergeCell ref="I22:J22"/>
    <mergeCell ref="G23:H23"/>
    <mergeCell ref="I23:J23"/>
    <mergeCell ref="K19:K21"/>
    <mergeCell ref="L19:L21"/>
    <mergeCell ref="M19:M21"/>
    <mergeCell ref="N19:N21"/>
    <mergeCell ref="O19:O21"/>
    <mergeCell ref="P19:P21"/>
    <mergeCell ref="G24:H24"/>
    <mergeCell ref="I24:J24"/>
    <mergeCell ref="B25:B27"/>
    <mergeCell ref="C25:C26"/>
    <mergeCell ref="D25:D26"/>
    <mergeCell ref="E25:E27"/>
    <mergeCell ref="G25:H25"/>
    <mergeCell ref="I25:J25"/>
    <mergeCell ref="G26:H26"/>
    <mergeCell ref="I26:J26"/>
    <mergeCell ref="K28:K30"/>
    <mergeCell ref="L28:L30"/>
    <mergeCell ref="M28:M30"/>
    <mergeCell ref="N28:N30"/>
    <mergeCell ref="O28:O30"/>
    <mergeCell ref="P28:P30"/>
    <mergeCell ref="G27:H27"/>
    <mergeCell ref="I27:J27"/>
    <mergeCell ref="B28:B30"/>
    <mergeCell ref="C28:C29"/>
    <mergeCell ref="D28:D29"/>
    <mergeCell ref="E28:E30"/>
    <mergeCell ref="G28:H28"/>
    <mergeCell ref="I28:J28"/>
    <mergeCell ref="G29:H29"/>
    <mergeCell ref="I29:J29"/>
    <mergeCell ref="K25:K27"/>
    <mergeCell ref="L25:L27"/>
    <mergeCell ref="M25:M27"/>
    <mergeCell ref="N25:N27"/>
    <mergeCell ref="O25:O27"/>
    <mergeCell ref="P25:P27"/>
    <mergeCell ref="G30:H30"/>
    <mergeCell ref="I30:J30"/>
    <mergeCell ref="B31:B33"/>
    <mergeCell ref="C31:C32"/>
    <mergeCell ref="D31:D32"/>
    <mergeCell ref="E31:E33"/>
    <mergeCell ref="G31:H31"/>
    <mergeCell ref="I31:J31"/>
    <mergeCell ref="G32:H32"/>
    <mergeCell ref="I32:J32"/>
    <mergeCell ref="K34:K36"/>
    <mergeCell ref="L34:L36"/>
    <mergeCell ref="M34:M36"/>
    <mergeCell ref="N34:N36"/>
    <mergeCell ref="O34:O36"/>
    <mergeCell ref="P34:P36"/>
    <mergeCell ref="G33:H33"/>
    <mergeCell ref="I33:J33"/>
    <mergeCell ref="B34:B36"/>
    <mergeCell ref="C34:C35"/>
    <mergeCell ref="D34:D35"/>
    <mergeCell ref="E34:E36"/>
    <mergeCell ref="G34:H34"/>
    <mergeCell ref="I34:J34"/>
    <mergeCell ref="G35:H35"/>
    <mergeCell ref="I35:J35"/>
    <mergeCell ref="K31:K33"/>
    <mergeCell ref="L31:L33"/>
    <mergeCell ref="M31:M33"/>
    <mergeCell ref="N31:N33"/>
    <mergeCell ref="O31:O33"/>
    <mergeCell ref="P31:P33"/>
    <mergeCell ref="G36:H36"/>
    <mergeCell ref="I36:J36"/>
    <mergeCell ref="B37:B39"/>
    <mergeCell ref="C37:C38"/>
    <mergeCell ref="D37:D38"/>
    <mergeCell ref="E37:E39"/>
    <mergeCell ref="G37:H37"/>
    <mergeCell ref="I37:J37"/>
    <mergeCell ref="G38:H38"/>
    <mergeCell ref="I38:J38"/>
    <mergeCell ref="K40:K42"/>
    <mergeCell ref="L40:L42"/>
    <mergeCell ref="M40:M42"/>
    <mergeCell ref="N40:N42"/>
    <mergeCell ref="O40:O42"/>
    <mergeCell ref="P40:P42"/>
    <mergeCell ref="G39:H39"/>
    <mergeCell ref="I39:J39"/>
    <mergeCell ref="B40:B42"/>
    <mergeCell ref="C40:C41"/>
    <mergeCell ref="D40:D41"/>
    <mergeCell ref="E40:E42"/>
    <mergeCell ref="G40:H40"/>
    <mergeCell ref="I40:J40"/>
    <mergeCell ref="G41:H41"/>
    <mergeCell ref="I41:J41"/>
    <mergeCell ref="K37:K39"/>
    <mergeCell ref="L37:L39"/>
    <mergeCell ref="M37:M39"/>
    <mergeCell ref="N37:N39"/>
    <mergeCell ref="O37:O39"/>
    <mergeCell ref="P37:P39"/>
    <mergeCell ref="G42:H42"/>
    <mergeCell ref="I42:J42"/>
    <mergeCell ref="B43:B52"/>
    <mergeCell ref="C43:C47"/>
    <mergeCell ref="D43:D47"/>
    <mergeCell ref="E43:E52"/>
    <mergeCell ref="G43:H43"/>
    <mergeCell ref="I43:J43"/>
    <mergeCell ref="G44:H44"/>
    <mergeCell ref="I44:J44"/>
    <mergeCell ref="G45:H45"/>
    <mergeCell ref="I45:J45"/>
    <mergeCell ref="G46:H46"/>
    <mergeCell ref="I46:J46"/>
    <mergeCell ref="G47:H47"/>
    <mergeCell ref="I47:J47"/>
    <mergeCell ref="K43:K52"/>
    <mergeCell ref="L43:L52"/>
    <mergeCell ref="M43:M52"/>
    <mergeCell ref="G52:H52"/>
    <mergeCell ref="I52:J52"/>
    <mergeCell ref="B53:J54"/>
    <mergeCell ref="O53:O54"/>
    <mergeCell ref="P53:P54"/>
    <mergeCell ref="B55:P55"/>
    <mergeCell ref="C48:C52"/>
    <mergeCell ref="D48:D52"/>
    <mergeCell ref="G48:H48"/>
    <mergeCell ref="I48:J48"/>
    <mergeCell ref="G49:H49"/>
    <mergeCell ref="I49:J49"/>
    <mergeCell ref="G50:H50"/>
    <mergeCell ref="I50:J50"/>
    <mergeCell ref="G51:H51"/>
    <mergeCell ref="I51:J51"/>
    <mergeCell ref="N43:N52"/>
    <mergeCell ref="O43:O52"/>
    <mergeCell ref="P43:P52"/>
    <mergeCell ref="B56:F56"/>
    <mergeCell ref="G56:L56"/>
    <mergeCell ref="M56:P56"/>
    <mergeCell ref="B57:I62"/>
    <mergeCell ref="J57:P57"/>
    <mergeCell ref="K58:P58"/>
    <mergeCell ref="J59:P59"/>
    <mergeCell ref="J60:N60"/>
    <mergeCell ref="O60:P60"/>
    <mergeCell ref="J61:N61"/>
    <mergeCell ref="B67:P67"/>
    <mergeCell ref="A68:C68"/>
    <mergeCell ref="D68:I68"/>
    <mergeCell ref="J68:K68"/>
    <mergeCell ref="L68:P68"/>
    <mergeCell ref="O61:P61"/>
    <mergeCell ref="J62:P62"/>
    <mergeCell ref="B63:P63"/>
    <mergeCell ref="A64:P64"/>
    <mergeCell ref="B65:P65"/>
    <mergeCell ref="B66:P66"/>
  </mergeCells>
  <printOptions horizontalCentered="1"/>
  <pageMargins left="0.35433070866141736" right="0.23622047244094491" top="0.74803149606299213" bottom="0.74803149606299213" header="0.19685039370078741" footer="0.31496062992125984"/>
  <pageSetup paperSize="5" scale="70" orientation="portrait" r:id="rId1"/>
  <headerFooter>
    <oddHeader>&amp;C&amp;"-,Negrita Cursiva"&amp;12Protocolo integrado de aforo en ríos de montaña 
Universidad Nacional de Colombia-Sede Manizales</oddHeader>
  </headerFooter>
  <drawing r:id="rId2"/>
  <legacyDrawing r:id="rId3"/>
  <picture r:id="rId4"/>
  <oleObjects>
    <mc:AlternateContent xmlns:mc="http://schemas.openxmlformats.org/markup-compatibility/2006">
      <mc:Choice Requires="x14">
        <oleObject progId="CorelDRAW.Graphic.13" shapeId="12290" r:id="rId5">
          <objectPr defaultSize="0" autoPict="0" r:id="rId6">
            <anchor moveWithCells="1">
              <from>
                <xdr:col>14</xdr:col>
                <xdr:colOff>504825</xdr:colOff>
                <xdr:row>1</xdr:row>
                <xdr:rowOff>95250</xdr:rowOff>
              </from>
              <to>
                <xdr:col>15</xdr:col>
                <xdr:colOff>352425</xdr:colOff>
                <xdr:row>2</xdr:row>
                <xdr:rowOff>38100</xdr:rowOff>
              </to>
            </anchor>
          </objectPr>
        </oleObject>
      </mc:Choice>
      <mc:Fallback>
        <oleObject progId="CorelDRAW.Graphic.13" shapeId="12290" r:id="rId5"/>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68"/>
  <sheetViews>
    <sheetView view="pageBreakPreview" zoomScale="80" zoomScaleSheetLayoutView="80" zoomScalePageLayoutView="110" workbookViewId="0">
      <selection activeCell="J5" sqref="J5:P5"/>
    </sheetView>
  </sheetViews>
  <sheetFormatPr baseColWidth="10" defaultColWidth="11.42578125" defaultRowHeight="15" x14ac:dyDescent="0.25"/>
  <cols>
    <col min="1" max="1" width="0.140625" customWidth="1"/>
    <col min="2" max="2" width="6.7109375" customWidth="1"/>
    <col min="3" max="3" width="7.42578125" customWidth="1"/>
    <col min="4" max="4" width="11" bestFit="1" customWidth="1"/>
    <col min="5" max="5" width="6.85546875" customWidth="1"/>
    <col min="6" max="6" width="8.7109375" customWidth="1"/>
    <col min="7" max="7" width="6.7109375" customWidth="1"/>
    <col min="8" max="8" width="5.7109375" customWidth="1"/>
    <col min="9" max="9" width="6.85546875" customWidth="1"/>
    <col min="10" max="10" width="7.140625" customWidth="1"/>
    <col min="11" max="11" width="12" bestFit="1" customWidth="1"/>
    <col min="12" max="12" width="8" bestFit="1" customWidth="1"/>
    <col min="13" max="13" width="11" bestFit="1" customWidth="1"/>
    <col min="14" max="14" width="10.7109375" customWidth="1"/>
    <col min="15" max="16" width="11.7109375" customWidth="1"/>
  </cols>
  <sheetData>
    <row r="1" spans="1:16" ht="4.9000000000000004" customHeight="1" thickBot="1" x14ac:dyDescent="0.3"/>
    <row r="2" spans="1:16" s="2" customFormat="1" ht="30" customHeight="1" x14ac:dyDescent="0.25">
      <c r="A2" s="11"/>
      <c r="B2" s="422"/>
      <c r="C2" s="423"/>
      <c r="D2" s="424"/>
      <c r="E2" s="285" t="s">
        <v>54</v>
      </c>
      <c r="F2" s="286"/>
      <c r="G2" s="286"/>
      <c r="H2" s="286"/>
      <c r="I2" s="286"/>
      <c r="J2" s="286"/>
      <c r="K2" s="286"/>
      <c r="L2" s="286"/>
      <c r="M2" s="286"/>
      <c r="N2" s="286"/>
      <c r="O2" s="425"/>
      <c r="P2" s="289"/>
    </row>
    <row r="3" spans="1:16" s="2" customFormat="1" ht="20.45" customHeight="1" thickBot="1" x14ac:dyDescent="0.3">
      <c r="A3" s="11"/>
      <c r="B3" s="426"/>
      <c r="C3" s="427"/>
      <c r="D3" s="428"/>
      <c r="E3" s="287"/>
      <c r="F3" s="288"/>
      <c r="G3" s="288"/>
      <c r="H3" s="288"/>
      <c r="I3" s="288"/>
      <c r="J3" s="288"/>
      <c r="K3" s="288"/>
      <c r="L3" s="288"/>
      <c r="M3" s="288"/>
      <c r="N3" s="288"/>
      <c r="O3" s="429"/>
      <c r="P3" s="290"/>
    </row>
    <row r="4" spans="1:16" s="2" customFormat="1" ht="4.9000000000000004" customHeight="1" thickBot="1" x14ac:dyDescent="0.3">
      <c r="A4" s="11"/>
      <c r="B4" s="291"/>
      <c r="C4" s="291"/>
      <c r="D4" s="291"/>
      <c r="E4" s="291"/>
      <c r="F4" s="291"/>
      <c r="G4" s="291"/>
      <c r="H4" s="291"/>
      <c r="I4" s="291"/>
      <c r="J4" s="291"/>
      <c r="K4" s="291"/>
      <c r="L4" s="291"/>
      <c r="M4" s="291"/>
      <c r="N4" s="291"/>
      <c r="O4" s="291"/>
      <c r="P4" s="291"/>
    </row>
    <row r="5" spans="1:16" s="435" customFormat="1" ht="28.5" customHeight="1" thickBot="1" x14ac:dyDescent="0.3">
      <c r="A5" s="433"/>
      <c r="B5" s="19" t="s">
        <v>0</v>
      </c>
      <c r="C5" s="292">
        <v>42935</v>
      </c>
      <c r="D5" s="275"/>
      <c r="E5" s="269" t="s">
        <v>1</v>
      </c>
      <c r="F5" s="270"/>
      <c r="G5" s="434">
        <v>4</v>
      </c>
      <c r="H5" s="274" t="s">
        <v>2</v>
      </c>
      <c r="I5" s="270"/>
      <c r="J5" s="430" t="s">
        <v>110</v>
      </c>
      <c r="K5" s="431"/>
      <c r="L5" s="431"/>
      <c r="M5" s="431"/>
      <c r="N5" s="431"/>
      <c r="O5" s="431"/>
      <c r="P5" s="432"/>
    </row>
    <row r="6" spans="1:16" s="20" customFormat="1" ht="11.25" customHeight="1" thickBot="1" x14ac:dyDescent="0.3">
      <c r="A6" s="18"/>
      <c r="B6" s="269" t="s">
        <v>3</v>
      </c>
      <c r="C6" s="270"/>
      <c r="D6" s="271" t="s">
        <v>55</v>
      </c>
      <c r="E6" s="271"/>
      <c r="F6" s="271"/>
      <c r="G6" s="271"/>
      <c r="H6" s="271"/>
      <c r="I6" s="271"/>
      <c r="J6" s="272"/>
      <c r="K6" s="273" t="s">
        <v>4</v>
      </c>
      <c r="L6" s="274"/>
      <c r="M6" s="275" t="s">
        <v>88</v>
      </c>
      <c r="N6" s="276"/>
      <c r="O6" s="275" t="s">
        <v>89</v>
      </c>
      <c r="P6" s="277"/>
    </row>
    <row r="7" spans="1:16" s="20" customFormat="1" ht="14.1" customHeight="1" x14ac:dyDescent="0.25">
      <c r="A7" s="18"/>
      <c r="B7" s="278" t="s">
        <v>58</v>
      </c>
      <c r="C7" s="258"/>
      <c r="D7" s="258"/>
      <c r="E7" s="279"/>
      <c r="F7" s="280" t="s">
        <v>11</v>
      </c>
      <c r="G7" s="281"/>
      <c r="H7" s="282"/>
      <c r="I7" s="21">
        <v>0.43402777777777773</v>
      </c>
      <c r="J7" s="283" t="s">
        <v>94</v>
      </c>
      <c r="K7" s="284"/>
      <c r="L7" s="56">
        <v>8.5</v>
      </c>
      <c r="M7" s="278" t="s">
        <v>14</v>
      </c>
      <c r="N7" s="258"/>
      <c r="O7" s="258"/>
      <c r="P7" s="23">
        <v>2.2000000000000002</v>
      </c>
    </row>
    <row r="8" spans="1:16" s="20" customFormat="1" ht="14.1" customHeight="1" thickBot="1" x14ac:dyDescent="0.3">
      <c r="A8" s="18"/>
      <c r="B8" s="247" t="s">
        <v>6</v>
      </c>
      <c r="C8" s="248"/>
      <c r="D8" s="248"/>
      <c r="E8" s="249"/>
      <c r="F8" s="24" t="s">
        <v>15</v>
      </c>
      <c r="G8" s="25"/>
      <c r="H8" s="26"/>
      <c r="I8" s="27">
        <v>0.47916666666666669</v>
      </c>
      <c r="J8" s="250" t="s">
        <v>95</v>
      </c>
      <c r="K8" s="251"/>
      <c r="L8" s="56">
        <v>8.5</v>
      </c>
      <c r="M8" s="252" t="s">
        <v>18</v>
      </c>
      <c r="N8" s="232"/>
      <c r="O8" s="232"/>
      <c r="P8" s="28">
        <v>0.24</v>
      </c>
    </row>
    <row r="9" spans="1:16" s="20" customFormat="1" ht="14.1" customHeight="1" x14ac:dyDescent="0.25">
      <c r="A9" s="29"/>
      <c r="B9" s="321" t="s">
        <v>7</v>
      </c>
      <c r="C9" s="322"/>
      <c r="D9" s="256" t="s">
        <v>8</v>
      </c>
      <c r="E9" s="258" t="s">
        <v>9</v>
      </c>
      <c r="F9" s="258"/>
      <c r="G9" s="258"/>
      <c r="H9" s="30"/>
      <c r="I9" s="259" t="s">
        <v>59</v>
      </c>
      <c r="J9" s="260"/>
      <c r="K9" s="263">
        <v>1.4</v>
      </c>
      <c r="L9" s="265" t="s">
        <v>13</v>
      </c>
      <c r="M9" s="266"/>
      <c r="N9" s="266"/>
      <c r="O9" s="267">
        <v>11</v>
      </c>
      <c r="P9" s="268"/>
    </row>
    <row r="10" spans="1:16" s="20" customFormat="1" ht="14.1" customHeight="1" thickBot="1" x14ac:dyDescent="0.3">
      <c r="A10" s="29"/>
      <c r="B10" s="323"/>
      <c r="C10" s="324"/>
      <c r="D10" s="257"/>
      <c r="E10" s="232" t="s">
        <v>10</v>
      </c>
      <c r="F10" s="232"/>
      <c r="G10" s="232"/>
      <c r="H10" s="31" t="s">
        <v>5</v>
      </c>
      <c r="I10" s="261"/>
      <c r="J10" s="262"/>
      <c r="K10" s="264"/>
      <c r="L10" s="233" t="s">
        <v>17</v>
      </c>
      <c r="M10" s="234"/>
      <c r="N10" s="234"/>
      <c r="O10" s="319">
        <v>0.43055555555555558</v>
      </c>
      <c r="P10" s="320"/>
    </row>
    <row r="11" spans="1:16" s="33" customFormat="1" ht="25.15" customHeight="1" x14ac:dyDescent="0.2">
      <c r="A11" s="12"/>
      <c r="B11" s="237" t="s">
        <v>19</v>
      </c>
      <c r="C11" s="240" t="s">
        <v>60</v>
      </c>
      <c r="D11" s="240"/>
      <c r="E11" s="240"/>
      <c r="F11" s="242"/>
      <c r="G11" s="241" t="s">
        <v>61</v>
      </c>
      <c r="H11" s="241"/>
      <c r="I11" s="241"/>
      <c r="J11" s="241"/>
      <c r="K11" s="241"/>
      <c r="L11" s="242"/>
      <c r="M11" s="241" t="s">
        <v>62</v>
      </c>
      <c r="N11" s="241"/>
      <c r="O11" s="241"/>
      <c r="P11" s="245"/>
    </row>
    <row r="12" spans="1:16" s="33" customFormat="1" ht="17.45" customHeight="1" x14ac:dyDescent="0.2">
      <c r="A12" s="12"/>
      <c r="B12" s="238"/>
      <c r="C12" s="246" t="s">
        <v>63</v>
      </c>
      <c r="D12" s="246"/>
      <c r="E12" s="246"/>
      <c r="F12" s="243"/>
      <c r="G12" s="210" t="s">
        <v>66</v>
      </c>
      <c r="H12" s="210"/>
      <c r="I12" s="210"/>
      <c r="J12" s="210"/>
      <c r="K12" s="210"/>
      <c r="L12" s="243"/>
      <c r="M12" s="210" t="s">
        <v>65</v>
      </c>
      <c r="N12" s="210"/>
      <c r="O12" s="210"/>
      <c r="P12" s="211"/>
    </row>
    <row r="13" spans="1:16" s="33" customFormat="1" ht="25.15" customHeight="1" thickBot="1" x14ac:dyDescent="0.25">
      <c r="A13" s="12"/>
      <c r="B13" s="239"/>
      <c r="C13" s="214"/>
      <c r="D13" s="214"/>
      <c r="E13" s="214"/>
      <c r="F13" s="244"/>
      <c r="G13" s="214" t="s">
        <v>64</v>
      </c>
      <c r="H13" s="214"/>
      <c r="I13" s="214"/>
      <c r="J13" s="214"/>
      <c r="K13" s="214"/>
      <c r="L13" s="244"/>
      <c r="M13" s="214" t="s">
        <v>67</v>
      </c>
      <c r="N13" s="214"/>
      <c r="O13" s="214"/>
      <c r="P13" s="215"/>
    </row>
    <row r="14" spans="1:16" ht="16.5" customHeight="1" x14ac:dyDescent="0.25">
      <c r="A14" s="5"/>
      <c r="B14" s="216" t="s">
        <v>20</v>
      </c>
      <c r="C14" s="218" t="s">
        <v>21</v>
      </c>
      <c r="D14" s="218" t="s">
        <v>42</v>
      </c>
      <c r="E14" s="220" t="s">
        <v>22</v>
      </c>
      <c r="F14" s="222" t="s">
        <v>43</v>
      </c>
      <c r="G14" s="223"/>
      <c r="H14" s="224"/>
      <c r="I14" s="228" t="s">
        <v>44</v>
      </c>
      <c r="J14" s="229"/>
      <c r="K14" s="35"/>
      <c r="L14" s="36" t="s">
        <v>45</v>
      </c>
      <c r="M14" s="36" t="s">
        <v>46</v>
      </c>
      <c r="N14" s="36" t="s">
        <v>46</v>
      </c>
      <c r="O14" s="36" t="s">
        <v>47</v>
      </c>
      <c r="P14" s="37" t="s">
        <v>23</v>
      </c>
    </row>
    <row r="15" spans="1:16" ht="14.1" customHeight="1" thickBot="1" x14ac:dyDescent="0.3">
      <c r="A15" s="5"/>
      <c r="B15" s="217"/>
      <c r="C15" s="219"/>
      <c r="D15" s="219"/>
      <c r="E15" s="221"/>
      <c r="F15" s="225"/>
      <c r="G15" s="226"/>
      <c r="H15" s="227"/>
      <c r="I15" s="230" t="s">
        <v>24</v>
      </c>
      <c r="J15" s="231"/>
      <c r="K15" s="38" t="s">
        <v>25</v>
      </c>
      <c r="L15" s="38" t="s">
        <v>48</v>
      </c>
      <c r="M15" s="38" t="s">
        <v>49</v>
      </c>
      <c r="N15" s="38" t="s">
        <v>26</v>
      </c>
      <c r="O15" s="38" t="s">
        <v>27</v>
      </c>
      <c r="P15" s="39" t="s">
        <v>28</v>
      </c>
    </row>
    <row r="16" spans="1:16" s="3" customFormat="1" ht="14.1" customHeight="1" x14ac:dyDescent="0.2">
      <c r="A16" s="12"/>
      <c r="B16" s="180">
        <v>1</v>
      </c>
      <c r="C16" s="183">
        <f>K9</f>
        <v>1.4</v>
      </c>
      <c r="D16" s="165">
        <v>0</v>
      </c>
      <c r="E16" s="165">
        <v>5.8999999999999997E-2</v>
      </c>
      <c r="F16" s="40" t="s">
        <v>68</v>
      </c>
      <c r="G16" s="174" t="str">
        <f>IF(E16&lt;0.12,"NA",IF(E16&gt;=0.12,0.2*E16))</f>
        <v>NA</v>
      </c>
      <c r="H16" s="174"/>
      <c r="I16" s="174"/>
      <c r="J16" s="174"/>
      <c r="K16" s="165">
        <f>ROUND(+IF(E16&lt;0.12,(I17),(IF(E16&gt;=0.12,((I16+2*I17+I18)/4)))),3)</f>
        <v>1.6E-2</v>
      </c>
      <c r="L16" s="165">
        <f>ROUND(+(D16+D18)/2*(C18-C16),3)</f>
        <v>8.0000000000000002E-3</v>
      </c>
      <c r="M16" s="168">
        <f>ROUND(+K16*L16,4)</f>
        <v>1E-4</v>
      </c>
      <c r="N16" s="171">
        <f>ROUND(+M16/$M$53*100,1)</f>
        <v>1.9</v>
      </c>
      <c r="O16" s="174"/>
      <c r="P16" s="177"/>
    </row>
    <row r="17" spans="1:16" s="3" customFormat="1" ht="14.1" customHeight="1" x14ac:dyDescent="0.2">
      <c r="A17" s="12"/>
      <c r="B17" s="181"/>
      <c r="C17" s="184"/>
      <c r="D17" s="166"/>
      <c r="E17" s="166"/>
      <c r="F17" s="41" t="s">
        <v>69</v>
      </c>
      <c r="G17" s="166">
        <f>IF(E16&lt;0.12,0.6*E16,IF(E16&gt;=0.12,0.6*E16))</f>
        <v>3.5399999999999994E-2</v>
      </c>
      <c r="H17" s="166"/>
      <c r="I17" s="166">
        <v>1.6E-2</v>
      </c>
      <c r="J17" s="166"/>
      <c r="K17" s="166"/>
      <c r="L17" s="166"/>
      <c r="M17" s="169"/>
      <c r="N17" s="172"/>
      <c r="O17" s="175"/>
      <c r="P17" s="178"/>
    </row>
    <row r="18" spans="1:16" s="3" customFormat="1" ht="13.9" customHeight="1" thickBot="1" x14ac:dyDescent="0.25">
      <c r="A18" s="12"/>
      <c r="B18" s="182"/>
      <c r="C18" s="42">
        <f>C16+P8</f>
        <v>1.64</v>
      </c>
      <c r="D18" s="58">
        <v>6.3E-2</v>
      </c>
      <c r="E18" s="167"/>
      <c r="F18" s="44" t="s">
        <v>70</v>
      </c>
      <c r="G18" s="167" t="str">
        <f>IF(E16&lt;0.12,"NA",IF(E16&gt;=0.12,0.8*E16))</f>
        <v>NA</v>
      </c>
      <c r="H18" s="167"/>
      <c r="I18" s="176"/>
      <c r="J18" s="176"/>
      <c r="K18" s="167"/>
      <c r="L18" s="167"/>
      <c r="M18" s="170"/>
      <c r="N18" s="173"/>
      <c r="O18" s="176"/>
      <c r="P18" s="179"/>
    </row>
    <row r="19" spans="1:16" s="3" customFormat="1" ht="14.1" customHeight="1" x14ac:dyDescent="0.2">
      <c r="A19" s="12"/>
      <c r="B19" s="180">
        <v>2</v>
      </c>
      <c r="C19" s="183">
        <f>C18</f>
        <v>1.64</v>
      </c>
      <c r="D19" s="165">
        <f>D18</f>
        <v>6.3E-2</v>
      </c>
      <c r="E19" s="165">
        <v>7.4999999999999997E-2</v>
      </c>
      <c r="F19" s="40" t="s">
        <v>68</v>
      </c>
      <c r="G19" s="165" t="str">
        <f t="shared" ref="G19" si="0">IF(E19&lt;0.12,"NA",IF(E19&gt;=0.12,0.2*E19))</f>
        <v>NA</v>
      </c>
      <c r="H19" s="165"/>
      <c r="I19" s="174"/>
      <c r="J19" s="174"/>
      <c r="K19" s="165">
        <f t="shared" ref="K19" si="1">ROUND(+IF(E19&lt;0.12,(I20),(IF(E19&gt;=0.12,((I19+2*I20+I21)/4)))),3)</f>
        <v>1.7999999999999999E-2</v>
      </c>
      <c r="L19" s="165">
        <f>ROUND(+(D19+D21)/2*(C21-C19),3)</f>
        <v>1.7999999999999999E-2</v>
      </c>
      <c r="M19" s="168">
        <f t="shared" ref="M19" si="2">ROUND(+K19*L19,4)</f>
        <v>2.9999999999999997E-4</v>
      </c>
      <c r="N19" s="171">
        <f t="shared" ref="N19" si="3">ROUND(+M19/$M$53*100,1)</f>
        <v>5.8</v>
      </c>
      <c r="O19" s="174"/>
      <c r="P19" s="177"/>
    </row>
    <row r="20" spans="1:16" s="3" customFormat="1" ht="14.1" customHeight="1" x14ac:dyDescent="0.2">
      <c r="A20" s="12"/>
      <c r="B20" s="181"/>
      <c r="C20" s="184"/>
      <c r="D20" s="166"/>
      <c r="E20" s="166"/>
      <c r="F20" s="41" t="s">
        <v>69</v>
      </c>
      <c r="G20" s="166">
        <f t="shared" ref="G20" si="4">IF(E19&lt;0.12,0.6*E19,IF(E19&gt;=0.12,0.6*E19))</f>
        <v>4.4999999999999998E-2</v>
      </c>
      <c r="H20" s="166"/>
      <c r="I20" s="175">
        <v>1.7999999999999999E-2</v>
      </c>
      <c r="J20" s="175"/>
      <c r="K20" s="166"/>
      <c r="L20" s="166"/>
      <c r="M20" s="169"/>
      <c r="N20" s="172"/>
      <c r="O20" s="175"/>
      <c r="P20" s="178"/>
    </row>
    <row r="21" spans="1:16" s="3" customFormat="1" ht="13.9" customHeight="1" thickBot="1" x14ac:dyDescent="0.25">
      <c r="A21" s="12"/>
      <c r="B21" s="182"/>
      <c r="C21" s="42">
        <f>C19+P8</f>
        <v>1.88</v>
      </c>
      <c r="D21" s="58">
        <v>8.8999999999999996E-2</v>
      </c>
      <c r="E21" s="167"/>
      <c r="F21" s="44" t="s">
        <v>70</v>
      </c>
      <c r="G21" s="167" t="str">
        <f t="shared" ref="G21" si="5">IF(E19&lt;0.12,"NA",IF(E19&gt;=0.12,0.8*E19))</f>
        <v>NA</v>
      </c>
      <c r="H21" s="167"/>
      <c r="I21" s="176"/>
      <c r="J21" s="176"/>
      <c r="K21" s="167"/>
      <c r="L21" s="167"/>
      <c r="M21" s="170"/>
      <c r="N21" s="173"/>
      <c r="O21" s="176"/>
      <c r="P21" s="179"/>
    </row>
    <row r="22" spans="1:16" s="3" customFormat="1" ht="14.1" customHeight="1" x14ac:dyDescent="0.2">
      <c r="A22" s="12"/>
      <c r="B22" s="180">
        <v>3</v>
      </c>
      <c r="C22" s="183">
        <f>C21</f>
        <v>1.88</v>
      </c>
      <c r="D22" s="165">
        <f>D21</f>
        <v>8.8999999999999996E-2</v>
      </c>
      <c r="E22" s="165">
        <v>7.2999999999999995E-2</v>
      </c>
      <c r="F22" s="40" t="s">
        <v>68</v>
      </c>
      <c r="G22" s="165" t="str">
        <f t="shared" ref="G22" si="6">IF(E22&lt;0.12,"NA",IF(E22&gt;=0.12,0.2*E22))</f>
        <v>NA</v>
      </c>
      <c r="H22" s="165"/>
      <c r="I22" s="174"/>
      <c r="J22" s="174"/>
      <c r="K22" s="165">
        <f t="shared" ref="K22" si="7">ROUND(+IF(E22&lt;0.12,(I23),(IF(E22&gt;=0.12,((I22+2*I23+I24)/4)))),3)</f>
        <v>2.9000000000000001E-2</v>
      </c>
      <c r="L22" s="165">
        <f>ROUND(+(D22+D24)/2*(C24-C22),3)</f>
        <v>1.9E-2</v>
      </c>
      <c r="M22" s="168">
        <f t="shared" ref="M22" si="8">ROUND(+K22*L22,4)</f>
        <v>5.9999999999999995E-4</v>
      </c>
      <c r="N22" s="171">
        <f>ROUND(+M22/$M$53*100,1)</f>
        <v>11.5</v>
      </c>
      <c r="O22" s="174"/>
      <c r="P22" s="177"/>
    </row>
    <row r="23" spans="1:16" s="3" customFormat="1" ht="14.1" customHeight="1" x14ac:dyDescent="0.2">
      <c r="A23" s="12"/>
      <c r="B23" s="181"/>
      <c r="C23" s="184"/>
      <c r="D23" s="166"/>
      <c r="E23" s="166"/>
      <c r="F23" s="41" t="s">
        <v>69</v>
      </c>
      <c r="G23" s="166">
        <f t="shared" ref="G23" si="9">IF(E22&lt;0.12,0.6*E22,IF(E22&gt;=0.12,0.6*E22))</f>
        <v>4.3799999999999999E-2</v>
      </c>
      <c r="H23" s="166"/>
      <c r="I23" s="175">
        <v>2.9000000000000001E-2</v>
      </c>
      <c r="J23" s="175"/>
      <c r="K23" s="166"/>
      <c r="L23" s="166"/>
      <c r="M23" s="169"/>
      <c r="N23" s="172"/>
      <c r="O23" s="175"/>
      <c r="P23" s="178"/>
    </row>
    <row r="24" spans="1:16" s="3" customFormat="1" ht="13.9" customHeight="1" thickBot="1" x14ac:dyDescent="0.25">
      <c r="A24" s="12"/>
      <c r="B24" s="182"/>
      <c r="C24" s="42">
        <f>C22+P8</f>
        <v>2.12</v>
      </c>
      <c r="D24" s="58">
        <v>7.0000000000000007E-2</v>
      </c>
      <c r="E24" s="167"/>
      <c r="F24" s="44" t="s">
        <v>70</v>
      </c>
      <c r="G24" s="167" t="str">
        <f t="shared" ref="G24" si="10">IF(E22&lt;0.12,"NA",IF(E22&gt;=0.12,0.8*E22))</f>
        <v>NA</v>
      </c>
      <c r="H24" s="167"/>
      <c r="I24" s="176"/>
      <c r="J24" s="176"/>
      <c r="K24" s="167"/>
      <c r="L24" s="167"/>
      <c r="M24" s="170"/>
      <c r="N24" s="173"/>
      <c r="O24" s="176"/>
      <c r="P24" s="179"/>
    </row>
    <row r="25" spans="1:16" s="3" customFormat="1" ht="14.1" customHeight="1" x14ac:dyDescent="0.2">
      <c r="A25" s="12"/>
      <c r="B25" s="180">
        <v>4</v>
      </c>
      <c r="C25" s="183">
        <f>C24</f>
        <v>2.12</v>
      </c>
      <c r="D25" s="165">
        <f>D24</f>
        <v>7.0000000000000007E-2</v>
      </c>
      <c r="E25" s="165">
        <v>9.5000000000000001E-2</v>
      </c>
      <c r="F25" s="40" t="s">
        <v>68</v>
      </c>
      <c r="G25" s="165" t="str">
        <f t="shared" ref="G25" si="11">IF(E25&lt;0.12,"NA",IF(E25&gt;=0.12,0.2*E25))</f>
        <v>NA</v>
      </c>
      <c r="H25" s="165"/>
      <c r="I25" s="328"/>
      <c r="J25" s="329"/>
      <c r="K25" s="165">
        <f t="shared" ref="K25" si="12">ROUND(+IF(E25&lt;0.12,(I26),(IF(E25&gt;=0.12,((I25+2*I26+I27)/4)))),3)</f>
        <v>4.2999999999999997E-2</v>
      </c>
      <c r="L25" s="165">
        <f>ROUND(+(D25+D27)/2*(C27-C25),3)</f>
        <v>1.9E-2</v>
      </c>
      <c r="M25" s="168">
        <f t="shared" ref="M25" si="13">ROUND(+K25*L25,4)</f>
        <v>8.0000000000000004E-4</v>
      </c>
      <c r="N25" s="171">
        <f t="shared" ref="N25" si="14">ROUND(+M25/$M$53*100,1)</f>
        <v>15.4</v>
      </c>
      <c r="O25" s="174"/>
      <c r="P25" s="177"/>
    </row>
    <row r="26" spans="1:16" s="3" customFormat="1" ht="14.1" customHeight="1" x14ac:dyDescent="0.2">
      <c r="A26" s="12"/>
      <c r="B26" s="181"/>
      <c r="C26" s="184"/>
      <c r="D26" s="166"/>
      <c r="E26" s="166"/>
      <c r="F26" s="41" t="s">
        <v>69</v>
      </c>
      <c r="G26" s="166">
        <f t="shared" ref="G26" si="15">IF(E25&lt;0.12,0.6*E25,IF(E25&gt;=0.12,0.6*E25))</f>
        <v>5.6999999999999995E-2</v>
      </c>
      <c r="H26" s="166"/>
      <c r="I26" s="175">
        <v>4.2999999999999997E-2</v>
      </c>
      <c r="J26" s="175"/>
      <c r="K26" s="166"/>
      <c r="L26" s="166"/>
      <c r="M26" s="169"/>
      <c r="N26" s="172"/>
      <c r="O26" s="175"/>
      <c r="P26" s="178"/>
    </row>
    <row r="27" spans="1:16" s="3" customFormat="1" ht="13.9" customHeight="1" thickBot="1" x14ac:dyDescent="0.25">
      <c r="A27" s="12"/>
      <c r="B27" s="182"/>
      <c r="C27" s="42">
        <f>C25+P8</f>
        <v>2.3600000000000003</v>
      </c>
      <c r="D27" s="58">
        <v>8.5000000000000006E-2</v>
      </c>
      <c r="E27" s="167"/>
      <c r="F27" s="44" t="s">
        <v>70</v>
      </c>
      <c r="G27" s="167" t="str">
        <f t="shared" ref="G27" si="16">IF(E25&lt;0.12,"NA",IF(E25&gt;=0.12,0.8*E25))</f>
        <v>NA</v>
      </c>
      <c r="H27" s="167"/>
      <c r="I27" s="176"/>
      <c r="J27" s="176"/>
      <c r="K27" s="167"/>
      <c r="L27" s="167"/>
      <c r="M27" s="170"/>
      <c r="N27" s="173"/>
      <c r="O27" s="176"/>
      <c r="P27" s="179"/>
    </row>
    <row r="28" spans="1:16" s="3" customFormat="1" ht="14.1" customHeight="1" x14ac:dyDescent="0.2">
      <c r="A28" s="12"/>
      <c r="B28" s="180">
        <v>5</v>
      </c>
      <c r="C28" s="183">
        <f>C27</f>
        <v>2.3600000000000003</v>
      </c>
      <c r="D28" s="165">
        <f>D27</f>
        <v>8.5000000000000006E-2</v>
      </c>
      <c r="E28" s="165">
        <v>0.1</v>
      </c>
      <c r="F28" s="40" t="s">
        <v>68</v>
      </c>
      <c r="G28" s="165" t="str">
        <f t="shared" ref="G28" si="17">IF(E28&lt;0.12,"NA",IF(E28&gt;=0.12,0.2*E28))</f>
        <v>NA</v>
      </c>
      <c r="H28" s="165"/>
      <c r="I28" s="317"/>
      <c r="J28" s="318"/>
      <c r="K28" s="165">
        <f t="shared" ref="K28" si="18">ROUND(+IF(E28&lt;0.12,(I29),(IF(E28&gt;=0.12,((I28+2*I29+I30)/4)))),3)</f>
        <v>4.2000000000000003E-2</v>
      </c>
      <c r="L28" s="165">
        <f>ROUND(+(D28+D30)/2*(C30-C28),3)</f>
        <v>2.3E-2</v>
      </c>
      <c r="M28" s="168">
        <f t="shared" ref="M28" si="19">ROUND(+K28*L28,4)</f>
        <v>1E-3</v>
      </c>
      <c r="N28" s="171">
        <f t="shared" ref="N28" si="20">ROUND(+M28/$M$53*100,1)</f>
        <v>19.2</v>
      </c>
      <c r="O28" s="174"/>
      <c r="P28" s="177"/>
    </row>
    <row r="29" spans="1:16" s="3" customFormat="1" ht="14.1" customHeight="1" x14ac:dyDescent="0.2">
      <c r="A29" s="12"/>
      <c r="B29" s="181"/>
      <c r="C29" s="184"/>
      <c r="D29" s="166"/>
      <c r="E29" s="166"/>
      <c r="F29" s="41" t="s">
        <v>69</v>
      </c>
      <c r="G29" s="166">
        <f t="shared" ref="G29" si="21">IF(E28&lt;0.12,0.6*E28,IF(E28&gt;=0.12,0.6*E28))</f>
        <v>0.06</v>
      </c>
      <c r="H29" s="166"/>
      <c r="I29" s="175">
        <v>4.2000000000000003E-2</v>
      </c>
      <c r="J29" s="175"/>
      <c r="K29" s="166"/>
      <c r="L29" s="166"/>
      <c r="M29" s="169"/>
      <c r="N29" s="172"/>
      <c r="O29" s="175"/>
      <c r="P29" s="178"/>
    </row>
    <row r="30" spans="1:16" s="3" customFormat="1" ht="13.9" customHeight="1" thickBot="1" x14ac:dyDescent="0.25">
      <c r="A30" s="12"/>
      <c r="B30" s="182"/>
      <c r="C30" s="42">
        <f>C28+P8</f>
        <v>2.6000000000000005</v>
      </c>
      <c r="D30" s="58">
        <v>0.11</v>
      </c>
      <c r="E30" s="167"/>
      <c r="F30" s="44" t="s">
        <v>70</v>
      </c>
      <c r="G30" s="167" t="str">
        <f t="shared" ref="G30" si="22">IF(E28&lt;0.12,"NA",IF(E28&gt;=0.12,0.8*E28))</f>
        <v>NA</v>
      </c>
      <c r="H30" s="167"/>
      <c r="I30" s="176"/>
      <c r="J30" s="176"/>
      <c r="K30" s="167"/>
      <c r="L30" s="167"/>
      <c r="M30" s="170"/>
      <c r="N30" s="173"/>
      <c r="O30" s="176"/>
      <c r="P30" s="179"/>
    </row>
    <row r="31" spans="1:16" s="3" customFormat="1" ht="14.1" customHeight="1" x14ac:dyDescent="0.2">
      <c r="A31" s="12"/>
      <c r="B31" s="180">
        <v>6</v>
      </c>
      <c r="C31" s="197">
        <f>C30</f>
        <v>2.6000000000000005</v>
      </c>
      <c r="D31" s="188">
        <f>D30</f>
        <v>0.11</v>
      </c>
      <c r="E31" s="188">
        <v>9.5000000000000001E-2</v>
      </c>
      <c r="F31" s="40" t="s">
        <v>68</v>
      </c>
      <c r="G31" s="165" t="str">
        <f t="shared" ref="G31" si="23">IF(E31&lt;0.12,"NA",IF(E31&gt;=0.12,0.2*E31))</f>
        <v>NA</v>
      </c>
      <c r="H31" s="165"/>
      <c r="I31" s="191"/>
      <c r="J31" s="192"/>
      <c r="K31" s="165">
        <f>ROUND(+IF(E31&lt;0.12,(I32),(IF(E31&gt;=0.12,((I31+2*I32+I33)/4)))),3)</f>
        <v>4.1000000000000002E-2</v>
      </c>
      <c r="L31" s="165">
        <f>ROUND(+(D31+D33)/2*(C33-C31),3)</f>
        <v>2.5000000000000001E-2</v>
      </c>
      <c r="M31" s="168">
        <f t="shared" ref="M31" si="24">ROUND(+K31*L31,4)</f>
        <v>1E-3</v>
      </c>
      <c r="N31" s="171">
        <f t="shared" ref="N31" si="25">ROUND(+M31/$M$53*100,1)</f>
        <v>19.2</v>
      </c>
      <c r="O31" s="174"/>
      <c r="P31" s="177"/>
    </row>
    <row r="32" spans="1:16" s="3" customFormat="1" ht="14.1" customHeight="1" x14ac:dyDescent="0.2">
      <c r="A32" s="12"/>
      <c r="B32" s="181"/>
      <c r="C32" s="198"/>
      <c r="D32" s="316"/>
      <c r="E32" s="189"/>
      <c r="F32" s="41" t="s">
        <v>69</v>
      </c>
      <c r="G32" s="166">
        <f t="shared" ref="G32" si="26">IF(E31&lt;0.12,0.6*E31,IF(E31&gt;=0.12,0.6*E31))</f>
        <v>5.6999999999999995E-2</v>
      </c>
      <c r="H32" s="166"/>
      <c r="I32" s="193">
        <v>4.1000000000000002E-2</v>
      </c>
      <c r="J32" s="194"/>
      <c r="K32" s="166"/>
      <c r="L32" s="166"/>
      <c r="M32" s="169"/>
      <c r="N32" s="172"/>
      <c r="O32" s="175"/>
      <c r="P32" s="178"/>
    </row>
    <row r="33" spans="1:18" s="3" customFormat="1" ht="13.9" customHeight="1" thickBot="1" x14ac:dyDescent="0.25">
      <c r="A33" s="12"/>
      <c r="B33" s="182"/>
      <c r="C33" s="42">
        <f>C31+P8</f>
        <v>2.8400000000000007</v>
      </c>
      <c r="D33" s="58">
        <v>9.5000000000000001E-2</v>
      </c>
      <c r="E33" s="190"/>
      <c r="F33" s="44" t="s">
        <v>70</v>
      </c>
      <c r="G33" s="167" t="str">
        <f t="shared" ref="G33" si="27">IF(E31&lt;0.12,"NA",IF(E31&gt;=0.12,0.8*E31))</f>
        <v>NA</v>
      </c>
      <c r="H33" s="167"/>
      <c r="I33" s="195"/>
      <c r="J33" s="196"/>
      <c r="K33" s="167"/>
      <c r="L33" s="167"/>
      <c r="M33" s="170"/>
      <c r="N33" s="173"/>
      <c r="O33" s="176"/>
      <c r="P33" s="179"/>
    </row>
    <row r="34" spans="1:18" s="3" customFormat="1" ht="14.1" customHeight="1" x14ac:dyDescent="0.2">
      <c r="A34" s="12"/>
      <c r="B34" s="180">
        <v>7</v>
      </c>
      <c r="C34" s="183">
        <f>C33</f>
        <v>2.8400000000000007</v>
      </c>
      <c r="D34" s="165">
        <f>D33</f>
        <v>9.5000000000000001E-2</v>
      </c>
      <c r="E34" s="165">
        <v>9.0999999999999998E-2</v>
      </c>
      <c r="F34" s="40" t="s">
        <v>68</v>
      </c>
      <c r="G34" s="165" t="str">
        <f t="shared" ref="G34" si="28">IF(E34&lt;0.12,"NA",IF(E34&gt;=0.12,0.2*E34))</f>
        <v>NA</v>
      </c>
      <c r="H34" s="165"/>
      <c r="I34" s="174"/>
      <c r="J34" s="174"/>
      <c r="K34" s="165">
        <f t="shared" ref="K34" si="29">ROUND(+IF(E34&lt;0.12,(I35),(IF(E34&gt;=0.12,((I34+2*I35+I36)/4)))),3)</f>
        <v>3.9E-2</v>
      </c>
      <c r="L34" s="165">
        <f>ROUND(+(D34+D36)/2*(C36-C34),3)</f>
        <v>1.9E-2</v>
      </c>
      <c r="M34" s="168">
        <f t="shared" ref="M34" si="30">ROUND(+K34*L34,4)</f>
        <v>6.9999999999999999E-4</v>
      </c>
      <c r="N34" s="171">
        <f t="shared" ref="N34" si="31">ROUND(+M34/$M$53*100,1)</f>
        <v>13.5</v>
      </c>
      <c r="O34" s="174"/>
      <c r="P34" s="177"/>
    </row>
    <row r="35" spans="1:18" s="3" customFormat="1" ht="14.1" customHeight="1" x14ac:dyDescent="0.2">
      <c r="A35" s="12"/>
      <c r="B35" s="181"/>
      <c r="C35" s="184"/>
      <c r="D35" s="166"/>
      <c r="E35" s="166"/>
      <c r="F35" s="41" t="s">
        <v>69</v>
      </c>
      <c r="G35" s="166">
        <f t="shared" ref="G35" si="32">IF(E34&lt;0.12,0.6*E34,IF(E34&gt;=0.12,0.6*E34))</f>
        <v>5.4599999999999996E-2</v>
      </c>
      <c r="H35" s="166"/>
      <c r="I35" s="166">
        <v>3.9E-2</v>
      </c>
      <c r="J35" s="166"/>
      <c r="K35" s="166"/>
      <c r="L35" s="166"/>
      <c r="M35" s="169"/>
      <c r="N35" s="172"/>
      <c r="O35" s="175"/>
      <c r="P35" s="178"/>
    </row>
    <row r="36" spans="1:18" s="3" customFormat="1" ht="13.9" customHeight="1" thickBot="1" x14ac:dyDescent="0.25">
      <c r="A36" s="12"/>
      <c r="B36" s="182"/>
      <c r="C36" s="42">
        <f>C34+P8</f>
        <v>3.080000000000001</v>
      </c>
      <c r="D36" s="58">
        <v>6.7000000000000004E-2</v>
      </c>
      <c r="E36" s="167"/>
      <c r="F36" s="44" t="s">
        <v>70</v>
      </c>
      <c r="G36" s="167" t="str">
        <f t="shared" ref="G36" si="33">IF(E34&lt;0.12,"NA",IF(E34&gt;=0.12,0.8*E34))</f>
        <v>NA</v>
      </c>
      <c r="H36" s="167"/>
      <c r="I36" s="176"/>
      <c r="J36" s="176"/>
      <c r="K36" s="167"/>
      <c r="L36" s="167"/>
      <c r="M36" s="170"/>
      <c r="N36" s="173"/>
      <c r="O36" s="176"/>
      <c r="P36" s="179"/>
    </row>
    <row r="37" spans="1:18" s="3" customFormat="1" ht="14.1" customHeight="1" x14ac:dyDescent="0.2">
      <c r="A37" s="12"/>
      <c r="B37" s="180">
        <v>8</v>
      </c>
      <c r="C37" s="183">
        <f>C36</f>
        <v>3.080000000000001</v>
      </c>
      <c r="D37" s="165">
        <f>D36</f>
        <v>6.7000000000000004E-2</v>
      </c>
      <c r="E37" s="165">
        <v>6.3E-2</v>
      </c>
      <c r="F37" s="40" t="s">
        <v>68</v>
      </c>
      <c r="G37" s="165" t="str">
        <f t="shared" ref="G37" si="34">IF(E37&lt;0.12,"NA",IF(E37&gt;=0.12,0.2*E37))</f>
        <v>NA</v>
      </c>
      <c r="H37" s="165"/>
      <c r="I37" s="174"/>
      <c r="J37" s="174"/>
      <c r="K37" s="165">
        <f t="shared" ref="K37" si="35">ROUND(+IF(E37&lt;0.12,(I38),(IF(E37&gt;=0.12,((I37+2*I38+I39)/4)))),3)</f>
        <v>3.5999999999999997E-2</v>
      </c>
      <c r="L37" s="165">
        <f>ROUND(+(D37+D39)/2*(C39-C37),3)</f>
        <v>1.4999999999999999E-2</v>
      </c>
      <c r="M37" s="168">
        <f t="shared" ref="M37" si="36">ROUND(+K37*L37,4)</f>
        <v>5.0000000000000001E-4</v>
      </c>
      <c r="N37" s="171">
        <f t="shared" ref="N37" si="37">ROUND(+M37/$M$53*100,1)</f>
        <v>9.6</v>
      </c>
      <c r="O37" s="174"/>
      <c r="P37" s="177"/>
    </row>
    <row r="38" spans="1:18" s="3" customFormat="1" ht="14.1" customHeight="1" x14ac:dyDescent="0.2">
      <c r="A38" s="12"/>
      <c r="B38" s="181"/>
      <c r="C38" s="184"/>
      <c r="D38" s="166"/>
      <c r="E38" s="166"/>
      <c r="F38" s="41" t="s">
        <v>69</v>
      </c>
      <c r="G38" s="166">
        <f t="shared" ref="G38" si="38">IF(E37&lt;0.12,0.6*E37,IF(E37&gt;=0.12,0.6*E37))</f>
        <v>3.78E-2</v>
      </c>
      <c r="H38" s="166"/>
      <c r="I38" s="175">
        <v>3.5999999999999997E-2</v>
      </c>
      <c r="J38" s="175"/>
      <c r="K38" s="166"/>
      <c r="L38" s="166"/>
      <c r="M38" s="169"/>
      <c r="N38" s="172"/>
      <c r="O38" s="175"/>
      <c r="P38" s="178"/>
    </row>
    <row r="39" spans="1:18" s="3" customFormat="1" ht="13.9" customHeight="1" thickBot="1" x14ac:dyDescent="0.25">
      <c r="A39" s="12"/>
      <c r="B39" s="182"/>
      <c r="C39" s="42">
        <f>+C37+P8</f>
        <v>3.3200000000000012</v>
      </c>
      <c r="D39" s="58">
        <v>5.5E-2</v>
      </c>
      <c r="E39" s="167"/>
      <c r="F39" s="44" t="s">
        <v>70</v>
      </c>
      <c r="G39" s="167" t="str">
        <f t="shared" ref="G39" si="39">IF(E37&lt;0.12,"NA",IF(E37&gt;=0.12,0.8*E37))</f>
        <v>NA</v>
      </c>
      <c r="H39" s="167"/>
      <c r="I39" s="176"/>
      <c r="J39" s="176"/>
      <c r="K39" s="167"/>
      <c r="L39" s="167"/>
      <c r="M39" s="170"/>
      <c r="N39" s="173"/>
      <c r="O39" s="176"/>
      <c r="P39" s="179"/>
    </row>
    <row r="40" spans="1:18" s="3" customFormat="1" ht="14.1" customHeight="1" x14ac:dyDescent="0.2">
      <c r="A40" s="12"/>
      <c r="B40" s="180">
        <v>9</v>
      </c>
      <c r="C40" s="183">
        <f>C39</f>
        <v>3.3200000000000012</v>
      </c>
      <c r="D40" s="165">
        <f>D39</f>
        <v>5.5E-2</v>
      </c>
      <c r="E40" s="165">
        <v>1.4999999999999999E-2</v>
      </c>
      <c r="F40" s="40" t="s">
        <v>68</v>
      </c>
      <c r="G40" s="165" t="str">
        <f t="shared" ref="G40" si="40">IF(E40&lt;0.12,"NA",IF(E40&gt;=0.12,0.2*E40))</f>
        <v>NA</v>
      </c>
      <c r="H40" s="165"/>
      <c r="I40" s="174"/>
      <c r="J40" s="174"/>
      <c r="K40" s="165">
        <f t="shared" ref="K40" si="41">ROUND(+IF(E40&lt;0.12,(I41),(IF(E40&gt;=0.12,((I40+2*I41+I42)/4)))),3)</f>
        <v>2.4E-2</v>
      </c>
      <c r="L40" s="165">
        <f>ROUND(+(D40+D42)/2*(C42-C40),3)</f>
        <v>8.0000000000000002E-3</v>
      </c>
      <c r="M40" s="168">
        <f t="shared" ref="M40" si="42">ROUND(+K40*L40,4)</f>
        <v>2.0000000000000001E-4</v>
      </c>
      <c r="N40" s="171">
        <f t="shared" ref="N40" si="43">ROUND(+M40/$M$53*100,1)</f>
        <v>3.8</v>
      </c>
      <c r="O40" s="174"/>
      <c r="P40" s="177"/>
      <c r="R40" s="59"/>
    </row>
    <row r="41" spans="1:18" s="3" customFormat="1" ht="14.1" customHeight="1" x14ac:dyDescent="0.2">
      <c r="A41" s="12"/>
      <c r="B41" s="181"/>
      <c r="C41" s="184"/>
      <c r="D41" s="166"/>
      <c r="E41" s="166"/>
      <c r="F41" s="41" t="s">
        <v>69</v>
      </c>
      <c r="G41" s="166">
        <f t="shared" ref="G41" si="44">IF(E40&lt;0.12,0.6*E40,IF(E40&gt;=0.12,0.6*E40))</f>
        <v>8.9999999999999993E-3</v>
      </c>
      <c r="H41" s="166"/>
      <c r="I41" s="175">
        <v>2.4E-2</v>
      </c>
      <c r="J41" s="175"/>
      <c r="K41" s="166"/>
      <c r="L41" s="166"/>
      <c r="M41" s="169"/>
      <c r="N41" s="172"/>
      <c r="O41" s="175"/>
      <c r="P41" s="178"/>
    </row>
    <row r="42" spans="1:18" s="3" customFormat="1" ht="13.9" customHeight="1" thickBot="1" x14ac:dyDescent="0.25">
      <c r="A42" s="12"/>
      <c r="B42" s="182"/>
      <c r="C42" s="42">
        <f>+C40+0.28</f>
        <v>3.6000000000000014</v>
      </c>
      <c r="D42" s="58">
        <v>0</v>
      </c>
      <c r="E42" s="167"/>
      <c r="F42" s="44" t="s">
        <v>70</v>
      </c>
      <c r="G42" s="167" t="str">
        <f t="shared" ref="G42" si="45">IF(E40&lt;0.12,"NA",IF(E40&gt;=0.12,0.8*E40))</f>
        <v>NA</v>
      </c>
      <c r="H42" s="167"/>
      <c r="I42" s="176"/>
      <c r="J42" s="176"/>
      <c r="K42" s="167"/>
      <c r="L42" s="167"/>
      <c r="M42" s="170"/>
      <c r="N42" s="173"/>
      <c r="O42" s="176"/>
      <c r="P42" s="179"/>
    </row>
    <row r="43" spans="1:18" s="3" customFormat="1" ht="14.1" customHeight="1" x14ac:dyDescent="0.25">
      <c r="A43" s="12"/>
      <c r="B43" s="158"/>
      <c r="C43" s="161"/>
      <c r="D43" s="152"/>
      <c r="E43" s="162"/>
      <c r="F43" s="45"/>
      <c r="G43" s="327"/>
      <c r="H43" s="327"/>
      <c r="I43" s="164"/>
      <c r="J43" s="164"/>
      <c r="K43" s="162"/>
      <c r="L43" s="151"/>
      <c r="M43" s="152"/>
      <c r="N43" s="151"/>
      <c r="O43" s="151"/>
      <c r="P43" s="155"/>
    </row>
    <row r="44" spans="1:18" s="3" customFormat="1" ht="14.1" customHeight="1" x14ac:dyDescent="0.25">
      <c r="A44" s="12"/>
      <c r="B44" s="159"/>
      <c r="C44" s="147"/>
      <c r="D44" s="147"/>
      <c r="E44" s="149"/>
      <c r="F44" s="46"/>
      <c r="G44" s="326"/>
      <c r="H44" s="326"/>
      <c r="I44" s="143"/>
      <c r="J44" s="143"/>
      <c r="K44" s="147"/>
      <c r="L44" s="147"/>
      <c r="M44" s="153"/>
      <c r="N44" s="147"/>
      <c r="O44" s="147"/>
      <c r="P44" s="156"/>
    </row>
    <row r="45" spans="1:18" s="3" customFormat="1" ht="14.1" customHeight="1" x14ac:dyDescent="0.25">
      <c r="A45" s="12"/>
      <c r="B45" s="159"/>
      <c r="C45" s="147"/>
      <c r="D45" s="147"/>
      <c r="E45" s="149"/>
      <c r="F45" s="46"/>
      <c r="G45" s="326"/>
      <c r="H45" s="326"/>
      <c r="I45" s="143"/>
      <c r="J45" s="143"/>
      <c r="K45" s="147"/>
      <c r="L45" s="147"/>
      <c r="M45" s="153"/>
      <c r="N45" s="147"/>
      <c r="O45" s="147"/>
      <c r="P45" s="156"/>
    </row>
    <row r="46" spans="1:18" s="3" customFormat="1" ht="14.1" customHeight="1" x14ac:dyDescent="0.25">
      <c r="A46" s="12"/>
      <c r="B46" s="159"/>
      <c r="C46" s="147"/>
      <c r="D46" s="147"/>
      <c r="E46" s="149"/>
      <c r="F46" s="46"/>
      <c r="G46" s="326"/>
      <c r="H46" s="326"/>
      <c r="I46" s="143"/>
      <c r="J46" s="143"/>
      <c r="K46" s="147"/>
      <c r="L46" s="147"/>
      <c r="M46" s="153"/>
      <c r="N46" s="147"/>
      <c r="O46" s="147"/>
      <c r="P46" s="156"/>
    </row>
    <row r="47" spans="1:18" s="3" customFormat="1" ht="14.1" customHeight="1" x14ac:dyDescent="0.25">
      <c r="A47" s="12"/>
      <c r="B47" s="159"/>
      <c r="C47" s="147"/>
      <c r="D47" s="147"/>
      <c r="E47" s="149"/>
      <c r="F47" s="46"/>
      <c r="G47" s="326"/>
      <c r="H47" s="326"/>
      <c r="I47" s="143"/>
      <c r="J47" s="143"/>
      <c r="K47" s="147"/>
      <c r="L47" s="147"/>
      <c r="M47" s="153"/>
      <c r="N47" s="147"/>
      <c r="O47" s="147"/>
      <c r="P47" s="156"/>
    </row>
    <row r="48" spans="1:18" s="3" customFormat="1" ht="14.1" customHeight="1" x14ac:dyDescent="0.25">
      <c r="A48" s="12"/>
      <c r="B48" s="159"/>
      <c r="C48" s="146"/>
      <c r="D48" s="153"/>
      <c r="E48" s="149"/>
      <c r="F48" s="46"/>
      <c r="G48" s="326"/>
      <c r="H48" s="326"/>
      <c r="I48" s="143"/>
      <c r="J48" s="143"/>
      <c r="K48" s="147"/>
      <c r="L48" s="147"/>
      <c r="M48" s="153"/>
      <c r="N48" s="147"/>
      <c r="O48" s="147"/>
      <c r="P48" s="156"/>
    </row>
    <row r="49" spans="1:16" s="3" customFormat="1" ht="14.1" customHeight="1" x14ac:dyDescent="0.2">
      <c r="A49" s="12"/>
      <c r="B49" s="159"/>
      <c r="C49" s="147"/>
      <c r="D49" s="147"/>
      <c r="E49" s="149"/>
      <c r="F49" s="46"/>
      <c r="G49" s="326"/>
      <c r="H49" s="326"/>
      <c r="I49" s="312"/>
      <c r="J49" s="313"/>
      <c r="K49" s="147"/>
      <c r="L49" s="147"/>
      <c r="M49" s="153"/>
      <c r="N49" s="147"/>
      <c r="O49" s="147"/>
      <c r="P49" s="156"/>
    </row>
    <row r="50" spans="1:16" s="3" customFormat="1" ht="14.1" customHeight="1" x14ac:dyDescent="0.2">
      <c r="A50" s="12"/>
      <c r="B50" s="159"/>
      <c r="C50" s="147"/>
      <c r="D50" s="147"/>
      <c r="E50" s="149"/>
      <c r="F50" s="46"/>
      <c r="G50" s="326"/>
      <c r="H50" s="326"/>
      <c r="I50" s="314"/>
      <c r="J50" s="315"/>
      <c r="K50" s="147"/>
      <c r="L50" s="147"/>
      <c r="M50" s="153"/>
      <c r="N50" s="147"/>
      <c r="O50" s="147"/>
      <c r="P50" s="156"/>
    </row>
    <row r="51" spans="1:16" s="3" customFormat="1" ht="14.1" customHeight="1" x14ac:dyDescent="0.25">
      <c r="A51" s="12"/>
      <c r="B51" s="159"/>
      <c r="C51" s="147"/>
      <c r="D51" s="147"/>
      <c r="E51" s="149"/>
      <c r="F51" s="46"/>
      <c r="G51" s="326"/>
      <c r="H51" s="326"/>
      <c r="I51" s="143"/>
      <c r="J51" s="143"/>
      <c r="K51" s="147"/>
      <c r="L51" s="147"/>
      <c r="M51" s="153"/>
      <c r="N51" s="147"/>
      <c r="O51" s="147"/>
      <c r="P51" s="156"/>
    </row>
    <row r="52" spans="1:16" s="3" customFormat="1" ht="13.5" thickBot="1" x14ac:dyDescent="0.25">
      <c r="A52" s="12"/>
      <c r="B52" s="160"/>
      <c r="C52" s="148"/>
      <c r="D52" s="148"/>
      <c r="E52" s="150"/>
      <c r="F52" s="48"/>
      <c r="G52" s="325"/>
      <c r="H52" s="325"/>
      <c r="I52" s="310"/>
      <c r="J52" s="311"/>
      <c r="K52" s="148"/>
      <c r="L52" s="148"/>
      <c r="M52" s="154"/>
      <c r="N52" s="148"/>
      <c r="O52" s="148"/>
      <c r="P52" s="157"/>
    </row>
    <row r="53" spans="1:16" s="3" customFormat="1" ht="12.75" x14ac:dyDescent="0.2">
      <c r="A53" s="12"/>
      <c r="B53" s="128" t="s">
        <v>32</v>
      </c>
      <c r="C53" s="129"/>
      <c r="D53" s="129"/>
      <c r="E53" s="129"/>
      <c r="F53" s="129"/>
      <c r="G53" s="129"/>
      <c r="H53" s="129"/>
      <c r="I53" s="129"/>
      <c r="J53" s="129"/>
      <c r="K53" s="13">
        <f>ROUND(+M53/L53,3)</f>
        <v>3.4000000000000002E-2</v>
      </c>
      <c r="L53" s="14">
        <f>SUM(L16:L52)</f>
        <v>0.15399999999999997</v>
      </c>
      <c r="M53" s="15">
        <f>SUM(M16:M52)</f>
        <v>5.1999999999999989E-3</v>
      </c>
      <c r="N53" s="16">
        <f>ROUND(SUM(N16:N52),0)</f>
        <v>100</v>
      </c>
      <c r="O53" s="132" t="s">
        <v>33</v>
      </c>
      <c r="P53" s="134"/>
    </row>
    <row r="54" spans="1:16" s="3" customFormat="1" ht="15" customHeight="1" thickBot="1" x14ac:dyDescent="0.25">
      <c r="A54" s="12"/>
      <c r="B54" s="130"/>
      <c r="C54" s="131"/>
      <c r="D54" s="131"/>
      <c r="E54" s="131"/>
      <c r="F54" s="131"/>
      <c r="G54" s="131"/>
      <c r="H54" s="131"/>
      <c r="I54" s="131"/>
      <c r="J54" s="131"/>
      <c r="K54" s="17" t="s">
        <v>34</v>
      </c>
      <c r="L54" s="17" t="s">
        <v>50</v>
      </c>
      <c r="M54" s="17" t="s">
        <v>51</v>
      </c>
      <c r="N54" s="17" t="s">
        <v>35</v>
      </c>
      <c r="O54" s="133"/>
      <c r="P54" s="135"/>
    </row>
    <row r="55" spans="1:16" ht="69.599999999999994" customHeight="1" thickBot="1" x14ac:dyDescent="0.3">
      <c r="A55" s="49"/>
      <c r="B55" s="136" t="s">
        <v>29</v>
      </c>
      <c r="C55" s="137"/>
      <c r="D55" s="137"/>
      <c r="E55" s="137"/>
      <c r="F55" s="137"/>
      <c r="G55" s="137"/>
      <c r="H55" s="137"/>
      <c r="I55" s="137"/>
      <c r="J55" s="137"/>
      <c r="K55" s="137"/>
      <c r="L55" s="137"/>
      <c r="M55" s="137"/>
      <c r="N55" s="137"/>
      <c r="O55" s="137"/>
      <c r="P55" s="138"/>
    </row>
    <row r="56" spans="1:16" ht="15" customHeight="1" thickBot="1" x14ac:dyDescent="0.3">
      <c r="A56" s="5"/>
      <c r="B56" s="139" t="s">
        <v>76</v>
      </c>
      <c r="C56" s="140"/>
      <c r="D56" s="140"/>
      <c r="E56" s="140"/>
      <c r="F56" s="140"/>
      <c r="G56" s="140" t="s">
        <v>77</v>
      </c>
      <c r="H56" s="140"/>
      <c r="I56" s="140"/>
      <c r="J56" s="140"/>
      <c r="K56" s="140"/>
      <c r="L56" s="140"/>
      <c r="M56" s="140" t="s">
        <v>90</v>
      </c>
      <c r="N56" s="140"/>
      <c r="O56" s="140"/>
      <c r="P56" s="141"/>
    </row>
    <row r="57" spans="1:16" ht="15" customHeight="1" thickBot="1" x14ac:dyDescent="0.3">
      <c r="A57" s="5"/>
      <c r="B57" s="104"/>
      <c r="C57" s="105"/>
      <c r="D57" s="105"/>
      <c r="E57" s="105"/>
      <c r="F57" s="105"/>
      <c r="G57" s="105"/>
      <c r="H57" s="105"/>
      <c r="I57" s="106"/>
      <c r="J57" s="109" t="s">
        <v>53</v>
      </c>
      <c r="K57" s="110"/>
      <c r="L57" s="110"/>
      <c r="M57" s="110"/>
      <c r="N57" s="110"/>
      <c r="O57" s="110"/>
      <c r="P57" s="111"/>
    </row>
    <row r="58" spans="1:16" ht="18.600000000000001" customHeight="1" thickBot="1" x14ac:dyDescent="0.3">
      <c r="A58" s="6"/>
      <c r="B58" s="104"/>
      <c r="C58" s="105"/>
      <c r="D58" s="105"/>
      <c r="E58" s="105"/>
      <c r="F58" s="105"/>
      <c r="G58" s="105"/>
      <c r="H58" s="105"/>
      <c r="I58" s="106"/>
      <c r="J58" s="50" t="s">
        <v>79</v>
      </c>
      <c r="K58" s="112" t="s">
        <v>91</v>
      </c>
      <c r="L58" s="112"/>
      <c r="M58" s="112"/>
      <c r="N58" s="112"/>
      <c r="O58" s="112"/>
      <c r="P58" s="113"/>
    </row>
    <row r="59" spans="1:16" ht="79.900000000000006" customHeight="1" thickBot="1" x14ac:dyDescent="0.3">
      <c r="A59" s="10"/>
      <c r="B59" s="104"/>
      <c r="C59" s="105"/>
      <c r="D59" s="105"/>
      <c r="E59" s="105"/>
      <c r="F59" s="105"/>
      <c r="G59" s="105"/>
      <c r="H59" s="105"/>
      <c r="I59" s="106"/>
      <c r="J59" s="114" t="s">
        <v>96</v>
      </c>
      <c r="K59" s="115"/>
      <c r="L59" s="115"/>
      <c r="M59" s="115"/>
      <c r="N59" s="115"/>
      <c r="O59" s="115"/>
      <c r="P59" s="116"/>
    </row>
    <row r="60" spans="1:16" ht="15" customHeight="1" thickBot="1" x14ac:dyDescent="0.3">
      <c r="A60" s="5"/>
      <c r="B60" s="104"/>
      <c r="C60" s="105"/>
      <c r="D60" s="105"/>
      <c r="E60" s="105"/>
      <c r="F60" s="105"/>
      <c r="G60" s="105"/>
      <c r="H60" s="105"/>
      <c r="I60" s="106"/>
      <c r="J60" s="117" t="s">
        <v>36</v>
      </c>
      <c r="K60" s="118"/>
      <c r="L60" s="118"/>
      <c r="M60" s="118"/>
      <c r="N60" s="119"/>
      <c r="O60" s="305">
        <v>12.71</v>
      </c>
      <c r="P60" s="306"/>
    </row>
    <row r="61" spans="1:16" ht="15.75" thickBot="1" x14ac:dyDescent="0.3">
      <c r="A61" s="5"/>
      <c r="B61" s="104"/>
      <c r="C61" s="105"/>
      <c r="D61" s="105"/>
      <c r="E61" s="105"/>
      <c r="F61" s="105"/>
      <c r="G61" s="105"/>
      <c r="H61" s="105"/>
      <c r="I61" s="106"/>
      <c r="J61" s="122" t="s">
        <v>52</v>
      </c>
      <c r="K61" s="123"/>
      <c r="L61" s="123"/>
      <c r="M61" s="123"/>
      <c r="N61" s="124"/>
      <c r="O61" s="305">
        <v>11.06</v>
      </c>
      <c r="P61" s="306"/>
    </row>
    <row r="62" spans="1:16" ht="14.45" customHeight="1" thickBot="1" x14ac:dyDescent="0.3">
      <c r="A62" s="5"/>
      <c r="B62" s="107"/>
      <c r="C62" s="96"/>
      <c r="D62" s="96"/>
      <c r="E62" s="96"/>
      <c r="F62" s="96"/>
      <c r="G62" s="96"/>
      <c r="H62" s="96"/>
      <c r="I62" s="108"/>
      <c r="J62" s="125" t="s">
        <v>82</v>
      </c>
      <c r="K62" s="126"/>
      <c r="L62" s="126"/>
      <c r="M62" s="126"/>
      <c r="N62" s="126"/>
      <c r="O62" s="126"/>
      <c r="P62" s="127"/>
    </row>
    <row r="63" spans="1:16" ht="14.45" customHeight="1" thickBot="1" x14ac:dyDescent="0.3">
      <c r="A63" s="7"/>
      <c r="B63" s="293"/>
      <c r="C63" s="293"/>
      <c r="D63" s="293"/>
      <c r="E63" s="293"/>
      <c r="F63" s="293"/>
      <c r="G63" s="293"/>
      <c r="H63" s="293"/>
      <c r="I63" s="293"/>
      <c r="J63" s="293"/>
      <c r="K63" s="293"/>
      <c r="L63" s="293"/>
      <c r="M63" s="293"/>
      <c r="N63" s="293"/>
      <c r="O63" s="293"/>
      <c r="P63" s="294"/>
    </row>
    <row r="64" spans="1:16" ht="15.75" thickBot="1" x14ac:dyDescent="0.3">
      <c r="A64" s="97" t="s">
        <v>37</v>
      </c>
      <c r="B64" s="98"/>
      <c r="C64" s="98"/>
      <c r="D64" s="98"/>
      <c r="E64" s="98"/>
      <c r="F64" s="98"/>
      <c r="G64" s="98"/>
      <c r="H64" s="98"/>
      <c r="I64" s="98"/>
      <c r="J64" s="98"/>
      <c r="K64" s="98"/>
      <c r="L64" s="98"/>
      <c r="M64" s="98"/>
      <c r="N64" s="98"/>
      <c r="O64" s="98"/>
      <c r="P64" s="99"/>
    </row>
    <row r="65" spans="1:16" ht="141.6" customHeight="1" thickBot="1" x14ac:dyDescent="0.3">
      <c r="A65" s="4"/>
      <c r="B65" s="100"/>
      <c r="C65" s="101"/>
      <c r="D65" s="101"/>
      <c r="E65" s="101"/>
      <c r="F65" s="102"/>
      <c r="G65" s="100"/>
      <c r="H65" s="101"/>
      <c r="I65" s="101"/>
      <c r="J65" s="101"/>
      <c r="K65" s="101"/>
      <c r="L65" s="102"/>
      <c r="M65" s="100"/>
      <c r="N65" s="101"/>
      <c r="O65" s="101"/>
      <c r="P65" s="102"/>
    </row>
    <row r="66" spans="1:16" s="9" customFormat="1" ht="13.9" customHeight="1" thickBot="1" x14ac:dyDescent="0.3">
      <c r="A66" s="8" t="s">
        <v>83</v>
      </c>
      <c r="B66" s="103" t="s">
        <v>84</v>
      </c>
      <c r="C66" s="91"/>
      <c r="D66" s="91"/>
      <c r="E66" s="91"/>
      <c r="F66" s="92"/>
      <c r="G66" s="103" t="s">
        <v>85</v>
      </c>
      <c r="H66" s="91"/>
      <c r="I66" s="91"/>
      <c r="J66" s="91"/>
      <c r="K66" s="91"/>
      <c r="L66" s="92"/>
      <c r="M66" s="103" t="s">
        <v>93</v>
      </c>
      <c r="N66" s="91"/>
      <c r="O66" s="91"/>
      <c r="P66" s="92"/>
    </row>
    <row r="67" spans="1:16" ht="14.45" customHeight="1" thickBot="1" x14ac:dyDescent="0.3">
      <c r="A67" s="7"/>
      <c r="B67" s="105"/>
      <c r="C67" s="105"/>
      <c r="D67" s="105"/>
      <c r="E67" s="105"/>
      <c r="F67" s="105"/>
      <c r="G67" s="105"/>
      <c r="H67" s="105"/>
      <c r="I67" s="105"/>
      <c r="J67" s="105"/>
      <c r="K67" s="105"/>
      <c r="L67" s="105"/>
      <c r="M67" s="105"/>
      <c r="N67" s="105"/>
      <c r="O67" s="105"/>
      <c r="P67" s="105"/>
    </row>
    <row r="68" spans="1:16" s="3" customFormat="1" ht="15.75" customHeight="1" thickBot="1" x14ac:dyDescent="0.25">
      <c r="A68" s="93" t="s">
        <v>38</v>
      </c>
      <c r="B68" s="94"/>
      <c r="C68" s="94"/>
      <c r="D68" s="94" t="s">
        <v>87</v>
      </c>
      <c r="E68" s="94"/>
      <c r="F68" s="94"/>
      <c r="G68" s="94"/>
      <c r="H68" s="94"/>
      <c r="I68" s="94"/>
      <c r="J68" s="94" t="s">
        <v>39</v>
      </c>
      <c r="K68" s="94"/>
      <c r="L68" s="94"/>
      <c r="M68" s="94"/>
      <c r="N68" s="94"/>
      <c r="O68" s="94"/>
      <c r="P68" s="95"/>
    </row>
  </sheetData>
  <mergeCells count="254">
    <mergeCell ref="O2:P3"/>
    <mergeCell ref="B4:P4"/>
    <mergeCell ref="C5:D5"/>
    <mergeCell ref="E5:F5"/>
    <mergeCell ref="H5:I5"/>
    <mergeCell ref="J5:P5"/>
    <mergeCell ref="B2:D3"/>
    <mergeCell ref="E2:N3"/>
    <mergeCell ref="B6:C6"/>
    <mergeCell ref="D6:J6"/>
    <mergeCell ref="K6:L6"/>
    <mergeCell ref="M6:N6"/>
    <mergeCell ref="O6:P6"/>
    <mergeCell ref="B7:E7"/>
    <mergeCell ref="F7:H7"/>
    <mergeCell ref="J7:K7"/>
    <mergeCell ref="M7:O7"/>
    <mergeCell ref="B8:E8"/>
    <mergeCell ref="J8:K8"/>
    <mergeCell ref="M8:O8"/>
    <mergeCell ref="B9:C10"/>
    <mergeCell ref="D9:D10"/>
    <mergeCell ref="E9:G9"/>
    <mergeCell ref="I9:J10"/>
    <mergeCell ref="K9:K10"/>
    <mergeCell ref="L9:N9"/>
    <mergeCell ref="O9:P9"/>
    <mergeCell ref="E10:G10"/>
    <mergeCell ref="L10:N10"/>
    <mergeCell ref="O10:P10"/>
    <mergeCell ref="B11:B13"/>
    <mergeCell ref="C11:E11"/>
    <mergeCell ref="F11:F13"/>
    <mergeCell ref="G11:K11"/>
    <mergeCell ref="L11:L13"/>
    <mergeCell ref="M11:P11"/>
    <mergeCell ref="C12:E12"/>
    <mergeCell ref="G12:K12"/>
    <mergeCell ref="M12:P12"/>
    <mergeCell ref="C13:E13"/>
    <mergeCell ref="G13:K13"/>
    <mergeCell ref="M13:P13"/>
    <mergeCell ref="B14:B15"/>
    <mergeCell ref="C14:C15"/>
    <mergeCell ref="D14:D15"/>
    <mergeCell ref="E14:E15"/>
    <mergeCell ref="F14:H15"/>
    <mergeCell ref="K16:K18"/>
    <mergeCell ref="L16:L18"/>
    <mergeCell ref="M16:M18"/>
    <mergeCell ref="N16:N18"/>
    <mergeCell ref="O16:O18"/>
    <mergeCell ref="P16:P18"/>
    <mergeCell ref="I14:J14"/>
    <mergeCell ref="I15:J15"/>
    <mergeCell ref="B16:B18"/>
    <mergeCell ref="C16:C17"/>
    <mergeCell ref="D16:D17"/>
    <mergeCell ref="E16:E18"/>
    <mergeCell ref="G16:H16"/>
    <mergeCell ref="I16:J16"/>
    <mergeCell ref="G17:H17"/>
    <mergeCell ref="I17:J17"/>
    <mergeCell ref="G18:H18"/>
    <mergeCell ref="I18:J18"/>
    <mergeCell ref="B19:B21"/>
    <mergeCell ref="C19:C20"/>
    <mergeCell ref="D19:D20"/>
    <mergeCell ref="E19:E21"/>
    <mergeCell ref="G19:H19"/>
    <mergeCell ref="I19:J19"/>
    <mergeCell ref="G20:H20"/>
    <mergeCell ref="I20:J20"/>
    <mergeCell ref="K22:K24"/>
    <mergeCell ref="L22:L24"/>
    <mergeCell ref="M22:M24"/>
    <mergeCell ref="N22:N24"/>
    <mergeCell ref="O22:O24"/>
    <mergeCell ref="P22:P24"/>
    <mergeCell ref="G21:H21"/>
    <mergeCell ref="I21:J21"/>
    <mergeCell ref="B22:B24"/>
    <mergeCell ref="C22:C23"/>
    <mergeCell ref="D22:D23"/>
    <mergeCell ref="E22:E24"/>
    <mergeCell ref="G22:H22"/>
    <mergeCell ref="I22:J22"/>
    <mergeCell ref="G23:H23"/>
    <mergeCell ref="I23:J23"/>
    <mergeCell ref="K19:K21"/>
    <mergeCell ref="L19:L21"/>
    <mergeCell ref="M19:M21"/>
    <mergeCell ref="N19:N21"/>
    <mergeCell ref="O19:O21"/>
    <mergeCell ref="P19:P21"/>
    <mergeCell ref="G24:H24"/>
    <mergeCell ref="I24:J24"/>
    <mergeCell ref="B25:B27"/>
    <mergeCell ref="C25:C26"/>
    <mergeCell ref="D25:D26"/>
    <mergeCell ref="E25:E27"/>
    <mergeCell ref="G25:H25"/>
    <mergeCell ref="I25:J25"/>
    <mergeCell ref="G26:H26"/>
    <mergeCell ref="I26:J26"/>
    <mergeCell ref="K28:K30"/>
    <mergeCell ref="L28:L30"/>
    <mergeCell ref="M28:M30"/>
    <mergeCell ref="N28:N30"/>
    <mergeCell ref="O28:O30"/>
    <mergeCell ref="P28:P30"/>
    <mergeCell ref="G27:H27"/>
    <mergeCell ref="I27:J27"/>
    <mergeCell ref="B28:B30"/>
    <mergeCell ref="C28:C29"/>
    <mergeCell ref="D28:D29"/>
    <mergeCell ref="E28:E30"/>
    <mergeCell ref="G28:H28"/>
    <mergeCell ref="I28:J28"/>
    <mergeCell ref="G29:H29"/>
    <mergeCell ref="I29:J29"/>
    <mergeCell ref="K25:K27"/>
    <mergeCell ref="L25:L27"/>
    <mergeCell ref="M25:M27"/>
    <mergeCell ref="N25:N27"/>
    <mergeCell ref="O25:O27"/>
    <mergeCell ref="P25:P27"/>
    <mergeCell ref="G30:H30"/>
    <mergeCell ref="I30:J30"/>
    <mergeCell ref="B31:B33"/>
    <mergeCell ref="C31:C32"/>
    <mergeCell ref="D31:D32"/>
    <mergeCell ref="E31:E33"/>
    <mergeCell ref="G31:H31"/>
    <mergeCell ref="I31:J31"/>
    <mergeCell ref="G32:H32"/>
    <mergeCell ref="I32:J32"/>
    <mergeCell ref="K34:K36"/>
    <mergeCell ref="L34:L36"/>
    <mergeCell ref="M34:M36"/>
    <mergeCell ref="N34:N36"/>
    <mergeCell ref="O34:O36"/>
    <mergeCell ref="P34:P36"/>
    <mergeCell ref="G33:H33"/>
    <mergeCell ref="I33:J33"/>
    <mergeCell ref="B34:B36"/>
    <mergeCell ref="C34:C35"/>
    <mergeCell ref="D34:D35"/>
    <mergeCell ref="E34:E36"/>
    <mergeCell ref="G34:H34"/>
    <mergeCell ref="I34:J34"/>
    <mergeCell ref="G35:H35"/>
    <mergeCell ref="I35:J35"/>
    <mergeCell ref="K31:K33"/>
    <mergeCell ref="L31:L33"/>
    <mergeCell ref="M31:M33"/>
    <mergeCell ref="N31:N33"/>
    <mergeCell ref="O31:O33"/>
    <mergeCell ref="P31:P33"/>
    <mergeCell ref="G36:H36"/>
    <mergeCell ref="I36:J36"/>
    <mergeCell ref="B37:B39"/>
    <mergeCell ref="C37:C38"/>
    <mergeCell ref="D37:D38"/>
    <mergeCell ref="E37:E39"/>
    <mergeCell ref="G37:H37"/>
    <mergeCell ref="I37:J37"/>
    <mergeCell ref="G38:H38"/>
    <mergeCell ref="I38:J38"/>
    <mergeCell ref="K40:K42"/>
    <mergeCell ref="L40:L42"/>
    <mergeCell ref="M40:M42"/>
    <mergeCell ref="N40:N42"/>
    <mergeCell ref="O40:O42"/>
    <mergeCell ref="P40:P42"/>
    <mergeCell ref="G39:H39"/>
    <mergeCell ref="I39:J39"/>
    <mergeCell ref="B40:B42"/>
    <mergeCell ref="C40:C41"/>
    <mergeCell ref="D40:D41"/>
    <mergeCell ref="E40:E42"/>
    <mergeCell ref="G40:H40"/>
    <mergeCell ref="I40:J40"/>
    <mergeCell ref="G41:H41"/>
    <mergeCell ref="I41:J41"/>
    <mergeCell ref="K37:K39"/>
    <mergeCell ref="L37:L39"/>
    <mergeCell ref="M37:M39"/>
    <mergeCell ref="N37:N39"/>
    <mergeCell ref="O37:O39"/>
    <mergeCell ref="P37:P39"/>
    <mergeCell ref="G42:H42"/>
    <mergeCell ref="I42:J42"/>
    <mergeCell ref="B43:B52"/>
    <mergeCell ref="C43:C47"/>
    <mergeCell ref="D43:D47"/>
    <mergeCell ref="E43:E52"/>
    <mergeCell ref="G43:H43"/>
    <mergeCell ref="I43:J43"/>
    <mergeCell ref="G44:H44"/>
    <mergeCell ref="I44:J44"/>
    <mergeCell ref="G45:H45"/>
    <mergeCell ref="I45:J45"/>
    <mergeCell ref="G46:H46"/>
    <mergeCell ref="I46:J46"/>
    <mergeCell ref="G47:H47"/>
    <mergeCell ref="I47:J47"/>
    <mergeCell ref="K43:K52"/>
    <mergeCell ref="L43:L52"/>
    <mergeCell ref="M43:M52"/>
    <mergeCell ref="G52:H52"/>
    <mergeCell ref="I52:J52"/>
    <mergeCell ref="B53:J54"/>
    <mergeCell ref="O53:O54"/>
    <mergeCell ref="P53:P54"/>
    <mergeCell ref="B55:P55"/>
    <mergeCell ref="C48:C52"/>
    <mergeCell ref="D48:D52"/>
    <mergeCell ref="G48:H48"/>
    <mergeCell ref="I48:J48"/>
    <mergeCell ref="G49:H49"/>
    <mergeCell ref="I49:J49"/>
    <mergeCell ref="G50:H50"/>
    <mergeCell ref="I50:J50"/>
    <mergeCell ref="G51:H51"/>
    <mergeCell ref="I51:J51"/>
    <mergeCell ref="N43:N52"/>
    <mergeCell ref="O43:O52"/>
    <mergeCell ref="P43:P52"/>
    <mergeCell ref="B56:F56"/>
    <mergeCell ref="G56:L56"/>
    <mergeCell ref="M56:P56"/>
    <mergeCell ref="B57:I62"/>
    <mergeCell ref="J57:P57"/>
    <mergeCell ref="K58:P58"/>
    <mergeCell ref="J59:P59"/>
    <mergeCell ref="J60:N60"/>
    <mergeCell ref="O60:P60"/>
    <mergeCell ref="J61:N61"/>
    <mergeCell ref="B66:F66"/>
    <mergeCell ref="G66:L66"/>
    <mergeCell ref="M66:P66"/>
    <mergeCell ref="B67:P67"/>
    <mergeCell ref="A68:C68"/>
    <mergeCell ref="D68:I68"/>
    <mergeCell ref="J68:K68"/>
    <mergeCell ref="L68:P68"/>
    <mergeCell ref="O61:P61"/>
    <mergeCell ref="J62:P62"/>
    <mergeCell ref="B63:P63"/>
    <mergeCell ref="A64:P64"/>
    <mergeCell ref="B65:F65"/>
    <mergeCell ref="G65:L65"/>
    <mergeCell ref="M65:P65"/>
  </mergeCells>
  <printOptions horizontalCentered="1"/>
  <pageMargins left="0.35433070866141736" right="0.23622047244094491" top="0.74803149606299213" bottom="0.74803149606299213" header="0.19685039370078741" footer="0.31496062992125984"/>
  <pageSetup paperSize="5" scale="70" orientation="portrait" r:id="rId1"/>
  <headerFooter>
    <oddHeader>&amp;C&amp;"-,Negrita Cursiva"&amp;12Protocolo integrado de aforo en ríos de montaña 
Universidad Nacional de Colombia-Sede Manizales</oddHeader>
  </headerFooter>
  <drawing r:id="rId2"/>
  <legacyDrawing r:id="rId3"/>
  <picture r:id="rId4"/>
  <oleObjects>
    <mc:AlternateContent xmlns:mc="http://schemas.openxmlformats.org/markup-compatibility/2006">
      <mc:Choice Requires="x14">
        <oleObject progId="CorelDRAW.Graphic.13" shapeId="13314" r:id="rId5">
          <objectPr defaultSize="0" autoPict="0" r:id="rId6">
            <anchor moveWithCells="1">
              <from>
                <xdr:col>14</xdr:col>
                <xdr:colOff>504825</xdr:colOff>
                <xdr:row>1</xdr:row>
                <xdr:rowOff>95250</xdr:rowOff>
              </from>
              <to>
                <xdr:col>15</xdr:col>
                <xdr:colOff>361950</xdr:colOff>
                <xdr:row>2</xdr:row>
                <xdr:rowOff>38100</xdr:rowOff>
              </to>
            </anchor>
          </objectPr>
        </oleObject>
      </mc:Choice>
      <mc:Fallback>
        <oleObject progId="CorelDRAW.Graphic.13" shapeId="13314" r:id="rId5"/>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74"/>
  <sheetViews>
    <sheetView view="pageBreakPreview" zoomScaleSheetLayoutView="100" zoomScalePageLayoutView="110" workbookViewId="0">
      <selection activeCell="J5" sqref="J5:P5"/>
    </sheetView>
  </sheetViews>
  <sheetFormatPr baseColWidth="10" defaultColWidth="11.42578125" defaultRowHeight="15" x14ac:dyDescent="0.25"/>
  <cols>
    <col min="1" max="1" width="0.140625" customWidth="1"/>
    <col min="2" max="2" width="6.7109375" customWidth="1"/>
    <col min="3" max="3" width="7.42578125" customWidth="1"/>
    <col min="4" max="4" width="11" bestFit="1" customWidth="1"/>
    <col min="5" max="5" width="5.5703125" bestFit="1" customWidth="1"/>
    <col min="6" max="6" width="8.7109375" customWidth="1"/>
    <col min="7" max="7" width="6.7109375" customWidth="1"/>
    <col min="8" max="8" width="5.7109375" customWidth="1"/>
    <col min="9" max="9" width="6.85546875" customWidth="1"/>
    <col min="10" max="10" width="7.140625" customWidth="1"/>
    <col min="11" max="11" width="12" bestFit="1" customWidth="1"/>
    <col min="12" max="12" width="8" bestFit="1" customWidth="1"/>
    <col min="13" max="13" width="11" bestFit="1" customWidth="1"/>
    <col min="14" max="14" width="10.7109375" customWidth="1"/>
    <col min="15" max="16" width="11.7109375" customWidth="1"/>
  </cols>
  <sheetData>
    <row r="1" spans="1:16" ht="4.9000000000000004" customHeight="1" thickBot="1" x14ac:dyDescent="0.3"/>
    <row r="2" spans="1:16" s="2" customFormat="1" ht="30" customHeight="1" x14ac:dyDescent="0.25">
      <c r="A2" s="11"/>
      <c r="B2" s="422"/>
      <c r="C2" s="423"/>
      <c r="D2" s="424"/>
      <c r="E2" s="285" t="s">
        <v>54</v>
      </c>
      <c r="F2" s="286"/>
      <c r="G2" s="286"/>
      <c r="H2" s="286"/>
      <c r="I2" s="286"/>
      <c r="J2" s="286"/>
      <c r="K2" s="286"/>
      <c r="L2" s="286"/>
      <c r="M2" s="286"/>
      <c r="N2" s="286"/>
      <c r="O2" s="425"/>
      <c r="P2" s="289"/>
    </row>
    <row r="3" spans="1:16" s="2" customFormat="1" ht="20.45" customHeight="1" thickBot="1" x14ac:dyDescent="0.3">
      <c r="A3" s="11"/>
      <c r="B3" s="426"/>
      <c r="C3" s="427"/>
      <c r="D3" s="428"/>
      <c r="E3" s="287"/>
      <c r="F3" s="288"/>
      <c r="G3" s="288"/>
      <c r="H3" s="288"/>
      <c r="I3" s="288"/>
      <c r="J3" s="288"/>
      <c r="K3" s="288"/>
      <c r="L3" s="288"/>
      <c r="M3" s="288"/>
      <c r="N3" s="288"/>
      <c r="O3" s="429"/>
      <c r="P3" s="290"/>
    </row>
    <row r="4" spans="1:16" s="2" customFormat="1" ht="4.9000000000000004" customHeight="1" thickBot="1" x14ac:dyDescent="0.3">
      <c r="A4" s="11"/>
      <c r="B4" s="291"/>
      <c r="C4" s="291"/>
      <c r="D4" s="291"/>
      <c r="E4" s="291"/>
      <c r="F4" s="291"/>
      <c r="G4" s="291"/>
      <c r="H4" s="291"/>
      <c r="I4" s="291"/>
      <c r="J4" s="291"/>
      <c r="K4" s="291"/>
      <c r="L4" s="291"/>
      <c r="M4" s="291"/>
      <c r="N4" s="291"/>
      <c r="O4" s="291"/>
      <c r="P4" s="291"/>
    </row>
    <row r="5" spans="1:16" s="435" customFormat="1" ht="28.5" customHeight="1" thickBot="1" x14ac:dyDescent="0.3">
      <c r="A5" s="433"/>
      <c r="B5" s="19" t="s">
        <v>0</v>
      </c>
      <c r="C5" s="292">
        <v>42943</v>
      </c>
      <c r="D5" s="275"/>
      <c r="E5" s="269" t="s">
        <v>1</v>
      </c>
      <c r="F5" s="270"/>
      <c r="G5" s="434">
        <v>5</v>
      </c>
      <c r="H5" s="274" t="s">
        <v>2</v>
      </c>
      <c r="I5" s="270"/>
      <c r="J5" s="430" t="s">
        <v>110</v>
      </c>
      <c r="K5" s="431"/>
      <c r="L5" s="431"/>
      <c r="M5" s="431"/>
      <c r="N5" s="431"/>
      <c r="O5" s="431"/>
      <c r="P5" s="432"/>
    </row>
    <row r="6" spans="1:16" s="20" customFormat="1" ht="11.25" customHeight="1" thickBot="1" x14ac:dyDescent="0.3">
      <c r="A6" s="18"/>
      <c r="B6" s="269" t="s">
        <v>3</v>
      </c>
      <c r="C6" s="270"/>
      <c r="D6" s="271" t="s">
        <v>55</v>
      </c>
      <c r="E6" s="271"/>
      <c r="F6" s="271"/>
      <c r="G6" s="271"/>
      <c r="H6" s="271"/>
      <c r="I6" s="271"/>
      <c r="J6" s="272"/>
      <c r="K6" s="273" t="s">
        <v>4</v>
      </c>
      <c r="L6" s="274"/>
      <c r="M6" s="275" t="s">
        <v>88</v>
      </c>
      <c r="N6" s="276"/>
      <c r="O6" s="275" t="s">
        <v>89</v>
      </c>
      <c r="P6" s="277"/>
    </row>
    <row r="7" spans="1:16" s="20" customFormat="1" ht="14.1" customHeight="1" thickBot="1" x14ac:dyDescent="0.3">
      <c r="A7" s="18"/>
      <c r="B7" s="278" t="s">
        <v>58</v>
      </c>
      <c r="C7" s="258"/>
      <c r="D7" s="258"/>
      <c r="E7" s="279"/>
      <c r="F7" s="280" t="s">
        <v>11</v>
      </c>
      <c r="G7" s="281"/>
      <c r="H7" s="282"/>
      <c r="I7" s="60">
        <v>0.40625</v>
      </c>
      <c r="J7" s="283" t="s">
        <v>12</v>
      </c>
      <c r="K7" s="284"/>
      <c r="L7" s="61">
        <v>0.69</v>
      </c>
      <c r="M7" s="278" t="s">
        <v>14</v>
      </c>
      <c r="N7" s="258"/>
      <c r="O7" s="258"/>
      <c r="P7" s="23">
        <v>2.2999999999999998</v>
      </c>
    </row>
    <row r="8" spans="1:16" s="20" customFormat="1" ht="14.1" customHeight="1" thickBot="1" x14ac:dyDescent="0.3">
      <c r="A8" s="18"/>
      <c r="B8" s="247" t="s">
        <v>6</v>
      </c>
      <c r="C8" s="248"/>
      <c r="D8" s="248"/>
      <c r="E8" s="249"/>
      <c r="F8" s="24" t="s">
        <v>15</v>
      </c>
      <c r="G8" s="25"/>
      <c r="H8" s="26"/>
      <c r="I8" s="62">
        <v>0.4375</v>
      </c>
      <c r="J8" s="250" t="s">
        <v>16</v>
      </c>
      <c r="K8" s="251"/>
      <c r="L8" s="61">
        <v>0.69</v>
      </c>
      <c r="M8" s="252" t="s">
        <v>18</v>
      </c>
      <c r="N8" s="232"/>
      <c r="O8" s="232"/>
      <c r="P8" s="28">
        <v>0.2</v>
      </c>
    </row>
    <row r="9" spans="1:16" s="20" customFormat="1" ht="14.1" customHeight="1" x14ac:dyDescent="0.25">
      <c r="A9" s="29"/>
      <c r="B9" s="321" t="s">
        <v>7</v>
      </c>
      <c r="C9" s="322"/>
      <c r="D9" s="256" t="s">
        <v>8</v>
      </c>
      <c r="E9" s="258" t="s">
        <v>9</v>
      </c>
      <c r="F9" s="258"/>
      <c r="G9" s="258"/>
      <c r="H9" s="61"/>
      <c r="I9" s="259" t="s">
        <v>59</v>
      </c>
      <c r="J9" s="260"/>
      <c r="K9" s="332">
        <v>1.35</v>
      </c>
      <c r="L9" s="265" t="s">
        <v>13</v>
      </c>
      <c r="M9" s="266"/>
      <c r="N9" s="266"/>
      <c r="O9" s="267">
        <v>9</v>
      </c>
      <c r="P9" s="268"/>
    </row>
    <row r="10" spans="1:16" s="20" customFormat="1" ht="14.1" customHeight="1" thickBot="1" x14ac:dyDescent="0.3">
      <c r="A10" s="29"/>
      <c r="B10" s="323"/>
      <c r="C10" s="324"/>
      <c r="D10" s="257"/>
      <c r="E10" s="232" t="s">
        <v>10</v>
      </c>
      <c r="F10" s="232"/>
      <c r="G10" s="232"/>
      <c r="H10" s="63" t="s">
        <v>5</v>
      </c>
      <c r="I10" s="261"/>
      <c r="J10" s="262"/>
      <c r="K10" s="333"/>
      <c r="L10" s="233" t="s">
        <v>17</v>
      </c>
      <c r="M10" s="234"/>
      <c r="N10" s="234"/>
      <c r="O10" s="235">
        <v>0.40069444444444446</v>
      </c>
      <c r="P10" s="236"/>
    </row>
    <row r="11" spans="1:16" s="33" customFormat="1" ht="25.15" customHeight="1" x14ac:dyDescent="0.2">
      <c r="A11" s="12"/>
      <c r="B11" s="237" t="s">
        <v>19</v>
      </c>
      <c r="C11" s="240" t="s">
        <v>60</v>
      </c>
      <c r="D11" s="240"/>
      <c r="E11" s="240"/>
      <c r="F11" s="242"/>
      <c r="G11" s="241" t="s">
        <v>61</v>
      </c>
      <c r="H11" s="241"/>
      <c r="I11" s="241"/>
      <c r="J11" s="241"/>
      <c r="K11" s="241"/>
      <c r="L11" s="242"/>
      <c r="M11" s="241" t="s">
        <v>62</v>
      </c>
      <c r="N11" s="241"/>
      <c r="O11" s="241"/>
      <c r="P11" s="245"/>
    </row>
    <row r="12" spans="1:16" s="33" customFormat="1" ht="17.45" customHeight="1" x14ac:dyDescent="0.2">
      <c r="A12" s="12"/>
      <c r="B12" s="238"/>
      <c r="C12" s="246" t="s">
        <v>63</v>
      </c>
      <c r="D12" s="246"/>
      <c r="E12" s="246"/>
      <c r="F12" s="243"/>
      <c r="G12" s="210" t="s">
        <v>66</v>
      </c>
      <c r="H12" s="210"/>
      <c r="I12" s="210"/>
      <c r="J12" s="210"/>
      <c r="K12" s="210"/>
      <c r="L12" s="243"/>
      <c r="M12" s="210" t="s">
        <v>65</v>
      </c>
      <c r="N12" s="210"/>
      <c r="O12" s="210"/>
      <c r="P12" s="211"/>
    </row>
    <row r="13" spans="1:16" s="33" customFormat="1" ht="25.15" customHeight="1" thickBot="1" x14ac:dyDescent="0.25">
      <c r="A13" s="12"/>
      <c r="B13" s="239"/>
      <c r="C13" s="214"/>
      <c r="D13" s="214"/>
      <c r="E13" s="214"/>
      <c r="F13" s="244"/>
      <c r="G13" s="214" t="s">
        <v>64</v>
      </c>
      <c r="H13" s="214"/>
      <c r="I13" s="214"/>
      <c r="J13" s="214"/>
      <c r="K13" s="214"/>
      <c r="L13" s="244"/>
      <c r="M13" s="214" t="s">
        <v>67</v>
      </c>
      <c r="N13" s="214"/>
      <c r="O13" s="214"/>
      <c r="P13" s="215"/>
    </row>
    <row r="14" spans="1:16" ht="16.5" customHeight="1" x14ac:dyDescent="0.25">
      <c r="A14" s="5"/>
      <c r="B14" s="216" t="s">
        <v>20</v>
      </c>
      <c r="C14" s="218" t="s">
        <v>21</v>
      </c>
      <c r="D14" s="218" t="s">
        <v>42</v>
      </c>
      <c r="E14" s="220" t="s">
        <v>22</v>
      </c>
      <c r="F14" s="222" t="s">
        <v>43</v>
      </c>
      <c r="G14" s="223"/>
      <c r="H14" s="224"/>
      <c r="I14" s="228" t="s">
        <v>44</v>
      </c>
      <c r="J14" s="229"/>
      <c r="K14" s="35"/>
      <c r="L14" s="36" t="s">
        <v>45</v>
      </c>
      <c r="M14" s="36" t="s">
        <v>46</v>
      </c>
      <c r="N14" s="36" t="s">
        <v>46</v>
      </c>
      <c r="O14" s="36" t="s">
        <v>47</v>
      </c>
      <c r="P14" s="37" t="s">
        <v>23</v>
      </c>
    </row>
    <row r="15" spans="1:16" ht="14.1" customHeight="1" thickBot="1" x14ac:dyDescent="0.3">
      <c r="A15" s="5"/>
      <c r="B15" s="217"/>
      <c r="C15" s="219"/>
      <c r="D15" s="219"/>
      <c r="E15" s="221"/>
      <c r="F15" s="225"/>
      <c r="G15" s="226"/>
      <c r="H15" s="227"/>
      <c r="I15" s="230" t="s">
        <v>24</v>
      </c>
      <c r="J15" s="231"/>
      <c r="K15" s="38" t="s">
        <v>25</v>
      </c>
      <c r="L15" s="38" t="s">
        <v>48</v>
      </c>
      <c r="M15" s="38" t="s">
        <v>49</v>
      </c>
      <c r="N15" s="38" t="s">
        <v>26</v>
      </c>
      <c r="O15" s="38" t="s">
        <v>27</v>
      </c>
      <c r="P15" s="39" t="s">
        <v>28</v>
      </c>
    </row>
    <row r="16" spans="1:16" s="3" customFormat="1" ht="14.1" customHeight="1" x14ac:dyDescent="0.2">
      <c r="A16" s="12"/>
      <c r="B16" s="180">
        <v>1</v>
      </c>
      <c r="C16" s="183">
        <f>K9</f>
        <v>1.35</v>
      </c>
      <c r="D16" s="165">
        <v>0</v>
      </c>
      <c r="E16" s="165">
        <v>0.04</v>
      </c>
      <c r="F16" s="40" t="s">
        <v>68</v>
      </c>
      <c r="G16" s="174" t="str">
        <f>IF(E16&lt;0.12,"NA",IF(E16&gt;=0.12,0.2*E16))</f>
        <v>NA</v>
      </c>
      <c r="H16" s="174"/>
      <c r="I16" s="174"/>
      <c r="J16" s="174"/>
      <c r="K16" s="165">
        <f>ROUND(+IF(E16&lt;0.12,(I17),(IF(E16&gt;=0.12,((I16+2*I17+I18)/4)))),3)</f>
        <v>0.04</v>
      </c>
      <c r="L16" s="165">
        <f>ROUND(+(D16+D18)/2*(C18-C16),3)</f>
        <v>4.0000000000000001E-3</v>
      </c>
      <c r="M16" s="168">
        <f>ROUND(+K16*L16,4)</f>
        <v>2.0000000000000001E-4</v>
      </c>
      <c r="N16" s="171">
        <f>ROUND(+M16/$M$59*100,1)</f>
        <v>0.8</v>
      </c>
      <c r="O16" s="174"/>
      <c r="P16" s="177"/>
    </row>
    <row r="17" spans="1:16" s="3" customFormat="1" ht="14.1" customHeight="1" x14ac:dyDescent="0.2">
      <c r="A17" s="12"/>
      <c r="B17" s="181"/>
      <c r="C17" s="184"/>
      <c r="D17" s="166"/>
      <c r="E17" s="166"/>
      <c r="F17" s="41" t="s">
        <v>69</v>
      </c>
      <c r="G17" s="184">
        <f>IF(E16&lt;0.12,0.6*E16,IF(E16&gt;=0.12,0.6*E16))</f>
        <v>2.4E-2</v>
      </c>
      <c r="H17" s="184"/>
      <c r="I17" s="166">
        <v>0.04</v>
      </c>
      <c r="J17" s="166"/>
      <c r="K17" s="166"/>
      <c r="L17" s="166"/>
      <c r="M17" s="169"/>
      <c r="N17" s="172"/>
      <c r="O17" s="175"/>
      <c r="P17" s="178"/>
    </row>
    <row r="18" spans="1:16" s="3" customFormat="1" ht="13.9" customHeight="1" thickBot="1" x14ac:dyDescent="0.25">
      <c r="A18" s="12"/>
      <c r="B18" s="182"/>
      <c r="C18" s="42">
        <f>C16+$P$8</f>
        <v>1.55</v>
      </c>
      <c r="D18" s="58">
        <v>0.04</v>
      </c>
      <c r="E18" s="167"/>
      <c r="F18" s="44" t="s">
        <v>70</v>
      </c>
      <c r="G18" s="185" t="str">
        <f>IF(E16&lt;0.12,"NA",IF(E16&gt;=0.12,0.8*E16))</f>
        <v>NA</v>
      </c>
      <c r="H18" s="185"/>
      <c r="I18" s="176"/>
      <c r="J18" s="176"/>
      <c r="K18" s="167"/>
      <c r="L18" s="167"/>
      <c r="M18" s="170"/>
      <c r="N18" s="173"/>
      <c r="O18" s="176"/>
      <c r="P18" s="179"/>
    </row>
    <row r="19" spans="1:16" s="3" customFormat="1" ht="14.1" customHeight="1" x14ac:dyDescent="0.2">
      <c r="A19" s="12"/>
      <c r="B19" s="180">
        <v>2</v>
      </c>
      <c r="C19" s="183">
        <f>C18</f>
        <v>1.55</v>
      </c>
      <c r="D19" s="165">
        <f>D18</f>
        <v>0.04</v>
      </c>
      <c r="E19" s="165">
        <v>4.4999999999999998E-2</v>
      </c>
      <c r="F19" s="40" t="s">
        <v>68</v>
      </c>
      <c r="G19" s="174" t="str">
        <f t="shared" ref="G19" si="0">IF(E19&lt;0.12,"NA",IF(E19&gt;=0.12,0.2*E19))</f>
        <v>NA</v>
      </c>
      <c r="H19" s="174"/>
      <c r="I19" s="174"/>
      <c r="J19" s="174"/>
      <c r="K19" s="165">
        <f>ROUND(+IF(E19&lt;0.12,(I20),(IF(E19&gt;=0.12,((I19+2*I20+I21)/4)))),3)</f>
        <v>0.09</v>
      </c>
      <c r="L19" s="165">
        <f>ROUND(+(D19+D21)/2*(C21-C19),3)</f>
        <v>8.0000000000000002E-3</v>
      </c>
      <c r="M19" s="168">
        <f>ROUND(+K19*L19,4)</f>
        <v>6.9999999999999999E-4</v>
      </c>
      <c r="N19" s="171">
        <f t="shared" ref="N19" si="1">ROUND(+M19/$M$59*100,1)</f>
        <v>2.8</v>
      </c>
      <c r="O19" s="174"/>
      <c r="P19" s="177"/>
    </row>
    <row r="20" spans="1:16" s="3" customFormat="1" ht="14.1" customHeight="1" x14ac:dyDescent="0.2">
      <c r="A20" s="12"/>
      <c r="B20" s="181"/>
      <c r="C20" s="184"/>
      <c r="D20" s="166"/>
      <c r="E20" s="166"/>
      <c r="F20" s="41" t="s">
        <v>69</v>
      </c>
      <c r="G20" s="184">
        <f t="shared" ref="G20" si="2">IF(E19&lt;0.12,0.6*E19,IF(E19&gt;=0.12,0.6*E19))</f>
        <v>2.7E-2</v>
      </c>
      <c r="H20" s="184"/>
      <c r="I20" s="175">
        <v>0.09</v>
      </c>
      <c r="J20" s="175"/>
      <c r="K20" s="166"/>
      <c r="L20" s="166"/>
      <c r="M20" s="169"/>
      <c r="N20" s="172"/>
      <c r="O20" s="175"/>
      <c r="P20" s="178"/>
    </row>
    <row r="21" spans="1:16" s="3" customFormat="1" ht="13.9" customHeight="1" thickBot="1" x14ac:dyDescent="0.25">
      <c r="A21" s="12"/>
      <c r="B21" s="182"/>
      <c r="C21" s="42">
        <f>C19+$P$8</f>
        <v>1.75</v>
      </c>
      <c r="D21" s="58">
        <v>4.2999999999999997E-2</v>
      </c>
      <c r="E21" s="167"/>
      <c r="F21" s="44" t="s">
        <v>70</v>
      </c>
      <c r="G21" s="185" t="str">
        <f t="shared" ref="G21" si="3">IF(E19&lt;0.12,"NA",IF(E19&gt;=0.12,0.8*E19))</f>
        <v>NA</v>
      </c>
      <c r="H21" s="185"/>
      <c r="I21" s="176"/>
      <c r="J21" s="176"/>
      <c r="K21" s="167"/>
      <c r="L21" s="167"/>
      <c r="M21" s="170"/>
      <c r="N21" s="173"/>
      <c r="O21" s="176"/>
      <c r="P21" s="179"/>
    </row>
    <row r="22" spans="1:16" s="3" customFormat="1" ht="14.1" customHeight="1" x14ac:dyDescent="0.2">
      <c r="A22" s="12"/>
      <c r="B22" s="180">
        <v>3</v>
      </c>
      <c r="C22" s="183">
        <f>C21</f>
        <v>1.75</v>
      </c>
      <c r="D22" s="165">
        <f>D21</f>
        <v>4.2999999999999997E-2</v>
      </c>
      <c r="E22" s="165">
        <v>4.2000000000000003E-2</v>
      </c>
      <c r="F22" s="40" t="s">
        <v>68</v>
      </c>
      <c r="G22" s="174" t="str">
        <f t="shared" ref="G22" si="4">IF(E22&lt;0.12,"NA",IF(E22&gt;=0.12,0.2*E22))</f>
        <v>NA</v>
      </c>
      <c r="H22" s="174"/>
      <c r="I22" s="174"/>
      <c r="J22" s="174"/>
      <c r="K22" s="165">
        <f>ROUND(+IF(E22&lt;0.12,(I23),(IF(E22&gt;=0.12,((I22+2*I23+I24)/4)))),3)</f>
        <v>0.107</v>
      </c>
      <c r="L22" s="165">
        <f>ROUND(+(D22+D24)/2*(C24-C22),3)</f>
        <v>8.9999999999999993E-3</v>
      </c>
      <c r="M22" s="168">
        <f>ROUND(+K22*L22,4)</f>
        <v>1E-3</v>
      </c>
      <c r="N22" s="171">
        <f>ROUND(+M22/$M$59*100,1)</f>
        <v>4.0999999999999996</v>
      </c>
      <c r="O22" s="174"/>
      <c r="P22" s="177"/>
    </row>
    <row r="23" spans="1:16" s="3" customFormat="1" ht="14.1" customHeight="1" x14ac:dyDescent="0.2">
      <c r="A23" s="12"/>
      <c r="B23" s="181"/>
      <c r="C23" s="184"/>
      <c r="D23" s="166"/>
      <c r="E23" s="166"/>
      <c r="F23" s="41" t="s">
        <v>69</v>
      </c>
      <c r="G23" s="184">
        <f t="shared" ref="G23" si="5">IF(E22&lt;0.12,0.6*E22,IF(E22&gt;=0.12,0.6*E22))</f>
        <v>2.52E-2</v>
      </c>
      <c r="H23" s="184"/>
      <c r="I23" s="175">
        <v>0.107</v>
      </c>
      <c r="J23" s="175"/>
      <c r="K23" s="166"/>
      <c r="L23" s="166"/>
      <c r="M23" s="169"/>
      <c r="N23" s="172"/>
      <c r="O23" s="175"/>
      <c r="P23" s="178"/>
    </row>
    <row r="24" spans="1:16" s="3" customFormat="1" ht="13.9" customHeight="1" thickBot="1" x14ac:dyDescent="0.25">
      <c r="A24" s="12"/>
      <c r="B24" s="182"/>
      <c r="C24" s="42">
        <f>C22+$P$8</f>
        <v>1.95</v>
      </c>
      <c r="D24" s="58">
        <v>5.0999999999999997E-2</v>
      </c>
      <c r="E24" s="167"/>
      <c r="F24" s="44" t="s">
        <v>70</v>
      </c>
      <c r="G24" s="185" t="str">
        <f t="shared" ref="G24" si="6">IF(E22&lt;0.12,"NA",IF(E22&gt;=0.12,0.8*E22))</f>
        <v>NA</v>
      </c>
      <c r="H24" s="185"/>
      <c r="I24" s="176"/>
      <c r="J24" s="176"/>
      <c r="K24" s="167"/>
      <c r="L24" s="167"/>
      <c r="M24" s="170"/>
      <c r="N24" s="173"/>
      <c r="O24" s="176"/>
      <c r="P24" s="179"/>
    </row>
    <row r="25" spans="1:16" s="3" customFormat="1" ht="14.1" customHeight="1" x14ac:dyDescent="0.2">
      <c r="A25" s="12"/>
      <c r="B25" s="180">
        <v>4</v>
      </c>
      <c r="C25" s="183">
        <f>C24</f>
        <v>1.95</v>
      </c>
      <c r="D25" s="165">
        <f>D24</f>
        <v>5.0999999999999997E-2</v>
      </c>
      <c r="E25" s="165">
        <v>8.3000000000000004E-2</v>
      </c>
      <c r="F25" s="40" t="s">
        <v>68</v>
      </c>
      <c r="G25" s="174" t="str">
        <f t="shared" ref="G25" si="7">IF(E25&lt;0.12,"NA",IF(E25&gt;=0.12,0.2*E25))</f>
        <v>NA</v>
      </c>
      <c r="H25" s="174"/>
      <c r="I25" s="317"/>
      <c r="J25" s="318"/>
      <c r="K25" s="165">
        <f>ROUND(+IF(E25&lt;0.12,(I26),(IF(E25&gt;=0.12,((I25+2*I26+I27)/4)))),3)</f>
        <v>0.13300000000000001</v>
      </c>
      <c r="L25" s="165">
        <f>ROUND(+(D25+D27)/2*(C27-C25),3)</f>
        <v>1.2E-2</v>
      </c>
      <c r="M25" s="168">
        <f>ROUND(+K25*L25,4)</f>
        <v>1.6000000000000001E-3</v>
      </c>
      <c r="N25" s="171">
        <f t="shared" ref="N25" si="8">ROUND(+M25/$M$59*100,1)</f>
        <v>6.5</v>
      </c>
      <c r="O25" s="174"/>
      <c r="P25" s="177"/>
    </row>
    <row r="26" spans="1:16" s="3" customFormat="1" ht="14.1" customHeight="1" x14ac:dyDescent="0.2">
      <c r="A26" s="12"/>
      <c r="B26" s="181"/>
      <c r="C26" s="184"/>
      <c r="D26" s="166"/>
      <c r="E26" s="166"/>
      <c r="F26" s="41" t="s">
        <v>69</v>
      </c>
      <c r="G26" s="184">
        <f t="shared" ref="G26" si="9">IF(E25&lt;0.12,0.6*E25,IF(E25&gt;=0.12,0.6*E25))</f>
        <v>4.9800000000000004E-2</v>
      </c>
      <c r="H26" s="184"/>
      <c r="I26" s="175">
        <v>0.13300000000000001</v>
      </c>
      <c r="J26" s="175"/>
      <c r="K26" s="166"/>
      <c r="L26" s="166"/>
      <c r="M26" s="169"/>
      <c r="N26" s="172"/>
      <c r="O26" s="175"/>
      <c r="P26" s="178"/>
    </row>
    <row r="27" spans="1:16" s="3" customFormat="1" ht="13.9" customHeight="1" thickBot="1" x14ac:dyDescent="0.25">
      <c r="A27" s="12"/>
      <c r="B27" s="182"/>
      <c r="C27" s="42">
        <f>C25+$P$8</f>
        <v>2.15</v>
      </c>
      <c r="D27" s="58">
        <v>6.8000000000000005E-2</v>
      </c>
      <c r="E27" s="167"/>
      <c r="F27" s="44" t="s">
        <v>70</v>
      </c>
      <c r="G27" s="185" t="str">
        <f t="shared" ref="G27" si="10">IF(E25&lt;0.12,"NA",IF(E25&gt;=0.12,0.8*E25))</f>
        <v>NA</v>
      </c>
      <c r="H27" s="185"/>
      <c r="I27" s="176"/>
      <c r="J27" s="176"/>
      <c r="K27" s="167"/>
      <c r="L27" s="167"/>
      <c r="M27" s="170"/>
      <c r="N27" s="173"/>
      <c r="O27" s="176"/>
      <c r="P27" s="179"/>
    </row>
    <row r="28" spans="1:16" s="3" customFormat="1" ht="14.1" customHeight="1" x14ac:dyDescent="0.2">
      <c r="A28" s="12"/>
      <c r="B28" s="180">
        <v>5</v>
      </c>
      <c r="C28" s="183">
        <f>C27</f>
        <v>2.15</v>
      </c>
      <c r="D28" s="165">
        <f>D27</f>
        <v>6.8000000000000005E-2</v>
      </c>
      <c r="E28" s="165">
        <v>7.6999999999999999E-2</v>
      </c>
      <c r="F28" s="40" t="s">
        <v>68</v>
      </c>
      <c r="G28" s="174" t="str">
        <f t="shared" ref="G28" si="11">IF(E28&lt;0.12,"NA",IF(E28&gt;=0.12,0.2*E28))</f>
        <v>NA</v>
      </c>
      <c r="H28" s="174"/>
      <c r="I28" s="317"/>
      <c r="J28" s="318"/>
      <c r="K28" s="165">
        <f>ROUND(+IF(E28&lt;0.12,(I29),(IF(E28&gt;=0.12,((I28+2*I29+I30)/4)))),3)</f>
        <v>0.222</v>
      </c>
      <c r="L28" s="165">
        <f>ROUND(+(D28+D30)/2*(C30-C28),3)</f>
        <v>1.6E-2</v>
      </c>
      <c r="M28" s="168">
        <f>ROUND(+K28*L28,4)</f>
        <v>3.5999999999999999E-3</v>
      </c>
      <c r="N28" s="171">
        <f t="shared" ref="N28" si="12">ROUND(+M28/$M$59*100,1)</f>
        <v>14.6</v>
      </c>
      <c r="O28" s="174"/>
      <c r="P28" s="177"/>
    </row>
    <row r="29" spans="1:16" s="3" customFormat="1" ht="14.1" customHeight="1" x14ac:dyDescent="0.2">
      <c r="A29" s="12"/>
      <c r="B29" s="181"/>
      <c r="C29" s="184"/>
      <c r="D29" s="166"/>
      <c r="E29" s="166"/>
      <c r="F29" s="41" t="s">
        <v>69</v>
      </c>
      <c r="G29" s="184">
        <f t="shared" ref="G29" si="13">IF(E28&lt;0.12,0.6*E28,IF(E28&gt;=0.12,0.6*E28))</f>
        <v>4.6199999999999998E-2</v>
      </c>
      <c r="H29" s="184"/>
      <c r="I29" s="175">
        <v>0.222</v>
      </c>
      <c r="J29" s="175"/>
      <c r="K29" s="166"/>
      <c r="L29" s="166"/>
      <c r="M29" s="169"/>
      <c r="N29" s="172"/>
      <c r="O29" s="175"/>
      <c r="P29" s="178"/>
    </row>
    <row r="30" spans="1:16" s="3" customFormat="1" ht="13.9" customHeight="1" thickBot="1" x14ac:dyDescent="0.25">
      <c r="A30" s="12"/>
      <c r="B30" s="182"/>
      <c r="C30" s="42">
        <f>C28+$P$8</f>
        <v>2.35</v>
      </c>
      <c r="D30" s="58">
        <v>9.0999999999999998E-2</v>
      </c>
      <c r="E30" s="167"/>
      <c r="F30" s="44" t="s">
        <v>70</v>
      </c>
      <c r="G30" s="185" t="str">
        <f t="shared" ref="G30" si="14">IF(E28&lt;0.12,"NA",IF(E28&gt;=0.12,0.8*E28))</f>
        <v>NA</v>
      </c>
      <c r="H30" s="185"/>
      <c r="I30" s="176"/>
      <c r="J30" s="176"/>
      <c r="K30" s="167"/>
      <c r="L30" s="167"/>
      <c r="M30" s="170"/>
      <c r="N30" s="173"/>
      <c r="O30" s="176"/>
      <c r="P30" s="179"/>
    </row>
    <row r="31" spans="1:16" s="3" customFormat="1" ht="14.1" customHeight="1" x14ac:dyDescent="0.2">
      <c r="A31" s="12"/>
      <c r="B31" s="180">
        <v>6</v>
      </c>
      <c r="C31" s="197">
        <f>C30</f>
        <v>2.35</v>
      </c>
      <c r="D31" s="188">
        <f>D30</f>
        <v>9.0999999999999998E-2</v>
      </c>
      <c r="E31" s="188">
        <v>8.1000000000000003E-2</v>
      </c>
      <c r="F31" s="40" t="s">
        <v>68</v>
      </c>
      <c r="G31" s="174" t="str">
        <f t="shared" ref="G31" si="15">IF(E31&lt;0.12,"NA",IF(E31&gt;=0.12,0.2*E31))</f>
        <v>NA</v>
      </c>
      <c r="H31" s="174"/>
      <c r="I31" s="191"/>
      <c r="J31" s="192"/>
      <c r="K31" s="165">
        <f>ROUND(+IF(E31&lt;0.12,(I32),(IF(E31&gt;=0.12,((I31+2*I32+I33)/4)))),3)</f>
        <v>0.26</v>
      </c>
      <c r="L31" s="165">
        <f>ROUND(+(D31+D33)/2*(C33-C31),3)</f>
        <v>1.7999999999999999E-2</v>
      </c>
      <c r="M31" s="168">
        <f>ROUND(+K31*L31,4)</f>
        <v>4.7000000000000002E-3</v>
      </c>
      <c r="N31" s="171">
        <f t="shared" ref="N31" si="16">ROUND(+M31/$M$59*100,1)</f>
        <v>19.100000000000001</v>
      </c>
      <c r="O31" s="174"/>
      <c r="P31" s="177"/>
    </row>
    <row r="32" spans="1:16" s="3" customFormat="1" ht="14.1" customHeight="1" x14ac:dyDescent="0.2">
      <c r="A32" s="12"/>
      <c r="B32" s="181"/>
      <c r="C32" s="198"/>
      <c r="D32" s="316"/>
      <c r="E32" s="189"/>
      <c r="F32" s="41" t="s">
        <v>69</v>
      </c>
      <c r="G32" s="184">
        <f t="shared" ref="G32" si="17">IF(E31&lt;0.12,0.6*E31,IF(E31&gt;=0.12,0.6*E31))</f>
        <v>4.8599999999999997E-2</v>
      </c>
      <c r="H32" s="184"/>
      <c r="I32" s="193">
        <v>0.26</v>
      </c>
      <c r="J32" s="194"/>
      <c r="K32" s="166"/>
      <c r="L32" s="166"/>
      <c r="M32" s="169"/>
      <c r="N32" s="172"/>
      <c r="O32" s="175"/>
      <c r="P32" s="178"/>
    </row>
    <row r="33" spans="1:17" s="3" customFormat="1" ht="13.9" customHeight="1" thickBot="1" x14ac:dyDescent="0.25">
      <c r="A33" s="12"/>
      <c r="B33" s="182"/>
      <c r="C33" s="42">
        <f>C31+$P$8</f>
        <v>2.5500000000000003</v>
      </c>
      <c r="D33" s="58">
        <v>0.09</v>
      </c>
      <c r="E33" s="190"/>
      <c r="F33" s="44" t="s">
        <v>70</v>
      </c>
      <c r="G33" s="185" t="str">
        <f t="shared" ref="G33" si="18">IF(E31&lt;0.12,"NA",IF(E31&gt;=0.12,0.8*E31))</f>
        <v>NA</v>
      </c>
      <c r="H33" s="185"/>
      <c r="I33" s="195"/>
      <c r="J33" s="196"/>
      <c r="K33" s="167"/>
      <c r="L33" s="167"/>
      <c r="M33" s="170"/>
      <c r="N33" s="173"/>
      <c r="O33" s="176"/>
      <c r="P33" s="179"/>
    </row>
    <row r="34" spans="1:17" s="3" customFormat="1" ht="14.1" customHeight="1" x14ac:dyDescent="0.2">
      <c r="A34" s="12"/>
      <c r="B34" s="180">
        <v>7</v>
      </c>
      <c r="C34" s="183">
        <f>C33</f>
        <v>2.5500000000000003</v>
      </c>
      <c r="D34" s="165">
        <f>D33</f>
        <v>0.09</v>
      </c>
      <c r="E34" s="165">
        <v>9.4E-2</v>
      </c>
      <c r="F34" s="40" t="s">
        <v>68</v>
      </c>
      <c r="G34" s="174" t="str">
        <f t="shared" ref="G34" si="19">IF(E34&lt;0.12,"NA",IF(E34&gt;=0.12,0.2*E34))</f>
        <v>NA</v>
      </c>
      <c r="H34" s="174"/>
      <c r="I34" s="174"/>
      <c r="J34" s="174"/>
      <c r="K34" s="165">
        <f>ROUND(+IF(E34&lt;0.12,(I35),(IF(E34&gt;=0.12,((I34+2*I35+I36)/4)))),3)</f>
        <v>0.20300000000000001</v>
      </c>
      <c r="L34" s="165">
        <f>ROUND(+(D34+D36)/2*(C36-C34),3)</f>
        <v>1.7999999999999999E-2</v>
      </c>
      <c r="M34" s="168">
        <f>ROUND(+K34*L34,4)</f>
        <v>3.7000000000000002E-3</v>
      </c>
      <c r="N34" s="171">
        <f t="shared" ref="N34" si="20">ROUND(+M34/$M$59*100,1)</f>
        <v>15</v>
      </c>
      <c r="O34" s="174"/>
      <c r="P34" s="177"/>
    </row>
    <row r="35" spans="1:17" s="3" customFormat="1" ht="14.1" customHeight="1" x14ac:dyDescent="0.2">
      <c r="A35" s="12"/>
      <c r="B35" s="181"/>
      <c r="C35" s="184"/>
      <c r="D35" s="166"/>
      <c r="E35" s="166"/>
      <c r="F35" s="41" t="s">
        <v>69</v>
      </c>
      <c r="G35" s="184">
        <f t="shared" ref="G35" si="21">IF(E34&lt;0.12,0.6*E34,IF(E34&gt;=0.12,0.6*E34))</f>
        <v>5.6399999999999999E-2</v>
      </c>
      <c r="H35" s="184"/>
      <c r="I35" s="166">
        <v>0.20300000000000001</v>
      </c>
      <c r="J35" s="166"/>
      <c r="K35" s="166"/>
      <c r="L35" s="166"/>
      <c r="M35" s="169"/>
      <c r="N35" s="172"/>
      <c r="O35" s="175"/>
      <c r="P35" s="178"/>
    </row>
    <row r="36" spans="1:17" s="3" customFormat="1" ht="13.9" customHeight="1" thickBot="1" x14ac:dyDescent="0.25">
      <c r="A36" s="12"/>
      <c r="B36" s="182"/>
      <c r="C36" s="42">
        <f>C34+$P$8</f>
        <v>2.7500000000000004</v>
      </c>
      <c r="D36" s="58">
        <v>9.2999999999999999E-2</v>
      </c>
      <c r="E36" s="167"/>
      <c r="F36" s="44" t="s">
        <v>70</v>
      </c>
      <c r="G36" s="185" t="str">
        <f t="shared" ref="G36" si="22">IF(E34&lt;0.12,"NA",IF(E34&gt;=0.12,0.8*E34))</f>
        <v>NA</v>
      </c>
      <c r="H36" s="185"/>
      <c r="I36" s="176"/>
      <c r="J36" s="176"/>
      <c r="K36" s="167"/>
      <c r="L36" s="167"/>
      <c r="M36" s="170"/>
      <c r="N36" s="173"/>
      <c r="O36" s="176"/>
      <c r="P36" s="179"/>
    </row>
    <row r="37" spans="1:17" s="3" customFormat="1" ht="14.1" customHeight="1" x14ac:dyDescent="0.2">
      <c r="A37" s="12"/>
      <c r="B37" s="180">
        <v>8</v>
      </c>
      <c r="C37" s="183">
        <f>C36</f>
        <v>2.7500000000000004</v>
      </c>
      <c r="D37" s="165">
        <f>D36</f>
        <v>9.2999999999999999E-2</v>
      </c>
      <c r="E37" s="165">
        <v>0.10199999999999999</v>
      </c>
      <c r="F37" s="40" t="s">
        <v>68</v>
      </c>
      <c r="G37" s="174" t="str">
        <f t="shared" ref="G37" si="23">IF(E37&lt;0.12,"NA",IF(E37&gt;=0.12,0.2*E37))</f>
        <v>NA</v>
      </c>
      <c r="H37" s="174"/>
      <c r="I37" s="174"/>
      <c r="J37" s="174"/>
      <c r="K37" s="165">
        <f>ROUND(+IF(E37&lt;0.12,(I38),(IF(E37&gt;=0.12,((I37+2*I38+I39)/4)))),3)</f>
        <v>0.221</v>
      </c>
      <c r="L37" s="165">
        <f>ROUND(+(D37+D39)/2*(C39-C37),3)</f>
        <v>1.7999999999999999E-2</v>
      </c>
      <c r="M37" s="168">
        <f>ROUND(+K37*L37,4)</f>
        <v>4.0000000000000001E-3</v>
      </c>
      <c r="N37" s="171">
        <f t="shared" ref="N37" si="24">ROUND(+M37/$M$59*100,1)</f>
        <v>16.3</v>
      </c>
      <c r="O37" s="174"/>
      <c r="P37" s="177"/>
    </row>
    <row r="38" spans="1:17" s="3" customFormat="1" ht="14.1" customHeight="1" x14ac:dyDescent="0.2">
      <c r="A38" s="12"/>
      <c r="B38" s="181"/>
      <c r="C38" s="184"/>
      <c r="D38" s="166"/>
      <c r="E38" s="166"/>
      <c r="F38" s="41" t="s">
        <v>69</v>
      </c>
      <c r="G38" s="184">
        <f t="shared" ref="G38" si="25">IF(E37&lt;0.12,0.6*E37,IF(E37&gt;=0.12,0.6*E37))</f>
        <v>6.1199999999999991E-2</v>
      </c>
      <c r="H38" s="184"/>
      <c r="I38" s="175">
        <v>0.221</v>
      </c>
      <c r="J38" s="175"/>
      <c r="K38" s="166"/>
      <c r="L38" s="166"/>
      <c r="M38" s="169"/>
      <c r="N38" s="172"/>
      <c r="O38" s="175"/>
      <c r="P38" s="178"/>
    </row>
    <row r="39" spans="1:17" s="3" customFormat="1" ht="13.9" customHeight="1" thickBot="1" x14ac:dyDescent="0.25">
      <c r="A39" s="12"/>
      <c r="B39" s="182"/>
      <c r="C39" s="42">
        <f>C37+$P$8</f>
        <v>2.9500000000000006</v>
      </c>
      <c r="D39" s="58">
        <v>8.8999999999999996E-2</v>
      </c>
      <c r="E39" s="167"/>
      <c r="F39" s="44" t="s">
        <v>70</v>
      </c>
      <c r="G39" s="185" t="str">
        <f t="shared" ref="G39" si="26">IF(E37&lt;0.12,"NA",IF(E37&gt;=0.12,0.8*E37))</f>
        <v>NA</v>
      </c>
      <c r="H39" s="185"/>
      <c r="I39" s="176"/>
      <c r="J39" s="176"/>
      <c r="K39" s="167"/>
      <c r="L39" s="167"/>
      <c r="M39" s="170"/>
      <c r="N39" s="173"/>
      <c r="O39" s="176"/>
      <c r="P39" s="179"/>
    </row>
    <row r="40" spans="1:17" s="3" customFormat="1" ht="14.1" customHeight="1" x14ac:dyDescent="0.2">
      <c r="A40" s="12"/>
      <c r="B40" s="180">
        <v>9</v>
      </c>
      <c r="C40" s="183">
        <f>C39</f>
        <v>2.9500000000000006</v>
      </c>
      <c r="D40" s="165">
        <f>D39</f>
        <v>8.8999999999999996E-2</v>
      </c>
      <c r="E40" s="165">
        <v>6.6000000000000003E-2</v>
      </c>
      <c r="F40" s="40" t="s">
        <v>68</v>
      </c>
      <c r="G40" s="174" t="str">
        <f t="shared" ref="G40" si="27">IF(E40&lt;0.12,"NA",IF(E40&gt;=0.12,0.2*E40))</f>
        <v>NA</v>
      </c>
      <c r="H40" s="174"/>
      <c r="I40" s="174"/>
      <c r="J40" s="174"/>
      <c r="K40" s="165">
        <f>ROUND(+IF(E40&lt;0.12,(I41),(IF(E40&gt;=0.12,((I40+2*I41+I42)/4)))),3)</f>
        <v>0.17100000000000001</v>
      </c>
      <c r="L40" s="165">
        <f>ROUND(+(D40+D42)/2*(C42-C40),3)</f>
        <v>1.4999999999999999E-2</v>
      </c>
      <c r="M40" s="168">
        <f>ROUND(+K40*L40,4)</f>
        <v>2.5999999999999999E-3</v>
      </c>
      <c r="N40" s="171">
        <f t="shared" ref="N40" si="28">ROUND(+M40/$M$59*100,1)</f>
        <v>10.6</v>
      </c>
      <c r="O40" s="174"/>
      <c r="P40" s="177"/>
    </row>
    <row r="41" spans="1:17" s="3" customFormat="1" ht="14.1" customHeight="1" x14ac:dyDescent="0.2">
      <c r="A41" s="12"/>
      <c r="B41" s="181"/>
      <c r="C41" s="184"/>
      <c r="D41" s="166"/>
      <c r="E41" s="166"/>
      <c r="F41" s="41" t="s">
        <v>69</v>
      </c>
      <c r="G41" s="184">
        <f t="shared" ref="G41" si="29">IF(E40&lt;0.12,0.6*E40,IF(E40&gt;=0.12,0.6*E40))</f>
        <v>3.9600000000000003E-2</v>
      </c>
      <c r="H41" s="184"/>
      <c r="I41" s="175">
        <v>0.17100000000000001</v>
      </c>
      <c r="J41" s="175"/>
      <c r="K41" s="166"/>
      <c r="L41" s="166"/>
      <c r="M41" s="169"/>
      <c r="N41" s="172"/>
      <c r="O41" s="175"/>
      <c r="P41" s="178"/>
    </row>
    <row r="42" spans="1:17" s="3" customFormat="1" ht="13.9" customHeight="1" thickBot="1" x14ac:dyDescent="0.25">
      <c r="A42" s="12"/>
      <c r="B42" s="182"/>
      <c r="C42" s="42">
        <f>C40+$P$8</f>
        <v>3.1500000000000008</v>
      </c>
      <c r="D42" s="58">
        <v>6.2E-2</v>
      </c>
      <c r="E42" s="167"/>
      <c r="F42" s="44" t="s">
        <v>70</v>
      </c>
      <c r="G42" s="185" t="str">
        <f t="shared" ref="G42" si="30">IF(E40&lt;0.12,"NA",IF(E40&gt;=0.12,0.8*E40))</f>
        <v>NA</v>
      </c>
      <c r="H42" s="185"/>
      <c r="I42" s="176"/>
      <c r="J42" s="176"/>
      <c r="K42" s="167"/>
      <c r="L42" s="167"/>
      <c r="M42" s="170"/>
      <c r="N42" s="173"/>
      <c r="O42" s="176"/>
      <c r="P42" s="179"/>
    </row>
    <row r="43" spans="1:17" s="3" customFormat="1" ht="14.1" customHeight="1" x14ac:dyDescent="0.2">
      <c r="A43" s="12"/>
      <c r="B43" s="180">
        <v>10</v>
      </c>
      <c r="C43" s="183">
        <f>C42</f>
        <v>3.1500000000000008</v>
      </c>
      <c r="D43" s="165">
        <f>D42</f>
        <v>6.2E-2</v>
      </c>
      <c r="E43" s="165">
        <v>0.05</v>
      </c>
      <c r="F43" s="40" t="s">
        <v>68</v>
      </c>
      <c r="G43" s="174" t="str">
        <f t="shared" ref="G43" si="31">IF(E43&lt;0.12,"NA",IF(E43&gt;=0.12,0.2*E43))</f>
        <v>NA</v>
      </c>
      <c r="H43" s="174"/>
      <c r="I43" s="174"/>
      <c r="J43" s="174"/>
      <c r="K43" s="165">
        <f>ROUND(+IF(E43&lt;0.12,(I44),(IF(E43&gt;=0.12,((I43+2*I44+I45)/4)))),3)</f>
        <v>0.156</v>
      </c>
      <c r="L43" s="165">
        <f>ROUND(+(D43+D45)/2*(C45-C43),3)</f>
        <v>1.2999999999999999E-2</v>
      </c>
      <c r="M43" s="168">
        <f>ROUND(+K43*L43,4)</f>
        <v>2E-3</v>
      </c>
      <c r="N43" s="171">
        <f t="shared" ref="N43" si="32">ROUND(+M43/$M$59*100,1)</f>
        <v>8.1</v>
      </c>
      <c r="O43" s="174"/>
      <c r="P43" s="177"/>
    </row>
    <row r="44" spans="1:17" s="3" customFormat="1" ht="14.1" customHeight="1" x14ac:dyDescent="0.2">
      <c r="A44" s="12"/>
      <c r="B44" s="181"/>
      <c r="C44" s="184"/>
      <c r="D44" s="166"/>
      <c r="E44" s="166"/>
      <c r="F44" s="41" t="s">
        <v>69</v>
      </c>
      <c r="G44" s="184">
        <f t="shared" ref="G44" si="33">IF(E43&lt;0.12,0.6*E43,IF(E43&gt;=0.12,0.6*E43))</f>
        <v>0.03</v>
      </c>
      <c r="H44" s="184"/>
      <c r="I44" s="175">
        <v>0.156</v>
      </c>
      <c r="J44" s="175"/>
      <c r="K44" s="166"/>
      <c r="L44" s="166"/>
      <c r="M44" s="169"/>
      <c r="N44" s="172"/>
      <c r="O44" s="175"/>
      <c r="P44" s="178"/>
    </row>
    <row r="45" spans="1:17" s="3" customFormat="1" ht="13.9" customHeight="1" thickBot="1" x14ac:dyDescent="0.25">
      <c r="A45" s="12"/>
      <c r="B45" s="182"/>
      <c r="C45" s="42">
        <f>C43+$P$8</f>
        <v>3.350000000000001</v>
      </c>
      <c r="D45" s="58">
        <v>6.3E-2</v>
      </c>
      <c r="E45" s="167"/>
      <c r="F45" s="44" t="s">
        <v>70</v>
      </c>
      <c r="G45" s="185" t="str">
        <f t="shared" ref="G45" si="34">IF(E43&lt;0.12,"NA",IF(E43&gt;=0.12,0.8*E43))</f>
        <v>NA</v>
      </c>
      <c r="H45" s="185"/>
      <c r="I45" s="176"/>
      <c r="J45" s="176"/>
      <c r="K45" s="167"/>
      <c r="L45" s="167"/>
      <c r="M45" s="170"/>
      <c r="N45" s="173"/>
      <c r="O45" s="176"/>
      <c r="P45" s="179"/>
    </row>
    <row r="46" spans="1:17" s="3" customFormat="1" ht="14.1" customHeight="1" x14ac:dyDescent="0.2">
      <c r="A46" s="12"/>
      <c r="B46" s="180">
        <v>11</v>
      </c>
      <c r="C46" s="183">
        <f>C45</f>
        <v>3.350000000000001</v>
      </c>
      <c r="D46" s="165">
        <f>D45</f>
        <v>6.3E-2</v>
      </c>
      <c r="E46" s="165">
        <v>3.3000000000000002E-2</v>
      </c>
      <c r="F46" s="40" t="s">
        <v>68</v>
      </c>
      <c r="G46" s="174" t="str">
        <f t="shared" ref="G46" si="35">IF(E46&lt;0.12,"NA",IF(E46&gt;=0.12,0.2*E46))</f>
        <v>NA</v>
      </c>
      <c r="H46" s="174"/>
      <c r="I46" s="174"/>
      <c r="J46" s="174"/>
      <c r="K46" s="165">
        <f>ROUND(+IF(E46&lt;0.12,(I47),(IF(E46&gt;=0.12,((I46+2*I47+I48)/4)))),3)</f>
        <v>5.2999999999999999E-2</v>
      </c>
      <c r="L46" s="165">
        <f>ROUND(+(D46+D48)/2*(C48-C46),3)</f>
        <v>8.9999999999999993E-3</v>
      </c>
      <c r="M46" s="168">
        <f>ROUND(+K46*L46,4)</f>
        <v>5.0000000000000001E-4</v>
      </c>
      <c r="N46" s="171">
        <f t="shared" ref="N46" si="36">ROUND(+M46/$M$59*100,1)</f>
        <v>2</v>
      </c>
      <c r="O46" s="174"/>
      <c r="P46" s="177"/>
    </row>
    <row r="47" spans="1:17" s="3" customFormat="1" ht="14.1" customHeight="1" x14ac:dyDescent="0.2">
      <c r="A47" s="12"/>
      <c r="B47" s="181"/>
      <c r="C47" s="184"/>
      <c r="D47" s="166"/>
      <c r="E47" s="166"/>
      <c r="F47" s="41" t="s">
        <v>69</v>
      </c>
      <c r="G47" s="184">
        <f t="shared" ref="G47" si="37">IF(E46&lt;0.12,0.6*E46,IF(E46&gt;=0.12,0.6*E46))</f>
        <v>1.9800000000000002E-2</v>
      </c>
      <c r="H47" s="184"/>
      <c r="I47" s="175">
        <v>5.2999999999999999E-2</v>
      </c>
      <c r="J47" s="175"/>
      <c r="K47" s="166"/>
      <c r="L47" s="166"/>
      <c r="M47" s="169"/>
      <c r="N47" s="172"/>
      <c r="O47" s="175"/>
      <c r="P47" s="178"/>
    </row>
    <row r="48" spans="1:17" s="3" customFormat="1" ht="13.9" customHeight="1" thickBot="1" x14ac:dyDescent="0.25">
      <c r="A48" s="12"/>
      <c r="B48" s="182"/>
      <c r="C48" s="42">
        <f>C46+0.3</f>
        <v>3.6500000000000008</v>
      </c>
      <c r="D48" s="58">
        <v>0</v>
      </c>
      <c r="E48" s="167"/>
      <c r="F48" s="44" t="s">
        <v>70</v>
      </c>
      <c r="G48" s="185" t="str">
        <f t="shared" ref="G48" si="38">IF(E46&lt;0.12,"NA",IF(E46&gt;=0.12,0.8*E46))</f>
        <v>NA</v>
      </c>
      <c r="H48" s="185"/>
      <c r="I48" s="176"/>
      <c r="J48" s="176"/>
      <c r="K48" s="167"/>
      <c r="L48" s="167"/>
      <c r="M48" s="170"/>
      <c r="N48" s="173"/>
      <c r="O48" s="176"/>
      <c r="P48" s="179"/>
      <c r="Q48" s="59"/>
    </row>
    <row r="49" spans="1:16" s="3" customFormat="1" ht="14.1" customHeight="1" x14ac:dyDescent="0.2">
      <c r="A49" s="12"/>
      <c r="B49" s="158"/>
      <c r="C49" s="161"/>
      <c r="D49" s="152"/>
      <c r="E49" s="162"/>
      <c r="F49" s="45"/>
      <c r="G49" s="163"/>
      <c r="H49" s="163"/>
      <c r="I49" s="327"/>
      <c r="J49" s="327"/>
      <c r="K49" s="162"/>
      <c r="L49" s="151"/>
      <c r="M49" s="152"/>
      <c r="N49" s="151"/>
      <c r="O49" s="151"/>
      <c r="P49" s="155"/>
    </row>
    <row r="50" spans="1:16" s="3" customFormat="1" ht="14.1" customHeight="1" x14ac:dyDescent="0.2">
      <c r="A50" s="12"/>
      <c r="B50" s="159"/>
      <c r="C50" s="147"/>
      <c r="D50" s="147"/>
      <c r="E50" s="149"/>
      <c r="F50" s="46"/>
      <c r="G50" s="142"/>
      <c r="H50" s="142"/>
      <c r="I50" s="326"/>
      <c r="J50" s="326"/>
      <c r="K50" s="147"/>
      <c r="L50" s="147"/>
      <c r="M50" s="153"/>
      <c r="N50" s="147"/>
      <c r="O50" s="147"/>
      <c r="P50" s="156"/>
    </row>
    <row r="51" spans="1:16" s="3" customFormat="1" ht="14.1" customHeight="1" x14ac:dyDescent="0.2">
      <c r="A51" s="12"/>
      <c r="B51" s="159"/>
      <c r="C51" s="147"/>
      <c r="D51" s="147"/>
      <c r="E51" s="149"/>
      <c r="F51" s="46"/>
      <c r="G51" s="142"/>
      <c r="H51" s="142"/>
      <c r="I51" s="326"/>
      <c r="J51" s="326"/>
      <c r="K51" s="147"/>
      <c r="L51" s="147"/>
      <c r="M51" s="153"/>
      <c r="N51" s="147"/>
      <c r="O51" s="147"/>
      <c r="P51" s="156"/>
    </row>
    <row r="52" spans="1:16" s="3" customFormat="1" ht="14.1" customHeight="1" x14ac:dyDescent="0.2">
      <c r="A52" s="12"/>
      <c r="B52" s="159"/>
      <c r="C52" s="147"/>
      <c r="D52" s="147"/>
      <c r="E52" s="149"/>
      <c r="F52" s="46"/>
      <c r="G52" s="142"/>
      <c r="H52" s="142"/>
      <c r="I52" s="326"/>
      <c r="J52" s="326"/>
      <c r="K52" s="147"/>
      <c r="L52" s="147"/>
      <c r="M52" s="153"/>
      <c r="N52" s="147"/>
      <c r="O52" s="147"/>
      <c r="P52" s="156"/>
    </row>
    <row r="53" spans="1:16" s="3" customFormat="1" ht="14.1" customHeight="1" x14ac:dyDescent="0.2">
      <c r="A53" s="12"/>
      <c r="B53" s="159"/>
      <c r="C53" s="147"/>
      <c r="D53" s="147"/>
      <c r="E53" s="149"/>
      <c r="F53" s="46"/>
      <c r="G53" s="142"/>
      <c r="H53" s="142"/>
      <c r="I53" s="326"/>
      <c r="J53" s="326"/>
      <c r="K53" s="147"/>
      <c r="L53" s="147"/>
      <c r="M53" s="153"/>
      <c r="N53" s="147"/>
      <c r="O53" s="147"/>
      <c r="P53" s="156"/>
    </row>
    <row r="54" spans="1:16" s="3" customFormat="1" ht="14.1" customHeight="1" x14ac:dyDescent="0.2">
      <c r="A54" s="12"/>
      <c r="B54" s="159"/>
      <c r="C54" s="146"/>
      <c r="D54" s="153"/>
      <c r="E54" s="149"/>
      <c r="F54" s="46"/>
      <c r="G54" s="142"/>
      <c r="H54" s="142"/>
      <c r="I54" s="326"/>
      <c r="J54" s="326"/>
      <c r="K54" s="147"/>
      <c r="L54" s="147"/>
      <c r="M54" s="153"/>
      <c r="N54" s="147"/>
      <c r="O54" s="147"/>
      <c r="P54" s="156"/>
    </row>
    <row r="55" spans="1:16" s="3" customFormat="1" ht="14.1" customHeight="1" x14ac:dyDescent="0.2">
      <c r="A55" s="12"/>
      <c r="B55" s="159"/>
      <c r="C55" s="147"/>
      <c r="D55" s="147"/>
      <c r="E55" s="149"/>
      <c r="F55" s="46"/>
      <c r="G55" s="142"/>
      <c r="H55" s="142"/>
      <c r="I55" s="326"/>
      <c r="J55" s="326"/>
      <c r="K55" s="147"/>
      <c r="L55" s="147"/>
      <c r="M55" s="153"/>
      <c r="N55" s="147"/>
      <c r="O55" s="147"/>
      <c r="P55" s="156"/>
    </row>
    <row r="56" spans="1:16" s="3" customFormat="1" ht="14.1" customHeight="1" x14ac:dyDescent="0.2">
      <c r="A56" s="12"/>
      <c r="B56" s="159"/>
      <c r="C56" s="147"/>
      <c r="D56" s="147"/>
      <c r="E56" s="149"/>
      <c r="F56" s="46"/>
      <c r="G56" s="142"/>
      <c r="H56" s="142"/>
      <c r="I56" s="326"/>
      <c r="J56" s="326"/>
      <c r="K56" s="147"/>
      <c r="L56" s="147"/>
      <c r="M56" s="153"/>
      <c r="N56" s="147"/>
      <c r="O56" s="147"/>
      <c r="P56" s="156"/>
    </row>
    <row r="57" spans="1:16" s="3" customFormat="1" ht="14.1" customHeight="1" x14ac:dyDescent="0.2">
      <c r="A57" s="12"/>
      <c r="B57" s="159"/>
      <c r="C57" s="147"/>
      <c r="D57" s="147"/>
      <c r="E57" s="149"/>
      <c r="F57" s="46"/>
      <c r="G57" s="142"/>
      <c r="H57" s="142"/>
      <c r="I57" s="326"/>
      <c r="J57" s="326"/>
      <c r="K57" s="147"/>
      <c r="L57" s="147"/>
      <c r="M57" s="153"/>
      <c r="N57" s="147"/>
      <c r="O57" s="147"/>
      <c r="P57" s="156"/>
    </row>
    <row r="58" spans="1:16" s="3" customFormat="1" ht="13.5" thickBot="1" x14ac:dyDescent="0.25">
      <c r="A58" s="12"/>
      <c r="B58" s="160"/>
      <c r="C58" s="148"/>
      <c r="D58" s="148"/>
      <c r="E58" s="150"/>
      <c r="F58" s="48"/>
      <c r="G58" s="144"/>
      <c r="H58" s="144"/>
      <c r="I58" s="325"/>
      <c r="J58" s="325"/>
      <c r="K58" s="148"/>
      <c r="L58" s="148"/>
      <c r="M58" s="154"/>
      <c r="N58" s="148"/>
      <c r="O58" s="148"/>
      <c r="P58" s="157"/>
    </row>
    <row r="59" spans="1:16" s="3" customFormat="1" ht="12.75" x14ac:dyDescent="0.2">
      <c r="A59" s="12"/>
      <c r="B59" s="128" t="s">
        <v>32</v>
      </c>
      <c r="C59" s="129"/>
      <c r="D59" s="129"/>
      <c r="E59" s="129"/>
      <c r="F59" s="129"/>
      <c r="G59" s="129"/>
      <c r="H59" s="129"/>
      <c r="I59" s="129"/>
      <c r="J59" s="129"/>
      <c r="K59" s="64">
        <f>ROUND(+M59/L59,3)</f>
        <v>0.17599999999999999</v>
      </c>
      <c r="L59" s="15">
        <f>SUM(L16:L58)</f>
        <v>0.14000000000000001</v>
      </c>
      <c r="M59" s="15">
        <f>SUM(M16:M58)</f>
        <v>2.4600000000000004E-2</v>
      </c>
      <c r="N59" s="16">
        <f>ROUND(SUM(N16:N58),0)</f>
        <v>100</v>
      </c>
      <c r="O59" s="132" t="s">
        <v>33</v>
      </c>
      <c r="P59" s="134"/>
    </row>
    <row r="60" spans="1:16" s="3" customFormat="1" ht="15" customHeight="1" thickBot="1" x14ac:dyDescent="0.25">
      <c r="A60" s="12"/>
      <c r="B60" s="130"/>
      <c r="C60" s="131"/>
      <c r="D60" s="131"/>
      <c r="E60" s="131"/>
      <c r="F60" s="131"/>
      <c r="G60" s="131"/>
      <c r="H60" s="131"/>
      <c r="I60" s="131"/>
      <c r="J60" s="131"/>
      <c r="K60" s="17" t="s">
        <v>34</v>
      </c>
      <c r="L60" s="17" t="s">
        <v>50</v>
      </c>
      <c r="M60" s="17" t="s">
        <v>51</v>
      </c>
      <c r="N60" s="17" t="s">
        <v>35</v>
      </c>
      <c r="O60" s="133"/>
      <c r="P60" s="135"/>
    </row>
    <row r="61" spans="1:16" ht="69.599999999999994" customHeight="1" thickBot="1" x14ac:dyDescent="0.3">
      <c r="A61" s="49"/>
      <c r="B61" s="136" t="s">
        <v>29</v>
      </c>
      <c r="C61" s="137"/>
      <c r="D61" s="137"/>
      <c r="E61" s="137"/>
      <c r="F61" s="137"/>
      <c r="G61" s="137"/>
      <c r="H61" s="137"/>
      <c r="I61" s="137"/>
      <c r="J61" s="137"/>
      <c r="K61" s="137"/>
      <c r="L61" s="137"/>
      <c r="M61" s="137"/>
      <c r="N61" s="137"/>
      <c r="O61" s="137"/>
      <c r="P61" s="138"/>
    </row>
    <row r="62" spans="1:16" ht="15" customHeight="1" thickBot="1" x14ac:dyDescent="0.3">
      <c r="A62" s="5"/>
      <c r="B62" s="139" t="s">
        <v>76</v>
      </c>
      <c r="C62" s="140"/>
      <c r="D62" s="140"/>
      <c r="E62" s="140"/>
      <c r="F62" s="140"/>
      <c r="G62" s="140" t="s">
        <v>77</v>
      </c>
      <c r="H62" s="140"/>
      <c r="I62" s="140"/>
      <c r="J62" s="140"/>
      <c r="K62" s="140"/>
      <c r="L62" s="140"/>
      <c r="M62" s="140" t="s">
        <v>90</v>
      </c>
      <c r="N62" s="140"/>
      <c r="O62" s="140"/>
      <c r="P62" s="141"/>
    </row>
    <row r="63" spans="1:16" ht="15" customHeight="1" thickBot="1" x14ac:dyDescent="0.3">
      <c r="A63" s="5"/>
      <c r="B63" s="104"/>
      <c r="C63" s="105"/>
      <c r="D63" s="105"/>
      <c r="E63" s="105"/>
      <c r="F63" s="105"/>
      <c r="G63" s="105"/>
      <c r="H63" s="105"/>
      <c r="I63" s="106"/>
      <c r="J63" s="109" t="s">
        <v>53</v>
      </c>
      <c r="K63" s="110"/>
      <c r="L63" s="110"/>
      <c r="M63" s="110"/>
      <c r="N63" s="110"/>
      <c r="O63" s="110"/>
      <c r="P63" s="111"/>
    </row>
    <row r="64" spans="1:16" ht="18.600000000000001" customHeight="1" thickBot="1" x14ac:dyDescent="0.3">
      <c r="A64" s="6"/>
      <c r="B64" s="104"/>
      <c r="C64" s="105"/>
      <c r="D64" s="105"/>
      <c r="E64" s="105"/>
      <c r="F64" s="105"/>
      <c r="G64" s="105"/>
      <c r="H64" s="105"/>
      <c r="I64" s="106"/>
      <c r="J64" s="50" t="s">
        <v>79</v>
      </c>
      <c r="K64" s="112" t="s">
        <v>91</v>
      </c>
      <c r="L64" s="112"/>
      <c r="M64" s="112"/>
      <c r="N64" s="112"/>
      <c r="O64" s="112"/>
      <c r="P64" s="113"/>
    </row>
    <row r="65" spans="1:16" ht="79.900000000000006" customHeight="1" thickBot="1" x14ac:dyDescent="0.3">
      <c r="A65" s="10"/>
      <c r="B65" s="104"/>
      <c r="C65" s="105"/>
      <c r="D65" s="105"/>
      <c r="E65" s="105"/>
      <c r="F65" s="105"/>
      <c r="G65" s="105"/>
      <c r="H65" s="105"/>
      <c r="I65" s="106"/>
      <c r="J65" s="114" t="s">
        <v>98</v>
      </c>
      <c r="K65" s="115"/>
      <c r="L65" s="115"/>
      <c r="M65" s="115"/>
      <c r="N65" s="115"/>
      <c r="O65" s="115"/>
      <c r="P65" s="116"/>
    </row>
    <row r="66" spans="1:16" ht="15" customHeight="1" thickBot="1" x14ac:dyDescent="0.3">
      <c r="A66" s="5"/>
      <c r="B66" s="104"/>
      <c r="C66" s="105"/>
      <c r="D66" s="105"/>
      <c r="E66" s="105"/>
      <c r="F66" s="105"/>
      <c r="G66" s="105"/>
      <c r="H66" s="105"/>
      <c r="I66" s="106"/>
      <c r="J66" s="117" t="s">
        <v>36</v>
      </c>
      <c r="K66" s="118"/>
      <c r="L66" s="118"/>
      <c r="M66" s="118"/>
      <c r="N66" s="119"/>
      <c r="O66" s="330">
        <v>12.69</v>
      </c>
      <c r="P66" s="331"/>
    </row>
    <row r="67" spans="1:16" ht="15.75" thickBot="1" x14ac:dyDescent="0.3">
      <c r="A67" s="5"/>
      <c r="B67" s="104"/>
      <c r="C67" s="105"/>
      <c r="D67" s="105"/>
      <c r="E67" s="105"/>
      <c r="F67" s="105"/>
      <c r="G67" s="105"/>
      <c r="H67" s="105"/>
      <c r="I67" s="106"/>
      <c r="J67" s="122" t="s">
        <v>52</v>
      </c>
      <c r="K67" s="123"/>
      <c r="L67" s="123"/>
      <c r="M67" s="123"/>
      <c r="N67" s="124"/>
      <c r="O67" s="330">
        <v>7.3499999999999996E-2</v>
      </c>
      <c r="P67" s="331"/>
    </row>
    <row r="68" spans="1:16" ht="14.45" customHeight="1" thickBot="1" x14ac:dyDescent="0.3">
      <c r="A68" s="5"/>
      <c r="B68" s="107"/>
      <c r="C68" s="96"/>
      <c r="D68" s="96"/>
      <c r="E68" s="96"/>
      <c r="F68" s="96"/>
      <c r="G68" s="96"/>
      <c r="H68" s="96"/>
      <c r="I68" s="108"/>
      <c r="J68" s="125" t="s">
        <v>82</v>
      </c>
      <c r="K68" s="126"/>
      <c r="L68" s="126"/>
      <c r="M68" s="126"/>
      <c r="N68" s="126"/>
      <c r="O68" s="126"/>
      <c r="P68" s="127"/>
    </row>
    <row r="69" spans="1:16" ht="14.45" customHeight="1" thickBot="1" x14ac:dyDescent="0.3">
      <c r="A69" s="7"/>
      <c r="B69" s="293"/>
      <c r="C69" s="293"/>
      <c r="D69" s="293"/>
      <c r="E69" s="293"/>
      <c r="F69" s="293"/>
      <c r="G69" s="293"/>
      <c r="H69" s="293"/>
      <c r="I69" s="293"/>
      <c r="J69" s="293"/>
      <c r="K69" s="293"/>
      <c r="L69" s="293"/>
      <c r="M69" s="293"/>
      <c r="N69" s="293"/>
      <c r="O69" s="293"/>
      <c r="P69" s="294"/>
    </row>
    <row r="70" spans="1:16" ht="15.75" thickBot="1" x14ac:dyDescent="0.3">
      <c r="A70" s="97" t="s">
        <v>37</v>
      </c>
      <c r="B70" s="98"/>
      <c r="C70" s="98"/>
      <c r="D70" s="98"/>
      <c r="E70" s="98"/>
      <c r="F70" s="98"/>
      <c r="G70" s="98"/>
      <c r="H70" s="98"/>
      <c r="I70" s="98"/>
      <c r="J70" s="98"/>
      <c r="K70" s="98"/>
      <c r="L70" s="98"/>
      <c r="M70" s="98"/>
      <c r="N70" s="98"/>
      <c r="O70" s="98"/>
      <c r="P70" s="99"/>
    </row>
    <row r="71" spans="1:16" ht="141.6" customHeight="1" thickBot="1" x14ac:dyDescent="0.3">
      <c r="A71" s="4"/>
      <c r="B71" s="100"/>
      <c r="C71" s="101"/>
      <c r="D71" s="101"/>
      <c r="E71" s="101"/>
      <c r="F71" s="102"/>
      <c r="G71" s="100"/>
      <c r="H71" s="101"/>
      <c r="I71" s="101"/>
      <c r="J71" s="101"/>
      <c r="K71" s="101"/>
      <c r="L71" s="102"/>
      <c r="M71" s="100"/>
      <c r="N71" s="101"/>
      <c r="O71" s="101"/>
      <c r="P71" s="102"/>
    </row>
    <row r="72" spans="1:16" s="9" customFormat="1" ht="13.9" customHeight="1" thickBot="1" x14ac:dyDescent="0.3">
      <c r="A72" s="8" t="s">
        <v>83</v>
      </c>
      <c r="B72" s="103" t="s">
        <v>84</v>
      </c>
      <c r="C72" s="91"/>
      <c r="D72" s="91"/>
      <c r="E72" s="91"/>
      <c r="F72" s="92"/>
      <c r="G72" s="103" t="s">
        <v>85</v>
      </c>
      <c r="H72" s="91"/>
      <c r="I72" s="91"/>
      <c r="J72" s="91"/>
      <c r="K72" s="91"/>
      <c r="L72" s="92"/>
      <c r="M72" s="103" t="s">
        <v>93</v>
      </c>
      <c r="N72" s="91"/>
      <c r="O72" s="91"/>
      <c r="P72" s="92"/>
    </row>
    <row r="73" spans="1:16" ht="14.45" customHeight="1" thickBot="1" x14ac:dyDescent="0.3">
      <c r="A73" s="7"/>
      <c r="B73" s="105"/>
      <c r="C73" s="105"/>
      <c r="D73" s="105"/>
      <c r="E73" s="105"/>
      <c r="F73" s="105"/>
      <c r="G73" s="105"/>
      <c r="H73" s="105"/>
      <c r="I73" s="105"/>
      <c r="J73" s="105"/>
      <c r="K73" s="105"/>
      <c r="L73" s="105"/>
      <c r="M73" s="105"/>
      <c r="N73" s="105"/>
      <c r="O73" s="105"/>
      <c r="P73" s="105"/>
    </row>
    <row r="74" spans="1:16" s="3" customFormat="1" ht="15.75" customHeight="1" thickBot="1" x14ac:dyDescent="0.25">
      <c r="A74" s="93" t="s">
        <v>38</v>
      </c>
      <c r="B74" s="94"/>
      <c r="C74" s="94"/>
      <c r="D74" s="94" t="s">
        <v>87</v>
      </c>
      <c r="E74" s="94"/>
      <c r="F74" s="94"/>
      <c r="G74" s="94"/>
      <c r="H74" s="94"/>
      <c r="I74" s="94"/>
      <c r="J74" s="94" t="s">
        <v>39</v>
      </c>
      <c r="K74" s="94"/>
      <c r="L74" s="94"/>
      <c r="M74" s="94"/>
      <c r="N74" s="94"/>
      <c r="O74" s="94"/>
      <c r="P74" s="95"/>
    </row>
  </sheetData>
  <mergeCells count="286">
    <mergeCell ref="O2:P3"/>
    <mergeCell ref="B4:P4"/>
    <mergeCell ref="C5:D5"/>
    <mergeCell ref="E5:F5"/>
    <mergeCell ref="H5:I5"/>
    <mergeCell ref="J5:P5"/>
    <mergeCell ref="B2:D3"/>
    <mergeCell ref="E2:N3"/>
    <mergeCell ref="B6:C6"/>
    <mergeCell ref="D6:J6"/>
    <mergeCell ref="K6:L6"/>
    <mergeCell ref="M6:N6"/>
    <mergeCell ref="O6:P6"/>
    <mergeCell ref="B7:E7"/>
    <mergeCell ref="F7:H7"/>
    <mergeCell ref="J7:K7"/>
    <mergeCell ref="M7:O7"/>
    <mergeCell ref="B8:E8"/>
    <mergeCell ref="J8:K8"/>
    <mergeCell ref="M8:O8"/>
    <mergeCell ref="B9:C10"/>
    <mergeCell ref="D9:D10"/>
    <mergeCell ref="E9:G9"/>
    <mergeCell ref="I9:J10"/>
    <mergeCell ref="K9:K10"/>
    <mergeCell ref="L9:N9"/>
    <mergeCell ref="O9:P9"/>
    <mergeCell ref="E10:G10"/>
    <mergeCell ref="L10:N10"/>
    <mergeCell ref="O10:P10"/>
    <mergeCell ref="B11:B13"/>
    <mergeCell ref="C11:E11"/>
    <mergeCell ref="F11:F13"/>
    <mergeCell ref="G11:K11"/>
    <mergeCell ref="L11:L13"/>
    <mergeCell ref="M11:P11"/>
    <mergeCell ref="C12:E12"/>
    <mergeCell ref="G12:K12"/>
    <mergeCell ref="M12:P12"/>
    <mergeCell ref="C13:E13"/>
    <mergeCell ref="G13:K13"/>
    <mergeCell ref="M13:P13"/>
    <mergeCell ref="B14:B15"/>
    <mergeCell ref="C14:C15"/>
    <mergeCell ref="D14:D15"/>
    <mergeCell ref="E14:E15"/>
    <mergeCell ref="F14:H15"/>
    <mergeCell ref="K16:K18"/>
    <mergeCell ref="L16:L18"/>
    <mergeCell ref="M16:M18"/>
    <mergeCell ref="N16:N18"/>
    <mergeCell ref="O16:O18"/>
    <mergeCell ref="P16:P18"/>
    <mergeCell ref="I14:J14"/>
    <mergeCell ref="I15:J15"/>
    <mergeCell ref="B16:B18"/>
    <mergeCell ref="C16:C17"/>
    <mergeCell ref="D16:D17"/>
    <mergeCell ref="E16:E18"/>
    <mergeCell ref="G16:H16"/>
    <mergeCell ref="I16:J16"/>
    <mergeCell ref="G17:H17"/>
    <mergeCell ref="I17:J17"/>
    <mergeCell ref="G18:H18"/>
    <mergeCell ref="I18:J18"/>
    <mergeCell ref="B19:B21"/>
    <mergeCell ref="C19:C20"/>
    <mergeCell ref="D19:D20"/>
    <mergeCell ref="E19:E21"/>
    <mergeCell ref="G19:H19"/>
    <mergeCell ref="I19:J19"/>
    <mergeCell ref="G20:H20"/>
    <mergeCell ref="I20:J20"/>
    <mergeCell ref="K22:K24"/>
    <mergeCell ref="L22:L24"/>
    <mergeCell ref="M22:M24"/>
    <mergeCell ref="N22:N24"/>
    <mergeCell ref="O22:O24"/>
    <mergeCell ref="P22:P24"/>
    <mergeCell ref="G21:H21"/>
    <mergeCell ref="I21:J21"/>
    <mergeCell ref="B22:B24"/>
    <mergeCell ref="C22:C23"/>
    <mergeCell ref="D22:D23"/>
    <mergeCell ref="E22:E24"/>
    <mergeCell ref="G22:H22"/>
    <mergeCell ref="I22:J22"/>
    <mergeCell ref="G23:H23"/>
    <mergeCell ref="I23:J23"/>
    <mergeCell ref="K19:K21"/>
    <mergeCell ref="L19:L21"/>
    <mergeCell ref="M19:M21"/>
    <mergeCell ref="N19:N21"/>
    <mergeCell ref="O19:O21"/>
    <mergeCell ref="P19:P21"/>
    <mergeCell ref="G24:H24"/>
    <mergeCell ref="I24:J24"/>
    <mergeCell ref="B25:B27"/>
    <mergeCell ref="C25:C26"/>
    <mergeCell ref="D25:D26"/>
    <mergeCell ref="E25:E27"/>
    <mergeCell ref="G25:H25"/>
    <mergeCell ref="I25:J25"/>
    <mergeCell ref="G26:H26"/>
    <mergeCell ref="I26:J26"/>
    <mergeCell ref="K28:K30"/>
    <mergeCell ref="L28:L30"/>
    <mergeCell ref="M28:M30"/>
    <mergeCell ref="N28:N30"/>
    <mergeCell ref="O28:O30"/>
    <mergeCell ref="P28:P30"/>
    <mergeCell ref="G27:H27"/>
    <mergeCell ref="I27:J27"/>
    <mergeCell ref="B28:B30"/>
    <mergeCell ref="C28:C29"/>
    <mergeCell ref="D28:D29"/>
    <mergeCell ref="E28:E30"/>
    <mergeCell ref="G28:H28"/>
    <mergeCell ref="I28:J28"/>
    <mergeCell ref="G29:H29"/>
    <mergeCell ref="I29:J29"/>
    <mergeCell ref="K25:K27"/>
    <mergeCell ref="L25:L27"/>
    <mergeCell ref="M25:M27"/>
    <mergeCell ref="N25:N27"/>
    <mergeCell ref="O25:O27"/>
    <mergeCell ref="P25:P27"/>
    <mergeCell ref="G30:H30"/>
    <mergeCell ref="I30:J30"/>
    <mergeCell ref="B31:B33"/>
    <mergeCell ref="C31:C32"/>
    <mergeCell ref="D31:D32"/>
    <mergeCell ref="E31:E33"/>
    <mergeCell ref="G31:H31"/>
    <mergeCell ref="I31:J31"/>
    <mergeCell ref="G32:H32"/>
    <mergeCell ref="I32:J32"/>
    <mergeCell ref="K34:K36"/>
    <mergeCell ref="L34:L36"/>
    <mergeCell ref="M34:M36"/>
    <mergeCell ref="N34:N36"/>
    <mergeCell ref="O34:O36"/>
    <mergeCell ref="P34:P36"/>
    <mergeCell ref="G33:H33"/>
    <mergeCell ref="I33:J33"/>
    <mergeCell ref="B34:B36"/>
    <mergeCell ref="C34:C35"/>
    <mergeCell ref="D34:D35"/>
    <mergeCell ref="E34:E36"/>
    <mergeCell ref="G34:H34"/>
    <mergeCell ref="I34:J34"/>
    <mergeCell ref="G35:H35"/>
    <mergeCell ref="I35:J35"/>
    <mergeCell ref="K31:K33"/>
    <mergeCell ref="L31:L33"/>
    <mergeCell ref="M31:M33"/>
    <mergeCell ref="N31:N33"/>
    <mergeCell ref="O31:O33"/>
    <mergeCell ref="P31:P33"/>
    <mergeCell ref="G36:H36"/>
    <mergeCell ref="I36:J36"/>
    <mergeCell ref="B37:B39"/>
    <mergeCell ref="C37:C38"/>
    <mergeCell ref="D37:D38"/>
    <mergeCell ref="E37:E39"/>
    <mergeCell ref="G37:H37"/>
    <mergeCell ref="I37:J37"/>
    <mergeCell ref="G38:H38"/>
    <mergeCell ref="I38:J38"/>
    <mergeCell ref="K40:K42"/>
    <mergeCell ref="L40:L42"/>
    <mergeCell ref="M40:M42"/>
    <mergeCell ref="N40:N42"/>
    <mergeCell ref="O40:O42"/>
    <mergeCell ref="P40:P42"/>
    <mergeCell ref="G39:H39"/>
    <mergeCell ref="I39:J39"/>
    <mergeCell ref="B40:B42"/>
    <mergeCell ref="C40:C41"/>
    <mergeCell ref="D40:D41"/>
    <mergeCell ref="E40:E42"/>
    <mergeCell ref="G40:H40"/>
    <mergeCell ref="I40:J40"/>
    <mergeCell ref="G41:H41"/>
    <mergeCell ref="I41:J41"/>
    <mergeCell ref="K37:K39"/>
    <mergeCell ref="L37:L39"/>
    <mergeCell ref="M37:M39"/>
    <mergeCell ref="N37:N39"/>
    <mergeCell ref="O37:O39"/>
    <mergeCell ref="P37:P39"/>
    <mergeCell ref="G42:H42"/>
    <mergeCell ref="I42:J42"/>
    <mergeCell ref="B43:B45"/>
    <mergeCell ref="C43:C44"/>
    <mergeCell ref="D43:D44"/>
    <mergeCell ref="E43:E45"/>
    <mergeCell ref="G43:H43"/>
    <mergeCell ref="I43:J43"/>
    <mergeCell ref="G44:H44"/>
    <mergeCell ref="I44:J44"/>
    <mergeCell ref="K46:K48"/>
    <mergeCell ref="L46:L48"/>
    <mergeCell ref="M46:M48"/>
    <mergeCell ref="N46:N48"/>
    <mergeCell ref="O46:O48"/>
    <mergeCell ref="P46:P48"/>
    <mergeCell ref="G45:H45"/>
    <mergeCell ref="I45:J45"/>
    <mergeCell ref="B46:B48"/>
    <mergeCell ref="C46:C47"/>
    <mergeCell ref="D46:D47"/>
    <mergeCell ref="E46:E48"/>
    <mergeCell ref="G46:H46"/>
    <mergeCell ref="I46:J46"/>
    <mergeCell ref="G47:H47"/>
    <mergeCell ref="I47:J47"/>
    <mergeCell ref="K43:K45"/>
    <mergeCell ref="L43:L45"/>
    <mergeCell ref="M43:M45"/>
    <mergeCell ref="N43:N45"/>
    <mergeCell ref="O43:O45"/>
    <mergeCell ref="P43:P45"/>
    <mergeCell ref="G48:H48"/>
    <mergeCell ref="I48:J48"/>
    <mergeCell ref="B49:B58"/>
    <mergeCell ref="C49:C53"/>
    <mergeCell ref="D49:D53"/>
    <mergeCell ref="E49:E58"/>
    <mergeCell ref="G49:H49"/>
    <mergeCell ref="I49:J49"/>
    <mergeCell ref="G50:H50"/>
    <mergeCell ref="I50:J50"/>
    <mergeCell ref="G51:H51"/>
    <mergeCell ref="I51:J51"/>
    <mergeCell ref="G52:H52"/>
    <mergeCell ref="I52:J52"/>
    <mergeCell ref="G53:H53"/>
    <mergeCell ref="I53:J53"/>
    <mergeCell ref="K49:K58"/>
    <mergeCell ref="L49:L58"/>
    <mergeCell ref="M49:M58"/>
    <mergeCell ref="G58:H58"/>
    <mergeCell ref="I58:J58"/>
    <mergeCell ref="B59:J60"/>
    <mergeCell ref="O59:O60"/>
    <mergeCell ref="P59:P60"/>
    <mergeCell ref="B61:P61"/>
    <mergeCell ref="C54:C58"/>
    <mergeCell ref="D54:D58"/>
    <mergeCell ref="G54:H54"/>
    <mergeCell ref="I54:J54"/>
    <mergeCell ref="G55:H55"/>
    <mergeCell ref="I55:J55"/>
    <mergeCell ref="G56:H56"/>
    <mergeCell ref="I56:J56"/>
    <mergeCell ref="G57:H57"/>
    <mergeCell ref="I57:J57"/>
    <mergeCell ref="N49:N58"/>
    <mergeCell ref="O49:O58"/>
    <mergeCell ref="P49:P58"/>
    <mergeCell ref="B62:F62"/>
    <mergeCell ref="G62:L62"/>
    <mergeCell ref="M62:P62"/>
    <mergeCell ref="B63:I68"/>
    <mergeCell ref="J63:P63"/>
    <mergeCell ref="K64:P64"/>
    <mergeCell ref="J65:P65"/>
    <mergeCell ref="J66:N66"/>
    <mergeCell ref="O66:P66"/>
    <mergeCell ref="J67:N67"/>
    <mergeCell ref="B72:F72"/>
    <mergeCell ref="G72:L72"/>
    <mergeCell ref="M72:P72"/>
    <mergeCell ref="B73:P73"/>
    <mergeCell ref="A74:C74"/>
    <mergeCell ref="D74:I74"/>
    <mergeCell ref="J74:K74"/>
    <mergeCell ref="L74:P74"/>
    <mergeCell ref="O67:P67"/>
    <mergeCell ref="J68:P68"/>
    <mergeCell ref="B69:P69"/>
    <mergeCell ref="A70:P70"/>
    <mergeCell ref="B71:F71"/>
    <mergeCell ref="G71:L71"/>
    <mergeCell ref="M71:P71"/>
  </mergeCells>
  <printOptions horizontalCentered="1"/>
  <pageMargins left="0.35433070866141736" right="0.23622047244094491" top="0.74803149606299213" bottom="0.74803149606299213" header="0.19685039370078741" footer="0.31496062992125984"/>
  <pageSetup paperSize="5" scale="70" orientation="portrait" r:id="rId1"/>
  <headerFooter>
    <oddHeader>&amp;C&amp;"-,Negrita Cursiva"&amp;12Protocolo integrado de aforo en ríos de montaña 
Universidad Nacional de Colombia-Sede Manizales</oddHeader>
  </headerFooter>
  <drawing r:id="rId2"/>
  <legacyDrawing r:id="rId3"/>
  <picture r:id="rId4"/>
  <oleObjects>
    <mc:AlternateContent xmlns:mc="http://schemas.openxmlformats.org/markup-compatibility/2006">
      <mc:Choice Requires="x14">
        <oleObject progId="CorelDRAW.Graphic.13" shapeId="14338" r:id="rId5">
          <objectPr defaultSize="0" autoPict="0" r:id="rId6">
            <anchor moveWithCells="1">
              <from>
                <xdr:col>14</xdr:col>
                <xdr:colOff>504825</xdr:colOff>
                <xdr:row>1</xdr:row>
                <xdr:rowOff>95250</xdr:rowOff>
              </from>
              <to>
                <xdr:col>15</xdr:col>
                <xdr:colOff>352425</xdr:colOff>
                <xdr:row>2</xdr:row>
                <xdr:rowOff>38100</xdr:rowOff>
              </to>
            </anchor>
          </objectPr>
        </oleObject>
      </mc:Choice>
      <mc:Fallback>
        <oleObject progId="CorelDRAW.Graphic.13" shapeId="14338" r:id="rId5"/>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74"/>
  <sheetViews>
    <sheetView view="pageBreakPreview" zoomScaleSheetLayoutView="100" zoomScalePageLayoutView="110" workbookViewId="0">
      <selection activeCell="J5" sqref="J5:P5"/>
    </sheetView>
  </sheetViews>
  <sheetFormatPr baseColWidth="10" defaultColWidth="11.42578125" defaultRowHeight="15" x14ac:dyDescent="0.25"/>
  <cols>
    <col min="1" max="1" width="0.140625" customWidth="1"/>
    <col min="2" max="2" width="6.7109375" customWidth="1"/>
    <col min="3" max="3" width="7.42578125" customWidth="1"/>
    <col min="4" max="4" width="11" bestFit="1" customWidth="1"/>
    <col min="5" max="5" width="6.85546875" customWidth="1"/>
    <col min="6" max="6" width="8.7109375" customWidth="1"/>
    <col min="7" max="7" width="6.7109375" customWidth="1"/>
    <col min="8" max="8" width="5.7109375" customWidth="1"/>
    <col min="9" max="9" width="6.85546875" customWidth="1"/>
    <col min="10" max="10" width="7.140625" customWidth="1"/>
    <col min="11" max="11" width="12" bestFit="1" customWidth="1"/>
    <col min="12" max="12" width="8" bestFit="1" customWidth="1"/>
    <col min="13" max="13" width="11" bestFit="1" customWidth="1"/>
    <col min="14" max="14" width="10.7109375" customWidth="1"/>
    <col min="15" max="16" width="11.7109375" customWidth="1"/>
  </cols>
  <sheetData>
    <row r="1" spans="1:16" ht="4.9000000000000004" customHeight="1" thickBot="1" x14ac:dyDescent="0.3"/>
    <row r="2" spans="1:16" s="2" customFormat="1" ht="30" customHeight="1" x14ac:dyDescent="0.25">
      <c r="A2" s="11"/>
      <c r="B2" s="422"/>
      <c r="C2" s="423"/>
      <c r="D2" s="424"/>
      <c r="E2" s="285" t="s">
        <v>54</v>
      </c>
      <c r="F2" s="286"/>
      <c r="G2" s="286"/>
      <c r="H2" s="286"/>
      <c r="I2" s="286"/>
      <c r="J2" s="286"/>
      <c r="K2" s="286"/>
      <c r="L2" s="286"/>
      <c r="M2" s="286"/>
      <c r="N2" s="286"/>
      <c r="O2" s="425"/>
      <c r="P2" s="289"/>
    </row>
    <row r="3" spans="1:16" s="2" customFormat="1" ht="20.45" customHeight="1" thickBot="1" x14ac:dyDescent="0.3">
      <c r="A3" s="11"/>
      <c r="B3" s="426"/>
      <c r="C3" s="427"/>
      <c r="D3" s="428"/>
      <c r="E3" s="287"/>
      <c r="F3" s="288"/>
      <c r="G3" s="288"/>
      <c r="H3" s="288"/>
      <c r="I3" s="288"/>
      <c r="J3" s="288"/>
      <c r="K3" s="288"/>
      <c r="L3" s="288"/>
      <c r="M3" s="288"/>
      <c r="N3" s="288"/>
      <c r="O3" s="429"/>
      <c r="P3" s="290"/>
    </row>
    <row r="4" spans="1:16" s="2" customFormat="1" ht="4.9000000000000004" customHeight="1" thickBot="1" x14ac:dyDescent="0.3">
      <c r="A4" s="11"/>
      <c r="B4" s="291"/>
      <c r="C4" s="291"/>
      <c r="D4" s="291"/>
      <c r="E4" s="291"/>
      <c r="F4" s="291"/>
      <c r="G4" s="291"/>
      <c r="H4" s="291"/>
      <c r="I4" s="291"/>
      <c r="J4" s="291"/>
      <c r="K4" s="291"/>
      <c r="L4" s="291"/>
      <c r="M4" s="291"/>
      <c r="N4" s="291"/>
      <c r="O4" s="291"/>
      <c r="P4" s="291"/>
    </row>
    <row r="5" spans="1:16" s="435" customFormat="1" ht="28.5" customHeight="1" thickBot="1" x14ac:dyDescent="0.3">
      <c r="A5" s="433"/>
      <c r="B5" s="19" t="s">
        <v>0</v>
      </c>
      <c r="C5" s="292">
        <v>42957</v>
      </c>
      <c r="D5" s="275"/>
      <c r="E5" s="269" t="s">
        <v>1</v>
      </c>
      <c r="F5" s="270"/>
      <c r="G5" s="434">
        <v>6</v>
      </c>
      <c r="H5" s="274" t="s">
        <v>2</v>
      </c>
      <c r="I5" s="270"/>
      <c r="J5" s="430" t="s">
        <v>110</v>
      </c>
      <c r="K5" s="431"/>
      <c r="L5" s="431"/>
      <c r="M5" s="431"/>
      <c r="N5" s="431"/>
      <c r="O5" s="431"/>
      <c r="P5" s="432"/>
    </row>
    <row r="6" spans="1:16" s="20" customFormat="1" ht="11.25" customHeight="1" thickBot="1" x14ac:dyDescent="0.3">
      <c r="A6" s="18"/>
      <c r="B6" s="269" t="s">
        <v>3</v>
      </c>
      <c r="C6" s="270"/>
      <c r="D6" s="271" t="s">
        <v>55</v>
      </c>
      <c r="E6" s="373"/>
      <c r="F6" s="373"/>
      <c r="G6" s="373"/>
      <c r="H6" s="271"/>
      <c r="I6" s="271"/>
      <c r="J6" s="272"/>
      <c r="K6" s="273" t="s">
        <v>4</v>
      </c>
      <c r="L6" s="274"/>
      <c r="M6" s="275" t="s">
        <v>88</v>
      </c>
      <c r="N6" s="276"/>
      <c r="O6" s="275" t="s">
        <v>89</v>
      </c>
      <c r="P6" s="277"/>
    </row>
    <row r="7" spans="1:16" s="20" customFormat="1" ht="14.1" customHeight="1" x14ac:dyDescent="0.25">
      <c r="A7" s="18"/>
      <c r="B7" s="278" t="s">
        <v>58</v>
      </c>
      <c r="C7" s="258"/>
      <c r="D7" s="258"/>
      <c r="E7" s="279"/>
      <c r="F7" s="280" t="s">
        <v>11</v>
      </c>
      <c r="G7" s="281"/>
      <c r="H7" s="282"/>
      <c r="I7" s="60">
        <v>0.40277777777777773</v>
      </c>
      <c r="J7" s="283" t="s">
        <v>12</v>
      </c>
      <c r="K7" s="284"/>
      <c r="L7" s="61">
        <v>0.65</v>
      </c>
      <c r="M7" s="278" t="s">
        <v>14</v>
      </c>
      <c r="N7" s="258"/>
      <c r="O7" s="258"/>
      <c r="P7" s="23">
        <v>2.2400000000000002</v>
      </c>
    </row>
    <row r="8" spans="1:16" s="20" customFormat="1" ht="14.1" customHeight="1" thickBot="1" x14ac:dyDescent="0.3">
      <c r="A8" s="18"/>
      <c r="B8" s="247" t="s">
        <v>6</v>
      </c>
      <c r="C8" s="248"/>
      <c r="D8" s="248"/>
      <c r="E8" s="249"/>
      <c r="F8" s="24" t="s">
        <v>15</v>
      </c>
      <c r="G8" s="25"/>
      <c r="H8" s="26"/>
      <c r="I8" s="62">
        <v>0.4375</v>
      </c>
      <c r="J8" s="250" t="s">
        <v>16</v>
      </c>
      <c r="K8" s="251"/>
      <c r="L8" s="65">
        <v>0.65</v>
      </c>
      <c r="M8" s="252" t="s">
        <v>18</v>
      </c>
      <c r="N8" s="232"/>
      <c r="O8" s="232"/>
      <c r="P8" s="28">
        <v>0.2</v>
      </c>
    </row>
    <row r="9" spans="1:16" s="20" customFormat="1" ht="14.1" customHeight="1" x14ac:dyDescent="0.25">
      <c r="A9" s="29"/>
      <c r="B9" s="321" t="s">
        <v>7</v>
      </c>
      <c r="C9" s="322"/>
      <c r="D9" s="256" t="s">
        <v>8</v>
      </c>
      <c r="E9" s="258" t="s">
        <v>9</v>
      </c>
      <c r="F9" s="258"/>
      <c r="G9" s="258"/>
      <c r="H9" s="61"/>
      <c r="I9" s="259" t="s">
        <v>59</v>
      </c>
      <c r="J9" s="260"/>
      <c r="K9" s="332">
        <v>1.32</v>
      </c>
      <c r="L9" s="265" t="s">
        <v>13</v>
      </c>
      <c r="M9" s="266"/>
      <c r="N9" s="266"/>
      <c r="O9" s="267">
        <v>8</v>
      </c>
      <c r="P9" s="268"/>
    </row>
    <row r="10" spans="1:16" s="20" customFormat="1" ht="14.1" customHeight="1" thickBot="1" x14ac:dyDescent="0.3">
      <c r="A10" s="29"/>
      <c r="B10" s="323"/>
      <c r="C10" s="324"/>
      <c r="D10" s="257"/>
      <c r="E10" s="232" t="s">
        <v>10</v>
      </c>
      <c r="F10" s="232"/>
      <c r="G10" s="232"/>
      <c r="H10" s="66" t="s">
        <v>5</v>
      </c>
      <c r="I10" s="261"/>
      <c r="J10" s="262"/>
      <c r="K10" s="333"/>
      <c r="L10" s="233" t="s">
        <v>17</v>
      </c>
      <c r="M10" s="234"/>
      <c r="N10" s="234"/>
      <c r="O10" s="235">
        <v>0.39861111111111108</v>
      </c>
      <c r="P10" s="236"/>
    </row>
    <row r="11" spans="1:16" s="33" customFormat="1" ht="25.15" customHeight="1" x14ac:dyDescent="0.2">
      <c r="A11" s="12"/>
      <c r="B11" s="370" t="s">
        <v>19</v>
      </c>
      <c r="C11" s="240" t="s">
        <v>60</v>
      </c>
      <c r="D11" s="240"/>
      <c r="E11" s="240"/>
      <c r="F11" s="242"/>
      <c r="G11" s="241" t="s">
        <v>61</v>
      </c>
      <c r="H11" s="241"/>
      <c r="I11" s="241"/>
      <c r="J11" s="241"/>
      <c r="K11" s="241"/>
      <c r="L11" s="242"/>
      <c r="M11" s="241" t="s">
        <v>62</v>
      </c>
      <c r="N11" s="241"/>
      <c r="O11" s="241"/>
      <c r="P11" s="245"/>
    </row>
    <row r="12" spans="1:16" s="33" customFormat="1" ht="17.45" customHeight="1" x14ac:dyDescent="0.2">
      <c r="A12" s="12"/>
      <c r="B12" s="371"/>
      <c r="C12" s="246" t="s">
        <v>63</v>
      </c>
      <c r="D12" s="246"/>
      <c r="E12" s="246"/>
      <c r="F12" s="243"/>
      <c r="G12" s="210" t="s">
        <v>66</v>
      </c>
      <c r="H12" s="210"/>
      <c r="I12" s="210"/>
      <c r="J12" s="210"/>
      <c r="K12" s="210"/>
      <c r="L12" s="243"/>
      <c r="M12" s="210" t="s">
        <v>65</v>
      </c>
      <c r="N12" s="210"/>
      <c r="O12" s="210"/>
      <c r="P12" s="211"/>
    </row>
    <row r="13" spans="1:16" s="33" customFormat="1" ht="25.15" customHeight="1" thickBot="1" x14ac:dyDescent="0.25">
      <c r="A13" s="12"/>
      <c r="B13" s="372"/>
      <c r="C13" s="214"/>
      <c r="D13" s="214"/>
      <c r="E13" s="214"/>
      <c r="F13" s="244"/>
      <c r="G13" s="214" t="s">
        <v>64</v>
      </c>
      <c r="H13" s="214"/>
      <c r="I13" s="214"/>
      <c r="J13" s="214"/>
      <c r="K13" s="214"/>
      <c r="L13" s="244"/>
      <c r="M13" s="214" t="s">
        <v>67</v>
      </c>
      <c r="N13" s="214"/>
      <c r="O13" s="214"/>
      <c r="P13" s="215"/>
    </row>
    <row r="14" spans="1:16" ht="16.5" customHeight="1" x14ac:dyDescent="0.25">
      <c r="A14" s="5"/>
      <c r="B14" s="358" t="s">
        <v>20</v>
      </c>
      <c r="C14" s="360" t="s">
        <v>21</v>
      </c>
      <c r="D14" s="360" t="s">
        <v>42</v>
      </c>
      <c r="E14" s="362" t="s">
        <v>22</v>
      </c>
      <c r="F14" s="364" t="s">
        <v>43</v>
      </c>
      <c r="G14" s="365"/>
      <c r="H14" s="366"/>
      <c r="I14" s="354" t="s">
        <v>44</v>
      </c>
      <c r="J14" s="355"/>
      <c r="K14" s="67"/>
      <c r="L14" s="68" t="s">
        <v>45</v>
      </c>
      <c r="M14" s="68" t="s">
        <v>46</v>
      </c>
      <c r="N14" s="68" t="s">
        <v>46</v>
      </c>
      <c r="O14" s="68" t="s">
        <v>47</v>
      </c>
      <c r="P14" s="69" t="s">
        <v>23</v>
      </c>
    </row>
    <row r="15" spans="1:16" ht="14.1" customHeight="1" thickBot="1" x14ac:dyDescent="0.3">
      <c r="A15" s="5"/>
      <c r="B15" s="359"/>
      <c r="C15" s="361"/>
      <c r="D15" s="361"/>
      <c r="E15" s="363"/>
      <c r="F15" s="367"/>
      <c r="G15" s="368"/>
      <c r="H15" s="369"/>
      <c r="I15" s="356" t="s">
        <v>24</v>
      </c>
      <c r="J15" s="357"/>
      <c r="K15" s="70" t="s">
        <v>25</v>
      </c>
      <c r="L15" s="70" t="s">
        <v>48</v>
      </c>
      <c r="M15" s="70" t="s">
        <v>49</v>
      </c>
      <c r="N15" s="70" t="s">
        <v>26</v>
      </c>
      <c r="O15" s="70" t="s">
        <v>27</v>
      </c>
      <c r="P15" s="71" t="s">
        <v>28</v>
      </c>
    </row>
    <row r="16" spans="1:16" s="3" customFormat="1" ht="14.1" customHeight="1" x14ac:dyDescent="0.2">
      <c r="A16" s="12"/>
      <c r="B16" s="180">
        <v>1</v>
      </c>
      <c r="C16" s="183">
        <f>K9</f>
        <v>1.32</v>
      </c>
      <c r="D16" s="165">
        <v>0</v>
      </c>
      <c r="E16" s="165">
        <v>0.04</v>
      </c>
      <c r="F16" s="40" t="s">
        <v>68</v>
      </c>
      <c r="G16" s="174" t="str">
        <f>IF(E16&lt;0.12,"NA",IF(E16&gt;=0.12,0.2*E16))</f>
        <v>NA</v>
      </c>
      <c r="H16" s="174"/>
      <c r="I16" s="174"/>
      <c r="J16" s="174"/>
      <c r="K16" s="165">
        <f>ROUND(+IF(E16&lt;0.12,(I17),(IF(E16&gt;=0.12,((I16+2*I17+I18)/4)))),3)</f>
        <v>8.6999999999999994E-2</v>
      </c>
      <c r="L16" s="165">
        <f>ROUND(+(D16+D18)/2*(C18-C16),3)</f>
        <v>5.0000000000000001E-3</v>
      </c>
      <c r="M16" s="168">
        <f>ROUND(+K16*L16,4)</f>
        <v>4.0000000000000002E-4</v>
      </c>
      <c r="N16" s="171">
        <f>ROUND(+M16/$M$59*100,1)</f>
        <v>1.5</v>
      </c>
      <c r="O16" s="174"/>
      <c r="P16" s="177"/>
    </row>
    <row r="17" spans="1:16" s="3" customFormat="1" ht="14.1" customHeight="1" x14ac:dyDescent="0.2">
      <c r="A17" s="12"/>
      <c r="B17" s="181"/>
      <c r="C17" s="184"/>
      <c r="D17" s="166"/>
      <c r="E17" s="166"/>
      <c r="F17" s="41" t="s">
        <v>69</v>
      </c>
      <c r="G17" s="184">
        <f>IF(E16&lt;0.12,0.6*E16,IF(E16&gt;=0.12,0.6*E16))</f>
        <v>2.4E-2</v>
      </c>
      <c r="H17" s="184"/>
      <c r="I17" s="166">
        <v>8.6999999999999994E-2</v>
      </c>
      <c r="J17" s="166"/>
      <c r="K17" s="166"/>
      <c r="L17" s="166"/>
      <c r="M17" s="169"/>
      <c r="N17" s="172"/>
      <c r="O17" s="175"/>
      <c r="P17" s="178"/>
    </row>
    <row r="18" spans="1:16" s="3" customFormat="1" ht="13.9" customHeight="1" thickBot="1" x14ac:dyDescent="0.25">
      <c r="A18" s="12"/>
      <c r="B18" s="182"/>
      <c r="C18" s="42">
        <f>C16+$P$8</f>
        <v>1.52</v>
      </c>
      <c r="D18" s="58">
        <v>4.9000000000000002E-2</v>
      </c>
      <c r="E18" s="167"/>
      <c r="F18" s="44" t="s">
        <v>70</v>
      </c>
      <c r="G18" s="185" t="str">
        <f>IF(E16&lt;0.12,"NA",IF(E16&gt;=0.12,0.8*E16))</f>
        <v>NA</v>
      </c>
      <c r="H18" s="185"/>
      <c r="I18" s="176"/>
      <c r="J18" s="176"/>
      <c r="K18" s="167"/>
      <c r="L18" s="167"/>
      <c r="M18" s="170"/>
      <c r="N18" s="173"/>
      <c r="O18" s="176"/>
      <c r="P18" s="179"/>
    </row>
    <row r="19" spans="1:16" s="3" customFormat="1" ht="14.1" customHeight="1" x14ac:dyDescent="0.2">
      <c r="A19" s="12"/>
      <c r="B19" s="180">
        <v>2</v>
      </c>
      <c r="C19" s="183">
        <f>C18</f>
        <v>1.52</v>
      </c>
      <c r="D19" s="165">
        <f>D18</f>
        <v>4.9000000000000002E-2</v>
      </c>
      <c r="E19" s="165">
        <v>6.5000000000000002E-2</v>
      </c>
      <c r="F19" s="40" t="s">
        <v>68</v>
      </c>
      <c r="G19" s="174" t="str">
        <f t="shared" ref="G19" si="0">IF(E19&lt;0.12,"NA",IF(E19&gt;=0.12,0.2*E19))</f>
        <v>NA</v>
      </c>
      <c r="H19" s="174"/>
      <c r="I19" s="174"/>
      <c r="J19" s="174"/>
      <c r="K19" s="165">
        <f t="shared" ref="K19" si="1">ROUND(+IF(E19&lt;0.12,(I20),(IF(E19&gt;=0.12,((I19+2*I20+I21)/4)))),3)</f>
        <v>0.112</v>
      </c>
      <c r="L19" s="165">
        <f>ROUND(+(D19+D21)/2*(C21-C19),3)</f>
        <v>1.0999999999999999E-2</v>
      </c>
      <c r="M19" s="168">
        <f t="shared" ref="M19" si="2">ROUND(+K19*L19,4)</f>
        <v>1.1999999999999999E-3</v>
      </c>
      <c r="N19" s="171">
        <f t="shared" ref="N19" si="3">ROUND(+M19/$M$59*100,1)</f>
        <v>4.4000000000000004</v>
      </c>
      <c r="O19" s="174"/>
      <c r="P19" s="177"/>
    </row>
    <row r="20" spans="1:16" s="3" customFormat="1" ht="14.1" customHeight="1" x14ac:dyDescent="0.2">
      <c r="A20" s="12"/>
      <c r="B20" s="181"/>
      <c r="C20" s="184"/>
      <c r="D20" s="166"/>
      <c r="E20" s="166"/>
      <c r="F20" s="41" t="s">
        <v>69</v>
      </c>
      <c r="G20" s="184">
        <f t="shared" ref="G20" si="4">IF(E19&lt;0.12,0.6*E19,IF(E19&gt;=0.12,0.6*E19))</f>
        <v>3.9E-2</v>
      </c>
      <c r="H20" s="184"/>
      <c r="I20" s="175">
        <v>0.112</v>
      </c>
      <c r="J20" s="175"/>
      <c r="K20" s="166"/>
      <c r="L20" s="166"/>
      <c r="M20" s="169"/>
      <c r="N20" s="172"/>
      <c r="O20" s="175"/>
      <c r="P20" s="178"/>
    </row>
    <row r="21" spans="1:16" s="3" customFormat="1" ht="13.9" customHeight="1" thickBot="1" x14ac:dyDescent="0.25">
      <c r="A21" s="12"/>
      <c r="B21" s="182"/>
      <c r="C21" s="42">
        <f>C19+$P$8</f>
        <v>1.72</v>
      </c>
      <c r="D21" s="58">
        <v>6.5000000000000002E-2</v>
      </c>
      <c r="E21" s="167"/>
      <c r="F21" s="44" t="s">
        <v>70</v>
      </c>
      <c r="G21" s="185" t="str">
        <f t="shared" ref="G21" si="5">IF(E19&lt;0.12,"NA",IF(E19&gt;=0.12,0.8*E19))</f>
        <v>NA</v>
      </c>
      <c r="H21" s="185"/>
      <c r="I21" s="176"/>
      <c r="J21" s="176"/>
      <c r="K21" s="167"/>
      <c r="L21" s="167"/>
      <c r="M21" s="170"/>
      <c r="N21" s="173"/>
      <c r="O21" s="176"/>
      <c r="P21" s="179"/>
    </row>
    <row r="22" spans="1:16" s="3" customFormat="1" ht="14.1" customHeight="1" x14ac:dyDescent="0.2">
      <c r="A22" s="12"/>
      <c r="B22" s="180">
        <v>3</v>
      </c>
      <c r="C22" s="183">
        <f>C21</f>
        <v>1.72</v>
      </c>
      <c r="D22" s="165">
        <f>D21</f>
        <v>6.5000000000000002E-2</v>
      </c>
      <c r="E22" s="165">
        <v>5.6000000000000001E-2</v>
      </c>
      <c r="F22" s="40" t="s">
        <v>68</v>
      </c>
      <c r="G22" s="174" t="str">
        <f t="shared" ref="G22" si="6">IF(E22&lt;0.12,"NA",IF(E22&gt;=0.12,0.2*E22))</f>
        <v>NA</v>
      </c>
      <c r="H22" s="174"/>
      <c r="I22" s="174"/>
      <c r="J22" s="174"/>
      <c r="K22" s="165">
        <f t="shared" ref="K22" si="7">ROUND(+IF(E22&lt;0.12,(I23),(IF(E22&gt;=0.12,((I22+2*I23+I24)/4)))),3)</f>
        <v>0.14899999999999999</v>
      </c>
      <c r="L22" s="165">
        <f>ROUND(+(D22+D24)/2*(C24-C22),3)</f>
        <v>1.4999999999999999E-2</v>
      </c>
      <c r="M22" s="168">
        <f t="shared" ref="M22" si="8">ROUND(+K22*L22,4)</f>
        <v>2.2000000000000001E-3</v>
      </c>
      <c r="N22" s="171">
        <f>ROUND(+M22/$M$59*100,1)</f>
        <v>8.1</v>
      </c>
      <c r="O22" s="174"/>
      <c r="P22" s="177"/>
    </row>
    <row r="23" spans="1:16" s="3" customFormat="1" ht="14.1" customHeight="1" x14ac:dyDescent="0.2">
      <c r="A23" s="12"/>
      <c r="B23" s="181"/>
      <c r="C23" s="184"/>
      <c r="D23" s="166"/>
      <c r="E23" s="166"/>
      <c r="F23" s="41" t="s">
        <v>69</v>
      </c>
      <c r="G23" s="184">
        <f t="shared" ref="G23" si="9">IF(E22&lt;0.12,0.6*E22,IF(E22&gt;=0.12,0.6*E22))</f>
        <v>3.3599999999999998E-2</v>
      </c>
      <c r="H23" s="184"/>
      <c r="I23" s="175">
        <v>0.14899999999999999</v>
      </c>
      <c r="J23" s="175"/>
      <c r="K23" s="166"/>
      <c r="L23" s="166"/>
      <c r="M23" s="169"/>
      <c r="N23" s="172"/>
      <c r="O23" s="175"/>
      <c r="P23" s="178"/>
    </row>
    <row r="24" spans="1:16" s="3" customFormat="1" ht="13.9" customHeight="1" thickBot="1" x14ac:dyDescent="0.25">
      <c r="A24" s="12"/>
      <c r="B24" s="182"/>
      <c r="C24" s="42">
        <f>C22+$P$8</f>
        <v>1.92</v>
      </c>
      <c r="D24" s="58">
        <v>8.3000000000000004E-2</v>
      </c>
      <c r="E24" s="167"/>
      <c r="F24" s="44" t="s">
        <v>70</v>
      </c>
      <c r="G24" s="185" t="str">
        <f t="shared" ref="G24" si="10">IF(E22&lt;0.12,"NA",IF(E22&gt;=0.12,0.8*E22))</f>
        <v>NA</v>
      </c>
      <c r="H24" s="185"/>
      <c r="I24" s="176"/>
      <c r="J24" s="176"/>
      <c r="K24" s="167"/>
      <c r="L24" s="167"/>
      <c r="M24" s="170"/>
      <c r="N24" s="173"/>
      <c r="O24" s="176"/>
      <c r="P24" s="179"/>
    </row>
    <row r="25" spans="1:16" s="3" customFormat="1" ht="14.1" customHeight="1" x14ac:dyDescent="0.2">
      <c r="A25" s="12"/>
      <c r="B25" s="180">
        <v>4</v>
      </c>
      <c r="C25" s="183">
        <f>C24</f>
        <v>1.92</v>
      </c>
      <c r="D25" s="165">
        <f>D24</f>
        <v>8.3000000000000004E-2</v>
      </c>
      <c r="E25" s="165">
        <v>7.3999999999999996E-2</v>
      </c>
      <c r="F25" s="40" t="s">
        <v>68</v>
      </c>
      <c r="G25" s="174" t="str">
        <f t="shared" ref="G25" si="11">IF(E25&lt;0.12,"NA",IF(E25&gt;=0.12,0.2*E25))</f>
        <v>NA</v>
      </c>
      <c r="H25" s="174"/>
      <c r="I25" s="317"/>
      <c r="J25" s="318"/>
      <c r="K25" s="165">
        <f t="shared" ref="K25" si="12">ROUND(+IF(E25&lt;0.12,(I26),(IF(E25&gt;=0.12,((I25+2*I26+I27)/4)))),3)</f>
        <v>0.16500000000000001</v>
      </c>
      <c r="L25" s="165">
        <f>ROUND(+(D25+D27)/2*(C27-C25),3)</f>
        <v>1.6E-2</v>
      </c>
      <c r="M25" s="168">
        <f t="shared" ref="M25" si="13">ROUND(+K25*L25,4)</f>
        <v>2.5999999999999999E-3</v>
      </c>
      <c r="N25" s="171">
        <f t="shared" ref="N25" si="14">ROUND(+M25/$M$59*100,1)</f>
        <v>9.6</v>
      </c>
      <c r="O25" s="174"/>
      <c r="P25" s="177"/>
    </row>
    <row r="26" spans="1:16" s="3" customFormat="1" ht="14.1" customHeight="1" x14ac:dyDescent="0.2">
      <c r="A26" s="12"/>
      <c r="B26" s="181"/>
      <c r="C26" s="184"/>
      <c r="D26" s="166"/>
      <c r="E26" s="166"/>
      <c r="F26" s="41" t="s">
        <v>69</v>
      </c>
      <c r="G26" s="184">
        <f t="shared" ref="G26" si="15">IF(E25&lt;0.12,0.6*E25,IF(E25&gt;=0.12,0.6*E25))</f>
        <v>4.4399999999999995E-2</v>
      </c>
      <c r="H26" s="184"/>
      <c r="I26" s="175">
        <v>0.16500000000000001</v>
      </c>
      <c r="J26" s="175"/>
      <c r="K26" s="166"/>
      <c r="L26" s="166"/>
      <c r="M26" s="169"/>
      <c r="N26" s="172"/>
      <c r="O26" s="175"/>
      <c r="P26" s="178"/>
    </row>
    <row r="27" spans="1:16" s="3" customFormat="1" ht="13.9" customHeight="1" thickBot="1" x14ac:dyDescent="0.25">
      <c r="A27" s="12"/>
      <c r="B27" s="182"/>
      <c r="C27" s="42">
        <f>C25+$P$8</f>
        <v>2.12</v>
      </c>
      <c r="D27" s="58">
        <v>7.5999999999999998E-2</v>
      </c>
      <c r="E27" s="167"/>
      <c r="F27" s="44" t="s">
        <v>70</v>
      </c>
      <c r="G27" s="185" t="str">
        <f t="shared" ref="G27" si="16">IF(E25&lt;0.12,"NA",IF(E25&gt;=0.12,0.8*E25))</f>
        <v>NA</v>
      </c>
      <c r="H27" s="185"/>
      <c r="I27" s="176"/>
      <c r="J27" s="176"/>
      <c r="K27" s="167"/>
      <c r="L27" s="167"/>
      <c r="M27" s="170"/>
      <c r="N27" s="173"/>
      <c r="O27" s="176"/>
      <c r="P27" s="179"/>
    </row>
    <row r="28" spans="1:16" s="3" customFormat="1" ht="14.1" customHeight="1" x14ac:dyDescent="0.2">
      <c r="A28" s="12"/>
      <c r="B28" s="180">
        <v>5</v>
      </c>
      <c r="C28" s="183">
        <f>C27</f>
        <v>2.12</v>
      </c>
      <c r="D28" s="165">
        <f>D27</f>
        <v>7.5999999999999998E-2</v>
      </c>
      <c r="E28" s="165">
        <v>8.1000000000000003E-2</v>
      </c>
      <c r="F28" s="40" t="s">
        <v>68</v>
      </c>
      <c r="G28" s="174" t="str">
        <f t="shared" ref="G28" si="17">IF(E28&lt;0.12,"NA",IF(E28&gt;=0.12,0.2*E28))</f>
        <v>NA</v>
      </c>
      <c r="H28" s="174"/>
      <c r="I28" s="317"/>
      <c r="J28" s="318"/>
      <c r="K28" s="165">
        <f t="shared" ref="K28" si="18">ROUND(+IF(E28&lt;0.12,(I29),(IF(E28&gt;=0.12,((I28+2*I29+I30)/4)))),3)</f>
        <v>0.216</v>
      </c>
      <c r="L28" s="165">
        <f>ROUND(+(D28+D30)/2*(C30-C28),3)</f>
        <v>1.6E-2</v>
      </c>
      <c r="M28" s="168">
        <f t="shared" ref="M28" si="19">ROUND(+K28*L28,4)</f>
        <v>3.5000000000000001E-3</v>
      </c>
      <c r="N28" s="171">
        <f t="shared" ref="N28" si="20">ROUND(+M28/$M$59*100,1)</f>
        <v>12.9</v>
      </c>
      <c r="O28" s="174"/>
      <c r="P28" s="177"/>
    </row>
    <row r="29" spans="1:16" s="3" customFormat="1" ht="14.1" customHeight="1" x14ac:dyDescent="0.2">
      <c r="A29" s="12"/>
      <c r="B29" s="181"/>
      <c r="C29" s="184"/>
      <c r="D29" s="166"/>
      <c r="E29" s="166"/>
      <c r="F29" s="41" t="s">
        <v>69</v>
      </c>
      <c r="G29" s="184">
        <f t="shared" ref="G29" si="21">IF(E28&lt;0.12,0.6*E28,IF(E28&gt;=0.12,0.6*E28))</f>
        <v>4.8599999999999997E-2</v>
      </c>
      <c r="H29" s="184"/>
      <c r="I29" s="175">
        <v>0.216</v>
      </c>
      <c r="J29" s="175"/>
      <c r="K29" s="166"/>
      <c r="L29" s="166"/>
      <c r="M29" s="169"/>
      <c r="N29" s="172"/>
      <c r="O29" s="175"/>
      <c r="P29" s="178"/>
    </row>
    <row r="30" spans="1:16" s="3" customFormat="1" ht="13.9" customHeight="1" thickBot="1" x14ac:dyDescent="0.25">
      <c r="A30" s="12"/>
      <c r="B30" s="182"/>
      <c r="C30" s="42">
        <f>C28+$P$8</f>
        <v>2.3200000000000003</v>
      </c>
      <c r="D30" s="58">
        <v>8.4000000000000005E-2</v>
      </c>
      <c r="E30" s="167"/>
      <c r="F30" s="44" t="s">
        <v>70</v>
      </c>
      <c r="G30" s="185" t="str">
        <f t="shared" ref="G30" si="22">IF(E28&lt;0.12,"NA",IF(E28&gt;=0.12,0.8*E28))</f>
        <v>NA</v>
      </c>
      <c r="H30" s="185"/>
      <c r="I30" s="176"/>
      <c r="J30" s="176"/>
      <c r="K30" s="167"/>
      <c r="L30" s="167"/>
      <c r="M30" s="170"/>
      <c r="N30" s="173"/>
      <c r="O30" s="176"/>
      <c r="P30" s="179"/>
    </row>
    <row r="31" spans="1:16" s="3" customFormat="1" ht="14.1" customHeight="1" x14ac:dyDescent="0.2">
      <c r="A31" s="12"/>
      <c r="B31" s="180">
        <v>6</v>
      </c>
      <c r="C31" s="197">
        <f>C30</f>
        <v>2.3200000000000003</v>
      </c>
      <c r="D31" s="188">
        <f>D30</f>
        <v>8.4000000000000005E-2</v>
      </c>
      <c r="E31" s="188">
        <v>0.08</v>
      </c>
      <c r="F31" s="40" t="s">
        <v>68</v>
      </c>
      <c r="G31" s="174" t="str">
        <f t="shared" ref="G31" si="23">IF(E31&lt;0.12,"NA",IF(E31&gt;=0.12,0.2*E31))</f>
        <v>NA</v>
      </c>
      <c r="H31" s="174"/>
      <c r="I31" s="191"/>
      <c r="J31" s="192"/>
      <c r="K31" s="165">
        <f>ROUND(+IF(E31&lt;0.12,(I32),(IF(E31&gt;=0.12,((I31+2*I32+I33)/4)))),3)</f>
        <v>0.20300000000000001</v>
      </c>
      <c r="L31" s="165">
        <f>ROUND(+(D31+D33)/2*(C33-C31),3)</f>
        <v>1.7999999999999999E-2</v>
      </c>
      <c r="M31" s="168">
        <f t="shared" ref="M31" si="24">ROUND(+K31*L31,4)</f>
        <v>3.7000000000000002E-3</v>
      </c>
      <c r="N31" s="171">
        <f t="shared" ref="N31" si="25">ROUND(+M31/$M$59*100,1)</f>
        <v>13.7</v>
      </c>
      <c r="O31" s="174"/>
      <c r="P31" s="177"/>
    </row>
    <row r="32" spans="1:16" s="3" customFormat="1" ht="14.1" customHeight="1" x14ac:dyDescent="0.2">
      <c r="A32" s="12"/>
      <c r="B32" s="181"/>
      <c r="C32" s="198"/>
      <c r="D32" s="316"/>
      <c r="E32" s="189"/>
      <c r="F32" s="41" t="s">
        <v>69</v>
      </c>
      <c r="G32" s="184">
        <f t="shared" ref="G32" si="26">IF(E31&lt;0.12,0.6*E31,IF(E31&gt;=0.12,0.6*E31))</f>
        <v>4.8000000000000001E-2</v>
      </c>
      <c r="H32" s="184"/>
      <c r="I32" s="193">
        <v>0.20300000000000001</v>
      </c>
      <c r="J32" s="194"/>
      <c r="K32" s="166"/>
      <c r="L32" s="166"/>
      <c r="M32" s="169"/>
      <c r="N32" s="172"/>
      <c r="O32" s="175"/>
      <c r="P32" s="178"/>
    </row>
    <row r="33" spans="1:17" s="3" customFormat="1" ht="13.9" customHeight="1" thickBot="1" x14ac:dyDescent="0.25">
      <c r="A33" s="12"/>
      <c r="B33" s="182"/>
      <c r="C33" s="42">
        <f>C31+$P$8</f>
        <v>2.5200000000000005</v>
      </c>
      <c r="D33" s="58">
        <v>9.6000000000000002E-2</v>
      </c>
      <c r="E33" s="190"/>
      <c r="F33" s="44" t="s">
        <v>70</v>
      </c>
      <c r="G33" s="185" t="str">
        <f t="shared" ref="G33" si="27">IF(E31&lt;0.12,"NA",IF(E31&gt;=0.12,0.8*E31))</f>
        <v>NA</v>
      </c>
      <c r="H33" s="185"/>
      <c r="I33" s="195"/>
      <c r="J33" s="196"/>
      <c r="K33" s="167"/>
      <c r="L33" s="167"/>
      <c r="M33" s="170"/>
      <c r="N33" s="173"/>
      <c r="O33" s="176"/>
      <c r="P33" s="179"/>
    </row>
    <row r="34" spans="1:17" s="3" customFormat="1" ht="14.1" customHeight="1" x14ac:dyDescent="0.2">
      <c r="A34" s="12"/>
      <c r="B34" s="180">
        <v>7</v>
      </c>
      <c r="C34" s="183">
        <f>C33</f>
        <v>2.5200000000000005</v>
      </c>
      <c r="D34" s="165">
        <f>D33</f>
        <v>9.6000000000000002E-2</v>
      </c>
      <c r="E34" s="165">
        <v>9.5000000000000001E-2</v>
      </c>
      <c r="F34" s="40" t="s">
        <v>68</v>
      </c>
      <c r="G34" s="174" t="str">
        <f t="shared" ref="G34" si="28">IF(E34&lt;0.12,"NA",IF(E34&gt;=0.12,0.2*E34))</f>
        <v>NA</v>
      </c>
      <c r="H34" s="174"/>
      <c r="I34" s="174"/>
      <c r="J34" s="174"/>
      <c r="K34" s="165">
        <f>ROUND(+IF(E34&lt;0.12,(I35),(IF(E34&gt;=0.12,((I34+2*I35+I36)/4)))),3)</f>
        <v>0.24299999999999999</v>
      </c>
      <c r="L34" s="165">
        <f>ROUND(+(D34+D36)/2*(C36-C34),3)</f>
        <v>2.1999999999999999E-2</v>
      </c>
      <c r="M34" s="168">
        <f t="shared" ref="M34" si="29">ROUND(+K34*L34,4)</f>
        <v>5.3E-3</v>
      </c>
      <c r="N34" s="171">
        <f t="shared" ref="N34" si="30">ROUND(+M34/$M$59*100,1)</f>
        <v>19.600000000000001</v>
      </c>
      <c r="O34" s="174"/>
      <c r="P34" s="177"/>
    </row>
    <row r="35" spans="1:17" s="3" customFormat="1" ht="14.1" customHeight="1" x14ac:dyDescent="0.2">
      <c r="A35" s="12"/>
      <c r="B35" s="181"/>
      <c r="C35" s="184"/>
      <c r="D35" s="166"/>
      <c r="E35" s="166"/>
      <c r="F35" s="41" t="s">
        <v>69</v>
      </c>
      <c r="G35" s="184">
        <f t="shared" ref="G35" si="31">IF(E34&lt;0.12,0.6*E34,IF(E34&gt;=0.12,0.6*E34))</f>
        <v>5.6999999999999995E-2</v>
      </c>
      <c r="H35" s="184"/>
      <c r="I35" s="166">
        <v>0.24299999999999999</v>
      </c>
      <c r="J35" s="166"/>
      <c r="K35" s="166"/>
      <c r="L35" s="166"/>
      <c r="M35" s="169"/>
      <c r="N35" s="172"/>
      <c r="O35" s="175"/>
      <c r="P35" s="178"/>
    </row>
    <row r="36" spans="1:17" s="3" customFormat="1" ht="13.9" customHeight="1" thickBot="1" x14ac:dyDescent="0.25">
      <c r="A36" s="12"/>
      <c r="B36" s="182"/>
      <c r="C36" s="42">
        <f>C34+$P$8</f>
        <v>2.7200000000000006</v>
      </c>
      <c r="D36" s="58">
        <v>0.124</v>
      </c>
      <c r="E36" s="167"/>
      <c r="F36" s="44" t="s">
        <v>70</v>
      </c>
      <c r="G36" s="185" t="str">
        <f t="shared" ref="G36" si="32">IF(E34&lt;0.12,"NA",IF(E34&gt;=0.12,0.8*E34))</f>
        <v>NA</v>
      </c>
      <c r="H36" s="185"/>
      <c r="I36" s="176"/>
      <c r="J36" s="176"/>
      <c r="K36" s="167"/>
      <c r="L36" s="167"/>
      <c r="M36" s="170"/>
      <c r="N36" s="173"/>
      <c r="O36" s="176"/>
      <c r="P36" s="179"/>
    </row>
    <row r="37" spans="1:17" s="3" customFormat="1" ht="14.1" customHeight="1" x14ac:dyDescent="0.2">
      <c r="A37" s="12"/>
      <c r="B37" s="180">
        <v>8</v>
      </c>
      <c r="C37" s="183">
        <f>C36</f>
        <v>2.7200000000000006</v>
      </c>
      <c r="D37" s="165">
        <f>D36</f>
        <v>0.124</v>
      </c>
      <c r="E37" s="165">
        <v>9.1999999999999998E-2</v>
      </c>
      <c r="F37" s="40" t="s">
        <v>68</v>
      </c>
      <c r="G37" s="174" t="str">
        <f t="shared" ref="G37" si="33">IF(E37&lt;0.12,"NA",IF(E37&gt;=0.12,0.2*E37))</f>
        <v>NA</v>
      </c>
      <c r="H37" s="174"/>
      <c r="I37" s="174"/>
      <c r="J37" s="174"/>
      <c r="K37" s="165">
        <f t="shared" ref="K37" si="34">ROUND(+IF(E37&lt;0.12,(I38),(IF(E37&gt;=0.12,((I37+2*I38+I39)/4)))),3)</f>
        <v>0.192</v>
      </c>
      <c r="L37" s="165">
        <f>ROUND(+(D37+D39)/2*(C39-C37),3)</f>
        <v>2.1000000000000001E-2</v>
      </c>
      <c r="M37" s="168">
        <f t="shared" ref="M37" si="35">ROUND(+K37*L37,4)</f>
        <v>4.0000000000000001E-3</v>
      </c>
      <c r="N37" s="171">
        <f t="shared" ref="N37" si="36">ROUND(+M37/$M$59*100,1)</f>
        <v>14.8</v>
      </c>
      <c r="O37" s="174"/>
      <c r="P37" s="177"/>
    </row>
    <row r="38" spans="1:17" s="3" customFormat="1" ht="14.1" customHeight="1" x14ac:dyDescent="0.2">
      <c r="A38" s="12"/>
      <c r="B38" s="181"/>
      <c r="C38" s="184"/>
      <c r="D38" s="166"/>
      <c r="E38" s="166"/>
      <c r="F38" s="41" t="s">
        <v>69</v>
      </c>
      <c r="G38" s="184">
        <f t="shared" ref="G38" si="37">IF(E37&lt;0.12,0.6*E37,IF(E37&gt;=0.12,0.6*E37))</f>
        <v>5.5199999999999999E-2</v>
      </c>
      <c r="H38" s="184"/>
      <c r="I38" s="175">
        <v>0.192</v>
      </c>
      <c r="J38" s="175"/>
      <c r="K38" s="166"/>
      <c r="L38" s="166"/>
      <c r="M38" s="169"/>
      <c r="N38" s="172"/>
      <c r="O38" s="175"/>
      <c r="P38" s="178"/>
    </row>
    <row r="39" spans="1:17" s="3" customFormat="1" ht="13.9" customHeight="1" thickBot="1" x14ac:dyDescent="0.25">
      <c r="A39" s="12"/>
      <c r="B39" s="182"/>
      <c r="C39" s="42">
        <f>C37+$P$8</f>
        <v>2.9200000000000008</v>
      </c>
      <c r="D39" s="58">
        <v>8.4000000000000005E-2</v>
      </c>
      <c r="E39" s="167"/>
      <c r="F39" s="44" t="s">
        <v>70</v>
      </c>
      <c r="G39" s="185" t="str">
        <f t="shared" ref="G39" si="38">IF(E37&lt;0.12,"NA",IF(E37&gt;=0.12,0.8*E37))</f>
        <v>NA</v>
      </c>
      <c r="H39" s="185"/>
      <c r="I39" s="176"/>
      <c r="J39" s="176"/>
      <c r="K39" s="167"/>
      <c r="L39" s="167"/>
      <c r="M39" s="170"/>
      <c r="N39" s="173"/>
      <c r="O39" s="176"/>
      <c r="P39" s="179"/>
    </row>
    <row r="40" spans="1:17" s="3" customFormat="1" ht="14.1" customHeight="1" x14ac:dyDescent="0.2">
      <c r="A40" s="12"/>
      <c r="B40" s="180">
        <v>9</v>
      </c>
      <c r="C40" s="183">
        <f>C39</f>
        <v>2.9200000000000008</v>
      </c>
      <c r="D40" s="165">
        <f>D39</f>
        <v>8.4000000000000005E-2</v>
      </c>
      <c r="E40" s="165">
        <v>6.4000000000000001E-2</v>
      </c>
      <c r="F40" s="40" t="s">
        <v>68</v>
      </c>
      <c r="G40" s="174" t="str">
        <f t="shared" ref="G40" si="39">IF(E40&lt;0.12,"NA",IF(E40&gt;=0.12,0.2*E40))</f>
        <v>NA</v>
      </c>
      <c r="H40" s="174"/>
      <c r="I40" s="174"/>
      <c r="J40" s="174"/>
      <c r="K40" s="165">
        <f t="shared" ref="K40" si="40">ROUND(+IF(E40&lt;0.12,(I41),(IF(E40&gt;=0.12,((I40+2*I41+I42)/4)))),3)</f>
        <v>0.188</v>
      </c>
      <c r="L40" s="165">
        <f>ROUND(+(D40+D42)/2*(C42-C40),3)</f>
        <v>1.4E-2</v>
      </c>
      <c r="M40" s="168">
        <f t="shared" ref="M40" si="41">ROUND(+K40*L40,4)</f>
        <v>2.5999999999999999E-3</v>
      </c>
      <c r="N40" s="171">
        <f t="shared" ref="N40" si="42">ROUND(+M40/$M$59*100,1)</f>
        <v>9.6</v>
      </c>
      <c r="O40" s="174"/>
      <c r="P40" s="177"/>
    </row>
    <row r="41" spans="1:17" s="3" customFormat="1" ht="14.1" customHeight="1" x14ac:dyDescent="0.2">
      <c r="A41" s="12"/>
      <c r="B41" s="181"/>
      <c r="C41" s="184"/>
      <c r="D41" s="166"/>
      <c r="E41" s="166"/>
      <c r="F41" s="41" t="s">
        <v>69</v>
      </c>
      <c r="G41" s="184">
        <f t="shared" ref="G41" si="43">IF(E40&lt;0.12,0.6*E40,IF(E40&gt;=0.12,0.6*E40))</f>
        <v>3.8399999999999997E-2</v>
      </c>
      <c r="H41" s="184"/>
      <c r="I41" s="175">
        <v>0.188</v>
      </c>
      <c r="J41" s="175"/>
      <c r="K41" s="166"/>
      <c r="L41" s="166"/>
      <c r="M41" s="169"/>
      <c r="N41" s="172"/>
      <c r="O41" s="175"/>
      <c r="P41" s="178"/>
    </row>
    <row r="42" spans="1:17" s="3" customFormat="1" ht="13.9" customHeight="1" thickBot="1" x14ac:dyDescent="0.25">
      <c r="A42" s="12"/>
      <c r="B42" s="182"/>
      <c r="C42" s="72">
        <f>C40+$P$8</f>
        <v>3.120000000000001</v>
      </c>
      <c r="D42" s="73">
        <v>5.0999999999999997E-2</v>
      </c>
      <c r="E42" s="167"/>
      <c r="F42" s="44" t="s">
        <v>70</v>
      </c>
      <c r="G42" s="185" t="str">
        <f t="shared" ref="G42" si="44">IF(E40&lt;0.12,"NA",IF(E40&gt;=0.12,0.8*E40))</f>
        <v>NA</v>
      </c>
      <c r="H42" s="185"/>
      <c r="I42" s="176"/>
      <c r="J42" s="176"/>
      <c r="K42" s="167"/>
      <c r="L42" s="167"/>
      <c r="M42" s="170"/>
      <c r="N42" s="173"/>
      <c r="O42" s="176"/>
      <c r="P42" s="179"/>
    </row>
    <row r="43" spans="1:17" s="3" customFormat="1" ht="14.1" customHeight="1" x14ac:dyDescent="0.2">
      <c r="A43" s="12"/>
      <c r="B43" s="180">
        <v>10</v>
      </c>
      <c r="C43" s="351">
        <f>C42</f>
        <v>3.120000000000001</v>
      </c>
      <c r="D43" s="353">
        <f>D42</f>
        <v>5.0999999999999997E-2</v>
      </c>
      <c r="E43" s="165">
        <v>5.3999999999999999E-2</v>
      </c>
      <c r="F43" s="40" t="s">
        <v>68</v>
      </c>
      <c r="G43" s="174" t="str">
        <f t="shared" ref="G43" si="45">IF(E43&lt;0.12,"NA",IF(E43&gt;=0.12,0.2*E43))</f>
        <v>NA</v>
      </c>
      <c r="H43" s="174"/>
      <c r="I43" s="174"/>
      <c r="J43" s="174"/>
      <c r="K43" s="165">
        <f t="shared" ref="K43" si="46">ROUND(+IF(E43&lt;0.12,(I44),(IF(E43&gt;=0.12,((I43+2*I44+I45)/4)))),3)</f>
        <v>0.14599999999999999</v>
      </c>
      <c r="L43" s="165">
        <f>ROUND(+(D43+D45)/2*(C45-C43),3)</f>
        <v>8.9999999999999993E-3</v>
      </c>
      <c r="M43" s="168">
        <f t="shared" ref="M43" si="47">ROUND(+K43*L43,4)</f>
        <v>1.2999999999999999E-3</v>
      </c>
      <c r="N43" s="171">
        <f t="shared" ref="N43" si="48">ROUND(+M43/$M$59*100,1)</f>
        <v>4.8</v>
      </c>
      <c r="O43" s="174"/>
      <c r="P43" s="177"/>
    </row>
    <row r="44" spans="1:17" s="3" customFormat="1" ht="14.1" customHeight="1" x14ac:dyDescent="0.2">
      <c r="A44" s="12"/>
      <c r="B44" s="181"/>
      <c r="C44" s="352"/>
      <c r="D44" s="328"/>
      <c r="E44" s="166"/>
      <c r="F44" s="41" t="s">
        <v>69</v>
      </c>
      <c r="G44" s="184">
        <f t="shared" ref="G44" si="49">IF(E43&lt;0.12,0.6*E43,IF(E43&gt;=0.12,0.6*E43))</f>
        <v>3.2399999999999998E-2</v>
      </c>
      <c r="H44" s="184"/>
      <c r="I44" s="175">
        <v>0.14599999999999999</v>
      </c>
      <c r="J44" s="175"/>
      <c r="K44" s="166"/>
      <c r="L44" s="166"/>
      <c r="M44" s="169"/>
      <c r="N44" s="172"/>
      <c r="O44" s="175"/>
      <c r="P44" s="178"/>
      <c r="Q44" s="59"/>
    </row>
    <row r="45" spans="1:17" s="3" customFormat="1" ht="13.9" customHeight="1" thickBot="1" x14ac:dyDescent="0.25">
      <c r="A45" s="12"/>
      <c r="B45" s="182"/>
      <c r="C45" s="72">
        <f>C43+0.24</f>
        <v>3.3600000000000012</v>
      </c>
      <c r="D45" s="73">
        <v>2.5000000000000001E-2</v>
      </c>
      <c r="E45" s="167"/>
      <c r="F45" s="44" t="s">
        <v>70</v>
      </c>
      <c r="G45" s="185" t="str">
        <f t="shared" ref="G45" si="50">IF(E43&lt;0.12,"NA",IF(E43&gt;=0.12,0.8*E43))</f>
        <v>NA</v>
      </c>
      <c r="H45" s="185"/>
      <c r="I45" s="176"/>
      <c r="J45" s="176"/>
      <c r="K45" s="167"/>
      <c r="L45" s="167"/>
      <c r="M45" s="170"/>
      <c r="N45" s="173"/>
      <c r="O45" s="176"/>
      <c r="P45" s="179"/>
    </row>
    <row r="46" spans="1:17" s="3" customFormat="1" ht="14.1" customHeight="1" x14ac:dyDescent="0.2">
      <c r="A46" s="12"/>
      <c r="B46" s="180">
        <v>11</v>
      </c>
      <c r="C46" s="351">
        <f>C45</f>
        <v>3.3600000000000012</v>
      </c>
      <c r="D46" s="353">
        <f>D45</f>
        <v>2.5000000000000001E-2</v>
      </c>
      <c r="E46" s="165">
        <v>3.2000000000000001E-2</v>
      </c>
      <c r="F46" s="40" t="s">
        <v>68</v>
      </c>
      <c r="G46" s="174" t="str">
        <f t="shared" ref="G46" si="51">IF(E46&lt;0.12,"NA",IF(E46&gt;=0.12,0.2*E46))</f>
        <v>NA</v>
      </c>
      <c r="H46" s="174"/>
      <c r="I46" s="174"/>
      <c r="J46" s="174"/>
      <c r="K46" s="165">
        <f t="shared" ref="K46" si="52">ROUND(+IF(E46&lt;0.12,(I47),(IF(E46&gt;=0.12,((I46+2*I47+I48)/4)))),3)</f>
        <v>0.106</v>
      </c>
      <c r="L46" s="165">
        <f>ROUND(+(D46+D48)/2*(C48-C46),3)</f>
        <v>3.0000000000000001E-3</v>
      </c>
      <c r="M46" s="168">
        <f t="shared" ref="M46" si="53">ROUND(+K46*L46,4)</f>
        <v>2.9999999999999997E-4</v>
      </c>
      <c r="N46" s="171">
        <f t="shared" ref="N46" si="54">ROUND(+M46/$M$59*100,1)</f>
        <v>1.1000000000000001</v>
      </c>
      <c r="O46" s="174"/>
      <c r="P46" s="177"/>
    </row>
    <row r="47" spans="1:17" s="3" customFormat="1" ht="14.1" customHeight="1" x14ac:dyDescent="0.2">
      <c r="A47" s="12"/>
      <c r="B47" s="181"/>
      <c r="C47" s="352"/>
      <c r="D47" s="328"/>
      <c r="E47" s="166"/>
      <c r="F47" s="41" t="s">
        <v>69</v>
      </c>
      <c r="G47" s="184">
        <f t="shared" ref="G47" si="55">IF(E46&lt;0.12,0.6*E46,IF(E46&gt;=0.12,0.6*E46))</f>
        <v>1.9199999999999998E-2</v>
      </c>
      <c r="H47" s="184"/>
      <c r="I47" s="175">
        <v>0.106</v>
      </c>
      <c r="J47" s="175"/>
      <c r="K47" s="166"/>
      <c r="L47" s="166"/>
      <c r="M47" s="169"/>
      <c r="N47" s="172"/>
      <c r="O47" s="175"/>
      <c r="P47" s="178"/>
      <c r="Q47" s="59"/>
    </row>
    <row r="48" spans="1:17" s="3" customFormat="1" ht="13.9" customHeight="1" thickBot="1" x14ac:dyDescent="0.25">
      <c r="A48" s="12"/>
      <c r="B48" s="182"/>
      <c r="C48" s="72">
        <f>C46+P8</f>
        <v>3.5600000000000014</v>
      </c>
      <c r="D48" s="73">
        <v>0</v>
      </c>
      <c r="E48" s="167"/>
      <c r="F48" s="44" t="s">
        <v>70</v>
      </c>
      <c r="G48" s="185" t="str">
        <f t="shared" ref="G48" si="56">IF(E46&lt;0.12,"NA",IF(E46&gt;=0.12,0.8*E46))</f>
        <v>NA</v>
      </c>
      <c r="H48" s="185"/>
      <c r="I48" s="176"/>
      <c r="J48" s="176"/>
      <c r="K48" s="167"/>
      <c r="L48" s="167"/>
      <c r="M48" s="170"/>
      <c r="N48" s="173"/>
      <c r="O48" s="176"/>
      <c r="P48" s="179"/>
    </row>
    <row r="49" spans="1:16" s="3" customFormat="1" ht="14.1" customHeight="1" x14ac:dyDescent="0.2">
      <c r="A49" s="12"/>
      <c r="B49" s="158"/>
      <c r="C49" s="161"/>
      <c r="D49" s="152"/>
      <c r="E49" s="162"/>
      <c r="F49" s="45"/>
      <c r="G49" s="163"/>
      <c r="H49" s="163"/>
      <c r="I49" s="327"/>
      <c r="J49" s="327"/>
      <c r="K49" s="162"/>
      <c r="L49" s="151"/>
      <c r="M49" s="152"/>
      <c r="N49" s="151"/>
      <c r="O49" s="151"/>
      <c r="P49" s="155"/>
    </row>
    <row r="50" spans="1:16" s="3" customFormat="1" ht="14.1" customHeight="1" x14ac:dyDescent="0.2">
      <c r="A50" s="12"/>
      <c r="B50" s="159"/>
      <c r="C50" s="147"/>
      <c r="D50" s="147"/>
      <c r="E50" s="149"/>
      <c r="F50" s="46"/>
      <c r="G50" s="142"/>
      <c r="H50" s="142"/>
      <c r="I50" s="326"/>
      <c r="J50" s="326"/>
      <c r="K50" s="147"/>
      <c r="L50" s="147"/>
      <c r="M50" s="153"/>
      <c r="N50" s="147"/>
      <c r="O50" s="147"/>
      <c r="P50" s="156"/>
    </row>
    <row r="51" spans="1:16" s="3" customFormat="1" ht="14.1" customHeight="1" x14ac:dyDescent="0.2">
      <c r="A51" s="12"/>
      <c r="B51" s="159"/>
      <c r="C51" s="147"/>
      <c r="D51" s="147"/>
      <c r="E51" s="149"/>
      <c r="F51" s="46"/>
      <c r="G51" s="142"/>
      <c r="H51" s="142"/>
      <c r="I51" s="326"/>
      <c r="J51" s="326"/>
      <c r="K51" s="147"/>
      <c r="L51" s="147"/>
      <c r="M51" s="153"/>
      <c r="N51" s="147"/>
      <c r="O51" s="147"/>
      <c r="P51" s="156"/>
    </row>
    <row r="52" spans="1:16" s="3" customFormat="1" ht="14.1" customHeight="1" x14ac:dyDescent="0.2">
      <c r="A52" s="12"/>
      <c r="B52" s="159"/>
      <c r="C52" s="147"/>
      <c r="D52" s="147"/>
      <c r="E52" s="149"/>
      <c r="F52" s="46"/>
      <c r="G52" s="142"/>
      <c r="H52" s="142"/>
      <c r="I52" s="326"/>
      <c r="J52" s="326"/>
      <c r="K52" s="147"/>
      <c r="L52" s="147"/>
      <c r="M52" s="153"/>
      <c r="N52" s="147"/>
      <c r="O52" s="147"/>
      <c r="P52" s="156"/>
    </row>
    <row r="53" spans="1:16" s="3" customFormat="1" ht="14.1" customHeight="1" x14ac:dyDescent="0.2">
      <c r="A53" s="12"/>
      <c r="B53" s="159"/>
      <c r="C53" s="147"/>
      <c r="D53" s="147"/>
      <c r="E53" s="149"/>
      <c r="F53" s="46"/>
      <c r="G53" s="142"/>
      <c r="H53" s="142"/>
      <c r="I53" s="326"/>
      <c r="J53" s="326"/>
      <c r="K53" s="147"/>
      <c r="L53" s="147"/>
      <c r="M53" s="153"/>
      <c r="N53" s="147"/>
      <c r="O53" s="147"/>
      <c r="P53" s="156"/>
    </row>
    <row r="54" spans="1:16" s="3" customFormat="1" ht="14.1" customHeight="1" x14ac:dyDescent="0.2">
      <c r="A54" s="12"/>
      <c r="B54" s="159"/>
      <c r="C54" s="146"/>
      <c r="D54" s="153"/>
      <c r="E54" s="149"/>
      <c r="F54" s="46"/>
      <c r="G54" s="142"/>
      <c r="H54" s="142"/>
      <c r="I54" s="326"/>
      <c r="J54" s="326"/>
      <c r="K54" s="147"/>
      <c r="L54" s="147"/>
      <c r="M54" s="153"/>
      <c r="N54" s="147"/>
      <c r="O54" s="147"/>
      <c r="P54" s="156"/>
    </row>
    <row r="55" spans="1:16" s="3" customFormat="1" ht="14.1" customHeight="1" x14ac:dyDescent="0.2">
      <c r="A55" s="12"/>
      <c r="B55" s="159"/>
      <c r="C55" s="147"/>
      <c r="D55" s="147"/>
      <c r="E55" s="149"/>
      <c r="F55" s="46"/>
      <c r="G55" s="142"/>
      <c r="H55" s="142"/>
      <c r="I55" s="326"/>
      <c r="J55" s="326"/>
      <c r="K55" s="147"/>
      <c r="L55" s="147"/>
      <c r="M55" s="153"/>
      <c r="N55" s="147"/>
      <c r="O55" s="147"/>
      <c r="P55" s="156"/>
    </row>
    <row r="56" spans="1:16" s="3" customFormat="1" ht="14.1" customHeight="1" x14ac:dyDescent="0.2">
      <c r="A56" s="12"/>
      <c r="B56" s="159"/>
      <c r="C56" s="147"/>
      <c r="D56" s="147"/>
      <c r="E56" s="149"/>
      <c r="F56" s="46"/>
      <c r="G56" s="142"/>
      <c r="H56" s="142"/>
      <c r="I56" s="326"/>
      <c r="J56" s="326"/>
      <c r="K56" s="147"/>
      <c r="L56" s="147"/>
      <c r="M56" s="153"/>
      <c r="N56" s="147"/>
      <c r="O56" s="147"/>
      <c r="P56" s="156"/>
    </row>
    <row r="57" spans="1:16" s="3" customFormat="1" ht="14.1" customHeight="1" x14ac:dyDescent="0.2">
      <c r="A57" s="12"/>
      <c r="B57" s="159"/>
      <c r="C57" s="147"/>
      <c r="D57" s="147"/>
      <c r="E57" s="149"/>
      <c r="F57" s="46"/>
      <c r="G57" s="142"/>
      <c r="H57" s="142"/>
      <c r="I57" s="326"/>
      <c r="J57" s="326"/>
      <c r="K57" s="147"/>
      <c r="L57" s="147"/>
      <c r="M57" s="153"/>
      <c r="N57" s="147"/>
      <c r="O57" s="147"/>
      <c r="P57" s="156"/>
    </row>
    <row r="58" spans="1:16" s="3" customFormat="1" ht="13.5" thickBot="1" x14ac:dyDescent="0.25">
      <c r="A58" s="12"/>
      <c r="B58" s="160"/>
      <c r="C58" s="148"/>
      <c r="D58" s="148"/>
      <c r="E58" s="150"/>
      <c r="F58" s="48"/>
      <c r="G58" s="144"/>
      <c r="H58" s="144"/>
      <c r="I58" s="325"/>
      <c r="J58" s="325"/>
      <c r="K58" s="148"/>
      <c r="L58" s="148"/>
      <c r="M58" s="154"/>
      <c r="N58" s="148"/>
      <c r="O58" s="148"/>
      <c r="P58" s="157"/>
    </row>
    <row r="59" spans="1:16" s="3" customFormat="1" ht="12.75" x14ac:dyDescent="0.2">
      <c r="A59" s="12"/>
      <c r="B59" s="343" t="s">
        <v>32</v>
      </c>
      <c r="C59" s="344"/>
      <c r="D59" s="344"/>
      <c r="E59" s="344"/>
      <c r="F59" s="344"/>
      <c r="G59" s="344"/>
      <c r="H59" s="344"/>
      <c r="I59" s="344"/>
      <c r="J59" s="344"/>
      <c r="K59" s="55">
        <f>ROUND(+M59/L59,3)</f>
        <v>0.18099999999999999</v>
      </c>
      <c r="L59" s="14">
        <f>SUM(L16:L58)</f>
        <v>0.15000000000000002</v>
      </c>
      <c r="M59" s="15">
        <f>SUM(M16:M58)</f>
        <v>2.7100000000000003E-2</v>
      </c>
      <c r="N59" s="16">
        <f>ROUND(SUM(N16:N58),0)</f>
        <v>100</v>
      </c>
      <c r="O59" s="347" t="s">
        <v>33</v>
      </c>
      <c r="P59" s="349"/>
    </row>
    <row r="60" spans="1:16" s="3" customFormat="1" ht="15" customHeight="1" thickBot="1" x14ac:dyDescent="0.25">
      <c r="A60" s="12"/>
      <c r="B60" s="345"/>
      <c r="C60" s="346"/>
      <c r="D60" s="346"/>
      <c r="E60" s="346"/>
      <c r="F60" s="346"/>
      <c r="G60" s="346"/>
      <c r="H60" s="346"/>
      <c r="I60" s="346"/>
      <c r="J60" s="346"/>
      <c r="K60" s="17" t="s">
        <v>34</v>
      </c>
      <c r="L60" s="17" t="s">
        <v>50</v>
      </c>
      <c r="M60" s="17" t="s">
        <v>51</v>
      </c>
      <c r="N60" s="17" t="s">
        <v>35</v>
      </c>
      <c r="O60" s="348"/>
      <c r="P60" s="350"/>
    </row>
    <row r="61" spans="1:16" ht="69.599999999999994" customHeight="1" thickBot="1" x14ac:dyDescent="0.3">
      <c r="A61" s="49"/>
      <c r="B61" s="136" t="s">
        <v>29</v>
      </c>
      <c r="C61" s="137"/>
      <c r="D61" s="137"/>
      <c r="E61" s="137"/>
      <c r="F61" s="137"/>
      <c r="G61" s="137"/>
      <c r="H61" s="137"/>
      <c r="I61" s="137"/>
      <c r="J61" s="137"/>
      <c r="K61" s="137"/>
      <c r="L61" s="137"/>
      <c r="M61" s="137"/>
      <c r="N61" s="137"/>
      <c r="O61" s="137"/>
      <c r="P61" s="138"/>
    </row>
    <row r="62" spans="1:16" ht="15" customHeight="1" thickBot="1" x14ac:dyDescent="0.3">
      <c r="A62" s="5"/>
      <c r="B62" s="139" t="s">
        <v>76</v>
      </c>
      <c r="C62" s="140"/>
      <c r="D62" s="140"/>
      <c r="E62" s="140"/>
      <c r="F62" s="140"/>
      <c r="G62" s="140" t="s">
        <v>77</v>
      </c>
      <c r="H62" s="140"/>
      <c r="I62" s="140"/>
      <c r="J62" s="140"/>
      <c r="K62" s="140"/>
      <c r="L62" s="140"/>
      <c r="M62" s="140" t="s">
        <v>90</v>
      </c>
      <c r="N62" s="140"/>
      <c r="O62" s="140"/>
      <c r="P62" s="141"/>
    </row>
    <row r="63" spans="1:16" ht="15" customHeight="1" thickBot="1" x14ac:dyDescent="0.3">
      <c r="A63" s="5"/>
      <c r="B63" s="104"/>
      <c r="C63" s="105"/>
      <c r="D63" s="105"/>
      <c r="E63" s="105"/>
      <c r="F63" s="105"/>
      <c r="G63" s="105"/>
      <c r="H63" s="105"/>
      <c r="I63" s="106"/>
      <c r="J63" s="340" t="s">
        <v>53</v>
      </c>
      <c r="K63" s="341"/>
      <c r="L63" s="341"/>
      <c r="M63" s="341"/>
      <c r="N63" s="341"/>
      <c r="O63" s="341"/>
      <c r="P63" s="342"/>
    </row>
    <row r="64" spans="1:16" ht="18.600000000000001" customHeight="1" thickBot="1" x14ac:dyDescent="0.3">
      <c r="A64" s="6"/>
      <c r="B64" s="104"/>
      <c r="C64" s="105"/>
      <c r="D64" s="105"/>
      <c r="E64" s="105"/>
      <c r="F64" s="105"/>
      <c r="G64" s="105"/>
      <c r="H64" s="105"/>
      <c r="I64" s="106"/>
      <c r="J64" s="50" t="s">
        <v>79</v>
      </c>
      <c r="K64" s="112" t="s">
        <v>99</v>
      </c>
      <c r="L64" s="112"/>
      <c r="M64" s="112"/>
      <c r="N64" s="112"/>
      <c r="O64" s="112"/>
      <c r="P64" s="113"/>
    </row>
    <row r="65" spans="1:16" ht="79.900000000000006" customHeight="1" thickBot="1" x14ac:dyDescent="0.3">
      <c r="A65" s="10"/>
      <c r="B65" s="104"/>
      <c r="C65" s="105"/>
      <c r="D65" s="105"/>
      <c r="E65" s="105"/>
      <c r="F65" s="105"/>
      <c r="G65" s="105"/>
      <c r="H65" s="105"/>
      <c r="I65" s="106"/>
      <c r="J65" s="114" t="s">
        <v>100</v>
      </c>
      <c r="K65" s="115"/>
      <c r="L65" s="115"/>
      <c r="M65" s="115"/>
      <c r="N65" s="115"/>
      <c r="O65" s="115"/>
      <c r="P65" s="116"/>
    </row>
    <row r="66" spans="1:16" ht="15" customHeight="1" thickBot="1" x14ac:dyDescent="0.3">
      <c r="A66" s="5"/>
      <c r="B66" s="104"/>
      <c r="C66" s="105"/>
      <c r="D66" s="105"/>
      <c r="E66" s="105"/>
      <c r="F66" s="105"/>
      <c r="G66" s="105"/>
      <c r="H66" s="105"/>
      <c r="I66" s="106"/>
      <c r="J66" s="117" t="s">
        <v>36</v>
      </c>
      <c r="K66" s="118"/>
      <c r="L66" s="118"/>
      <c r="M66" s="118"/>
      <c r="N66" s="119"/>
      <c r="O66" s="120">
        <v>12.65</v>
      </c>
      <c r="P66" s="121"/>
    </row>
    <row r="67" spans="1:16" ht="15.75" thickBot="1" x14ac:dyDescent="0.3">
      <c r="A67" s="5"/>
      <c r="B67" s="104"/>
      <c r="C67" s="105"/>
      <c r="D67" s="105"/>
      <c r="E67" s="105"/>
      <c r="F67" s="105"/>
      <c r="G67" s="105"/>
      <c r="H67" s="105"/>
      <c r="I67" s="106"/>
      <c r="J67" s="122" t="s">
        <v>52</v>
      </c>
      <c r="K67" s="123"/>
      <c r="L67" s="123"/>
      <c r="M67" s="123"/>
      <c r="N67" s="124"/>
      <c r="O67" s="120" t="s">
        <v>101</v>
      </c>
      <c r="P67" s="121"/>
    </row>
    <row r="68" spans="1:16" ht="14.45" customHeight="1" thickBot="1" x14ac:dyDescent="0.3">
      <c r="A68" s="5"/>
      <c r="B68" s="107"/>
      <c r="C68" s="96"/>
      <c r="D68" s="96"/>
      <c r="E68" s="96"/>
      <c r="F68" s="96"/>
      <c r="G68" s="96"/>
      <c r="H68" s="96"/>
      <c r="I68" s="108"/>
      <c r="J68" s="334" t="s">
        <v>82</v>
      </c>
      <c r="K68" s="335"/>
      <c r="L68" s="335"/>
      <c r="M68" s="335"/>
      <c r="N68" s="335"/>
      <c r="O68" s="335"/>
      <c r="P68" s="336"/>
    </row>
    <row r="69" spans="1:16" ht="14.45" customHeight="1" thickBot="1" x14ac:dyDescent="0.3">
      <c r="A69" s="7"/>
      <c r="B69" s="293"/>
      <c r="C69" s="293"/>
      <c r="D69" s="293"/>
      <c r="E69" s="293"/>
      <c r="F69" s="293"/>
      <c r="G69" s="293"/>
      <c r="H69" s="293"/>
      <c r="I69" s="293"/>
      <c r="J69" s="293"/>
      <c r="K69" s="293"/>
      <c r="L69" s="293"/>
      <c r="M69" s="293"/>
      <c r="N69" s="293"/>
      <c r="O69" s="293"/>
      <c r="P69" s="294"/>
    </row>
    <row r="70" spans="1:16" ht="15.75" thickBot="1" x14ac:dyDescent="0.3">
      <c r="A70" s="337" t="s">
        <v>37</v>
      </c>
      <c r="B70" s="338"/>
      <c r="C70" s="338"/>
      <c r="D70" s="338"/>
      <c r="E70" s="338"/>
      <c r="F70" s="338"/>
      <c r="G70" s="338"/>
      <c r="H70" s="338"/>
      <c r="I70" s="338"/>
      <c r="J70" s="338"/>
      <c r="K70" s="338"/>
      <c r="L70" s="338"/>
      <c r="M70" s="338"/>
      <c r="N70" s="338"/>
      <c r="O70" s="338"/>
      <c r="P70" s="339"/>
    </row>
    <row r="71" spans="1:16" ht="141.6" customHeight="1" thickBot="1" x14ac:dyDescent="0.3">
      <c r="A71" s="4"/>
      <c r="B71" s="100"/>
      <c r="C71" s="101"/>
      <c r="D71" s="101"/>
      <c r="E71" s="101"/>
      <c r="F71" s="102"/>
      <c r="G71" s="100"/>
      <c r="H71" s="101"/>
      <c r="I71" s="101"/>
      <c r="J71" s="101"/>
      <c r="K71" s="101"/>
      <c r="L71" s="102"/>
      <c r="M71" s="100"/>
      <c r="N71" s="101"/>
      <c r="O71" s="101"/>
      <c r="P71" s="102"/>
    </row>
    <row r="72" spans="1:16" s="9" customFormat="1" ht="13.9" customHeight="1" thickBot="1" x14ac:dyDescent="0.3">
      <c r="A72" s="8" t="s">
        <v>83</v>
      </c>
      <c r="B72" s="103" t="s">
        <v>102</v>
      </c>
      <c r="C72" s="91"/>
      <c r="D72" s="91"/>
      <c r="E72" s="91"/>
      <c r="F72" s="92"/>
      <c r="G72" s="103" t="s">
        <v>103</v>
      </c>
      <c r="H72" s="91"/>
      <c r="I72" s="91"/>
      <c r="J72" s="91"/>
      <c r="K72" s="91"/>
      <c r="L72" s="92"/>
      <c r="M72" s="103" t="s">
        <v>104</v>
      </c>
      <c r="N72" s="91"/>
      <c r="O72" s="91"/>
      <c r="P72" s="92"/>
    </row>
    <row r="73" spans="1:16" ht="14.45" customHeight="1" thickBot="1" x14ac:dyDescent="0.3">
      <c r="A73" s="7"/>
      <c r="B73" s="105"/>
      <c r="C73" s="105"/>
      <c r="D73" s="105"/>
      <c r="E73" s="105"/>
      <c r="F73" s="105"/>
      <c r="G73" s="105"/>
      <c r="H73" s="105"/>
      <c r="I73" s="105"/>
      <c r="J73" s="105"/>
      <c r="K73" s="105"/>
      <c r="L73" s="105"/>
      <c r="M73" s="105"/>
      <c r="N73" s="105"/>
      <c r="O73" s="105"/>
      <c r="P73" s="105"/>
    </row>
    <row r="74" spans="1:16" s="3" customFormat="1" ht="15.75" customHeight="1" thickBot="1" x14ac:dyDescent="0.25">
      <c r="A74" s="93" t="s">
        <v>38</v>
      </c>
      <c r="B74" s="94"/>
      <c r="C74" s="94"/>
      <c r="D74" s="94" t="s">
        <v>87</v>
      </c>
      <c r="E74" s="94"/>
      <c r="F74" s="94"/>
      <c r="G74" s="94"/>
      <c r="H74" s="94"/>
      <c r="I74" s="94"/>
      <c r="J74" s="94" t="s">
        <v>39</v>
      </c>
      <c r="K74" s="94"/>
      <c r="L74" s="94"/>
      <c r="M74" s="94"/>
      <c r="N74" s="94"/>
      <c r="O74" s="94"/>
      <c r="P74" s="95"/>
    </row>
  </sheetData>
  <mergeCells count="286">
    <mergeCell ref="O2:P3"/>
    <mergeCell ref="B4:P4"/>
    <mergeCell ref="C5:D5"/>
    <mergeCell ref="E5:F5"/>
    <mergeCell ref="H5:I5"/>
    <mergeCell ref="J5:P5"/>
    <mergeCell ref="B2:D3"/>
    <mergeCell ref="E2:N3"/>
    <mergeCell ref="B6:C6"/>
    <mergeCell ref="D6:J6"/>
    <mergeCell ref="K6:L6"/>
    <mergeCell ref="M6:N6"/>
    <mergeCell ref="O6:P6"/>
    <mergeCell ref="B7:E7"/>
    <mergeCell ref="F7:H7"/>
    <mergeCell ref="J7:K7"/>
    <mergeCell ref="M7:O7"/>
    <mergeCell ref="B8:E8"/>
    <mergeCell ref="J8:K8"/>
    <mergeCell ref="M8:O8"/>
    <mergeCell ref="B9:C10"/>
    <mergeCell ref="D9:D10"/>
    <mergeCell ref="E9:G9"/>
    <mergeCell ref="I9:J10"/>
    <mergeCell ref="K9:K10"/>
    <mergeCell ref="L9:N9"/>
    <mergeCell ref="O9:P9"/>
    <mergeCell ref="E10:G10"/>
    <mergeCell ref="L10:N10"/>
    <mergeCell ref="O10:P10"/>
    <mergeCell ref="B11:B13"/>
    <mergeCell ref="C11:E11"/>
    <mergeCell ref="F11:F13"/>
    <mergeCell ref="G11:K11"/>
    <mergeCell ref="L11:L13"/>
    <mergeCell ref="M11:P11"/>
    <mergeCell ref="C12:E12"/>
    <mergeCell ref="G12:K12"/>
    <mergeCell ref="M12:P12"/>
    <mergeCell ref="C13:E13"/>
    <mergeCell ref="G13:K13"/>
    <mergeCell ref="M13:P13"/>
    <mergeCell ref="B14:B15"/>
    <mergeCell ref="C14:C15"/>
    <mergeCell ref="D14:D15"/>
    <mergeCell ref="E14:E15"/>
    <mergeCell ref="F14:H15"/>
    <mergeCell ref="K16:K18"/>
    <mergeCell ref="L16:L18"/>
    <mergeCell ref="M16:M18"/>
    <mergeCell ref="N16:N18"/>
    <mergeCell ref="O16:O18"/>
    <mergeCell ref="P16:P18"/>
    <mergeCell ref="I14:J14"/>
    <mergeCell ref="I15:J15"/>
    <mergeCell ref="B16:B18"/>
    <mergeCell ref="C16:C17"/>
    <mergeCell ref="D16:D17"/>
    <mergeCell ref="E16:E18"/>
    <mergeCell ref="G16:H16"/>
    <mergeCell ref="I16:J16"/>
    <mergeCell ref="G17:H17"/>
    <mergeCell ref="I17:J17"/>
    <mergeCell ref="G18:H18"/>
    <mergeCell ref="I18:J18"/>
    <mergeCell ref="B19:B21"/>
    <mergeCell ref="C19:C20"/>
    <mergeCell ref="D19:D20"/>
    <mergeCell ref="E19:E21"/>
    <mergeCell ref="G19:H19"/>
    <mergeCell ref="I19:J19"/>
    <mergeCell ref="G20:H20"/>
    <mergeCell ref="I20:J20"/>
    <mergeCell ref="K22:K24"/>
    <mergeCell ref="L22:L24"/>
    <mergeCell ref="M22:M24"/>
    <mergeCell ref="N22:N24"/>
    <mergeCell ref="O22:O24"/>
    <mergeCell ref="P22:P24"/>
    <mergeCell ref="G21:H21"/>
    <mergeCell ref="I21:J21"/>
    <mergeCell ref="B22:B24"/>
    <mergeCell ref="C22:C23"/>
    <mergeCell ref="D22:D23"/>
    <mergeCell ref="E22:E24"/>
    <mergeCell ref="G22:H22"/>
    <mergeCell ref="I22:J22"/>
    <mergeCell ref="G23:H23"/>
    <mergeCell ref="I23:J23"/>
    <mergeCell ref="K19:K21"/>
    <mergeCell ref="L19:L21"/>
    <mergeCell ref="M19:M21"/>
    <mergeCell ref="N19:N21"/>
    <mergeCell ref="O19:O21"/>
    <mergeCell ref="P19:P21"/>
    <mergeCell ref="G24:H24"/>
    <mergeCell ref="I24:J24"/>
    <mergeCell ref="B25:B27"/>
    <mergeCell ref="C25:C26"/>
    <mergeCell ref="D25:D26"/>
    <mergeCell ref="E25:E27"/>
    <mergeCell ref="G25:H25"/>
    <mergeCell ref="I25:J25"/>
    <mergeCell ref="G26:H26"/>
    <mergeCell ref="I26:J26"/>
    <mergeCell ref="K28:K30"/>
    <mergeCell ref="L28:L30"/>
    <mergeCell ref="M28:M30"/>
    <mergeCell ref="N28:N30"/>
    <mergeCell ref="O28:O30"/>
    <mergeCell ref="P28:P30"/>
    <mergeCell ref="G27:H27"/>
    <mergeCell ref="I27:J27"/>
    <mergeCell ref="B28:B30"/>
    <mergeCell ref="C28:C29"/>
    <mergeCell ref="D28:D29"/>
    <mergeCell ref="E28:E30"/>
    <mergeCell ref="G28:H28"/>
    <mergeCell ref="I28:J28"/>
    <mergeCell ref="G29:H29"/>
    <mergeCell ref="I29:J29"/>
    <mergeCell ref="K25:K27"/>
    <mergeCell ref="L25:L27"/>
    <mergeCell ref="M25:M27"/>
    <mergeCell ref="N25:N27"/>
    <mergeCell ref="O25:O27"/>
    <mergeCell ref="P25:P27"/>
    <mergeCell ref="G30:H30"/>
    <mergeCell ref="I30:J30"/>
    <mergeCell ref="B31:B33"/>
    <mergeCell ref="C31:C32"/>
    <mergeCell ref="D31:D32"/>
    <mergeCell ref="E31:E33"/>
    <mergeCell ref="G31:H31"/>
    <mergeCell ref="I31:J31"/>
    <mergeCell ref="G32:H32"/>
    <mergeCell ref="I32:J32"/>
    <mergeCell ref="K34:K36"/>
    <mergeCell ref="L34:L36"/>
    <mergeCell ref="M34:M36"/>
    <mergeCell ref="N34:N36"/>
    <mergeCell ref="O34:O36"/>
    <mergeCell ref="P34:P36"/>
    <mergeCell ref="G33:H33"/>
    <mergeCell ref="I33:J33"/>
    <mergeCell ref="B34:B36"/>
    <mergeCell ref="C34:C35"/>
    <mergeCell ref="D34:D35"/>
    <mergeCell ref="E34:E36"/>
    <mergeCell ref="G34:H34"/>
    <mergeCell ref="I34:J34"/>
    <mergeCell ref="G35:H35"/>
    <mergeCell ref="I35:J35"/>
    <mergeCell ref="K31:K33"/>
    <mergeCell ref="L31:L33"/>
    <mergeCell ref="M31:M33"/>
    <mergeCell ref="N31:N33"/>
    <mergeCell ref="O31:O33"/>
    <mergeCell ref="P31:P33"/>
    <mergeCell ref="G36:H36"/>
    <mergeCell ref="I36:J36"/>
    <mergeCell ref="B37:B39"/>
    <mergeCell ref="C37:C38"/>
    <mergeCell ref="D37:D38"/>
    <mergeCell ref="E37:E39"/>
    <mergeCell ref="G37:H37"/>
    <mergeCell ref="I37:J37"/>
    <mergeCell ref="G38:H38"/>
    <mergeCell ref="I38:J38"/>
    <mergeCell ref="K40:K42"/>
    <mergeCell ref="L40:L42"/>
    <mergeCell ref="M40:M42"/>
    <mergeCell ref="N40:N42"/>
    <mergeCell ref="O40:O42"/>
    <mergeCell ref="P40:P42"/>
    <mergeCell ref="G39:H39"/>
    <mergeCell ref="I39:J39"/>
    <mergeCell ref="B40:B42"/>
    <mergeCell ref="C40:C41"/>
    <mergeCell ref="D40:D41"/>
    <mergeCell ref="E40:E42"/>
    <mergeCell ref="G40:H40"/>
    <mergeCell ref="I40:J40"/>
    <mergeCell ref="G41:H41"/>
    <mergeCell ref="I41:J41"/>
    <mergeCell ref="K37:K39"/>
    <mergeCell ref="L37:L39"/>
    <mergeCell ref="M37:M39"/>
    <mergeCell ref="N37:N39"/>
    <mergeCell ref="O37:O39"/>
    <mergeCell ref="P37:P39"/>
    <mergeCell ref="G42:H42"/>
    <mergeCell ref="I42:J42"/>
    <mergeCell ref="B43:B45"/>
    <mergeCell ref="C43:C44"/>
    <mergeCell ref="D43:D44"/>
    <mergeCell ref="E43:E45"/>
    <mergeCell ref="G43:H43"/>
    <mergeCell ref="I43:J43"/>
    <mergeCell ref="G44:H44"/>
    <mergeCell ref="I44:J44"/>
    <mergeCell ref="K46:K48"/>
    <mergeCell ref="L46:L48"/>
    <mergeCell ref="M46:M48"/>
    <mergeCell ref="N46:N48"/>
    <mergeCell ref="O46:O48"/>
    <mergeCell ref="P46:P48"/>
    <mergeCell ref="G45:H45"/>
    <mergeCell ref="I45:J45"/>
    <mergeCell ref="B46:B48"/>
    <mergeCell ref="C46:C47"/>
    <mergeCell ref="D46:D47"/>
    <mergeCell ref="E46:E48"/>
    <mergeCell ref="G46:H46"/>
    <mergeCell ref="I46:J46"/>
    <mergeCell ref="G47:H47"/>
    <mergeCell ref="I47:J47"/>
    <mergeCell ref="K43:K45"/>
    <mergeCell ref="L43:L45"/>
    <mergeCell ref="M43:M45"/>
    <mergeCell ref="N43:N45"/>
    <mergeCell ref="O43:O45"/>
    <mergeCell ref="P43:P45"/>
    <mergeCell ref="G48:H48"/>
    <mergeCell ref="I48:J48"/>
    <mergeCell ref="B49:B58"/>
    <mergeCell ref="C49:C53"/>
    <mergeCell ref="D49:D53"/>
    <mergeCell ref="E49:E58"/>
    <mergeCell ref="G49:H49"/>
    <mergeCell ref="I49:J49"/>
    <mergeCell ref="G50:H50"/>
    <mergeCell ref="I50:J50"/>
    <mergeCell ref="G51:H51"/>
    <mergeCell ref="I51:J51"/>
    <mergeCell ref="G52:H52"/>
    <mergeCell ref="I52:J52"/>
    <mergeCell ref="G53:H53"/>
    <mergeCell ref="I53:J53"/>
    <mergeCell ref="K49:K58"/>
    <mergeCell ref="L49:L58"/>
    <mergeCell ref="M49:M58"/>
    <mergeCell ref="G58:H58"/>
    <mergeCell ref="I58:J58"/>
    <mergeCell ref="B59:J60"/>
    <mergeCell ref="O59:O60"/>
    <mergeCell ref="P59:P60"/>
    <mergeCell ref="B61:P61"/>
    <mergeCell ref="C54:C58"/>
    <mergeCell ref="D54:D58"/>
    <mergeCell ref="G54:H54"/>
    <mergeCell ref="I54:J54"/>
    <mergeCell ref="G55:H55"/>
    <mergeCell ref="I55:J55"/>
    <mergeCell ref="G56:H56"/>
    <mergeCell ref="I56:J56"/>
    <mergeCell ref="G57:H57"/>
    <mergeCell ref="I57:J57"/>
    <mergeCell ref="N49:N58"/>
    <mergeCell ref="O49:O58"/>
    <mergeCell ref="P49:P58"/>
    <mergeCell ref="B62:F62"/>
    <mergeCell ref="G62:L62"/>
    <mergeCell ref="M62:P62"/>
    <mergeCell ref="B63:I68"/>
    <mergeCell ref="J63:P63"/>
    <mergeCell ref="K64:P64"/>
    <mergeCell ref="J65:P65"/>
    <mergeCell ref="J66:N66"/>
    <mergeCell ref="O66:P66"/>
    <mergeCell ref="J67:N67"/>
    <mergeCell ref="B72:F72"/>
    <mergeCell ref="G72:L72"/>
    <mergeCell ref="M72:P72"/>
    <mergeCell ref="B73:P73"/>
    <mergeCell ref="A74:C74"/>
    <mergeCell ref="D74:I74"/>
    <mergeCell ref="J74:K74"/>
    <mergeCell ref="L74:P74"/>
    <mergeCell ref="O67:P67"/>
    <mergeCell ref="J68:P68"/>
    <mergeCell ref="B69:P69"/>
    <mergeCell ref="A70:P70"/>
    <mergeCell ref="B71:F71"/>
    <mergeCell ref="G71:L71"/>
    <mergeCell ref="M71:P71"/>
  </mergeCells>
  <printOptions horizontalCentered="1"/>
  <pageMargins left="0.35433070866141736" right="0.23622047244094491" top="0.74803149606299213" bottom="0.74803149606299213" header="0.19685039370078741" footer="0.31496062992125984"/>
  <pageSetup paperSize="5" scale="70" orientation="portrait" r:id="rId1"/>
  <headerFooter>
    <oddHeader>&amp;C&amp;"-,Negrita Cursiva"&amp;12Protocolo integrado de aforo en ríos de montaña 
Universidad Nacional de Colombia-Sede Manizales</oddHeader>
  </headerFooter>
  <drawing r:id="rId2"/>
  <legacyDrawing r:id="rId3"/>
  <picture r:id="rId4"/>
  <oleObjects>
    <mc:AlternateContent xmlns:mc="http://schemas.openxmlformats.org/markup-compatibility/2006">
      <mc:Choice Requires="x14">
        <oleObject progId="CorelDRAW.Graphic.13" shapeId="15362" r:id="rId5">
          <objectPr defaultSize="0" autoPict="0" r:id="rId6">
            <anchor moveWithCells="1">
              <from>
                <xdr:col>14</xdr:col>
                <xdr:colOff>504825</xdr:colOff>
                <xdr:row>1</xdr:row>
                <xdr:rowOff>95250</xdr:rowOff>
              </from>
              <to>
                <xdr:col>15</xdr:col>
                <xdr:colOff>352425</xdr:colOff>
                <xdr:row>2</xdr:row>
                <xdr:rowOff>38100</xdr:rowOff>
              </to>
            </anchor>
          </objectPr>
        </oleObject>
      </mc:Choice>
      <mc:Fallback>
        <oleObject progId="CorelDRAW.Graphic.13" shapeId="15362" r:id="rId5"/>
      </mc:Fallback>
    </mc:AlternateContent>
  </oleObjec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74"/>
  <sheetViews>
    <sheetView tabSelected="1" view="pageBreakPreview" zoomScaleSheetLayoutView="100" zoomScalePageLayoutView="110" workbookViewId="0">
      <selection activeCell="S12" sqref="S12"/>
    </sheetView>
  </sheetViews>
  <sheetFormatPr baseColWidth="10" defaultColWidth="11.42578125" defaultRowHeight="15" x14ac:dyDescent="0.25"/>
  <cols>
    <col min="1" max="1" width="0.140625" customWidth="1"/>
    <col min="2" max="2" width="6.7109375" customWidth="1"/>
    <col min="3" max="3" width="7.42578125" customWidth="1"/>
    <col min="4" max="4" width="11" bestFit="1" customWidth="1"/>
    <col min="5" max="5" width="6.85546875" customWidth="1"/>
    <col min="6" max="6" width="8.7109375" customWidth="1"/>
    <col min="7" max="7" width="6.7109375" customWidth="1"/>
    <col min="8" max="8" width="5.7109375" customWidth="1"/>
    <col min="9" max="9" width="6.85546875" customWidth="1"/>
    <col min="10" max="10" width="7.140625" customWidth="1"/>
    <col min="11" max="11" width="12" bestFit="1" customWidth="1"/>
    <col min="12" max="12" width="8" bestFit="1" customWidth="1"/>
    <col min="13" max="13" width="11" bestFit="1" customWidth="1"/>
    <col min="14" max="14" width="10.7109375" customWidth="1"/>
    <col min="15" max="16" width="11.7109375" customWidth="1"/>
  </cols>
  <sheetData>
    <row r="1" spans="1:16" ht="4.9000000000000004" customHeight="1" thickBot="1" x14ac:dyDescent="0.3"/>
    <row r="2" spans="1:16" s="2" customFormat="1" ht="30" customHeight="1" x14ac:dyDescent="0.25">
      <c r="A2" s="11"/>
      <c r="B2" s="422"/>
      <c r="C2" s="423"/>
      <c r="D2" s="424"/>
      <c r="E2" s="285" t="s">
        <v>54</v>
      </c>
      <c r="F2" s="286"/>
      <c r="G2" s="286"/>
      <c r="H2" s="286"/>
      <c r="I2" s="286"/>
      <c r="J2" s="286"/>
      <c r="K2" s="286"/>
      <c r="L2" s="286"/>
      <c r="M2" s="286"/>
      <c r="N2" s="286"/>
      <c r="O2" s="425"/>
      <c r="P2" s="289"/>
    </row>
    <row r="3" spans="1:16" s="2" customFormat="1" ht="20.45" customHeight="1" thickBot="1" x14ac:dyDescent="0.3">
      <c r="A3" s="11"/>
      <c r="B3" s="426"/>
      <c r="C3" s="427"/>
      <c r="D3" s="428"/>
      <c r="E3" s="287"/>
      <c r="F3" s="288"/>
      <c r="G3" s="288"/>
      <c r="H3" s="288"/>
      <c r="I3" s="288"/>
      <c r="J3" s="288"/>
      <c r="K3" s="288"/>
      <c r="L3" s="288"/>
      <c r="M3" s="288"/>
      <c r="N3" s="288"/>
      <c r="O3" s="429"/>
      <c r="P3" s="290"/>
    </row>
    <row r="4" spans="1:16" s="2" customFormat="1" ht="4.9000000000000004" customHeight="1" thickBot="1" x14ac:dyDescent="0.3">
      <c r="A4" s="11"/>
      <c r="B4" s="291"/>
      <c r="C4" s="291"/>
      <c r="D4" s="291"/>
      <c r="E4" s="291"/>
      <c r="F4" s="291"/>
      <c r="G4" s="291"/>
      <c r="H4" s="291"/>
      <c r="I4" s="291"/>
      <c r="J4" s="291"/>
      <c r="K4" s="291"/>
      <c r="L4" s="291"/>
      <c r="M4" s="291"/>
      <c r="N4" s="291"/>
      <c r="O4" s="291"/>
      <c r="P4" s="291"/>
    </row>
    <row r="5" spans="1:16" s="435" customFormat="1" ht="28.5" customHeight="1" thickBot="1" x14ac:dyDescent="0.3">
      <c r="A5" s="433"/>
      <c r="B5" s="19" t="s">
        <v>0</v>
      </c>
      <c r="C5" s="292">
        <v>43081</v>
      </c>
      <c r="D5" s="275"/>
      <c r="E5" s="269" t="s">
        <v>1</v>
      </c>
      <c r="F5" s="270"/>
      <c r="G5" s="434">
        <v>7</v>
      </c>
      <c r="H5" s="274" t="s">
        <v>2</v>
      </c>
      <c r="I5" s="270"/>
      <c r="J5" s="430" t="s">
        <v>110</v>
      </c>
      <c r="K5" s="431"/>
      <c r="L5" s="431"/>
      <c r="M5" s="431"/>
      <c r="N5" s="431"/>
      <c r="O5" s="431"/>
      <c r="P5" s="432"/>
    </row>
    <row r="6" spans="1:16" s="20" customFormat="1" ht="11.25" customHeight="1" thickBot="1" x14ac:dyDescent="0.3">
      <c r="A6" s="18"/>
      <c r="B6" s="269" t="s">
        <v>3</v>
      </c>
      <c r="C6" s="270"/>
      <c r="D6" s="271" t="s">
        <v>105</v>
      </c>
      <c r="E6" s="271"/>
      <c r="F6" s="271"/>
      <c r="G6" s="271"/>
      <c r="H6" s="271"/>
      <c r="I6" s="271"/>
      <c r="J6" s="272"/>
      <c r="K6" s="273" t="s">
        <v>4</v>
      </c>
      <c r="L6" s="274"/>
      <c r="M6" s="275" t="s">
        <v>88</v>
      </c>
      <c r="N6" s="276"/>
      <c r="O6" s="275" t="s">
        <v>89</v>
      </c>
      <c r="P6" s="277"/>
    </row>
    <row r="7" spans="1:16" s="20" customFormat="1" ht="14.1" customHeight="1" x14ac:dyDescent="0.25">
      <c r="A7" s="18"/>
      <c r="B7" s="278" t="s">
        <v>58</v>
      </c>
      <c r="C7" s="258"/>
      <c r="D7" s="258"/>
      <c r="E7" s="279"/>
      <c r="F7" s="280" t="s">
        <v>11</v>
      </c>
      <c r="G7" s="281"/>
      <c r="H7" s="282"/>
      <c r="I7" s="60">
        <v>0.30555555555555552</v>
      </c>
      <c r="J7" s="283" t="s">
        <v>12</v>
      </c>
      <c r="K7" s="284"/>
      <c r="L7" s="61">
        <v>0.57999999999999996</v>
      </c>
      <c r="M7" s="278" t="s">
        <v>14</v>
      </c>
      <c r="N7" s="258"/>
      <c r="O7" s="258"/>
      <c r="P7" s="23">
        <v>2.2999999999999998</v>
      </c>
    </row>
    <row r="8" spans="1:16" s="20" customFormat="1" ht="14.1" customHeight="1" thickBot="1" x14ac:dyDescent="0.3">
      <c r="A8" s="18"/>
      <c r="B8" s="247" t="s">
        <v>6</v>
      </c>
      <c r="C8" s="248"/>
      <c r="D8" s="248"/>
      <c r="E8" s="249"/>
      <c r="F8" s="24" t="s">
        <v>15</v>
      </c>
      <c r="G8" s="25"/>
      <c r="H8" s="26"/>
      <c r="I8" s="62">
        <v>0.35694444444444445</v>
      </c>
      <c r="J8" s="250" t="s">
        <v>16</v>
      </c>
      <c r="K8" s="251"/>
      <c r="L8" s="74">
        <v>0.57999999999999996</v>
      </c>
      <c r="M8" s="252" t="s">
        <v>18</v>
      </c>
      <c r="N8" s="232"/>
      <c r="O8" s="232"/>
      <c r="P8" s="28">
        <v>0.2</v>
      </c>
    </row>
    <row r="9" spans="1:16" s="20" customFormat="1" ht="14.1" customHeight="1" x14ac:dyDescent="0.25">
      <c r="A9" s="29"/>
      <c r="B9" s="418" t="s">
        <v>7</v>
      </c>
      <c r="C9" s="419"/>
      <c r="D9" s="256" t="s">
        <v>8</v>
      </c>
      <c r="E9" s="258" t="s">
        <v>9</v>
      </c>
      <c r="F9" s="258"/>
      <c r="G9" s="258"/>
      <c r="H9" s="61"/>
      <c r="I9" s="259" t="s">
        <v>59</v>
      </c>
      <c r="J9" s="260"/>
      <c r="K9" s="332">
        <v>1.3</v>
      </c>
      <c r="L9" s="265" t="s">
        <v>13</v>
      </c>
      <c r="M9" s="266"/>
      <c r="N9" s="266"/>
      <c r="O9" s="267">
        <v>15</v>
      </c>
      <c r="P9" s="268"/>
    </row>
    <row r="10" spans="1:16" s="20" customFormat="1" ht="14.1" customHeight="1" thickBot="1" x14ac:dyDescent="0.3">
      <c r="A10" s="29"/>
      <c r="B10" s="420"/>
      <c r="C10" s="421"/>
      <c r="D10" s="257"/>
      <c r="E10" s="232" t="s">
        <v>10</v>
      </c>
      <c r="F10" s="232"/>
      <c r="G10" s="232"/>
      <c r="H10" s="66" t="s">
        <v>106</v>
      </c>
      <c r="I10" s="261"/>
      <c r="J10" s="262"/>
      <c r="K10" s="333"/>
      <c r="L10" s="233" t="s">
        <v>17</v>
      </c>
      <c r="M10" s="234"/>
      <c r="N10" s="234"/>
      <c r="O10" s="235">
        <v>0.30624999999999997</v>
      </c>
      <c r="P10" s="236"/>
    </row>
    <row r="11" spans="1:16" s="33" customFormat="1" ht="25.15" customHeight="1" x14ac:dyDescent="0.2">
      <c r="A11" s="12"/>
      <c r="B11" s="370" t="s">
        <v>19</v>
      </c>
      <c r="C11" s="240" t="s">
        <v>60</v>
      </c>
      <c r="D11" s="240"/>
      <c r="E11" s="240"/>
      <c r="F11" s="242"/>
      <c r="G11" s="241" t="s">
        <v>61</v>
      </c>
      <c r="H11" s="241"/>
      <c r="I11" s="241"/>
      <c r="J11" s="241"/>
      <c r="K11" s="241"/>
      <c r="L11" s="242"/>
      <c r="M11" s="241" t="s">
        <v>62</v>
      </c>
      <c r="N11" s="241"/>
      <c r="O11" s="241"/>
      <c r="P11" s="245"/>
    </row>
    <row r="12" spans="1:16" s="33" customFormat="1" ht="17.45" customHeight="1" x14ac:dyDescent="0.2">
      <c r="A12" s="12"/>
      <c r="B12" s="371"/>
      <c r="C12" s="246" t="s">
        <v>63</v>
      </c>
      <c r="D12" s="246"/>
      <c r="E12" s="246"/>
      <c r="F12" s="243"/>
      <c r="G12" s="210" t="s">
        <v>66</v>
      </c>
      <c r="H12" s="210"/>
      <c r="I12" s="210"/>
      <c r="J12" s="210"/>
      <c r="K12" s="210"/>
      <c r="L12" s="243"/>
      <c r="M12" s="210" t="s">
        <v>65</v>
      </c>
      <c r="N12" s="210"/>
      <c r="O12" s="210"/>
      <c r="P12" s="211"/>
    </row>
    <row r="13" spans="1:16" s="33" customFormat="1" ht="25.15" customHeight="1" thickBot="1" x14ac:dyDescent="0.25">
      <c r="A13" s="12"/>
      <c r="B13" s="372"/>
      <c r="C13" s="214"/>
      <c r="D13" s="214"/>
      <c r="E13" s="214"/>
      <c r="F13" s="244"/>
      <c r="G13" s="214" t="s">
        <v>64</v>
      </c>
      <c r="H13" s="214"/>
      <c r="I13" s="214"/>
      <c r="J13" s="214"/>
      <c r="K13" s="214"/>
      <c r="L13" s="244"/>
      <c r="M13" s="214" t="s">
        <v>67</v>
      </c>
      <c r="N13" s="214"/>
      <c r="O13" s="214"/>
      <c r="P13" s="215"/>
    </row>
    <row r="14" spans="1:16" ht="16.5" customHeight="1" x14ac:dyDescent="0.25">
      <c r="A14" s="5"/>
      <c r="B14" s="358" t="s">
        <v>20</v>
      </c>
      <c r="C14" s="360" t="s">
        <v>21</v>
      </c>
      <c r="D14" s="360" t="s">
        <v>42</v>
      </c>
      <c r="E14" s="362" t="s">
        <v>22</v>
      </c>
      <c r="F14" s="364" t="s">
        <v>43</v>
      </c>
      <c r="G14" s="365"/>
      <c r="H14" s="366"/>
      <c r="I14" s="354" t="s">
        <v>44</v>
      </c>
      <c r="J14" s="355"/>
      <c r="K14" s="67"/>
      <c r="L14" s="68" t="s">
        <v>45</v>
      </c>
      <c r="M14" s="68" t="s">
        <v>46</v>
      </c>
      <c r="N14" s="68" t="s">
        <v>46</v>
      </c>
      <c r="O14" s="68" t="s">
        <v>47</v>
      </c>
      <c r="P14" s="69" t="s">
        <v>23</v>
      </c>
    </row>
    <row r="15" spans="1:16" ht="14.1" customHeight="1" thickBot="1" x14ac:dyDescent="0.3">
      <c r="A15" s="5"/>
      <c r="B15" s="359"/>
      <c r="C15" s="361"/>
      <c r="D15" s="361"/>
      <c r="E15" s="363"/>
      <c r="F15" s="367"/>
      <c r="G15" s="368"/>
      <c r="H15" s="369"/>
      <c r="I15" s="356" t="s">
        <v>24</v>
      </c>
      <c r="J15" s="357"/>
      <c r="K15" s="70" t="s">
        <v>25</v>
      </c>
      <c r="L15" s="70" t="s">
        <v>48</v>
      </c>
      <c r="M15" s="70" t="s">
        <v>49</v>
      </c>
      <c r="N15" s="70" t="s">
        <v>26</v>
      </c>
      <c r="O15" s="70" t="s">
        <v>27</v>
      </c>
      <c r="P15" s="71" t="s">
        <v>28</v>
      </c>
    </row>
    <row r="16" spans="1:16" s="3" customFormat="1" ht="14.1" customHeight="1" x14ac:dyDescent="0.2">
      <c r="A16" s="12"/>
      <c r="B16" s="180">
        <v>1</v>
      </c>
      <c r="C16" s="197">
        <f>+K9</f>
        <v>1.3</v>
      </c>
      <c r="D16" s="165">
        <v>0</v>
      </c>
      <c r="E16" s="165">
        <v>5.6000000000000001E-2</v>
      </c>
      <c r="F16" s="40" t="s">
        <v>68</v>
      </c>
      <c r="G16" s="165" t="str">
        <f>IF(E16&lt;0.12,"NA",IF(E16&gt;=0.12,0.2*E16))</f>
        <v>NA</v>
      </c>
      <c r="H16" s="165"/>
      <c r="I16" s="165"/>
      <c r="J16" s="165"/>
      <c r="K16" s="165">
        <f>ROUND(+IF(E16&lt;=0.12,(I17),(IF(E16&gt;0.12,((I16+2*I17+I18)/4)))),3)</f>
        <v>0.17599999999999999</v>
      </c>
      <c r="L16" s="165">
        <f>ROUND(+(D16+D18)/2*(C18-C16),3)</f>
        <v>7.0000000000000001E-3</v>
      </c>
      <c r="M16" s="168">
        <f>ROUND(+K16*L16,4)</f>
        <v>1.1999999999999999E-3</v>
      </c>
      <c r="N16" s="171">
        <f>ROUND(+M16/$M$59*100,1)</f>
        <v>1.8</v>
      </c>
      <c r="O16" s="174"/>
      <c r="P16" s="177"/>
    </row>
    <row r="17" spans="1:16" s="3" customFormat="1" ht="14.1" customHeight="1" x14ac:dyDescent="0.2">
      <c r="A17" s="12"/>
      <c r="B17" s="181"/>
      <c r="C17" s="198"/>
      <c r="D17" s="166"/>
      <c r="E17" s="166"/>
      <c r="F17" s="41" t="s">
        <v>69</v>
      </c>
      <c r="G17" s="166">
        <f>IF(E16&lt;0.12,0.6*E16,IF(E16&gt;=0.12,0.6*E16))</f>
        <v>3.3599999999999998E-2</v>
      </c>
      <c r="H17" s="166"/>
      <c r="I17" s="166">
        <v>0.17599999999999999</v>
      </c>
      <c r="J17" s="166"/>
      <c r="K17" s="166"/>
      <c r="L17" s="166"/>
      <c r="M17" s="169"/>
      <c r="N17" s="172"/>
      <c r="O17" s="175"/>
      <c r="P17" s="178"/>
    </row>
    <row r="18" spans="1:16" s="3" customFormat="1" ht="13.9" customHeight="1" thickBot="1" x14ac:dyDescent="0.25">
      <c r="A18" s="12"/>
      <c r="B18" s="182"/>
      <c r="C18" s="42">
        <f>C16+$P$8</f>
        <v>1.5</v>
      </c>
      <c r="D18" s="58">
        <v>6.5000000000000002E-2</v>
      </c>
      <c r="E18" s="167"/>
      <c r="F18" s="44" t="s">
        <v>70</v>
      </c>
      <c r="G18" s="167" t="str">
        <f>IF(E16&lt;0.12,"NA",IF(E16&gt;=0.12,0.8*E16))</f>
        <v>NA</v>
      </c>
      <c r="H18" s="167"/>
      <c r="I18" s="167"/>
      <c r="J18" s="167"/>
      <c r="K18" s="167"/>
      <c r="L18" s="167"/>
      <c r="M18" s="170"/>
      <c r="N18" s="173"/>
      <c r="O18" s="176"/>
      <c r="P18" s="179"/>
    </row>
    <row r="19" spans="1:16" s="3" customFormat="1" ht="14.1" customHeight="1" x14ac:dyDescent="0.2">
      <c r="A19" s="12"/>
      <c r="B19" s="180">
        <v>2</v>
      </c>
      <c r="C19" s="197">
        <f>+C18</f>
        <v>1.5</v>
      </c>
      <c r="D19" s="165">
        <f>D18</f>
        <v>6.5000000000000002E-2</v>
      </c>
      <c r="E19" s="165">
        <v>6.8000000000000005E-2</v>
      </c>
      <c r="F19" s="40" t="s">
        <v>68</v>
      </c>
      <c r="G19" s="165" t="str">
        <f t="shared" ref="G19" si="0">IF(E19&lt;0.12,"NA",IF(E19&gt;=0.12,0.2*E19))</f>
        <v>NA</v>
      </c>
      <c r="H19" s="165"/>
      <c r="I19" s="165"/>
      <c r="J19" s="165"/>
      <c r="K19" s="165">
        <f>ROUND(+IF(E19&lt;=0.12,(I20),(IF(E19&gt;0.12,((I19+2*I20+I21)/4)))),3)</f>
        <v>0.23699999999999999</v>
      </c>
      <c r="L19" s="165">
        <f>ROUND(+(D19+D21)/2*(C21-C19),3)</f>
        <v>1.4E-2</v>
      </c>
      <c r="M19" s="168">
        <f>ROUND(+K19*L19,4)</f>
        <v>3.3E-3</v>
      </c>
      <c r="N19" s="171">
        <f>ROUND(+M19/$M$59*100,1)</f>
        <v>5</v>
      </c>
      <c r="O19" s="174"/>
      <c r="P19" s="177"/>
    </row>
    <row r="20" spans="1:16" s="3" customFormat="1" ht="14.1" customHeight="1" x14ac:dyDescent="0.2">
      <c r="A20" s="12"/>
      <c r="B20" s="181"/>
      <c r="C20" s="198"/>
      <c r="D20" s="166"/>
      <c r="E20" s="166"/>
      <c r="F20" s="41" t="s">
        <v>69</v>
      </c>
      <c r="G20" s="166">
        <f t="shared" ref="G20" si="1">IF(E19&lt;0.12,0.6*E19,IF(E19&gt;=0.12,0.6*E19))</f>
        <v>4.0800000000000003E-2</v>
      </c>
      <c r="H20" s="166"/>
      <c r="I20" s="166">
        <v>0.23699999999999999</v>
      </c>
      <c r="J20" s="166"/>
      <c r="K20" s="166"/>
      <c r="L20" s="166"/>
      <c r="M20" s="169"/>
      <c r="N20" s="172"/>
      <c r="O20" s="175"/>
      <c r="P20" s="178"/>
    </row>
    <row r="21" spans="1:16" s="3" customFormat="1" ht="13.9" customHeight="1" thickBot="1" x14ac:dyDescent="0.25">
      <c r="A21" s="12"/>
      <c r="B21" s="182"/>
      <c r="C21" s="42">
        <f>C19+$P$8</f>
        <v>1.7</v>
      </c>
      <c r="D21" s="58">
        <v>7.5999999999999998E-2</v>
      </c>
      <c r="E21" s="167"/>
      <c r="F21" s="44" t="s">
        <v>70</v>
      </c>
      <c r="G21" s="167" t="str">
        <f t="shared" ref="G21" si="2">IF(E19&lt;0.12,"NA",IF(E19&gt;=0.12,0.8*E19))</f>
        <v>NA</v>
      </c>
      <c r="H21" s="167"/>
      <c r="I21" s="167"/>
      <c r="J21" s="167"/>
      <c r="K21" s="167"/>
      <c r="L21" s="167"/>
      <c r="M21" s="170"/>
      <c r="N21" s="173"/>
      <c r="O21" s="176"/>
      <c r="P21" s="179"/>
    </row>
    <row r="22" spans="1:16" s="3" customFormat="1" ht="14.1" customHeight="1" x14ac:dyDescent="0.2">
      <c r="A22" s="12"/>
      <c r="B22" s="180">
        <v>3</v>
      </c>
      <c r="C22" s="197">
        <f t="shared" ref="C22" si="3">+C21</f>
        <v>1.7</v>
      </c>
      <c r="D22" s="165">
        <f>D21</f>
        <v>7.5999999999999998E-2</v>
      </c>
      <c r="E22" s="165">
        <v>7.5999999999999998E-2</v>
      </c>
      <c r="F22" s="40" t="s">
        <v>68</v>
      </c>
      <c r="G22" s="165" t="str">
        <f t="shared" ref="G22" si="4">IF(E22&lt;0.12,"NA",IF(E22&gt;=0.12,0.2*E22))</f>
        <v>NA</v>
      </c>
      <c r="H22" s="165"/>
      <c r="I22" s="165"/>
      <c r="J22" s="165"/>
      <c r="K22" s="165">
        <f>ROUND(+IF(E22&lt;=0.12,(I23),(IF(E22&gt;0.12,((I22+2*I23+I24)/4)))),3)</f>
        <v>0.30599999999999999</v>
      </c>
      <c r="L22" s="165">
        <f>ROUND(+(D22+D24)/2*(C24-C22),3)</f>
        <v>1.2999999999999999E-2</v>
      </c>
      <c r="M22" s="168">
        <f>ROUND(+K22*L22,4)</f>
        <v>4.0000000000000001E-3</v>
      </c>
      <c r="N22" s="171">
        <f>ROUND(+M22/$M$59*100,1)</f>
        <v>6.1</v>
      </c>
      <c r="O22" s="174"/>
      <c r="P22" s="177"/>
    </row>
    <row r="23" spans="1:16" s="3" customFormat="1" ht="14.1" customHeight="1" x14ac:dyDescent="0.2">
      <c r="A23" s="12"/>
      <c r="B23" s="181"/>
      <c r="C23" s="198"/>
      <c r="D23" s="166"/>
      <c r="E23" s="166"/>
      <c r="F23" s="41" t="s">
        <v>69</v>
      </c>
      <c r="G23" s="166">
        <f t="shared" ref="G23" si="5">IF(E22&lt;0.12,0.6*E22,IF(E22&gt;=0.12,0.6*E22))</f>
        <v>4.5599999999999995E-2</v>
      </c>
      <c r="H23" s="166"/>
      <c r="I23" s="166">
        <v>0.30599999999999999</v>
      </c>
      <c r="J23" s="166"/>
      <c r="K23" s="166"/>
      <c r="L23" s="166"/>
      <c r="M23" s="169"/>
      <c r="N23" s="172"/>
      <c r="O23" s="175"/>
      <c r="P23" s="178"/>
    </row>
    <row r="24" spans="1:16" s="3" customFormat="1" ht="13.9" customHeight="1" thickBot="1" x14ac:dyDescent="0.25">
      <c r="A24" s="12"/>
      <c r="B24" s="182"/>
      <c r="C24" s="42">
        <f t="shared" ref="C24" si="6">C22+$P$8</f>
        <v>1.9</v>
      </c>
      <c r="D24" s="58">
        <v>5.7000000000000002E-2</v>
      </c>
      <c r="E24" s="167"/>
      <c r="F24" s="44" t="s">
        <v>70</v>
      </c>
      <c r="G24" s="167" t="str">
        <f t="shared" ref="G24" si="7">IF(E22&lt;0.12,"NA",IF(E22&gt;=0.12,0.8*E22))</f>
        <v>NA</v>
      </c>
      <c r="H24" s="167"/>
      <c r="I24" s="167"/>
      <c r="J24" s="167"/>
      <c r="K24" s="167"/>
      <c r="L24" s="167"/>
      <c r="M24" s="170"/>
      <c r="N24" s="173"/>
      <c r="O24" s="176"/>
      <c r="P24" s="179"/>
    </row>
    <row r="25" spans="1:16" s="3" customFormat="1" ht="14.1" customHeight="1" x14ac:dyDescent="0.2">
      <c r="A25" s="12"/>
      <c r="B25" s="180">
        <v>4</v>
      </c>
      <c r="C25" s="197">
        <f t="shared" ref="C25" si="8">+C24</f>
        <v>1.9</v>
      </c>
      <c r="D25" s="165">
        <f>D24</f>
        <v>5.7000000000000002E-2</v>
      </c>
      <c r="E25" s="165">
        <v>5.6000000000000001E-2</v>
      </c>
      <c r="F25" s="40" t="s">
        <v>68</v>
      </c>
      <c r="G25" s="165" t="str">
        <f t="shared" ref="G25" si="9">IF(E25&lt;0.12,"NA",IF(E25&gt;=0.12,0.2*E25))</f>
        <v>NA</v>
      </c>
      <c r="H25" s="165"/>
      <c r="I25" s="165"/>
      <c r="J25" s="165"/>
      <c r="K25" s="165">
        <f t="shared" ref="K25" si="10">ROUND(+IF(E25&lt;=0.12,(I26),(IF(E25&gt;0.12,((I25+2*I26+I27)/4)))),3)</f>
        <v>0.215</v>
      </c>
      <c r="L25" s="165">
        <f t="shared" ref="L25" si="11">ROUND(+(D25+D27)/2*(C27-C25),3)</f>
        <v>1.0999999999999999E-2</v>
      </c>
      <c r="M25" s="168">
        <f t="shared" ref="M25" si="12">ROUND(+K25*L25,4)</f>
        <v>2.3999999999999998E-3</v>
      </c>
      <c r="N25" s="171">
        <f t="shared" ref="N25" si="13">ROUND(+M25/$M$59*100,1)</f>
        <v>3.6</v>
      </c>
      <c r="O25" s="174"/>
      <c r="P25" s="177"/>
    </row>
    <row r="26" spans="1:16" s="3" customFormat="1" ht="14.1" customHeight="1" x14ac:dyDescent="0.2">
      <c r="A26" s="12"/>
      <c r="B26" s="181"/>
      <c r="C26" s="198"/>
      <c r="D26" s="166"/>
      <c r="E26" s="166"/>
      <c r="F26" s="41" t="s">
        <v>69</v>
      </c>
      <c r="G26" s="166">
        <f t="shared" ref="G26" si="14">IF(E25&lt;0.12,0.6*E25,IF(E25&gt;=0.12,0.6*E25))</f>
        <v>3.3599999999999998E-2</v>
      </c>
      <c r="H26" s="166"/>
      <c r="I26" s="166">
        <v>0.215</v>
      </c>
      <c r="J26" s="166"/>
      <c r="K26" s="166"/>
      <c r="L26" s="166"/>
      <c r="M26" s="169"/>
      <c r="N26" s="172"/>
      <c r="O26" s="175"/>
      <c r="P26" s="178"/>
    </row>
    <row r="27" spans="1:16" s="3" customFormat="1" ht="13.9" customHeight="1" thickBot="1" x14ac:dyDescent="0.25">
      <c r="A27" s="12"/>
      <c r="B27" s="182"/>
      <c r="C27" s="42">
        <f t="shared" ref="C27" si="15">C25+$P$8</f>
        <v>2.1</v>
      </c>
      <c r="D27" s="58">
        <v>5.0999999999999997E-2</v>
      </c>
      <c r="E27" s="167"/>
      <c r="F27" s="44" t="s">
        <v>70</v>
      </c>
      <c r="G27" s="167" t="str">
        <f t="shared" ref="G27" si="16">IF(E25&lt;0.12,"NA",IF(E25&gt;=0.12,0.8*E25))</f>
        <v>NA</v>
      </c>
      <c r="H27" s="167"/>
      <c r="I27" s="167"/>
      <c r="J27" s="167"/>
      <c r="K27" s="167"/>
      <c r="L27" s="167"/>
      <c r="M27" s="170"/>
      <c r="N27" s="173"/>
      <c r="O27" s="176"/>
      <c r="P27" s="179"/>
    </row>
    <row r="28" spans="1:16" s="3" customFormat="1" ht="14.1" customHeight="1" x14ac:dyDescent="0.2">
      <c r="A28" s="12"/>
      <c r="B28" s="180">
        <v>5</v>
      </c>
      <c r="C28" s="197">
        <f t="shared" ref="C28" si="17">+C27</f>
        <v>2.1</v>
      </c>
      <c r="D28" s="165">
        <f>D27</f>
        <v>5.0999999999999997E-2</v>
      </c>
      <c r="E28" s="165">
        <v>6.4000000000000001E-2</v>
      </c>
      <c r="F28" s="40" t="s">
        <v>68</v>
      </c>
      <c r="G28" s="165" t="str">
        <f t="shared" ref="G28" si="18">IF(E28&lt;0.12,"NA",IF(E28&gt;=0.12,0.2*E28))</f>
        <v>NA</v>
      </c>
      <c r="H28" s="165"/>
      <c r="I28" s="165"/>
      <c r="J28" s="165"/>
      <c r="K28" s="165">
        <f t="shared" ref="K28" si="19">ROUND(+IF(E28&lt;=0.12,(I29),(IF(E28&gt;0.12,((I28+2*I29+I30)/4)))),3)</f>
        <v>0.30099999999999999</v>
      </c>
      <c r="L28" s="165">
        <f t="shared" ref="L28" si="20">ROUND(+(D28+D30)/2*(C30-C28),3)</f>
        <v>1.2E-2</v>
      </c>
      <c r="M28" s="168">
        <f t="shared" ref="M28" si="21">ROUND(+K28*L28,4)</f>
        <v>3.5999999999999999E-3</v>
      </c>
      <c r="N28" s="171">
        <f t="shared" ref="N28" si="22">ROUND(+M28/$M$59*100,1)</f>
        <v>5.5</v>
      </c>
      <c r="O28" s="174"/>
      <c r="P28" s="177"/>
    </row>
    <row r="29" spans="1:16" s="3" customFormat="1" ht="14.1" customHeight="1" x14ac:dyDescent="0.2">
      <c r="A29" s="12"/>
      <c r="B29" s="181"/>
      <c r="C29" s="198"/>
      <c r="D29" s="166"/>
      <c r="E29" s="166"/>
      <c r="F29" s="41" t="s">
        <v>69</v>
      </c>
      <c r="G29" s="166">
        <f t="shared" ref="G29" si="23">IF(E28&lt;0.12,0.6*E28,IF(E28&gt;=0.12,0.6*E28))</f>
        <v>3.8399999999999997E-2</v>
      </c>
      <c r="H29" s="166"/>
      <c r="I29" s="166">
        <v>0.30099999999999999</v>
      </c>
      <c r="J29" s="166"/>
      <c r="K29" s="166"/>
      <c r="L29" s="166"/>
      <c r="M29" s="169"/>
      <c r="N29" s="172"/>
      <c r="O29" s="175"/>
      <c r="P29" s="178"/>
    </row>
    <row r="30" spans="1:16" s="3" customFormat="1" ht="13.9" customHeight="1" thickBot="1" x14ac:dyDescent="0.25">
      <c r="A30" s="12"/>
      <c r="B30" s="182"/>
      <c r="C30" s="42">
        <f t="shared" ref="C30" si="24">C28+$P$8</f>
        <v>2.3000000000000003</v>
      </c>
      <c r="D30" s="58">
        <v>6.9000000000000006E-2</v>
      </c>
      <c r="E30" s="167"/>
      <c r="F30" s="44" t="s">
        <v>70</v>
      </c>
      <c r="G30" s="167" t="str">
        <f t="shared" ref="G30" si="25">IF(E28&lt;0.12,"NA",IF(E28&gt;=0.12,0.8*E28))</f>
        <v>NA</v>
      </c>
      <c r="H30" s="167"/>
      <c r="I30" s="167"/>
      <c r="J30" s="167"/>
      <c r="K30" s="167"/>
      <c r="L30" s="167"/>
      <c r="M30" s="170"/>
      <c r="N30" s="173"/>
      <c r="O30" s="176"/>
      <c r="P30" s="179"/>
    </row>
    <row r="31" spans="1:16" s="3" customFormat="1" ht="14.1" customHeight="1" x14ac:dyDescent="0.2">
      <c r="A31" s="12"/>
      <c r="B31" s="180">
        <v>6</v>
      </c>
      <c r="C31" s="197">
        <f t="shared" ref="C31" si="26">+C30</f>
        <v>2.3000000000000003</v>
      </c>
      <c r="D31" s="165">
        <f>D30</f>
        <v>6.9000000000000006E-2</v>
      </c>
      <c r="E31" s="165">
        <v>8.7999999999999995E-2</v>
      </c>
      <c r="F31" s="40" t="s">
        <v>68</v>
      </c>
      <c r="G31" s="165" t="str">
        <f t="shared" ref="G31" si="27">IF(E31&lt;0.12,"NA",IF(E31&gt;=0.12,0.2*E31))</f>
        <v>NA</v>
      </c>
      <c r="H31" s="165"/>
      <c r="I31" s="165"/>
      <c r="J31" s="165"/>
      <c r="K31" s="165">
        <f t="shared" ref="K31" si="28">ROUND(+IF(E31&lt;=0.12,(I32),(IF(E31&gt;0.12,((I31+2*I32+I33)/4)))),3)</f>
        <v>0.34200000000000003</v>
      </c>
      <c r="L31" s="165">
        <f t="shared" ref="L31" si="29">ROUND(+(D31+D33)/2*(C33-C31),3)</f>
        <v>1.6E-2</v>
      </c>
      <c r="M31" s="168">
        <f t="shared" ref="M31" si="30">ROUND(+K31*L31,4)</f>
        <v>5.4999999999999997E-3</v>
      </c>
      <c r="N31" s="171">
        <f t="shared" ref="N31" si="31">ROUND(+M31/$M$59*100,1)</f>
        <v>8.3000000000000007</v>
      </c>
      <c r="O31" s="174"/>
      <c r="P31" s="177"/>
    </row>
    <row r="32" spans="1:16" s="3" customFormat="1" ht="14.1" customHeight="1" x14ac:dyDescent="0.2">
      <c r="A32" s="12"/>
      <c r="B32" s="181"/>
      <c r="C32" s="198"/>
      <c r="D32" s="166"/>
      <c r="E32" s="166"/>
      <c r="F32" s="41" t="s">
        <v>69</v>
      </c>
      <c r="G32" s="166">
        <f t="shared" ref="G32" si="32">IF(E31&lt;0.12,0.6*E31,IF(E31&gt;=0.12,0.6*E31))</f>
        <v>5.2799999999999993E-2</v>
      </c>
      <c r="H32" s="166"/>
      <c r="I32" s="166">
        <v>0.34200000000000003</v>
      </c>
      <c r="J32" s="166"/>
      <c r="K32" s="166"/>
      <c r="L32" s="166"/>
      <c r="M32" s="169"/>
      <c r="N32" s="172"/>
      <c r="O32" s="175"/>
      <c r="P32" s="178"/>
    </row>
    <row r="33" spans="1:18" s="3" customFormat="1" ht="13.9" customHeight="1" thickBot="1" x14ac:dyDescent="0.25">
      <c r="A33" s="12"/>
      <c r="B33" s="182"/>
      <c r="C33" s="42">
        <f t="shared" ref="C33" si="33">C31+$P$8</f>
        <v>2.5000000000000004</v>
      </c>
      <c r="D33" s="58">
        <v>9.2999999999999999E-2</v>
      </c>
      <c r="E33" s="167"/>
      <c r="F33" s="44" t="s">
        <v>70</v>
      </c>
      <c r="G33" s="167" t="str">
        <f t="shared" ref="G33" si="34">IF(E31&lt;0.12,"NA",IF(E31&gt;=0.12,0.8*E31))</f>
        <v>NA</v>
      </c>
      <c r="H33" s="167"/>
      <c r="I33" s="167"/>
      <c r="J33" s="167"/>
      <c r="K33" s="167"/>
      <c r="L33" s="167"/>
      <c r="M33" s="170"/>
      <c r="N33" s="173"/>
      <c r="O33" s="176"/>
      <c r="P33" s="179"/>
    </row>
    <row r="34" spans="1:18" s="3" customFormat="1" ht="14.1" customHeight="1" x14ac:dyDescent="0.2">
      <c r="A34" s="12"/>
      <c r="B34" s="180">
        <v>7</v>
      </c>
      <c r="C34" s="197">
        <f t="shared" ref="C34" si="35">+C33</f>
        <v>2.5000000000000004</v>
      </c>
      <c r="D34" s="165">
        <f>D33</f>
        <v>9.2999999999999999E-2</v>
      </c>
      <c r="E34" s="165">
        <v>0.112</v>
      </c>
      <c r="F34" s="40" t="s">
        <v>68</v>
      </c>
      <c r="G34" s="165" t="str">
        <f t="shared" ref="G34" si="36">IF(E34&lt;0.12,"NA",IF(E34&gt;=0.12,0.2*E34))</f>
        <v>NA</v>
      </c>
      <c r="H34" s="165"/>
      <c r="I34" s="165"/>
      <c r="J34" s="165"/>
      <c r="K34" s="165">
        <f t="shared" ref="K34" si="37">ROUND(+IF(E34&lt;=0.12,(I35),(IF(E34&gt;0.12,((I34+2*I35+I36)/4)))),3)</f>
        <v>0.34799999999999998</v>
      </c>
      <c r="L34" s="165">
        <f t="shared" ref="L34" si="38">ROUND(+(D34+D36)/2*(C36-C34),3)</f>
        <v>2.3E-2</v>
      </c>
      <c r="M34" s="168">
        <f t="shared" ref="M34" si="39">ROUND(+K34*L34,4)</f>
        <v>8.0000000000000002E-3</v>
      </c>
      <c r="N34" s="171">
        <f t="shared" ref="N34" si="40">ROUND(+M34/$M$59*100,1)</f>
        <v>12.1</v>
      </c>
      <c r="O34" s="174"/>
      <c r="P34" s="177"/>
    </row>
    <row r="35" spans="1:18" s="3" customFormat="1" ht="14.1" customHeight="1" x14ac:dyDescent="0.2">
      <c r="A35" s="12"/>
      <c r="B35" s="181"/>
      <c r="C35" s="198"/>
      <c r="D35" s="166"/>
      <c r="E35" s="166"/>
      <c r="F35" s="41" t="s">
        <v>69</v>
      </c>
      <c r="G35" s="166">
        <f t="shared" ref="G35" si="41">IF(E34&lt;0.12,0.6*E34,IF(E34&gt;=0.12,0.6*E34))</f>
        <v>6.7199999999999996E-2</v>
      </c>
      <c r="H35" s="166"/>
      <c r="I35" s="166">
        <v>0.34799999999999998</v>
      </c>
      <c r="J35" s="166"/>
      <c r="K35" s="166"/>
      <c r="L35" s="166"/>
      <c r="M35" s="169"/>
      <c r="N35" s="172"/>
      <c r="O35" s="175"/>
      <c r="P35" s="178"/>
    </row>
    <row r="36" spans="1:18" s="3" customFormat="1" ht="13.9" customHeight="1" thickBot="1" x14ac:dyDescent="0.25">
      <c r="A36" s="12"/>
      <c r="B36" s="182"/>
      <c r="C36" s="42">
        <f t="shared" ref="C36" si="42">C34+$P$8</f>
        <v>2.7000000000000006</v>
      </c>
      <c r="D36" s="58">
        <v>0.13300000000000001</v>
      </c>
      <c r="E36" s="167"/>
      <c r="F36" s="44" t="s">
        <v>70</v>
      </c>
      <c r="G36" s="167" t="str">
        <f t="shared" ref="G36" si="43">IF(E34&lt;0.12,"NA",IF(E34&gt;=0.12,0.8*E34))</f>
        <v>NA</v>
      </c>
      <c r="H36" s="167"/>
      <c r="I36" s="167"/>
      <c r="J36" s="167"/>
      <c r="K36" s="167"/>
      <c r="L36" s="167"/>
      <c r="M36" s="170"/>
      <c r="N36" s="173"/>
      <c r="O36" s="176"/>
      <c r="P36" s="179"/>
    </row>
    <row r="37" spans="1:18" s="3" customFormat="1" ht="14.1" customHeight="1" x14ac:dyDescent="0.2">
      <c r="A37" s="12"/>
      <c r="B37" s="415">
        <v>8</v>
      </c>
      <c r="C37" s="197">
        <f t="shared" ref="C37" si="44">+C36</f>
        <v>2.7000000000000006</v>
      </c>
      <c r="D37" s="353">
        <f>D36</f>
        <v>0.13300000000000001</v>
      </c>
      <c r="E37" s="353">
        <v>0.151</v>
      </c>
      <c r="F37" s="75" t="s">
        <v>68</v>
      </c>
      <c r="G37" s="165">
        <f t="shared" ref="G37" si="45">IF(E37&lt;0.12,"NA",IF(E37&gt;=0.12,0.2*E37))</f>
        <v>3.0200000000000001E-2</v>
      </c>
      <c r="H37" s="165"/>
      <c r="I37" s="353"/>
      <c r="J37" s="353"/>
      <c r="K37" s="353"/>
      <c r="L37" s="353"/>
      <c r="M37" s="404"/>
      <c r="N37" s="407"/>
      <c r="O37" s="410"/>
      <c r="P37" s="412"/>
    </row>
    <row r="38" spans="1:18" s="3" customFormat="1" ht="14.1" customHeight="1" x14ac:dyDescent="0.2">
      <c r="A38" s="12"/>
      <c r="B38" s="416"/>
      <c r="C38" s="198"/>
      <c r="D38" s="328"/>
      <c r="E38" s="328"/>
      <c r="F38" s="76" t="s">
        <v>69</v>
      </c>
      <c r="G38" s="166">
        <f t="shared" ref="G38" si="46">IF(E37&lt;0.12,0.6*E37,IF(E37&gt;=0.12,0.6*E37))</f>
        <v>9.06E-2</v>
      </c>
      <c r="H38" s="166"/>
      <c r="I38" s="328"/>
      <c r="J38" s="328"/>
      <c r="K38" s="328"/>
      <c r="L38" s="328"/>
      <c r="M38" s="405"/>
      <c r="N38" s="408"/>
      <c r="O38" s="317"/>
      <c r="P38" s="413"/>
    </row>
    <row r="39" spans="1:18" s="3" customFormat="1" ht="13.9" customHeight="1" thickBot="1" x14ac:dyDescent="0.25">
      <c r="A39" s="12"/>
      <c r="B39" s="417"/>
      <c r="C39" s="42">
        <f t="shared" ref="C39" si="47">C37+$P$8</f>
        <v>2.9000000000000008</v>
      </c>
      <c r="D39" s="73">
        <v>0.13600000000000001</v>
      </c>
      <c r="E39" s="403"/>
      <c r="F39" s="77" t="s">
        <v>70</v>
      </c>
      <c r="G39" s="167">
        <f t="shared" ref="G39" si="48">IF(E37&lt;0.12,"NA",IF(E37&gt;=0.12,0.8*E37))</f>
        <v>0.1208</v>
      </c>
      <c r="H39" s="167"/>
      <c r="I39" s="403"/>
      <c r="J39" s="403"/>
      <c r="K39" s="403"/>
      <c r="L39" s="403"/>
      <c r="M39" s="406"/>
      <c r="N39" s="409"/>
      <c r="O39" s="411"/>
      <c r="P39" s="414"/>
    </row>
    <row r="40" spans="1:18" s="3" customFormat="1" ht="14.1" customHeight="1" x14ac:dyDescent="0.2">
      <c r="A40" s="12"/>
      <c r="B40" s="415">
        <v>9</v>
      </c>
      <c r="C40" s="197">
        <f t="shared" ref="C40" si="49">+C39</f>
        <v>2.9000000000000008</v>
      </c>
      <c r="D40" s="353">
        <f>D39</f>
        <v>0.13600000000000001</v>
      </c>
      <c r="E40" s="353">
        <v>0.128</v>
      </c>
      <c r="F40" s="75" t="s">
        <v>68</v>
      </c>
      <c r="G40" s="165">
        <f t="shared" ref="G40" si="50">IF(E40&lt;0.12,"NA",IF(E40&gt;=0.12,0.2*E40))</f>
        <v>2.5600000000000001E-2</v>
      </c>
      <c r="H40" s="165"/>
      <c r="I40" s="165">
        <v>0.48</v>
      </c>
      <c r="J40" s="165"/>
      <c r="K40" s="353">
        <f>ROUND(+IF(E40&lt;=0.12,(I41),(IF(E40&gt;0.12,((I40+2*I41+I42)/4)))),3)</f>
        <v>0.443</v>
      </c>
      <c r="L40" s="353">
        <f t="shared" ref="L40" si="51">ROUND(+(D40+D42)/2*(C42-C40),3)</f>
        <v>2.5999999999999999E-2</v>
      </c>
      <c r="M40" s="404">
        <f t="shared" ref="M40" si="52">ROUND(+K40*L40,4)</f>
        <v>1.15E-2</v>
      </c>
      <c r="N40" s="407">
        <f t="shared" ref="N40" si="53">ROUND(+M40/$M$59*100,1)</f>
        <v>17.399999999999999</v>
      </c>
      <c r="O40" s="410"/>
      <c r="P40" s="412"/>
    </row>
    <row r="41" spans="1:18" s="3" customFormat="1" ht="14.1" customHeight="1" x14ac:dyDescent="0.2">
      <c r="A41" s="12"/>
      <c r="B41" s="416"/>
      <c r="C41" s="198"/>
      <c r="D41" s="328"/>
      <c r="E41" s="328"/>
      <c r="F41" s="76" t="s">
        <v>69</v>
      </c>
      <c r="G41" s="166">
        <f t="shared" ref="G41" si="54">IF(E40&lt;0.12,0.6*E40,IF(E40&gt;=0.12,0.6*E40))</f>
        <v>7.6799999999999993E-2</v>
      </c>
      <c r="H41" s="166"/>
      <c r="I41" s="166">
        <v>0.45</v>
      </c>
      <c r="J41" s="166"/>
      <c r="K41" s="328"/>
      <c r="L41" s="328"/>
      <c r="M41" s="405"/>
      <c r="N41" s="408"/>
      <c r="O41" s="317"/>
      <c r="P41" s="413"/>
    </row>
    <row r="42" spans="1:18" s="3" customFormat="1" ht="13.9" customHeight="1" thickBot="1" x14ac:dyDescent="0.25">
      <c r="A42" s="12"/>
      <c r="B42" s="417"/>
      <c r="C42" s="42">
        <f t="shared" ref="C42" si="55">C40+$P$8</f>
        <v>3.100000000000001</v>
      </c>
      <c r="D42" s="73">
        <v>0.12</v>
      </c>
      <c r="E42" s="403"/>
      <c r="F42" s="77" t="s">
        <v>70</v>
      </c>
      <c r="G42" s="167">
        <f t="shared" ref="G42" si="56">IF(E40&lt;0.12,"NA",IF(E40&gt;=0.12,0.8*E40))</f>
        <v>0.1024</v>
      </c>
      <c r="H42" s="167"/>
      <c r="I42" s="167">
        <v>0.39200000000000002</v>
      </c>
      <c r="J42" s="167"/>
      <c r="K42" s="403"/>
      <c r="L42" s="403"/>
      <c r="M42" s="406"/>
      <c r="N42" s="409"/>
      <c r="O42" s="411"/>
      <c r="P42" s="414"/>
    </row>
    <row r="43" spans="1:18" s="3" customFormat="1" ht="14.1" customHeight="1" x14ac:dyDescent="0.2">
      <c r="A43" s="12"/>
      <c r="B43" s="180">
        <v>10</v>
      </c>
      <c r="C43" s="197">
        <f t="shared" ref="C43" si="57">+C42</f>
        <v>3.100000000000001</v>
      </c>
      <c r="D43" s="353">
        <f>D42</f>
        <v>0.12</v>
      </c>
      <c r="E43" s="165">
        <v>0.106</v>
      </c>
      <c r="F43" s="40" t="s">
        <v>68</v>
      </c>
      <c r="G43" s="165" t="str">
        <f t="shared" ref="G43" si="58">IF(E43&lt;0.12,"NA",IF(E43&gt;=0.12,0.2*E43))</f>
        <v>NA</v>
      </c>
      <c r="H43" s="165"/>
      <c r="I43" s="165"/>
      <c r="J43" s="165"/>
      <c r="K43" s="353">
        <f t="shared" ref="K43" si="59">ROUND(+IF(E43&lt;=0.12,(I44),(IF(E43&gt;0.12,((I43+2*I44+I45)/4)))),3)</f>
        <v>0.45900000000000002</v>
      </c>
      <c r="L43" s="353">
        <f t="shared" ref="L43" si="60">ROUND(+(D43+D45)/2*(C45-C43),3)</f>
        <v>2.3E-2</v>
      </c>
      <c r="M43" s="404">
        <f t="shared" ref="M43" si="61">ROUND(+K43*L43,4)</f>
        <v>1.06E-2</v>
      </c>
      <c r="N43" s="407">
        <f t="shared" ref="N43" si="62">ROUND(+M43/$M$59*100,1)</f>
        <v>16.100000000000001</v>
      </c>
      <c r="O43" s="174"/>
      <c r="P43" s="177"/>
    </row>
    <row r="44" spans="1:18" s="3" customFormat="1" ht="14.1" customHeight="1" x14ac:dyDescent="0.2">
      <c r="A44" s="12"/>
      <c r="B44" s="181"/>
      <c r="C44" s="198"/>
      <c r="D44" s="328"/>
      <c r="E44" s="166"/>
      <c r="F44" s="41" t="s">
        <v>69</v>
      </c>
      <c r="G44" s="166">
        <f t="shared" ref="G44" si="63">IF(E43&lt;0.12,0.6*E43,IF(E43&gt;=0.12,0.6*E43))</f>
        <v>6.359999999999999E-2</v>
      </c>
      <c r="H44" s="166"/>
      <c r="I44" s="166">
        <v>0.45900000000000002</v>
      </c>
      <c r="J44" s="166"/>
      <c r="K44" s="328"/>
      <c r="L44" s="328"/>
      <c r="M44" s="405"/>
      <c r="N44" s="408"/>
      <c r="O44" s="175"/>
      <c r="P44" s="178"/>
    </row>
    <row r="45" spans="1:18" s="3" customFormat="1" ht="13.9" customHeight="1" thickBot="1" x14ac:dyDescent="0.25">
      <c r="A45" s="12"/>
      <c r="B45" s="182"/>
      <c r="C45" s="42">
        <f t="shared" ref="C45" si="64">C43+$P$8</f>
        <v>3.3000000000000012</v>
      </c>
      <c r="D45" s="58">
        <v>0.11</v>
      </c>
      <c r="E45" s="167"/>
      <c r="F45" s="44" t="s">
        <v>70</v>
      </c>
      <c r="G45" s="167" t="str">
        <f t="shared" ref="G45" si="65">IF(E43&lt;0.12,"NA",IF(E43&gt;=0.12,0.8*E43))</f>
        <v>NA</v>
      </c>
      <c r="H45" s="167"/>
      <c r="I45" s="167"/>
      <c r="J45" s="167"/>
      <c r="K45" s="403"/>
      <c r="L45" s="403"/>
      <c r="M45" s="406"/>
      <c r="N45" s="409"/>
      <c r="O45" s="176"/>
      <c r="P45" s="179"/>
    </row>
    <row r="46" spans="1:18" s="3" customFormat="1" ht="14.1" customHeight="1" x14ac:dyDescent="0.2">
      <c r="A46" s="12"/>
      <c r="B46" s="180">
        <v>11</v>
      </c>
      <c r="C46" s="197">
        <f t="shared" ref="C46" si="66">+C45</f>
        <v>3.3000000000000012</v>
      </c>
      <c r="D46" s="353">
        <f>D45</f>
        <v>0.11</v>
      </c>
      <c r="E46" s="165">
        <v>5.5E-2</v>
      </c>
      <c r="F46" s="40" t="s">
        <v>68</v>
      </c>
      <c r="G46" s="165" t="str">
        <f t="shared" ref="G46" si="67">IF(E46&lt;0.12,"NA",IF(E46&gt;=0.12,0.2*E46))</f>
        <v>NA</v>
      </c>
      <c r="H46" s="165"/>
      <c r="I46" s="165"/>
      <c r="J46" s="165"/>
      <c r="K46" s="353">
        <f t="shared" ref="K46" si="68">ROUND(+IF(E46&lt;=0.12,(I47),(IF(E46&gt;0.12,((I46+2*I47+I48)/4)))),3)</f>
        <v>0.30199999999999999</v>
      </c>
      <c r="L46" s="353">
        <f t="shared" ref="L46" si="69">ROUND(+(D46+D48)/2*(C48-C46),3)</f>
        <v>1.7000000000000001E-2</v>
      </c>
      <c r="M46" s="404">
        <f t="shared" ref="M46" si="70">ROUND(+K46*L46,4)</f>
        <v>5.1000000000000004E-3</v>
      </c>
      <c r="N46" s="407">
        <f t="shared" ref="N46" si="71">ROUND(+M46/$M$59*100,1)</f>
        <v>7.7</v>
      </c>
      <c r="O46" s="174"/>
      <c r="P46" s="177"/>
    </row>
    <row r="47" spans="1:18" s="3" customFormat="1" ht="14.1" customHeight="1" x14ac:dyDescent="0.2">
      <c r="A47" s="12"/>
      <c r="B47" s="181"/>
      <c r="C47" s="198"/>
      <c r="D47" s="328"/>
      <c r="E47" s="166"/>
      <c r="F47" s="41" t="s">
        <v>69</v>
      </c>
      <c r="G47" s="166">
        <f t="shared" ref="G47" si="72">IF(E46&lt;0.12,0.6*E46,IF(E46&gt;=0.12,0.6*E46))</f>
        <v>3.3000000000000002E-2</v>
      </c>
      <c r="H47" s="166"/>
      <c r="I47" s="166">
        <v>0.30199999999999999</v>
      </c>
      <c r="J47" s="166"/>
      <c r="K47" s="328"/>
      <c r="L47" s="328"/>
      <c r="M47" s="405"/>
      <c r="N47" s="408"/>
      <c r="O47" s="175"/>
      <c r="P47" s="178"/>
      <c r="R47" s="59"/>
    </row>
    <row r="48" spans="1:18" s="3" customFormat="1" ht="14.45" customHeight="1" thickBot="1" x14ac:dyDescent="0.25">
      <c r="A48" s="12"/>
      <c r="B48" s="182"/>
      <c r="C48" s="42">
        <f>C46+0.3</f>
        <v>3.600000000000001</v>
      </c>
      <c r="D48" s="58">
        <v>0</v>
      </c>
      <c r="E48" s="167"/>
      <c r="F48" s="44" t="s">
        <v>70</v>
      </c>
      <c r="G48" s="167" t="str">
        <f t="shared" ref="G48" si="73">IF(E46&lt;0.12,"NA",IF(E46&gt;=0.12,0.8*E46))</f>
        <v>NA</v>
      </c>
      <c r="H48" s="167"/>
      <c r="I48" s="167"/>
      <c r="J48" s="167"/>
      <c r="K48" s="403"/>
      <c r="L48" s="403"/>
      <c r="M48" s="406"/>
      <c r="N48" s="409"/>
      <c r="O48" s="176"/>
      <c r="P48" s="179"/>
    </row>
    <row r="49" spans="1:16" s="3" customFormat="1" ht="14.1" customHeight="1" x14ac:dyDescent="0.2">
      <c r="A49" s="12"/>
      <c r="B49" s="397">
        <f>+B37</f>
        <v>8</v>
      </c>
      <c r="C49" s="400">
        <f>+C37</f>
        <v>2.7000000000000006</v>
      </c>
      <c r="D49" s="401">
        <f>+D37</f>
        <v>0.13300000000000001</v>
      </c>
      <c r="E49" s="401">
        <f>+E37</f>
        <v>0.151</v>
      </c>
      <c r="F49" s="78" t="s">
        <v>31</v>
      </c>
      <c r="G49" s="402"/>
      <c r="H49" s="402"/>
      <c r="I49" s="387">
        <v>0.39500000000000002</v>
      </c>
      <c r="J49" s="387"/>
      <c r="K49" s="387">
        <f>ROUND(+AVERAGE(I49:J58),3)</f>
        <v>0.4</v>
      </c>
      <c r="L49" s="390">
        <f>ROUND(+(D49+D54)/2*(C54-C49),3)</f>
        <v>2.7E-2</v>
      </c>
      <c r="M49" s="391">
        <f>ROUND(+K49*L49,4)</f>
        <v>1.0800000000000001E-2</v>
      </c>
      <c r="N49" s="390">
        <f>ROUND(+M49/$M$59*100,1)</f>
        <v>16.399999999999999</v>
      </c>
      <c r="O49" s="390"/>
      <c r="P49" s="394"/>
    </row>
    <row r="50" spans="1:16" s="3" customFormat="1" ht="14.1" customHeight="1" x14ac:dyDescent="0.2">
      <c r="A50" s="12"/>
      <c r="B50" s="398"/>
      <c r="C50" s="381"/>
      <c r="D50" s="383"/>
      <c r="E50" s="383"/>
      <c r="F50" s="79" t="s">
        <v>71</v>
      </c>
      <c r="G50" s="385">
        <f>+ROUND(0.1*$E$49,2)</f>
        <v>0.02</v>
      </c>
      <c r="H50" s="385"/>
      <c r="I50" s="386">
        <v>0.441</v>
      </c>
      <c r="J50" s="386"/>
      <c r="K50" s="388"/>
      <c r="L50" s="388"/>
      <c r="M50" s="392"/>
      <c r="N50" s="388"/>
      <c r="O50" s="388"/>
      <c r="P50" s="395"/>
    </row>
    <row r="51" spans="1:16" s="3" customFormat="1" ht="14.1" customHeight="1" x14ac:dyDescent="0.2">
      <c r="A51" s="12"/>
      <c r="B51" s="398"/>
      <c r="C51" s="381"/>
      <c r="D51" s="383"/>
      <c r="E51" s="383"/>
      <c r="F51" s="79" t="s">
        <v>68</v>
      </c>
      <c r="G51" s="385">
        <f>+ROUND(0.2*$E$49,2)</f>
        <v>0.03</v>
      </c>
      <c r="H51" s="385"/>
      <c r="I51" s="386">
        <v>0.441</v>
      </c>
      <c r="J51" s="386"/>
      <c r="K51" s="388"/>
      <c r="L51" s="388"/>
      <c r="M51" s="392"/>
      <c r="N51" s="388"/>
      <c r="O51" s="388"/>
      <c r="P51" s="395"/>
    </row>
    <row r="52" spans="1:16" s="3" customFormat="1" ht="14.1" customHeight="1" x14ac:dyDescent="0.2">
      <c r="A52" s="12"/>
      <c r="B52" s="398"/>
      <c r="C52" s="381"/>
      <c r="D52" s="383"/>
      <c r="E52" s="383"/>
      <c r="F52" s="79" t="s">
        <v>72</v>
      </c>
      <c r="G52" s="385">
        <f>+ROUND(0.3*$E$49,2)</f>
        <v>0.05</v>
      </c>
      <c r="H52" s="385"/>
      <c r="I52" s="386">
        <v>0.45700000000000002</v>
      </c>
      <c r="J52" s="386"/>
      <c r="K52" s="388"/>
      <c r="L52" s="388"/>
      <c r="M52" s="392"/>
      <c r="N52" s="388"/>
      <c r="O52" s="388"/>
      <c r="P52" s="395"/>
    </row>
    <row r="53" spans="1:16" s="3" customFormat="1" ht="14.1" customHeight="1" x14ac:dyDescent="0.2">
      <c r="A53" s="12"/>
      <c r="B53" s="398"/>
      <c r="C53" s="381"/>
      <c r="D53" s="383"/>
      <c r="E53" s="383"/>
      <c r="F53" s="79" t="s">
        <v>73</v>
      </c>
      <c r="G53" s="385">
        <f>+ROUND(0.4*$E$49,2)</f>
        <v>0.06</v>
      </c>
      <c r="H53" s="385"/>
      <c r="I53" s="386">
        <v>0.45900000000000002</v>
      </c>
      <c r="J53" s="386"/>
      <c r="K53" s="388"/>
      <c r="L53" s="388"/>
      <c r="M53" s="392"/>
      <c r="N53" s="388"/>
      <c r="O53" s="388"/>
      <c r="P53" s="395"/>
    </row>
    <row r="54" spans="1:16" s="3" customFormat="1" ht="14.1" customHeight="1" x14ac:dyDescent="0.2">
      <c r="A54" s="12"/>
      <c r="B54" s="398"/>
      <c r="C54" s="381">
        <f>+C39</f>
        <v>2.9000000000000008</v>
      </c>
      <c r="D54" s="383">
        <f>+D39</f>
        <v>0.13600000000000001</v>
      </c>
      <c r="E54" s="383"/>
      <c r="F54" s="79" t="s">
        <v>30</v>
      </c>
      <c r="G54" s="385">
        <f>+ROUND(0.5*$E$49,2)</f>
        <v>0.08</v>
      </c>
      <c r="H54" s="385"/>
      <c r="I54" s="386">
        <v>0.46</v>
      </c>
      <c r="J54" s="386"/>
      <c r="K54" s="388"/>
      <c r="L54" s="388"/>
      <c r="M54" s="392"/>
      <c r="N54" s="388"/>
      <c r="O54" s="388"/>
      <c r="P54" s="395"/>
    </row>
    <row r="55" spans="1:16" s="3" customFormat="1" ht="14.1" customHeight="1" x14ac:dyDescent="0.2">
      <c r="A55" s="12"/>
      <c r="B55" s="398"/>
      <c r="C55" s="381"/>
      <c r="D55" s="383"/>
      <c r="E55" s="383"/>
      <c r="F55" s="79" t="s">
        <v>69</v>
      </c>
      <c r="G55" s="385">
        <f>+ROUND(0.6*$E$49,2)</f>
        <v>0.09</v>
      </c>
      <c r="H55" s="385"/>
      <c r="I55" s="386">
        <v>0.40799999999999997</v>
      </c>
      <c r="J55" s="386"/>
      <c r="K55" s="388"/>
      <c r="L55" s="388"/>
      <c r="M55" s="392"/>
      <c r="N55" s="388"/>
      <c r="O55" s="388"/>
      <c r="P55" s="395"/>
    </row>
    <row r="56" spans="1:16" s="3" customFormat="1" ht="14.1" customHeight="1" x14ac:dyDescent="0.2">
      <c r="A56" s="12"/>
      <c r="B56" s="398"/>
      <c r="C56" s="381"/>
      <c r="D56" s="383"/>
      <c r="E56" s="383"/>
      <c r="F56" s="79" t="s">
        <v>74</v>
      </c>
      <c r="G56" s="385">
        <f>+ROUND(0.7*$E$49,2)</f>
        <v>0.11</v>
      </c>
      <c r="H56" s="385"/>
      <c r="I56" s="386">
        <v>0.373</v>
      </c>
      <c r="J56" s="386"/>
      <c r="K56" s="388"/>
      <c r="L56" s="388"/>
      <c r="M56" s="392"/>
      <c r="N56" s="388"/>
      <c r="O56" s="388"/>
      <c r="P56" s="395"/>
    </row>
    <row r="57" spans="1:16" s="3" customFormat="1" ht="14.1" customHeight="1" x14ac:dyDescent="0.2">
      <c r="A57" s="12"/>
      <c r="B57" s="398"/>
      <c r="C57" s="381"/>
      <c r="D57" s="383"/>
      <c r="E57" s="383"/>
      <c r="F57" s="79" t="s">
        <v>70</v>
      </c>
      <c r="G57" s="385">
        <f>+ROUND(0.8*$E$49,2)</f>
        <v>0.12</v>
      </c>
      <c r="H57" s="385"/>
      <c r="I57" s="386">
        <v>0.29399999999999998</v>
      </c>
      <c r="J57" s="386"/>
      <c r="K57" s="388"/>
      <c r="L57" s="388"/>
      <c r="M57" s="392"/>
      <c r="N57" s="388"/>
      <c r="O57" s="388"/>
      <c r="P57" s="395"/>
    </row>
    <row r="58" spans="1:16" s="3" customFormat="1" ht="13.5" thickBot="1" x14ac:dyDescent="0.25">
      <c r="A58" s="12"/>
      <c r="B58" s="399"/>
      <c r="C58" s="382"/>
      <c r="D58" s="384"/>
      <c r="E58" s="384"/>
      <c r="F58" s="80" t="s">
        <v>75</v>
      </c>
      <c r="G58" s="379">
        <f>+ROUND(0.9*$E$49,2)</f>
        <v>0.14000000000000001</v>
      </c>
      <c r="H58" s="379"/>
      <c r="I58" s="380">
        <v>0.27400000000000002</v>
      </c>
      <c r="J58" s="380"/>
      <c r="K58" s="389"/>
      <c r="L58" s="389"/>
      <c r="M58" s="393"/>
      <c r="N58" s="389"/>
      <c r="O58" s="389"/>
      <c r="P58" s="396"/>
    </row>
    <row r="59" spans="1:16" s="3" customFormat="1" ht="12.75" x14ac:dyDescent="0.2">
      <c r="A59" s="12"/>
      <c r="B59" s="343" t="s">
        <v>32</v>
      </c>
      <c r="C59" s="344"/>
      <c r="D59" s="344"/>
      <c r="E59" s="344"/>
      <c r="F59" s="344"/>
      <c r="G59" s="344"/>
      <c r="H59" s="344"/>
      <c r="I59" s="344"/>
      <c r="J59" s="344"/>
      <c r="K59" s="55">
        <f>ROUND(+M59/L59,3)</f>
        <v>0.34899999999999998</v>
      </c>
      <c r="L59" s="14">
        <f>SUM(L16:L58)</f>
        <v>0.18899999999999997</v>
      </c>
      <c r="M59" s="15">
        <f>SUM(M16:M58)</f>
        <v>6.5999999999999989E-2</v>
      </c>
      <c r="N59" s="16">
        <f>ROUND(SUM(N16:N58),0)</f>
        <v>100</v>
      </c>
      <c r="O59" s="347" t="s">
        <v>33</v>
      </c>
      <c r="P59" s="349"/>
    </row>
    <row r="60" spans="1:16" s="3" customFormat="1" ht="15" customHeight="1" thickBot="1" x14ac:dyDescent="0.25">
      <c r="A60" s="12"/>
      <c r="B60" s="345"/>
      <c r="C60" s="346"/>
      <c r="D60" s="346"/>
      <c r="E60" s="346"/>
      <c r="F60" s="346"/>
      <c r="G60" s="346"/>
      <c r="H60" s="346"/>
      <c r="I60" s="346"/>
      <c r="J60" s="346"/>
      <c r="K60" s="17" t="s">
        <v>34</v>
      </c>
      <c r="L60" s="17" t="s">
        <v>50</v>
      </c>
      <c r="M60" s="17" t="s">
        <v>51</v>
      </c>
      <c r="N60" s="17" t="s">
        <v>35</v>
      </c>
      <c r="O60" s="348"/>
      <c r="P60" s="350"/>
    </row>
    <row r="61" spans="1:16" ht="69.599999999999994" customHeight="1" thickBot="1" x14ac:dyDescent="0.3">
      <c r="A61" s="49"/>
      <c r="B61" s="136" t="s">
        <v>29</v>
      </c>
      <c r="C61" s="137"/>
      <c r="D61" s="137"/>
      <c r="E61" s="137"/>
      <c r="F61" s="137"/>
      <c r="G61" s="137"/>
      <c r="H61" s="137"/>
      <c r="I61" s="137"/>
      <c r="J61" s="137"/>
      <c r="K61" s="137"/>
      <c r="L61" s="137"/>
      <c r="M61" s="137"/>
      <c r="N61" s="137"/>
      <c r="O61" s="137"/>
      <c r="P61" s="138"/>
    </row>
    <row r="62" spans="1:16" ht="15" customHeight="1" thickBot="1" x14ac:dyDescent="0.3">
      <c r="A62" s="5"/>
      <c r="B62" s="139" t="s">
        <v>76</v>
      </c>
      <c r="C62" s="140"/>
      <c r="D62" s="140"/>
      <c r="E62" s="140"/>
      <c r="F62" s="140"/>
      <c r="G62" s="140" t="s">
        <v>77</v>
      </c>
      <c r="H62" s="140"/>
      <c r="I62" s="140"/>
      <c r="J62" s="140"/>
      <c r="K62" s="140"/>
      <c r="L62" s="140"/>
      <c r="M62" s="140" t="s">
        <v>78</v>
      </c>
      <c r="N62" s="140"/>
      <c r="O62" s="140"/>
      <c r="P62" s="141"/>
    </row>
    <row r="63" spans="1:16" ht="15" customHeight="1" thickBot="1" x14ac:dyDescent="0.3">
      <c r="A63" s="5"/>
      <c r="B63" s="104"/>
      <c r="C63" s="105"/>
      <c r="D63" s="105"/>
      <c r="E63" s="105"/>
      <c r="F63" s="105"/>
      <c r="G63" s="105"/>
      <c r="H63" s="105"/>
      <c r="I63" s="106"/>
      <c r="J63" s="340" t="s">
        <v>53</v>
      </c>
      <c r="K63" s="341"/>
      <c r="L63" s="341"/>
      <c r="M63" s="341"/>
      <c r="N63" s="341"/>
      <c r="O63" s="341"/>
      <c r="P63" s="342"/>
    </row>
    <row r="64" spans="1:16" ht="18.600000000000001" customHeight="1" thickBot="1" x14ac:dyDescent="0.3">
      <c r="A64" s="6"/>
      <c r="B64" s="104"/>
      <c r="C64" s="105"/>
      <c r="D64" s="105"/>
      <c r="E64" s="105"/>
      <c r="F64" s="105"/>
      <c r="G64" s="105"/>
      <c r="H64" s="105"/>
      <c r="I64" s="106"/>
      <c r="J64" s="50" t="s">
        <v>79</v>
      </c>
      <c r="K64" s="112"/>
      <c r="L64" s="112"/>
      <c r="M64" s="112"/>
      <c r="N64" s="112"/>
      <c r="O64" s="112"/>
      <c r="P64" s="113"/>
    </row>
    <row r="65" spans="1:16" ht="63" customHeight="1" thickBot="1" x14ac:dyDescent="0.3">
      <c r="A65" s="10"/>
      <c r="B65" s="104"/>
      <c r="C65" s="105"/>
      <c r="D65" s="105"/>
      <c r="E65" s="105"/>
      <c r="F65" s="105"/>
      <c r="G65" s="105"/>
      <c r="H65" s="105"/>
      <c r="I65" s="106"/>
      <c r="J65" s="376" t="s">
        <v>107</v>
      </c>
      <c r="K65" s="377"/>
      <c r="L65" s="377"/>
      <c r="M65" s="377"/>
      <c r="N65" s="377"/>
      <c r="O65" s="377"/>
      <c r="P65" s="378"/>
    </row>
    <row r="66" spans="1:16" ht="15" customHeight="1" thickBot="1" x14ac:dyDescent="0.3">
      <c r="A66" s="5"/>
      <c r="B66" s="104"/>
      <c r="C66" s="105"/>
      <c r="D66" s="105"/>
      <c r="E66" s="105"/>
      <c r="F66" s="105"/>
      <c r="G66" s="105"/>
      <c r="H66" s="105"/>
      <c r="I66" s="106"/>
      <c r="J66" s="117" t="s">
        <v>36</v>
      </c>
      <c r="K66" s="118"/>
      <c r="L66" s="118"/>
      <c r="M66" s="118"/>
      <c r="N66" s="119"/>
      <c r="O66" s="305">
        <v>12.58</v>
      </c>
      <c r="P66" s="306"/>
    </row>
    <row r="67" spans="1:16" ht="15.75" thickBot="1" x14ac:dyDescent="0.3">
      <c r="A67" s="5"/>
      <c r="B67" s="104"/>
      <c r="C67" s="105"/>
      <c r="D67" s="105"/>
      <c r="E67" s="105"/>
      <c r="F67" s="105"/>
      <c r="G67" s="105"/>
      <c r="H67" s="105"/>
      <c r="I67" s="106"/>
      <c r="J67" s="122" t="s">
        <v>52</v>
      </c>
      <c r="K67" s="123"/>
      <c r="L67" s="123"/>
      <c r="M67" s="123"/>
      <c r="N67" s="124"/>
      <c r="O67" s="374">
        <v>14.1</v>
      </c>
      <c r="P67" s="375"/>
    </row>
    <row r="68" spans="1:16" ht="14.45" customHeight="1" thickBot="1" x14ac:dyDescent="0.3">
      <c r="A68" s="5"/>
      <c r="B68" s="107"/>
      <c r="C68" s="96"/>
      <c r="D68" s="96"/>
      <c r="E68" s="96"/>
      <c r="F68" s="96"/>
      <c r="G68" s="96"/>
      <c r="H68" s="96"/>
      <c r="I68" s="108"/>
      <c r="J68" s="334" t="s">
        <v>82</v>
      </c>
      <c r="K68" s="335"/>
      <c r="L68" s="335"/>
      <c r="M68" s="335"/>
      <c r="N68" s="335"/>
      <c r="O68" s="335"/>
      <c r="P68" s="336"/>
    </row>
    <row r="69" spans="1:16" ht="14.45" customHeight="1" thickBot="1" x14ac:dyDescent="0.3">
      <c r="A69" s="7"/>
      <c r="B69" s="293"/>
      <c r="C69" s="293"/>
      <c r="D69" s="293"/>
      <c r="E69" s="293"/>
      <c r="F69" s="293"/>
      <c r="G69" s="293"/>
      <c r="H69" s="293"/>
      <c r="I69" s="293"/>
      <c r="J69" s="293"/>
      <c r="K69" s="293"/>
      <c r="L69" s="293"/>
      <c r="M69" s="293"/>
      <c r="N69" s="293"/>
      <c r="O69" s="293"/>
      <c r="P69" s="294"/>
    </row>
    <row r="70" spans="1:16" ht="15.75" thickBot="1" x14ac:dyDescent="0.3">
      <c r="A70" s="337" t="s">
        <v>37</v>
      </c>
      <c r="B70" s="338"/>
      <c r="C70" s="338"/>
      <c r="D70" s="338"/>
      <c r="E70" s="338"/>
      <c r="F70" s="338"/>
      <c r="G70" s="338"/>
      <c r="H70" s="338"/>
      <c r="I70" s="338"/>
      <c r="J70" s="338"/>
      <c r="K70" s="338"/>
      <c r="L70" s="338"/>
      <c r="M70" s="338"/>
      <c r="N70" s="338"/>
      <c r="O70" s="338"/>
      <c r="P70" s="339"/>
    </row>
    <row r="71" spans="1:16" ht="150.75" customHeight="1" thickBot="1" x14ac:dyDescent="0.3">
      <c r="A71" s="4"/>
      <c r="B71" s="100"/>
      <c r="C71" s="101"/>
      <c r="D71" s="101"/>
      <c r="E71" s="101"/>
      <c r="F71" s="102"/>
      <c r="G71" s="100"/>
      <c r="H71" s="101"/>
      <c r="I71" s="101"/>
      <c r="J71" s="101"/>
      <c r="K71" s="101"/>
      <c r="L71" s="102"/>
      <c r="M71" s="101"/>
      <c r="N71" s="101"/>
      <c r="O71" s="101"/>
      <c r="P71" s="102"/>
    </row>
    <row r="72" spans="1:16" s="9" customFormat="1" ht="28.5" customHeight="1" thickBot="1" x14ac:dyDescent="0.3">
      <c r="A72" s="8" t="s">
        <v>83</v>
      </c>
      <c r="B72" s="103" t="s">
        <v>108</v>
      </c>
      <c r="C72" s="91"/>
      <c r="D72" s="91"/>
      <c r="E72" s="91"/>
      <c r="F72" s="92"/>
      <c r="G72" s="103" t="s">
        <v>85</v>
      </c>
      <c r="H72" s="91"/>
      <c r="I72" s="91"/>
      <c r="J72" s="91"/>
      <c r="K72" s="91"/>
      <c r="L72" s="92"/>
      <c r="M72" s="103" t="s">
        <v>109</v>
      </c>
      <c r="N72" s="91"/>
      <c r="O72" s="91"/>
      <c r="P72" s="92"/>
    </row>
    <row r="73" spans="1:16" ht="14.45" customHeight="1" thickBot="1" x14ac:dyDescent="0.3">
      <c r="A73" s="7"/>
      <c r="B73" s="105"/>
      <c r="C73" s="105"/>
      <c r="D73" s="105"/>
      <c r="E73" s="105"/>
      <c r="F73" s="105"/>
      <c r="G73" s="105"/>
      <c r="H73" s="105"/>
      <c r="I73" s="105"/>
      <c r="J73" s="105"/>
      <c r="K73" s="105"/>
      <c r="L73" s="105"/>
      <c r="M73" s="105"/>
      <c r="N73" s="105"/>
      <c r="O73" s="105"/>
      <c r="P73" s="105"/>
    </row>
    <row r="74" spans="1:16" s="3" customFormat="1" ht="15.75" customHeight="1" thickBot="1" x14ac:dyDescent="0.25">
      <c r="A74" s="93" t="s">
        <v>38</v>
      </c>
      <c r="B74" s="94"/>
      <c r="C74" s="94"/>
      <c r="D74" s="94"/>
      <c r="E74" s="94"/>
      <c r="F74" s="94"/>
      <c r="G74" s="94"/>
      <c r="H74" s="94"/>
      <c r="I74" s="94"/>
      <c r="J74" s="94" t="s">
        <v>39</v>
      </c>
      <c r="K74" s="94"/>
      <c r="L74" s="94"/>
      <c r="M74" s="94"/>
      <c r="N74" s="94"/>
      <c r="O74" s="94"/>
      <c r="P74" s="95"/>
    </row>
  </sheetData>
  <mergeCells count="286">
    <mergeCell ref="O2:P3"/>
    <mergeCell ref="B4:P4"/>
    <mergeCell ref="C5:D5"/>
    <mergeCell ref="E5:F5"/>
    <mergeCell ref="H5:I5"/>
    <mergeCell ref="J5:P5"/>
    <mergeCell ref="B2:D3"/>
    <mergeCell ref="E2:N3"/>
    <mergeCell ref="B6:C6"/>
    <mergeCell ref="D6:J6"/>
    <mergeCell ref="K6:L6"/>
    <mergeCell ref="M6:N6"/>
    <mergeCell ref="O6:P6"/>
    <mergeCell ref="B7:E7"/>
    <mergeCell ref="F7:H7"/>
    <mergeCell ref="J7:K7"/>
    <mergeCell ref="M7:O7"/>
    <mergeCell ref="B8:E8"/>
    <mergeCell ref="J8:K8"/>
    <mergeCell ref="M8:O8"/>
    <mergeCell ref="B9:C10"/>
    <mergeCell ref="D9:D10"/>
    <mergeCell ref="E9:G9"/>
    <mergeCell ref="I9:J10"/>
    <mergeCell ref="K9:K10"/>
    <mergeCell ref="L9:N9"/>
    <mergeCell ref="O9:P9"/>
    <mergeCell ref="E10:G10"/>
    <mergeCell ref="L10:N10"/>
    <mergeCell ref="O10:P10"/>
    <mergeCell ref="B11:B13"/>
    <mergeCell ref="C11:E11"/>
    <mergeCell ref="F11:F13"/>
    <mergeCell ref="G11:K11"/>
    <mergeCell ref="L11:L13"/>
    <mergeCell ref="M11:P11"/>
    <mergeCell ref="C12:E12"/>
    <mergeCell ref="G12:K12"/>
    <mergeCell ref="M12:P12"/>
    <mergeCell ref="C13:E13"/>
    <mergeCell ref="G13:K13"/>
    <mergeCell ref="M13:P13"/>
    <mergeCell ref="B14:B15"/>
    <mergeCell ref="C14:C15"/>
    <mergeCell ref="D14:D15"/>
    <mergeCell ref="E14:E15"/>
    <mergeCell ref="F14:H15"/>
    <mergeCell ref="K16:K18"/>
    <mergeCell ref="L16:L18"/>
    <mergeCell ref="M16:M18"/>
    <mergeCell ref="N16:N18"/>
    <mergeCell ref="O16:O18"/>
    <mergeCell ref="P16:P18"/>
    <mergeCell ref="I14:J14"/>
    <mergeCell ref="I15:J15"/>
    <mergeCell ref="B16:B18"/>
    <mergeCell ref="C16:C17"/>
    <mergeCell ref="D16:D17"/>
    <mergeCell ref="E16:E18"/>
    <mergeCell ref="G16:H16"/>
    <mergeCell ref="I16:J16"/>
    <mergeCell ref="G17:H17"/>
    <mergeCell ref="I17:J17"/>
    <mergeCell ref="G18:H18"/>
    <mergeCell ref="I18:J18"/>
    <mergeCell ref="B19:B21"/>
    <mergeCell ref="C19:C20"/>
    <mergeCell ref="D19:D20"/>
    <mergeCell ref="E19:E21"/>
    <mergeCell ref="G19:H19"/>
    <mergeCell ref="I19:J19"/>
    <mergeCell ref="G20:H20"/>
    <mergeCell ref="I20:J20"/>
    <mergeCell ref="K22:K24"/>
    <mergeCell ref="L22:L24"/>
    <mergeCell ref="M22:M24"/>
    <mergeCell ref="N22:N24"/>
    <mergeCell ref="O22:O24"/>
    <mergeCell ref="P22:P24"/>
    <mergeCell ref="G21:H21"/>
    <mergeCell ref="I21:J21"/>
    <mergeCell ref="B22:B24"/>
    <mergeCell ref="C22:C23"/>
    <mergeCell ref="D22:D23"/>
    <mergeCell ref="E22:E24"/>
    <mergeCell ref="G22:H22"/>
    <mergeCell ref="I22:J22"/>
    <mergeCell ref="G23:H23"/>
    <mergeCell ref="I23:J23"/>
    <mergeCell ref="K19:K21"/>
    <mergeCell ref="L19:L21"/>
    <mergeCell ref="M19:M21"/>
    <mergeCell ref="N19:N21"/>
    <mergeCell ref="O19:O21"/>
    <mergeCell ref="P19:P21"/>
    <mergeCell ref="G24:H24"/>
    <mergeCell ref="I24:J24"/>
    <mergeCell ref="B25:B27"/>
    <mergeCell ref="C25:C26"/>
    <mergeCell ref="D25:D26"/>
    <mergeCell ref="E25:E27"/>
    <mergeCell ref="G25:H25"/>
    <mergeCell ref="I25:J25"/>
    <mergeCell ref="G26:H26"/>
    <mergeCell ref="I26:J26"/>
    <mergeCell ref="K28:K30"/>
    <mergeCell ref="L28:L30"/>
    <mergeCell ref="M28:M30"/>
    <mergeCell ref="N28:N30"/>
    <mergeCell ref="O28:O30"/>
    <mergeCell ref="P28:P30"/>
    <mergeCell ref="G27:H27"/>
    <mergeCell ref="I27:J27"/>
    <mergeCell ref="B28:B30"/>
    <mergeCell ref="C28:C29"/>
    <mergeCell ref="D28:D29"/>
    <mergeCell ref="E28:E30"/>
    <mergeCell ref="G28:H28"/>
    <mergeCell ref="I28:J28"/>
    <mergeCell ref="G29:H29"/>
    <mergeCell ref="I29:J29"/>
    <mergeCell ref="K25:K27"/>
    <mergeCell ref="L25:L27"/>
    <mergeCell ref="M25:M27"/>
    <mergeCell ref="N25:N27"/>
    <mergeCell ref="O25:O27"/>
    <mergeCell ref="P25:P27"/>
    <mergeCell ref="G30:H30"/>
    <mergeCell ref="I30:J30"/>
    <mergeCell ref="B31:B33"/>
    <mergeCell ref="C31:C32"/>
    <mergeCell ref="D31:D32"/>
    <mergeCell ref="E31:E33"/>
    <mergeCell ref="G31:H31"/>
    <mergeCell ref="I31:J31"/>
    <mergeCell ref="G32:H32"/>
    <mergeCell ref="I32:J32"/>
    <mergeCell ref="K34:K36"/>
    <mergeCell ref="L34:L36"/>
    <mergeCell ref="M34:M36"/>
    <mergeCell ref="N34:N36"/>
    <mergeCell ref="O34:O36"/>
    <mergeCell ref="P34:P36"/>
    <mergeCell ref="G33:H33"/>
    <mergeCell ref="I33:J33"/>
    <mergeCell ref="B34:B36"/>
    <mergeCell ref="C34:C35"/>
    <mergeCell ref="D34:D35"/>
    <mergeCell ref="E34:E36"/>
    <mergeCell ref="G34:H34"/>
    <mergeCell ref="I34:J34"/>
    <mergeCell ref="G35:H35"/>
    <mergeCell ref="I35:J35"/>
    <mergeCell ref="K31:K33"/>
    <mergeCell ref="L31:L33"/>
    <mergeCell ref="M31:M33"/>
    <mergeCell ref="N31:N33"/>
    <mergeCell ref="O31:O33"/>
    <mergeCell ref="P31:P33"/>
    <mergeCell ref="G36:H36"/>
    <mergeCell ref="I36:J36"/>
    <mergeCell ref="B37:B39"/>
    <mergeCell ref="C37:C38"/>
    <mergeCell ref="D37:D38"/>
    <mergeCell ref="E37:E39"/>
    <mergeCell ref="G37:H37"/>
    <mergeCell ref="I37:J37"/>
    <mergeCell ref="G38:H38"/>
    <mergeCell ref="I38:J38"/>
    <mergeCell ref="K40:K42"/>
    <mergeCell ref="L40:L42"/>
    <mergeCell ref="M40:M42"/>
    <mergeCell ref="N40:N42"/>
    <mergeCell ref="O40:O42"/>
    <mergeCell ref="P40:P42"/>
    <mergeCell ref="G39:H39"/>
    <mergeCell ref="I39:J39"/>
    <mergeCell ref="B40:B42"/>
    <mergeCell ref="C40:C41"/>
    <mergeCell ref="D40:D41"/>
    <mergeCell ref="E40:E42"/>
    <mergeCell ref="G40:H40"/>
    <mergeCell ref="I40:J40"/>
    <mergeCell ref="G41:H41"/>
    <mergeCell ref="I41:J41"/>
    <mergeCell ref="K37:K39"/>
    <mergeCell ref="L37:L39"/>
    <mergeCell ref="M37:M39"/>
    <mergeCell ref="N37:N39"/>
    <mergeCell ref="O37:O39"/>
    <mergeCell ref="P37:P39"/>
    <mergeCell ref="G42:H42"/>
    <mergeCell ref="I42:J42"/>
    <mergeCell ref="B43:B45"/>
    <mergeCell ref="C43:C44"/>
    <mergeCell ref="D43:D44"/>
    <mergeCell ref="E43:E45"/>
    <mergeCell ref="G43:H43"/>
    <mergeCell ref="I43:J43"/>
    <mergeCell ref="G44:H44"/>
    <mergeCell ref="I44:J44"/>
    <mergeCell ref="K46:K48"/>
    <mergeCell ref="L46:L48"/>
    <mergeCell ref="M46:M48"/>
    <mergeCell ref="N46:N48"/>
    <mergeCell ref="O46:O48"/>
    <mergeCell ref="P46:P48"/>
    <mergeCell ref="G45:H45"/>
    <mergeCell ref="I45:J45"/>
    <mergeCell ref="B46:B48"/>
    <mergeCell ref="C46:C47"/>
    <mergeCell ref="D46:D47"/>
    <mergeCell ref="E46:E48"/>
    <mergeCell ref="G46:H46"/>
    <mergeCell ref="I46:J46"/>
    <mergeCell ref="G47:H47"/>
    <mergeCell ref="I47:J47"/>
    <mergeCell ref="K43:K45"/>
    <mergeCell ref="L43:L45"/>
    <mergeCell ref="M43:M45"/>
    <mergeCell ref="N43:N45"/>
    <mergeCell ref="O43:O45"/>
    <mergeCell ref="P43:P45"/>
    <mergeCell ref="G48:H48"/>
    <mergeCell ref="I48:J48"/>
    <mergeCell ref="B49:B58"/>
    <mergeCell ref="C49:C53"/>
    <mergeCell ref="D49:D53"/>
    <mergeCell ref="E49:E58"/>
    <mergeCell ref="G49:H49"/>
    <mergeCell ref="I49:J49"/>
    <mergeCell ref="G50:H50"/>
    <mergeCell ref="I50:J50"/>
    <mergeCell ref="G51:H51"/>
    <mergeCell ref="I51:J51"/>
    <mergeCell ref="G52:H52"/>
    <mergeCell ref="I52:J52"/>
    <mergeCell ref="G53:H53"/>
    <mergeCell ref="I53:J53"/>
    <mergeCell ref="K49:K58"/>
    <mergeCell ref="L49:L58"/>
    <mergeCell ref="M49:M58"/>
    <mergeCell ref="G58:H58"/>
    <mergeCell ref="I58:J58"/>
    <mergeCell ref="B59:J60"/>
    <mergeCell ref="O59:O60"/>
    <mergeCell ref="P59:P60"/>
    <mergeCell ref="B61:P61"/>
    <mergeCell ref="C54:C58"/>
    <mergeCell ref="D54:D58"/>
    <mergeCell ref="G54:H54"/>
    <mergeCell ref="I54:J54"/>
    <mergeCell ref="G55:H55"/>
    <mergeCell ref="I55:J55"/>
    <mergeCell ref="G56:H56"/>
    <mergeCell ref="I56:J56"/>
    <mergeCell ref="G57:H57"/>
    <mergeCell ref="I57:J57"/>
    <mergeCell ref="N49:N58"/>
    <mergeCell ref="O49:O58"/>
    <mergeCell ref="P49:P58"/>
    <mergeCell ref="B62:F62"/>
    <mergeCell ref="G62:L62"/>
    <mergeCell ref="M62:P62"/>
    <mergeCell ref="B63:I68"/>
    <mergeCell ref="J63:P63"/>
    <mergeCell ref="K64:P64"/>
    <mergeCell ref="J65:P65"/>
    <mergeCell ref="J66:N66"/>
    <mergeCell ref="O66:P66"/>
    <mergeCell ref="J67:N67"/>
    <mergeCell ref="B72:F72"/>
    <mergeCell ref="G72:L72"/>
    <mergeCell ref="M72:P72"/>
    <mergeCell ref="B73:P73"/>
    <mergeCell ref="A74:C74"/>
    <mergeCell ref="D74:I74"/>
    <mergeCell ref="J74:K74"/>
    <mergeCell ref="L74:P74"/>
    <mergeCell ref="O67:P67"/>
    <mergeCell ref="J68:P68"/>
    <mergeCell ref="B69:P69"/>
    <mergeCell ref="A70:P70"/>
    <mergeCell ref="B71:F71"/>
    <mergeCell ref="G71:L71"/>
    <mergeCell ref="M71:P71"/>
  </mergeCells>
  <printOptions horizontalCentered="1"/>
  <pageMargins left="0.35433070866141736" right="0.23622047244094491" top="0.74803149606299213" bottom="0.74803149606299213" header="0.19685039370078741" footer="0.31496062992125984"/>
  <pageSetup paperSize="5" scale="70" orientation="portrait" r:id="rId1"/>
  <headerFooter>
    <oddHeader>&amp;C&amp;"-,Negrita Cursiva"&amp;12Protocolo integrado de aforo en ríos de montaña 
Universidad Nacional de Colombia-Sede Manizales</oddHeader>
  </headerFooter>
  <drawing r:id="rId2"/>
  <legacyDrawing r:id="rId3"/>
  <picture r:id="rId4"/>
  <oleObjects>
    <mc:AlternateContent xmlns:mc="http://schemas.openxmlformats.org/markup-compatibility/2006">
      <mc:Choice Requires="x14">
        <oleObject progId="CorelDRAW.Graphic.13" shapeId="16386" r:id="rId5">
          <objectPr defaultSize="0" autoPict="0" r:id="rId6">
            <anchor moveWithCells="1">
              <from>
                <xdr:col>14</xdr:col>
                <xdr:colOff>504825</xdr:colOff>
                <xdr:row>1</xdr:row>
                <xdr:rowOff>95250</xdr:rowOff>
              </from>
              <to>
                <xdr:col>15</xdr:col>
                <xdr:colOff>352425</xdr:colOff>
                <xdr:row>2</xdr:row>
                <xdr:rowOff>38100</xdr:rowOff>
              </to>
            </anchor>
          </objectPr>
        </oleObject>
      </mc:Choice>
      <mc:Fallback>
        <oleObject progId="CorelDRAW.Graphic.13" shapeId="16386" r:id="rId5"/>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8</vt:i4>
      </vt:variant>
    </vt:vector>
  </HeadingPairs>
  <TitlesOfParts>
    <vt:vector size="16" baseType="lpstr">
      <vt:lpstr>Planta y sección típica</vt:lpstr>
      <vt:lpstr>Aforo 1</vt:lpstr>
      <vt:lpstr>Aforo 2</vt:lpstr>
      <vt:lpstr>Aforo 3</vt:lpstr>
      <vt:lpstr>Aforo 4</vt:lpstr>
      <vt:lpstr>Aforo 5</vt:lpstr>
      <vt:lpstr>Aforo 6</vt:lpstr>
      <vt:lpstr>Aforo 7</vt:lpstr>
      <vt:lpstr>'Aforo 1'!Área_de_impresión</vt:lpstr>
      <vt:lpstr>'Aforo 2'!Área_de_impresión</vt:lpstr>
      <vt:lpstr>'Aforo 3'!Área_de_impresión</vt:lpstr>
      <vt:lpstr>'Aforo 4'!Área_de_impresión</vt:lpstr>
      <vt:lpstr>'Aforo 5'!Área_de_impresión</vt:lpstr>
      <vt:lpstr>'Aforo 6'!Área_de_impresión</vt:lpstr>
      <vt:lpstr>'Aforo 7'!Área_de_impresión</vt:lpstr>
      <vt:lpstr>'Aforo 1'!Títulos_a_imprimir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MATEO ALZATE</dc:creator>
  <cp:lastModifiedBy>MATEO ALZATE</cp:lastModifiedBy>
  <dcterms:created xsi:type="dcterms:W3CDTF">2019-04-11T19:24:47Z</dcterms:created>
  <dcterms:modified xsi:type="dcterms:W3CDTF">2019-05-16T15:54:09Z</dcterms:modified>
</cp:coreProperties>
</file>