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embeddings/oleObject2.bin" ContentType="application/vnd.openxmlformats-officedocument.oleObject"/>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11970" windowHeight="4710" firstSheet="1" activeTab="4"/>
  </bookViews>
  <sheets>
    <sheet name="Planta y sección típica" sheetId="1" r:id="rId1"/>
    <sheet name="Aforo 1" sheetId="23" r:id="rId2"/>
    <sheet name="Aforo 2" sheetId="24" r:id="rId3"/>
    <sheet name="Aforo 3" sheetId="25" r:id="rId4"/>
    <sheet name="Aforo 4" sheetId="26" r:id="rId5"/>
  </sheets>
  <definedNames>
    <definedName name="_xlnm.Print_Area" localSheetId="1">'Aforo 1'!$B$1:$P$122</definedName>
    <definedName name="_xlnm.Print_Area" localSheetId="2">'Aforo 2'!$B$1:$P$153</definedName>
    <definedName name="_xlnm.Print_Area" localSheetId="3">'Aforo 3'!$B$1:$P$128</definedName>
    <definedName name="_xlnm.Print_Area" localSheetId="4">'Aforo 4'!$B$1:$P$93</definedName>
    <definedName name="_xlnm.Print_Titles" localSheetId="1">'Aforo 1'!$16:$17</definedName>
    <definedName name="_xlnm.Print_Titles" localSheetId="2">'Aforo 2'!$16:$17</definedName>
    <definedName name="_xlnm.Print_Titles" localSheetId="3">'Aforo 3'!$16:$17</definedName>
    <definedName name="_xlnm.Print_Titles" localSheetId="4">'Aforo 4'!$16:$17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82" i="26" l="1"/>
  <c r="O81" i="26"/>
  <c r="G77" i="26"/>
  <c r="G76" i="26"/>
  <c r="G75" i="26"/>
  <c r="G74" i="26"/>
  <c r="G73" i="26"/>
  <c r="G72" i="26"/>
  <c r="G71" i="26"/>
  <c r="G70" i="26"/>
  <c r="G69" i="26"/>
  <c r="G68" i="26"/>
  <c r="G58" i="26"/>
  <c r="G57" i="26"/>
  <c r="G56" i="26"/>
  <c r="G55" i="26"/>
  <c r="K54" i="26"/>
  <c r="G53" i="26"/>
  <c r="G52" i="26"/>
  <c r="G51" i="26"/>
  <c r="G50" i="26"/>
  <c r="K49" i="26"/>
  <c r="G48" i="26"/>
  <c r="G47" i="26"/>
  <c r="G46" i="26"/>
  <c r="G45" i="26"/>
  <c r="K44" i="26"/>
  <c r="G43" i="26"/>
  <c r="G42" i="26"/>
  <c r="G41" i="26"/>
  <c r="G40" i="26"/>
  <c r="K39" i="26"/>
  <c r="G38" i="26"/>
  <c r="G37" i="26"/>
  <c r="G36" i="26"/>
  <c r="G35" i="26"/>
  <c r="K34" i="26"/>
  <c r="G33" i="26"/>
  <c r="G32" i="26"/>
  <c r="G31" i="26"/>
  <c r="G30" i="26"/>
  <c r="K29" i="26"/>
  <c r="G28" i="26"/>
  <c r="G27" i="26"/>
  <c r="G26" i="26"/>
  <c r="G25" i="26"/>
  <c r="K24" i="26"/>
  <c r="G23" i="26"/>
  <c r="G22" i="26"/>
  <c r="G21" i="26"/>
  <c r="G20" i="26"/>
  <c r="K19" i="26"/>
  <c r="C19" i="26"/>
  <c r="L19" i="26" s="1"/>
  <c r="C18" i="26"/>
  <c r="M19" i="26" l="1"/>
  <c r="C24" i="26"/>
  <c r="L24" i="26" l="1"/>
  <c r="C29" i="26"/>
  <c r="C34" i="26" l="1"/>
  <c r="L29" i="26"/>
  <c r="M29" i="26" s="1"/>
  <c r="M24" i="26"/>
  <c r="L34" i="26" l="1"/>
  <c r="C39" i="26"/>
  <c r="M34" i="26" l="1"/>
  <c r="L39" i="26"/>
  <c r="M39" i="26" s="1"/>
  <c r="C44" i="26"/>
  <c r="L44" i="26" l="1"/>
  <c r="M44" i="26" s="1"/>
  <c r="C49" i="26"/>
  <c r="C54" i="26" l="1"/>
  <c r="L54" i="26" s="1"/>
  <c r="L49" i="26"/>
  <c r="M49" i="26" s="1"/>
  <c r="M54" i="26" l="1"/>
  <c r="M78" i="26" s="1"/>
  <c r="L78" i="26"/>
  <c r="K78" i="26" l="1"/>
  <c r="N19" i="26"/>
  <c r="N29" i="26"/>
  <c r="N24" i="26"/>
  <c r="N34" i="26"/>
  <c r="N39" i="26"/>
  <c r="N44" i="26"/>
  <c r="N49" i="26"/>
  <c r="N54" i="26"/>
  <c r="N78" i="26" l="1"/>
  <c r="O117" i="25" l="1"/>
  <c r="O116" i="25"/>
  <c r="G112" i="25"/>
  <c r="G111" i="25"/>
  <c r="G110" i="25"/>
  <c r="G109" i="25"/>
  <c r="G108" i="25"/>
  <c r="G107" i="25"/>
  <c r="G106" i="25"/>
  <c r="G105" i="25"/>
  <c r="G104" i="25"/>
  <c r="G103" i="25"/>
  <c r="G93" i="25"/>
  <c r="G92" i="25"/>
  <c r="G91" i="25"/>
  <c r="G90" i="25"/>
  <c r="K89" i="25"/>
  <c r="G88" i="25"/>
  <c r="G87" i="25"/>
  <c r="G86" i="25"/>
  <c r="G85" i="25"/>
  <c r="K84" i="25"/>
  <c r="G83" i="25"/>
  <c r="G82" i="25"/>
  <c r="G81" i="25"/>
  <c r="G80" i="25"/>
  <c r="K79" i="25"/>
  <c r="G78" i="25"/>
  <c r="G77" i="25"/>
  <c r="G76" i="25"/>
  <c r="G75" i="25"/>
  <c r="K74" i="25"/>
  <c r="G73" i="25"/>
  <c r="G72" i="25"/>
  <c r="G71" i="25"/>
  <c r="G70" i="25"/>
  <c r="K69" i="25"/>
  <c r="G68" i="25"/>
  <c r="G67" i="25"/>
  <c r="G66" i="25"/>
  <c r="G65" i="25"/>
  <c r="K64" i="25"/>
  <c r="G63" i="25"/>
  <c r="G62" i="25"/>
  <c r="G61" i="25"/>
  <c r="G60" i="25"/>
  <c r="K59" i="25"/>
  <c r="G58" i="25"/>
  <c r="G57" i="25"/>
  <c r="G56" i="25"/>
  <c r="G55" i="25"/>
  <c r="K54" i="25"/>
  <c r="G53" i="25"/>
  <c r="G52" i="25"/>
  <c r="G51" i="25"/>
  <c r="G50" i="25"/>
  <c r="K49" i="25"/>
  <c r="G48" i="25"/>
  <c r="G47" i="25"/>
  <c r="G46" i="25"/>
  <c r="G45" i="25"/>
  <c r="K44" i="25"/>
  <c r="G43" i="25"/>
  <c r="G42" i="25"/>
  <c r="G41" i="25"/>
  <c r="G40" i="25"/>
  <c r="K39" i="25"/>
  <c r="G38" i="25"/>
  <c r="G37" i="25"/>
  <c r="G36" i="25"/>
  <c r="G35" i="25"/>
  <c r="K34" i="25"/>
  <c r="G33" i="25"/>
  <c r="G32" i="25"/>
  <c r="G31" i="25"/>
  <c r="G30" i="25"/>
  <c r="K29" i="25"/>
  <c r="G28" i="25"/>
  <c r="G27" i="25"/>
  <c r="G26" i="25"/>
  <c r="G25" i="25"/>
  <c r="K24" i="25"/>
  <c r="G23" i="25"/>
  <c r="G22" i="25"/>
  <c r="G21" i="25"/>
  <c r="G20" i="25"/>
  <c r="K19" i="25"/>
  <c r="C18" i="25"/>
  <c r="C19" i="25" s="1"/>
  <c r="L19" i="25" l="1"/>
  <c r="C24" i="25"/>
  <c r="C29" i="25" l="1"/>
  <c r="L24" i="25"/>
  <c r="M24" i="25" s="1"/>
  <c r="M19" i="25"/>
  <c r="L29" i="25" l="1"/>
  <c r="M29" i="25" s="1"/>
  <c r="C34" i="25"/>
  <c r="L34" i="25" l="1"/>
  <c r="M34" i="25" s="1"/>
  <c r="C39" i="25"/>
  <c r="L39" i="25" l="1"/>
  <c r="C44" i="25"/>
  <c r="C49" i="25" l="1"/>
  <c r="L44" i="25"/>
  <c r="M44" i="25" s="1"/>
  <c r="M39" i="25"/>
  <c r="C54" i="25" l="1"/>
  <c r="L49" i="25"/>
  <c r="L54" i="25" l="1"/>
  <c r="M54" i="25" s="1"/>
  <c r="C59" i="25"/>
  <c r="M49" i="25"/>
  <c r="L59" i="25" l="1"/>
  <c r="M59" i="25" s="1"/>
  <c r="C64" i="25"/>
  <c r="C69" i="25" l="1"/>
  <c r="L64" i="25"/>
  <c r="M64" i="25" s="1"/>
  <c r="C74" i="25" l="1"/>
  <c r="L69" i="25"/>
  <c r="M69" i="25" s="1"/>
  <c r="L74" i="25" l="1"/>
  <c r="M74" i="25" s="1"/>
  <c r="C79" i="25"/>
  <c r="L79" i="25" l="1"/>
  <c r="M79" i="25" s="1"/>
  <c r="C84" i="25"/>
  <c r="C89" i="25" l="1"/>
  <c r="L89" i="25" s="1"/>
  <c r="L84" i="25"/>
  <c r="M84" i="25" s="1"/>
  <c r="M89" i="25" l="1"/>
  <c r="L113" i="25"/>
  <c r="M113" i="25" l="1"/>
  <c r="N89" i="25" s="1"/>
  <c r="K113" i="25" l="1"/>
  <c r="N19" i="25"/>
  <c r="N24" i="25"/>
  <c r="N29" i="25"/>
  <c r="N34" i="25"/>
  <c r="N39" i="25"/>
  <c r="N44" i="25"/>
  <c r="N49" i="25"/>
  <c r="N54" i="25"/>
  <c r="N59" i="25"/>
  <c r="N64" i="25"/>
  <c r="N69" i="25"/>
  <c r="N74" i="25"/>
  <c r="N79" i="25"/>
  <c r="N84" i="25"/>
  <c r="N113" i="25" l="1"/>
  <c r="O142" i="24" l="1"/>
  <c r="O141" i="24"/>
  <c r="G137" i="24"/>
  <c r="G136" i="24"/>
  <c r="G135" i="24"/>
  <c r="G134" i="24"/>
  <c r="G133" i="24"/>
  <c r="G132" i="24"/>
  <c r="G131" i="24"/>
  <c r="G130" i="24"/>
  <c r="G129" i="24"/>
  <c r="G128" i="24"/>
  <c r="G118" i="24"/>
  <c r="G117" i="24"/>
  <c r="G116" i="24"/>
  <c r="G115" i="24"/>
  <c r="K114" i="24"/>
  <c r="G113" i="24"/>
  <c r="G112" i="24"/>
  <c r="G111" i="24"/>
  <c r="G110" i="24"/>
  <c r="K109" i="24"/>
  <c r="G108" i="24"/>
  <c r="G107" i="24"/>
  <c r="G106" i="24"/>
  <c r="G105" i="24"/>
  <c r="K104" i="24"/>
  <c r="G103" i="24"/>
  <c r="G102" i="24"/>
  <c r="G101" i="24"/>
  <c r="G100" i="24"/>
  <c r="K99" i="24"/>
  <c r="G98" i="24"/>
  <c r="G97" i="24"/>
  <c r="G96" i="24"/>
  <c r="G95" i="24"/>
  <c r="K94" i="24"/>
  <c r="G93" i="24"/>
  <c r="G92" i="24"/>
  <c r="G91" i="24"/>
  <c r="G90" i="24"/>
  <c r="K89" i="24"/>
  <c r="G88" i="24"/>
  <c r="G87" i="24"/>
  <c r="G86" i="24"/>
  <c r="G85" i="24"/>
  <c r="K84" i="24"/>
  <c r="G83" i="24"/>
  <c r="G82" i="24"/>
  <c r="G81" i="24"/>
  <c r="G80" i="24"/>
  <c r="K79" i="24"/>
  <c r="G78" i="24"/>
  <c r="G77" i="24"/>
  <c r="G76" i="24"/>
  <c r="G75" i="24"/>
  <c r="K74" i="24"/>
  <c r="G73" i="24"/>
  <c r="G72" i="24"/>
  <c r="G71" i="24"/>
  <c r="G70" i="24"/>
  <c r="K69" i="24"/>
  <c r="G68" i="24"/>
  <c r="G67" i="24"/>
  <c r="G66" i="24"/>
  <c r="G65" i="24"/>
  <c r="K64" i="24"/>
  <c r="G63" i="24"/>
  <c r="G62" i="24"/>
  <c r="G61" i="24"/>
  <c r="G60" i="24"/>
  <c r="K59" i="24"/>
  <c r="G58" i="24"/>
  <c r="G57" i="24"/>
  <c r="G56" i="24"/>
  <c r="G55" i="24"/>
  <c r="K54" i="24"/>
  <c r="G53" i="24"/>
  <c r="G52" i="24"/>
  <c r="G51" i="24"/>
  <c r="G50" i="24"/>
  <c r="K49" i="24"/>
  <c r="G48" i="24"/>
  <c r="G47" i="24"/>
  <c r="G46" i="24"/>
  <c r="G45" i="24"/>
  <c r="K44" i="24"/>
  <c r="G43" i="24"/>
  <c r="G42" i="24"/>
  <c r="G41" i="24"/>
  <c r="G40" i="24"/>
  <c r="K39" i="24"/>
  <c r="G38" i="24"/>
  <c r="G37" i="24"/>
  <c r="G36" i="24"/>
  <c r="G35" i="24"/>
  <c r="K34" i="24"/>
  <c r="G33" i="24"/>
  <c r="G32" i="24"/>
  <c r="G31" i="24"/>
  <c r="G30" i="24"/>
  <c r="K29" i="24"/>
  <c r="G28" i="24"/>
  <c r="G27" i="24"/>
  <c r="G26" i="24"/>
  <c r="G25" i="24"/>
  <c r="K24" i="24"/>
  <c r="G23" i="24"/>
  <c r="G22" i="24"/>
  <c r="G21" i="24"/>
  <c r="G20" i="24"/>
  <c r="K19" i="24"/>
  <c r="C19" i="24"/>
  <c r="L19" i="24" s="1"/>
  <c r="C18" i="24"/>
  <c r="M19" i="24" l="1"/>
  <c r="C24" i="24"/>
  <c r="L24" i="24" l="1"/>
  <c r="C29" i="24"/>
  <c r="C34" i="24" l="1"/>
  <c r="L29" i="24"/>
  <c r="M29" i="24" s="1"/>
  <c r="M24" i="24"/>
  <c r="C39" i="24" l="1"/>
  <c r="L34" i="24"/>
  <c r="M34" i="24" s="1"/>
  <c r="L39" i="24" l="1"/>
  <c r="C44" i="24"/>
  <c r="L44" i="24" l="1"/>
  <c r="M44" i="24" s="1"/>
  <c r="C49" i="24"/>
  <c r="M39" i="24"/>
  <c r="C54" i="24" l="1"/>
  <c r="L49" i="24"/>
  <c r="M49" i="24" s="1"/>
  <c r="L54" i="24" l="1"/>
  <c r="M54" i="24" s="1"/>
  <c r="C59" i="24"/>
  <c r="L59" i="24" l="1"/>
  <c r="M59" i="24" s="1"/>
  <c r="C64" i="24"/>
  <c r="L64" i="24" l="1"/>
  <c r="M64" i="24" s="1"/>
  <c r="C69" i="24"/>
  <c r="C74" i="24" l="1"/>
  <c r="L69" i="24"/>
  <c r="M69" i="24" s="1"/>
  <c r="C79" i="24" l="1"/>
  <c r="L74" i="24"/>
  <c r="M74" i="24" s="1"/>
  <c r="L79" i="24" l="1"/>
  <c r="M79" i="24" s="1"/>
  <c r="C84" i="24"/>
  <c r="L84" i="24" l="1"/>
  <c r="M84" i="24" s="1"/>
  <c r="C89" i="24"/>
  <c r="C94" i="24" l="1"/>
  <c r="L89" i="24"/>
  <c r="M89" i="24" s="1"/>
  <c r="C99" i="24" l="1"/>
  <c r="L94" i="24"/>
  <c r="M94" i="24" s="1"/>
  <c r="L99" i="24" l="1"/>
  <c r="M99" i="24" s="1"/>
  <c r="C104" i="24"/>
  <c r="L104" i="24" l="1"/>
  <c r="M104" i="24" s="1"/>
  <c r="C109" i="24"/>
  <c r="C114" i="24" l="1"/>
  <c r="L114" i="24" s="1"/>
  <c r="L109" i="24"/>
  <c r="M109" i="24" s="1"/>
  <c r="M114" i="24" l="1"/>
  <c r="L138" i="24"/>
  <c r="M138" i="24" l="1"/>
  <c r="K138" i="24" l="1"/>
  <c r="N19" i="24"/>
  <c r="N29" i="24"/>
  <c r="N24" i="24"/>
  <c r="N34" i="24"/>
  <c r="N44" i="24"/>
  <c r="N39" i="24"/>
  <c r="N49" i="24"/>
  <c r="N54" i="24"/>
  <c r="N59" i="24"/>
  <c r="N64" i="24"/>
  <c r="N69" i="24"/>
  <c r="N74" i="24"/>
  <c r="N79" i="24"/>
  <c r="N84" i="24"/>
  <c r="N89" i="24"/>
  <c r="N94" i="24"/>
  <c r="N99" i="24"/>
  <c r="N104" i="24"/>
  <c r="N109" i="24"/>
  <c r="N114" i="24"/>
  <c r="N138" i="24" l="1"/>
  <c r="O112" i="23" l="1"/>
  <c r="O111" i="23"/>
  <c r="G107" i="23"/>
  <c r="G106" i="23"/>
  <c r="G105" i="23"/>
  <c r="G104" i="23"/>
  <c r="G103" i="23"/>
  <c r="G102" i="23"/>
  <c r="G101" i="23"/>
  <c r="G100" i="23"/>
  <c r="G99" i="23"/>
  <c r="G98" i="23"/>
  <c r="G88" i="23"/>
  <c r="G87" i="23"/>
  <c r="G86" i="23"/>
  <c r="G85" i="23"/>
  <c r="K84" i="23"/>
  <c r="G83" i="23"/>
  <c r="G82" i="23"/>
  <c r="G81" i="23"/>
  <c r="G80" i="23"/>
  <c r="K79" i="23"/>
  <c r="G78" i="23"/>
  <c r="G77" i="23"/>
  <c r="G76" i="23"/>
  <c r="G75" i="23"/>
  <c r="K74" i="23"/>
  <c r="G73" i="23"/>
  <c r="G72" i="23"/>
  <c r="G71" i="23"/>
  <c r="G70" i="23"/>
  <c r="K69" i="23"/>
  <c r="G68" i="23"/>
  <c r="G67" i="23"/>
  <c r="G66" i="23"/>
  <c r="G65" i="23"/>
  <c r="K64" i="23"/>
  <c r="G63" i="23"/>
  <c r="G62" i="23"/>
  <c r="G61" i="23"/>
  <c r="G60" i="23"/>
  <c r="K59" i="23"/>
  <c r="G58" i="23"/>
  <c r="G57" i="23"/>
  <c r="G56" i="23"/>
  <c r="G55" i="23"/>
  <c r="K54" i="23"/>
  <c r="G53" i="23"/>
  <c r="G52" i="23"/>
  <c r="G51" i="23"/>
  <c r="G50" i="23"/>
  <c r="K49" i="23"/>
  <c r="G48" i="23"/>
  <c r="G47" i="23"/>
  <c r="G46" i="23"/>
  <c r="G45" i="23"/>
  <c r="K44" i="23"/>
  <c r="G43" i="23"/>
  <c r="G42" i="23"/>
  <c r="G41" i="23"/>
  <c r="G40" i="23"/>
  <c r="K39" i="23"/>
  <c r="G38" i="23"/>
  <c r="G37" i="23"/>
  <c r="G36" i="23"/>
  <c r="G35" i="23"/>
  <c r="K34" i="23"/>
  <c r="G33" i="23"/>
  <c r="G32" i="23"/>
  <c r="G31" i="23"/>
  <c r="G30" i="23"/>
  <c r="K29" i="23"/>
  <c r="G28" i="23"/>
  <c r="G27" i="23"/>
  <c r="G26" i="23"/>
  <c r="G25" i="23"/>
  <c r="K24" i="23"/>
  <c r="G23" i="23"/>
  <c r="G22" i="23"/>
  <c r="G21" i="23"/>
  <c r="G20" i="23"/>
  <c r="K19" i="23"/>
  <c r="C18" i="23"/>
  <c r="C19" i="23" s="1"/>
  <c r="C24" i="23" l="1"/>
  <c r="L19" i="23"/>
  <c r="M19" i="23" l="1"/>
  <c r="L24" i="23"/>
  <c r="M24" i="23" s="1"/>
  <c r="C29" i="23"/>
  <c r="C34" i="23" l="1"/>
  <c r="L29" i="23"/>
  <c r="M29" i="23" s="1"/>
  <c r="L34" i="23" l="1"/>
  <c r="M34" i="23" s="1"/>
  <c r="C39" i="23"/>
  <c r="C44" i="23" l="1"/>
  <c r="L39" i="23"/>
  <c r="M39" i="23" s="1"/>
  <c r="L44" i="23" l="1"/>
  <c r="C49" i="23"/>
  <c r="C54" i="23" l="1"/>
  <c r="L49" i="23"/>
  <c r="M49" i="23" s="1"/>
  <c r="M44" i="23"/>
  <c r="L54" i="23" l="1"/>
  <c r="M54" i="23" s="1"/>
  <c r="C59" i="23"/>
  <c r="C64" i="23" l="1"/>
  <c r="L59" i="23"/>
  <c r="M59" i="23" s="1"/>
  <c r="L64" i="23" l="1"/>
  <c r="M64" i="23" s="1"/>
  <c r="C69" i="23"/>
  <c r="L69" i="23" l="1"/>
  <c r="M69" i="23" s="1"/>
  <c r="C74" i="23"/>
  <c r="L74" i="23" l="1"/>
  <c r="M74" i="23" s="1"/>
  <c r="C79" i="23"/>
  <c r="C84" i="23" l="1"/>
  <c r="L84" i="23" s="1"/>
  <c r="L79" i="23"/>
  <c r="M79" i="23" s="1"/>
  <c r="M84" i="23" l="1"/>
  <c r="L108" i="23"/>
  <c r="M108" i="23" l="1"/>
  <c r="K108" i="23" l="1"/>
  <c r="N24" i="23"/>
  <c r="N19" i="23"/>
  <c r="N29" i="23"/>
  <c r="N34" i="23"/>
  <c r="N39" i="23"/>
  <c r="N49" i="23"/>
  <c r="N44" i="23"/>
  <c r="N54" i="23"/>
  <c r="N59" i="23"/>
  <c r="N64" i="23"/>
  <c r="N69" i="23"/>
  <c r="N74" i="23"/>
  <c r="N79" i="23"/>
  <c r="N84" i="23"/>
  <c r="N108" i="23" l="1"/>
</calcChain>
</file>

<file path=xl/sharedStrings.xml><?xml version="1.0" encoding="utf-8"?>
<sst xmlns="http://schemas.openxmlformats.org/spreadsheetml/2006/main" count="730" uniqueCount="128">
  <si>
    <t>Fecha</t>
  </si>
  <si>
    <t xml:space="preserve">Aforo No. </t>
  </si>
  <si>
    <t>Proyecto</t>
  </si>
  <si>
    <t>Lugar medición</t>
  </si>
  <si>
    <t>Coordenadas:</t>
  </si>
  <si>
    <t>X</t>
  </si>
  <si>
    <t>OTT / MF Pro</t>
  </si>
  <si>
    <t>Datos de inicio del aforo</t>
  </si>
  <si>
    <t>Inicio desde:</t>
  </si>
  <si>
    <t>Margen Izquierda</t>
  </si>
  <si>
    <t>Margen Derecha</t>
  </si>
  <si>
    <t>Hora de inicio</t>
  </si>
  <si>
    <t>Nivel inicial [m]</t>
  </si>
  <si>
    <t>Temperatura del agua ( °C )</t>
  </si>
  <si>
    <t>Ancho sección (w) [m]</t>
  </si>
  <si>
    <t>Hora de finalización</t>
  </si>
  <si>
    <t>Nivel final [m]</t>
  </si>
  <si>
    <t>Hora de medida</t>
  </si>
  <si>
    <t xml:space="preserve">Ancho dovela (b) [m] </t>
  </si>
  <si>
    <t>Nomenclatura</t>
  </si>
  <si>
    <t>Dovela #</t>
  </si>
  <si>
    <t>Abscisa [m]</t>
  </si>
  <si>
    <t>y [m]</t>
  </si>
  <si>
    <t>Bq</t>
  </si>
  <si>
    <t>[m/seg]</t>
  </si>
  <si>
    <t>[m/s]</t>
  </si>
  <si>
    <t>[%]</t>
  </si>
  <si>
    <t>[s]</t>
  </si>
  <si>
    <t>pulg</t>
  </si>
  <si>
    <t>Formulas</t>
  </si>
  <si>
    <t>0.5y</t>
  </si>
  <si>
    <t>Superficial</t>
  </si>
  <si>
    <t xml:space="preserve">Se tomaron muestras de sedimentos en las dovelas #  _____ , _____ , ______ , ______ , _______ </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</si>
  <si>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</si>
  <si>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</si>
  <si>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</si>
  <si>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</si>
  <si>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</si>
  <si>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</si>
  <si>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</si>
  <si>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</si>
  <si>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</si>
  <si>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</si>
  <si>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</si>
  <si>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</si>
  <si>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</si>
  <si>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</si>
  <si>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</si>
  <si>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</si>
  <si>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</si>
  <si>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</si>
  <si>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r>
      <t xml:space="preserve">Qt = </t>
    </r>
    <r>
      <rPr>
        <sz val="10"/>
        <color theme="1"/>
        <rFont val="Calibri"/>
        <family val="2"/>
      </rPr>
      <t>ΣQi</t>
    </r>
  </si>
  <si>
    <r>
      <t xml:space="preserve">Nivel del agua en el sensor (m) </t>
    </r>
    <r>
      <rPr>
        <vertAlign val="subscript"/>
        <sz val="9"/>
        <color theme="1"/>
        <rFont val="Calibri"/>
        <family val="2"/>
        <scheme val="minor"/>
      </rPr>
      <t>(Dato suministrado por el administrador de la red)</t>
    </r>
  </si>
  <si>
    <t xml:space="preserve">OBSERVACIONES: </t>
  </si>
  <si>
    <t>Detalle general del aforo</t>
  </si>
  <si>
    <t>QUEBRADA EL PERRO EXPOFERIAS - SECTOR EXPOFERIAS</t>
  </si>
  <si>
    <t>N 5° 2'31.66"</t>
  </si>
  <si>
    <t>W 75° 28' 27.74"</t>
  </si>
  <si>
    <t>m.s.n.m.</t>
  </si>
  <si>
    <t>Equipo</t>
  </si>
  <si>
    <t>Molinete (**)</t>
  </si>
  <si>
    <t xml:space="preserve">Marca/Referencia </t>
  </si>
  <si>
    <t>Ecuación del molinete</t>
  </si>
  <si>
    <r>
      <t xml:space="preserve">Tiempo contador </t>
    </r>
    <r>
      <rPr>
        <b/>
        <sz val="10"/>
        <color theme="1"/>
        <rFont val="Calibri"/>
        <family val="2"/>
        <scheme val="minor"/>
      </rPr>
      <t xml:space="preserve">(tc) </t>
    </r>
    <r>
      <rPr>
        <sz val="10"/>
        <color theme="1"/>
        <rFont val="Calibri"/>
        <family val="2"/>
        <scheme val="minor"/>
      </rPr>
      <t>[s]</t>
    </r>
  </si>
  <si>
    <t>Hélice #</t>
  </si>
  <si>
    <t>Electromagnético</t>
  </si>
  <si>
    <t>Referencia de medida:</t>
  </si>
  <si>
    <t>Lecho del río</t>
  </si>
  <si>
    <t>Clima</t>
  </si>
  <si>
    <t>Cálido</t>
  </si>
  <si>
    <t>Superficie del agua</t>
  </si>
  <si>
    <t>Abscisa: Inicio Dovela # 1 (m)</t>
  </si>
  <si>
    <r>
      <rPr>
        <b/>
        <i/>
        <sz val="10"/>
        <rFont val="Calibri"/>
        <family val="2"/>
        <scheme val="minor"/>
      </rPr>
      <t>Vi</t>
    </r>
    <r>
      <rPr>
        <sz val="10"/>
        <rFont val="Calibri"/>
        <family val="2"/>
        <scheme val="minor"/>
      </rPr>
      <t>= Velocidad a cada yi</t>
    </r>
  </si>
  <si>
    <r>
      <rPr>
        <b/>
        <i/>
        <sz val="10"/>
        <rFont val="Calibri"/>
        <family val="2"/>
        <scheme val="minor"/>
      </rPr>
      <t>hi</t>
    </r>
    <r>
      <rPr>
        <sz val="10"/>
        <rFont val="Calibri"/>
        <family val="2"/>
        <scheme val="minor"/>
      </rPr>
      <t>= Profundidad correspondiente a cada abscisa</t>
    </r>
  </si>
  <si>
    <r>
      <rPr>
        <b/>
        <i/>
        <sz val="10"/>
        <rFont val="Calibri"/>
        <family val="2"/>
        <scheme val="minor"/>
      </rPr>
      <t>y</t>
    </r>
    <r>
      <rPr>
        <b/>
        <sz val="10"/>
        <rFont val="Calibri"/>
        <family val="2"/>
        <scheme val="minor"/>
      </rPr>
      <t>=</t>
    </r>
    <r>
      <rPr>
        <sz val="10"/>
        <rFont val="Calibri"/>
        <family val="2"/>
        <scheme val="minor"/>
      </rPr>
      <t xml:space="preserve"> Profundidad en la mitad dovela</t>
    </r>
  </si>
  <si>
    <r>
      <rPr>
        <b/>
        <i/>
        <sz val="10"/>
        <rFont val="Calibri"/>
        <family val="2"/>
        <scheme val="minor"/>
      </rPr>
      <t>Rev</t>
    </r>
    <r>
      <rPr>
        <sz val="10"/>
        <rFont val="Calibri"/>
        <family val="2"/>
        <scheme val="minor"/>
      </rPr>
      <t xml:space="preserve">= # vueltas en </t>
    </r>
    <r>
      <rPr>
        <b/>
        <sz val="10"/>
        <rFont val="Calibri"/>
        <family val="2"/>
        <scheme val="minor"/>
      </rPr>
      <t>tc</t>
    </r>
  </si>
  <si>
    <r>
      <rPr>
        <b/>
        <i/>
        <sz val="10"/>
        <rFont val="Calibri"/>
        <family val="2"/>
        <scheme val="minor"/>
      </rPr>
      <t>Qi</t>
    </r>
    <r>
      <rPr>
        <sz val="10"/>
        <rFont val="Calibri"/>
        <family val="2"/>
        <scheme val="minor"/>
      </rPr>
      <t>= Caudal por dovela</t>
    </r>
  </si>
  <si>
    <r>
      <rPr>
        <b/>
        <i/>
        <sz val="10"/>
        <rFont val="Calibri"/>
        <family val="2"/>
        <scheme val="minor"/>
      </rPr>
      <t>T</t>
    </r>
    <r>
      <rPr>
        <b/>
        <i/>
        <vertAlign val="subscript"/>
        <sz val="10"/>
        <rFont val="Calibri"/>
        <family val="2"/>
        <scheme val="minor"/>
      </rPr>
      <t>ll</t>
    </r>
    <r>
      <rPr>
        <sz val="10"/>
        <rFont val="Calibri"/>
        <family val="2"/>
        <scheme val="minor"/>
      </rPr>
      <t>= Tiempo de llenado-solidos suspendidos</t>
    </r>
  </si>
  <si>
    <r>
      <rPr>
        <b/>
        <i/>
        <sz val="10"/>
        <rFont val="Calibri"/>
        <family val="2"/>
        <scheme val="minor"/>
      </rPr>
      <t>Rpm</t>
    </r>
    <r>
      <rPr>
        <sz val="10"/>
        <rFont val="Calibri"/>
        <family val="2"/>
        <scheme val="minor"/>
      </rPr>
      <t>= Revoluciones por minuto</t>
    </r>
  </si>
  <si>
    <r>
      <rPr>
        <b/>
        <i/>
        <sz val="10"/>
        <rFont val="Calibri"/>
        <family val="2"/>
        <scheme val="minor"/>
      </rPr>
      <t>Ai</t>
    </r>
    <r>
      <rPr>
        <sz val="10"/>
        <rFont val="Calibri"/>
        <family val="2"/>
        <scheme val="minor"/>
      </rPr>
      <t>= Área por dovela</t>
    </r>
  </si>
  <si>
    <r>
      <rPr>
        <b/>
        <i/>
        <sz val="10"/>
        <rFont val="Calibri"/>
        <family val="2"/>
        <scheme val="minor"/>
      </rPr>
      <t>Bq</t>
    </r>
    <r>
      <rPr>
        <sz val="10"/>
        <rFont val="Calibri"/>
        <family val="2"/>
        <scheme val="minor"/>
      </rPr>
      <t xml:space="preserve"> = Boquilla muestreador solidos suspendidos</t>
    </r>
  </si>
  <si>
    <t xml:space="preserve">        = Velocidad promedio por dovela</t>
  </si>
  <si>
    <t>Rev (**)</t>
  </si>
  <si>
    <t>[Rpm] (**)</t>
  </si>
  <si>
    <t>Fondo</t>
  </si>
  <si>
    <t>0,2y (* 0.8y)</t>
  </si>
  <si>
    <t>0,4y (* 0.6y)</t>
  </si>
  <si>
    <t>0,8y (* 0.2y)</t>
  </si>
  <si>
    <t>Sup</t>
  </si>
  <si>
    <t>Nota 1</t>
  </si>
  <si>
    <r>
      <rPr>
        <b/>
        <sz val="10"/>
        <rFont val="Calibri"/>
        <family val="2"/>
        <scheme val="minor"/>
      </rPr>
      <t>Tll</t>
    </r>
    <r>
      <rPr>
        <sz val="10"/>
        <rFont val="Calibri"/>
        <family val="2"/>
        <scheme val="minor"/>
      </rPr>
      <t xml:space="preserve"> es a partir de la curva "Sampling Volume 690 CC" ingresando         en [ft/s]  </t>
    </r>
  </si>
  <si>
    <t>Nota 3</t>
  </si>
  <si>
    <t xml:space="preserve"> Tomar la velocidad superficial del formato L2 (**)   </t>
  </si>
  <si>
    <t>Nota 2</t>
  </si>
  <si>
    <t xml:space="preserve">Qi&lt;= 0.2Qt. Si no se cumple repetir las medidas </t>
  </si>
  <si>
    <t>Nota 4</t>
  </si>
  <si>
    <t>Para y&lt;0.2 m (**), y&lt;0.125 m (*) medir solo a 0.6y</t>
  </si>
  <si>
    <t>0.1y (* 0,9y)</t>
  </si>
  <si>
    <t>0.2y (* 0,8y)</t>
  </si>
  <si>
    <t>0.3y (* 0,7y)</t>
  </si>
  <si>
    <t>0.4y (* 0,6y)</t>
  </si>
  <si>
    <t>0.6y (* 0,4y)</t>
  </si>
  <si>
    <t>0.7y (* 0,3y)</t>
  </si>
  <si>
    <t>0.8y (* 0,2y)</t>
  </si>
  <si>
    <t>0.9y (* 0,1y)</t>
  </si>
  <si>
    <t>Referencia desde lecho del Río</t>
  </si>
  <si>
    <t>Referencia desde la superficie del agua</t>
  </si>
  <si>
    <t>h Media (m)</t>
  </si>
  <si>
    <t>h Máxima (m)</t>
  </si>
  <si>
    <t>Durante la jornada de aforo se determinó el perfil de la sección de aforo, se midió la altura del nivel del agua al sensor . Teniendo en cuenta las observaciones de los asesores del GTA de Ingeniería Hidráulica y Ambiental los aforos se realizaron así: Si y &lt; 0.12m se toma la velocidad a 0.6 de h. Si y&gt;=0.12m se toman velocidades:  a 0,2 - 0,6 y 0,8 de y</t>
  </si>
  <si>
    <t>Organizando sección de aforo y toma de temperatura</t>
  </si>
  <si>
    <t>Proceso de aforo</t>
  </si>
  <si>
    <t>N 5° 2´31.66´´</t>
  </si>
  <si>
    <t>W 75 28´27.74´´</t>
  </si>
  <si>
    <t>Durante la jornada de aforo se determinó el perfil de la sección de aforo, se midió la altura del nivel del agua al sensor. El sensor no registra niveles durante las horas del aforo</t>
  </si>
  <si>
    <t>SIN DATO</t>
  </si>
  <si>
    <t>Toma de temperatura</t>
  </si>
  <si>
    <t>Medida altura del sensor</t>
  </si>
  <si>
    <t>x</t>
  </si>
  <si>
    <t>El sensor de nivel no registra datos durante el tiempo del aforo</t>
  </si>
  <si>
    <t>Medida de la temperatura</t>
  </si>
  <si>
    <t>Organizando sección de aforo</t>
  </si>
  <si>
    <t>Detalle del aforo</t>
  </si>
  <si>
    <t>QUEBRADA EL PERRO-EXPOFERIAS</t>
  </si>
  <si>
    <t>Soleado</t>
  </si>
  <si>
    <t>El sensor no registra nivel durante el tiempo del aforo</t>
  </si>
  <si>
    <t>Formato L1.2: Medición de caudal por el método área-velocidad: medidas desde la superficie del agua con medidor electromagnético</t>
  </si>
  <si>
    <t>Convenio 221/2016 OPERACIÓN Y MANTENIMIENTO REDES HIDROMETEROLÓGICAS,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</si>
</sst>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28"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sz val="11"/>
      <color theme="1"/>
      <name val="Calibri"/>
      <family val="2"/>
      <scheme val="minor"/>
    </font>
    <font>
      <sz val="10"/>
      <name val="Calibri"/>
      <family val="2"/>
    </font>
    <font>
      <b/>
      <i/>
      <sz val="12"/>
      <color rgb="FF000000"/>
      <name val="Calibri"/>
      <family val="2"/>
    </font>
    <font>
      <sz val="11"/>
      <name val="Calibri"/>
      <family val="2"/>
    </font>
    <font>
      <b/>
      <sz val="12"/>
      <color rgb="FF000000"/>
      <name val="Calibri"/>
      <family val="2"/>
    </font>
    <font>
      <sz val="12"/>
      <name val="Calibri"/>
      <family val="2"/>
    </font>
    <font>
      <b/>
      <sz val="12"/>
      <name val="Calibri"/>
      <family val="2"/>
    </font>
    <font>
      <b/>
      <sz val="11"/>
      <color rgb="FF000000"/>
      <name val="Calibri"/>
      <family val="2"/>
    </font>
    <font>
      <sz val="12"/>
      <color rgb="FF000000"/>
      <name val="Calibri"/>
      <family val="2"/>
    </font>
    <font>
      <i/>
      <u/>
      <sz val="11"/>
      <color rgb="FF000000"/>
      <name val="Calibri"/>
      <family val="2"/>
    </font>
    <font>
      <b/>
      <i/>
      <sz val="10"/>
      <name val="Calibri"/>
      <family val="2"/>
      <scheme val="minor"/>
    </font>
    <font>
      <sz val="11"/>
      <color rgb="FFFF0000"/>
      <name val="Calibri"/>
      <family val="2"/>
    </font>
    <font>
      <b/>
      <i/>
      <vertAlign val="subscript"/>
      <sz val="10"/>
      <name val="Calibri"/>
      <family val="2"/>
      <scheme val="minor"/>
    </font>
    <font>
      <sz val="10"/>
      <color rgb="FF000000"/>
      <name val="Calibri"/>
      <family val="2"/>
    </font>
    <font>
      <b/>
      <sz val="11"/>
      <name val="Calibri"/>
      <family val="2"/>
    </font>
    <font>
      <b/>
      <i/>
      <sz val="12"/>
      <color theme="1"/>
      <name val="Calibri"/>
      <family val="2"/>
      <scheme val="minor"/>
    </font>
    <font>
      <b/>
      <i/>
      <sz val="8"/>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rgb="FFEEECE1"/>
      </patternFill>
    </fill>
    <fill>
      <patternFill patternType="solid">
        <fgColor rgb="FFBFBFBF"/>
        <bgColor rgb="FFBFBFBF"/>
      </patternFill>
    </fill>
    <fill>
      <patternFill patternType="solid">
        <fgColor rgb="FFFFFFFF"/>
        <bgColor rgb="FFFFFFFF"/>
      </patternFill>
    </fill>
    <fill>
      <patternFill patternType="solid">
        <fgColor theme="0" tint="-0.34998626667073579"/>
        <bgColor indexed="64"/>
      </patternFill>
    </fill>
    <fill>
      <patternFill patternType="solid">
        <fgColor theme="0" tint="-0.14999847407452621"/>
        <bgColor rgb="FFEEECE1"/>
      </patternFill>
    </fill>
    <fill>
      <patternFill patternType="solid">
        <fgColor theme="0" tint="-0.14999847407452621"/>
        <bgColor rgb="FFBFBFBF"/>
      </patternFill>
    </fill>
    <fill>
      <patternFill patternType="solid">
        <fgColor theme="0" tint="-0.14999847407452621"/>
        <bgColor rgb="FFE5B8B7"/>
      </patternFill>
    </fill>
    <fill>
      <patternFill patternType="solid">
        <fgColor theme="0" tint="-0.249977111117893"/>
        <bgColor rgb="FFD8D8D8"/>
      </patternFill>
    </fill>
    <fill>
      <patternFill patternType="solid">
        <fgColor theme="6" tint="0.39997558519241921"/>
        <bgColor indexed="64"/>
      </patternFill>
    </fill>
  </fills>
  <borders count="132">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s>
  <cellStyleXfs count="3">
    <xf numFmtId="0" fontId="0" fillId="0" borderId="0"/>
    <xf numFmtId="0" fontId="2" fillId="0" borderId="0"/>
    <xf numFmtId="167" fontId="11" fillId="0" borderId="0" applyFont="0" applyFill="0" applyBorder="0" applyAlignment="0" applyProtection="0"/>
  </cellStyleXfs>
  <cellXfs count="334">
    <xf numFmtId="0" fontId="0" fillId="0" borderId="0" xfId="0"/>
    <xf numFmtId="0" fontId="0" fillId="0" borderId="0" xfId="0" applyAlignment="1"/>
    <xf numFmtId="0" fontId="0" fillId="0" borderId="0" xfId="0" applyFont="1"/>
    <xf numFmtId="0" fontId="3" fillId="0" borderId="0" xfId="0" applyFont="1"/>
    <xf numFmtId="0" fontId="1" fillId="0" borderId="26" xfId="0" applyFont="1" applyFill="1" applyBorder="1" applyAlignment="1"/>
    <xf numFmtId="0" fontId="0" fillId="0" borderId="33" xfId="0" applyBorder="1"/>
    <xf numFmtId="0" fontId="0" fillId="0" borderId="33" xfId="0" applyBorder="1" applyAlignment="1">
      <alignment horizontal="center"/>
    </xf>
    <xf numFmtId="0" fontId="0" fillId="0" borderId="0" xfId="0" applyBorder="1"/>
    <xf numFmtId="0" fontId="0" fillId="0" borderId="9" xfId="0" applyBorder="1" applyAlignment="1">
      <alignment vertical="center"/>
    </xf>
    <xf numFmtId="0" fontId="0" fillId="0" borderId="0" xfId="0" applyAlignment="1">
      <alignment vertical="center"/>
    </xf>
    <xf numFmtId="0" fontId="0" fillId="0" borderId="33" xfId="0" applyBorder="1" applyAlignment="1"/>
    <xf numFmtId="0" fontId="3" fillId="0" borderId="33" xfId="0" applyFont="1" applyBorder="1"/>
    <xf numFmtId="164" fontId="5" fillId="0" borderId="37" xfId="0" applyNumberFormat="1" applyFont="1" applyBorder="1" applyAlignment="1">
      <alignment horizontal="center"/>
    </xf>
    <xf numFmtId="2" fontId="3" fillId="0" borderId="0" xfId="0" applyNumberFormat="1" applyFont="1" applyBorder="1" applyAlignment="1">
      <alignment horizontal="center"/>
    </xf>
    <xf numFmtId="0" fontId="3" fillId="0" borderId="16" xfId="0" applyFont="1" applyBorder="1" applyAlignment="1">
      <alignment horizontal="center" vertical="top"/>
    </xf>
    <xf numFmtId="166" fontId="5" fillId="0" borderId="37" xfId="0" applyNumberFormat="1" applyFont="1" applyBorder="1" applyAlignment="1">
      <alignment horizontal="center" vertical="center"/>
    </xf>
    <xf numFmtId="164" fontId="5" fillId="0" borderId="37" xfId="0" applyNumberFormat="1" applyFont="1" applyBorder="1" applyAlignment="1">
      <alignment horizontal="center" vertical="center"/>
    </xf>
    <xf numFmtId="0" fontId="0" fillId="0" borderId="0" xfId="0" applyAlignment="1">
      <alignment horizontal="center"/>
    </xf>
    <xf numFmtId="0" fontId="0" fillId="0" borderId="44" xfId="0" applyFont="1" applyBorder="1"/>
    <xf numFmtId="0" fontId="0" fillId="0" borderId="0" xfId="0" applyFont="1" applyAlignment="1"/>
    <xf numFmtId="0" fontId="2" fillId="0" borderId="44" xfId="0" applyFont="1" applyBorder="1"/>
    <xf numFmtId="0" fontId="2" fillId="0" borderId="51" xfId="0" applyFont="1" applyBorder="1" applyAlignment="1">
      <alignment horizontal="center" vertical="center"/>
    </xf>
    <xf numFmtId="0" fontId="2" fillId="0" borderId="51" xfId="0" applyFont="1" applyBorder="1" applyAlignment="1">
      <alignment vertical="center"/>
    </xf>
    <xf numFmtId="0" fontId="15" fillId="5" borderId="54" xfId="0" applyFont="1" applyFill="1" applyBorder="1" applyAlignment="1">
      <alignment horizontal="center" vertical="center"/>
    </xf>
    <xf numFmtId="0" fontId="2" fillId="0" borderId="53" xfId="0" applyFont="1" applyBorder="1" applyAlignment="1">
      <alignment vertical="center"/>
    </xf>
    <xf numFmtId="0" fontId="2" fillId="0" borderId="0" xfId="0" applyFont="1"/>
    <xf numFmtId="0" fontId="2" fillId="0" borderId="0" xfId="0" applyFont="1" applyAlignment="1"/>
    <xf numFmtId="0" fontId="2" fillId="0" borderId="44" xfId="0" applyFont="1" applyFill="1" applyBorder="1" applyAlignment="1">
      <alignment vertical="center"/>
    </xf>
    <xf numFmtId="0" fontId="2" fillId="0" borderId="45" xfId="0" applyFont="1" applyFill="1" applyBorder="1" applyAlignment="1">
      <alignment horizontal="center" vertical="center"/>
    </xf>
    <xf numFmtId="0" fontId="2" fillId="0" borderId="51" xfId="0" applyFont="1" applyFill="1" applyBorder="1" applyAlignment="1">
      <alignment vertical="center"/>
    </xf>
    <xf numFmtId="0" fontId="15" fillId="0" borderId="54" xfId="0" applyFont="1" applyFill="1" applyBorder="1" applyAlignment="1">
      <alignment horizontal="center" vertical="center"/>
    </xf>
    <xf numFmtId="0" fontId="2" fillId="0" borderId="0" xfId="0" applyFont="1" applyFill="1" applyAlignment="1">
      <alignment vertical="center"/>
    </xf>
    <xf numFmtId="0" fontId="19" fillId="0" borderId="61" xfId="0" applyFont="1" applyFill="1" applyBorder="1" applyAlignment="1">
      <alignment horizontal="center" vertical="center"/>
    </xf>
    <xf numFmtId="0" fontId="2" fillId="0" borderId="67" xfId="0" applyFont="1" applyFill="1" applyBorder="1" applyAlignment="1">
      <alignment horizontal="center" vertical="center"/>
    </xf>
    <xf numFmtId="0" fontId="15" fillId="0" borderId="70" xfId="0" applyFont="1" applyFill="1" applyBorder="1" applyAlignment="1">
      <alignment horizontal="center" vertical="center"/>
    </xf>
    <xf numFmtId="0" fontId="19" fillId="0" borderId="77" xfId="0" applyFont="1" applyFill="1" applyBorder="1" applyAlignment="1">
      <alignment vertical="top" wrapText="1"/>
    </xf>
    <xf numFmtId="0" fontId="19" fillId="0" borderId="61" xfId="0" applyFont="1" applyFill="1" applyBorder="1" applyAlignment="1">
      <alignment horizontal="center" vertical="top" wrapText="1"/>
    </xf>
    <xf numFmtId="0" fontId="19" fillId="0" borderId="80" xfId="0" applyFont="1" applyFill="1" applyBorder="1" applyAlignment="1">
      <alignment horizontal="center"/>
    </xf>
    <xf numFmtId="0" fontId="15" fillId="0" borderId="70" xfId="0" applyFont="1" applyFill="1" applyBorder="1" applyAlignment="1">
      <alignment horizontal="center" vertical="top" wrapText="1"/>
    </xf>
    <xf numFmtId="0" fontId="15" fillId="0" borderId="87" xfId="0" applyFont="1" applyFill="1" applyBorder="1" applyAlignment="1">
      <alignment horizontal="center" vertical="center" wrapText="1"/>
    </xf>
    <xf numFmtId="20" fontId="15" fillId="0" borderId="90" xfId="0" applyNumberFormat="1" applyFont="1" applyFill="1" applyBorder="1" applyAlignment="1">
      <alignment horizontal="center" vertical="top"/>
    </xf>
    <xf numFmtId="0" fontId="15" fillId="0" borderId="91" xfId="0" applyFont="1" applyFill="1" applyBorder="1" applyAlignment="1">
      <alignment horizontal="center" vertical="top"/>
    </xf>
    <xf numFmtId="0" fontId="15" fillId="0" borderId="80" xfId="0" applyFont="1" applyFill="1" applyBorder="1" applyAlignment="1">
      <alignment horizontal="center" vertical="center"/>
    </xf>
    <xf numFmtId="0" fontId="15" fillId="0" borderId="94" xfId="0" applyFont="1" applyFill="1" applyBorder="1" applyAlignment="1">
      <alignment horizontal="center" vertical="center"/>
    </xf>
    <xf numFmtId="0" fontId="22" fillId="7" borderId="0" xfId="0" applyFont="1" applyFill="1" applyBorder="1" applyAlignment="1">
      <alignment horizontal="left" vertical="center" wrapText="1"/>
    </xf>
    <xf numFmtId="0" fontId="18" fillId="6" borderId="83" xfId="0" applyFont="1" applyFill="1" applyBorder="1" applyAlignment="1">
      <alignment horizontal="right" vertical="center"/>
    </xf>
    <xf numFmtId="0" fontId="18" fillId="6" borderId="100" xfId="0" applyFont="1" applyFill="1" applyBorder="1" applyAlignment="1">
      <alignment vertical="center"/>
    </xf>
    <xf numFmtId="0" fontId="18" fillId="6" borderId="100" xfId="0" applyFont="1" applyFill="1" applyBorder="1" applyAlignment="1">
      <alignment horizontal="center" vertical="center"/>
    </xf>
    <xf numFmtId="0" fontId="18" fillId="6" borderId="61" xfId="0" applyFont="1" applyFill="1" applyBorder="1" applyAlignment="1">
      <alignment horizontal="center" vertical="center"/>
    </xf>
    <xf numFmtId="0" fontId="2" fillId="0" borderId="94" xfId="0" applyFont="1" applyBorder="1"/>
    <xf numFmtId="0" fontId="18" fillId="6" borderId="94" xfId="0" applyFont="1" applyFill="1" applyBorder="1" applyAlignment="1">
      <alignment vertical="center"/>
    </xf>
    <xf numFmtId="0" fontId="18" fillId="6" borderId="103" xfId="0" applyFont="1" applyFill="1" applyBorder="1" applyAlignment="1">
      <alignment horizontal="center" vertical="center"/>
    </xf>
    <xf numFmtId="0" fontId="18" fillId="6" borderId="90" xfId="0" applyFont="1" applyFill="1" applyBorder="1" applyAlignment="1">
      <alignment horizontal="center" vertical="center"/>
    </xf>
    <xf numFmtId="0" fontId="24" fillId="0" borderId="0" xfId="0" applyFont="1" applyFill="1"/>
    <xf numFmtId="0" fontId="18" fillId="0" borderId="82" xfId="0" applyFont="1" applyFill="1" applyBorder="1" applyAlignment="1">
      <alignment horizontal="center" vertical="center" wrapText="1"/>
    </xf>
    <xf numFmtId="0" fontId="2" fillId="0" borderId="98" xfId="0" applyFont="1" applyFill="1" applyBorder="1" applyAlignment="1">
      <alignment horizontal="center" vertical="center" wrapText="1"/>
    </xf>
    <xf numFmtId="0" fontId="18" fillId="0" borderId="98" xfId="0" applyFont="1" applyFill="1" applyBorder="1" applyAlignment="1">
      <alignment horizontal="center" vertical="center"/>
    </xf>
    <xf numFmtId="0" fontId="12" fillId="0" borderId="98" xfId="0" applyFont="1" applyFill="1" applyBorder="1" applyAlignment="1">
      <alignment horizontal="center"/>
    </xf>
    <xf numFmtId="2" fontId="14" fillId="0" borderId="98" xfId="0" applyNumberFormat="1" applyFont="1" applyFill="1" applyBorder="1" applyAlignment="1">
      <alignment horizontal="center" vertical="center"/>
    </xf>
    <xf numFmtId="2" fontId="14" fillId="0" borderId="98" xfId="0" applyNumberFormat="1" applyFont="1" applyFill="1" applyBorder="1" applyAlignment="1">
      <alignment vertical="center"/>
    </xf>
    <xf numFmtId="164" fontId="14" fillId="0" borderId="98" xfId="0" applyNumberFormat="1" applyFont="1" applyFill="1" applyBorder="1" applyAlignment="1">
      <alignment vertical="center"/>
    </xf>
    <xf numFmtId="164" fontId="14" fillId="0" borderId="98" xfId="0" applyNumberFormat="1" applyFont="1" applyFill="1" applyBorder="1" applyAlignment="1">
      <alignment horizontal="center" vertical="center"/>
    </xf>
    <xf numFmtId="0" fontId="18" fillId="0" borderId="104" xfId="0" applyFont="1" applyFill="1" applyBorder="1" applyAlignment="1">
      <alignment horizontal="center" vertical="center"/>
    </xf>
    <xf numFmtId="0" fontId="0" fillId="0" borderId="0" xfId="0" applyFont="1" applyFill="1" applyAlignment="1"/>
    <xf numFmtId="0" fontId="12" fillId="0" borderId="100" xfId="0" applyFont="1" applyFill="1" applyBorder="1" applyAlignment="1">
      <alignment horizontal="center"/>
    </xf>
    <xf numFmtId="2" fontId="14" fillId="0" borderId="100" xfId="0" applyNumberFormat="1" applyFont="1" applyFill="1" applyBorder="1" applyAlignment="1">
      <alignment horizontal="center" vertical="center"/>
    </xf>
    <xf numFmtId="2" fontId="14" fillId="0" borderId="100" xfId="0" applyNumberFormat="1" applyFont="1" applyFill="1" applyBorder="1" applyAlignment="1">
      <alignment vertical="center"/>
    </xf>
    <xf numFmtId="0" fontId="2" fillId="0" borderId="100" xfId="0" applyFont="1" applyFill="1" applyBorder="1"/>
    <xf numFmtId="164" fontId="14" fillId="0" borderId="100" xfId="0" applyNumberFormat="1" applyFont="1" applyFill="1" applyBorder="1" applyAlignment="1">
      <alignment horizontal="center" vertical="center"/>
    </xf>
    <xf numFmtId="0" fontId="12" fillId="0" borderId="105" xfId="0" applyFont="1" applyFill="1" applyBorder="1" applyAlignment="1">
      <alignment horizontal="center"/>
    </xf>
    <xf numFmtId="2" fontId="14" fillId="0" borderId="105" xfId="0" applyNumberFormat="1" applyFont="1" applyFill="1" applyBorder="1" applyAlignment="1">
      <alignment horizontal="center" vertical="center"/>
    </xf>
    <xf numFmtId="2" fontId="14" fillId="0" borderId="105" xfId="0" applyNumberFormat="1" applyFont="1" applyFill="1" applyBorder="1" applyAlignment="1">
      <alignment vertical="center"/>
    </xf>
    <xf numFmtId="0" fontId="2" fillId="0" borderId="105" xfId="0" applyFont="1" applyFill="1" applyBorder="1"/>
    <xf numFmtId="164" fontId="14" fillId="0" borderId="105" xfId="0" applyNumberFormat="1" applyFont="1" applyFill="1" applyBorder="1" applyAlignment="1">
      <alignment horizontal="center" vertical="center"/>
    </xf>
    <xf numFmtId="0" fontId="12" fillId="0" borderId="108" xfId="0" applyFont="1" applyFill="1" applyBorder="1" applyAlignment="1">
      <alignment horizontal="center"/>
    </xf>
    <xf numFmtId="2" fontId="14" fillId="0" borderId="108" xfId="0" applyNumberFormat="1" applyFont="1" applyFill="1" applyBorder="1" applyAlignment="1">
      <alignment horizontal="center" vertical="center"/>
    </xf>
    <xf numFmtId="2" fontId="14" fillId="0" borderId="108" xfId="0" applyNumberFormat="1" applyFont="1" applyFill="1" applyBorder="1" applyAlignment="1">
      <alignment vertical="center"/>
    </xf>
    <xf numFmtId="0" fontId="2" fillId="0" borderId="108" xfId="0" applyFont="1" applyFill="1" applyBorder="1"/>
    <xf numFmtId="164" fontId="14" fillId="0" borderId="108" xfId="0" applyNumberFormat="1" applyFont="1" applyFill="1" applyBorder="1" applyAlignment="1">
      <alignment horizontal="center" vertical="center"/>
    </xf>
    <xf numFmtId="0" fontId="3" fillId="0" borderId="9" xfId="0" applyFont="1" applyBorder="1"/>
    <xf numFmtId="0" fontId="4" fillId="8" borderId="28" xfId="0" applyFont="1" applyFill="1" applyBorder="1" applyAlignment="1">
      <alignment vertical="center" wrapText="1"/>
    </xf>
    <xf numFmtId="0" fontId="4" fillId="8" borderId="111" xfId="0" applyFont="1" applyFill="1" applyBorder="1" applyAlignment="1">
      <alignment vertical="center" wrapText="1"/>
    </xf>
    <xf numFmtId="0" fontId="24" fillId="0" borderId="44" xfId="0" applyFont="1" applyBorder="1"/>
    <xf numFmtId="2" fontId="14" fillId="10" borderId="115" xfId="0" applyNumberFormat="1" applyFont="1" applyFill="1" applyBorder="1" applyAlignment="1">
      <alignment horizontal="center" vertical="center"/>
    </xf>
    <xf numFmtId="2" fontId="14" fillId="10" borderId="115" xfId="0" applyNumberFormat="1" applyFont="1" applyFill="1" applyBorder="1" applyAlignment="1">
      <alignment horizontal="center"/>
    </xf>
    <xf numFmtId="164" fontId="2" fillId="10" borderId="115" xfId="0" applyNumberFormat="1" applyFont="1" applyFill="1" applyBorder="1" applyAlignment="1">
      <alignment horizontal="center"/>
    </xf>
    <xf numFmtId="164" fontId="2" fillId="9" borderId="115" xfId="0" applyNumberFormat="1" applyFont="1" applyFill="1" applyBorder="1" applyAlignment="1">
      <alignment horizontal="center"/>
    </xf>
    <xf numFmtId="0" fontId="24" fillId="0" borderId="0" xfId="0" applyFont="1"/>
    <xf numFmtId="0" fontId="14" fillId="10" borderId="105" xfId="0" applyFont="1" applyFill="1" applyBorder="1" applyAlignment="1">
      <alignment horizontal="center"/>
    </xf>
    <xf numFmtId="2" fontId="14" fillId="10" borderId="105" xfId="0" applyNumberFormat="1" applyFont="1" applyFill="1" applyBorder="1" applyAlignment="1">
      <alignment horizontal="center" vertical="center"/>
    </xf>
    <xf numFmtId="2" fontId="14" fillId="10" borderId="105" xfId="0" applyNumberFormat="1" applyFont="1" applyFill="1" applyBorder="1" applyAlignment="1">
      <alignment horizontal="center"/>
    </xf>
    <xf numFmtId="164" fontId="2" fillId="10" borderId="105" xfId="0" applyNumberFormat="1" applyFont="1" applyFill="1" applyBorder="1" applyAlignment="1">
      <alignment horizontal="center"/>
    </xf>
    <xf numFmtId="164" fontId="2" fillId="9" borderId="105" xfId="0" applyNumberFormat="1" applyFont="1" applyFill="1" applyBorder="1" applyAlignment="1">
      <alignment horizontal="center"/>
    </xf>
    <xf numFmtId="2" fontId="14" fillId="10" borderId="122" xfId="0" applyNumberFormat="1" applyFont="1" applyFill="1" applyBorder="1" applyAlignment="1">
      <alignment horizontal="center" vertical="center"/>
    </xf>
    <xf numFmtId="2" fontId="14" fillId="10" borderId="122" xfId="0" applyNumberFormat="1" applyFont="1" applyFill="1" applyBorder="1" applyAlignment="1">
      <alignment horizontal="center"/>
    </xf>
    <xf numFmtId="164" fontId="2" fillId="10" borderId="122" xfId="0" applyNumberFormat="1" applyFont="1" applyFill="1" applyBorder="1" applyAlignment="1">
      <alignment horizontal="center"/>
    </xf>
    <xf numFmtId="164" fontId="2" fillId="11" borderId="122" xfId="0" applyNumberFormat="1" applyFont="1" applyFill="1" applyBorder="1" applyAlignment="1">
      <alignment horizontal="center"/>
    </xf>
    <xf numFmtId="166" fontId="14" fillId="0" borderId="123" xfId="0" applyNumberFormat="1" applyFont="1" applyBorder="1" applyAlignment="1">
      <alignment horizontal="center"/>
    </xf>
    <xf numFmtId="166" fontId="14" fillId="0" borderId="115" xfId="0" applyNumberFormat="1" applyFont="1" applyBorder="1" applyAlignment="1">
      <alignment horizontal="center" vertical="center"/>
    </xf>
    <xf numFmtId="2" fontId="14" fillId="0" borderId="124" xfId="0" applyNumberFormat="1" applyFont="1" applyBorder="1" applyAlignment="1">
      <alignment horizontal="center" vertical="center"/>
    </xf>
    <xf numFmtId="0" fontId="24" fillId="0" borderId="94" xfId="0" applyFont="1" applyBorder="1"/>
    <xf numFmtId="0" fontId="2" fillId="0" borderId="125" xfId="0" applyFont="1" applyBorder="1" applyAlignment="1">
      <alignment horizontal="center" vertical="top"/>
    </xf>
    <xf numFmtId="0" fontId="2" fillId="0" borderId="122" xfId="0" applyFont="1" applyBorder="1" applyAlignment="1">
      <alignment horizontal="center" vertical="top"/>
    </xf>
    <xf numFmtId="0" fontId="2" fillId="0" borderId="126" xfId="0" applyFont="1" applyBorder="1" applyAlignment="1">
      <alignment horizontal="center" vertical="top"/>
    </xf>
    <xf numFmtId="164" fontId="18" fillId="5" borderId="130" xfId="0" applyNumberFormat="1" applyFont="1" applyFill="1" applyBorder="1" applyAlignment="1">
      <alignment horizontal="center"/>
    </xf>
    <xf numFmtId="164" fontId="18" fillId="5" borderId="130" xfId="0" applyNumberFormat="1" applyFont="1" applyFill="1" applyBorder="1" applyAlignment="1">
      <alignment horizontal="center" vertical="center" wrapText="1"/>
    </xf>
    <xf numFmtId="0" fontId="1" fillId="0" borderId="18" xfId="0" applyFont="1" applyBorder="1" applyAlignment="1">
      <alignment horizontal="center"/>
    </xf>
    <xf numFmtId="0" fontId="0" fillId="2" borderId="22" xfId="0" applyFill="1" applyBorder="1" applyAlignment="1">
      <alignment horizontal="center"/>
    </xf>
    <xf numFmtId="0" fontId="0" fillId="2" borderId="19" xfId="0" applyFill="1" applyBorder="1" applyAlignment="1">
      <alignment horizontal="center"/>
    </xf>
    <xf numFmtId="0" fontId="0" fillId="2" borderId="21" xfId="0" applyFill="1" applyBorder="1" applyAlignment="1">
      <alignment horizontal="center"/>
    </xf>
    <xf numFmtId="0" fontId="0" fillId="2" borderId="4" xfId="0" applyFill="1" applyBorder="1" applyAlignment="1">
      <alignment horizontal="center"/>
    </xf>
    <xf numFmtId="0" fontId="0" fillId="2" borderId="23" xfId="0" applyFill="1" applyBorder="1" applyAlignment="1">
      <alignment horizontal="center"/>
    </xf>
    <xf numFmtId="0" fontId="0" fillId="2" borderId="0" xfId="0" applyFill="1" applyBorder="1" applyAlignment="1">
      <alignment horizontal="center"/>
    </xf>
    <xf numFmtId="0" fontId="0" fillId="2" borderId="20" xfId="0" applyFill="1" applyBorder="1" applyAlignment="1">
      <alignment horizontal="center"/>
    </xf>
    <xf numFmtId="0" fontId="0" fillId="2" borderId="25" xfId="0" applyFill="1" applyBorder="1" applyAlignment="1">
      <alignment horizontal="center"/>
    </xf>
    <xf numFmtId="0" fontId="0" fillId="2" borderId="24" xfId="0" applyFill="1" applyBorder="1" applyAlignment="1">
      <alignment horizontal="center"/>
    </xf>
    <xf numFmtId="0" fontId="0" fillId="0" borderId="7" xfId="0" applyBorder="1" applyAlignment="1">
      <alignment horizontal="center"/>
    </xf>
    <xf numFmtId="0" fontId="1" fillId="4" borderId="9"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9" xfId="0" applyFont="1" applyFill="1" applyBorder="1" applyAlignment="1">
      <alignment horizontal="right"/>
    </xf>
    <xf numFmtId="0" fontId="1" fillId="0" borderId="17" xfId="0" applyFont="1" applyFill="1" applyBorder="1" applyAlignment="1">
      <alignment horizontal="right"/>
    </xf>
    <xf numFmtId="0" fontId="1" fillId="0" borderId="42" xfId="0" applyFont="1" applyFill="1" applyBorder="1" applyAlignment="1">
      <alignment horizontal="right"/>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28" xfId="0" applyFont="1" applyBorder="1" applyAlignment="1">
      <alignment horizontal="center"/>
    </xf>
    <xf numFmtId="0" fontId="3" fillId="0" borderId="29" xfId="0" applyFont="1" applyBorder="1" applyAlignment="1">
      <alignment horizontal="center"/>
    </xf>
    <xf numFmtId="0" fontId="3" fillId="0" borderId="30" xfId="0" applyFont="1" applyBorder="1" applyAlignment="1">
      <alignment horizontal="center"/>
    </xf>
    <xf numFmtId="0" fontId="1" fillId="0" borderId="127" xfId="0" applyFont="1" applyBorder="1" applyAlignment="1">
      <alignment horizontal="center"/>
    </xf>
    <xf numFmtId="0" fontId="1" fillId="0" borderId="19" xfId="0" applyFont="1" applyBorder="1" applyAlignment="1">
      <alignment horizontal="center"/>
    </xf>
    <xf numFmtId="0" fontId="1" fillId="0" borderId="128" xfId="0" applyFont="1" applyBorder="1" applyAlignment="1">
      <alignment horizontal="center"/>
    </xf>
    <xf numFmtId="0" fontId="1" fillId="0" borderId="27" xfId="0" applyFont="1" applyBorder="1" applyAlignment="1">
      <alignment horizontal="center"/>
    </xf>
    <xf numFmtId="0" fontId="1" fillId="0" borderId="0" xfId="0" applyFont="1" applyBorder="1" applyAlignment="1">
      <alignment horizontal="center"/>
    </xf>
    <xf numFmtId="0" fontId="1" fillId="0" borderId="5"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4" fillId="4" borderId="11" xfId="0" applyFont="1" applyFill="1" applyBorder="1" applyAlignment="1">
      <alignment horizontal="center" wrapText="1"/>
    </xf>
    <xf numFmtId="0" fontId="14" fillId="4" borderId="15" xfId="0" applyFont="1" applyFill="1" applyBorder="1" applyAlignment="1">
      <alignment horizontal="center" wrapText="1"/>
    </xf>
    <xf numFmtId="164" fontId="25" fillId="13" borderId="15" xfId="0" applyNumberFormat="1" applyFont="1" applyFill="1" applyBorder="1" applyAlignment="1">
      <alignment horizontal="center"/>
    </xf>
    <xf numFmtId="164" fontId="25" fillId="13" borderId="12" xfId="0" applyNumberFormat="1" applyFont="1" applyFill="1" applyBorder="1" applyAlignment="1">
      <alignment horizontal="center"/>
    </xf>
    <xf numFmtId="0" fontId="14" fillId="4" borderId="13" xfId="0" applyFont="1" applyFill="1" applyBorder="1" applyAlignment="1">
      <alignment horizontal="center" wrapText="1"/>
    </xf>
    <xf numFmtId="0" fontId="14" fillId="4" borderId="16" xfId="0" applyFont="1" applyFill="1" applyBorder="1" applyAlignment="1">
      <alignment horizontal="center" wrapText="1"/>
    </xf>
    <xf numFmtId="0" fontId="25" fillId="13" borderId="16" xfId="0" applyFont="1" applyFill="1" applyBorder="1" applyAlignment="1">
      <alignment horizontal="center"/>
    </xf>
    <xf numFmtId="0" fontId="25" fillId="13" borderId="14" xfId="0" applyFont="1" applyFill="1" applyBorder="1" applyAlignment="1">
      <alignment horizontal="center"/>
    </xf>
    <xf numFmtId="0" fontId="0" fillId="0" borderId="38" xfId="0" applyFont="1" applyBorder="1" applyAlignment="1">
      <alignment horizontal="left" vertical="center" wrapText="1"/>
    </xf>
    <xf numFmtId="0" fontId="0" fillId="0" borderId="18" xfId="0" applyFont="1" applyBorder="1" applyAlignment="1">
      <alignment horizontal="left" vertical="center" wrapText="1"/>
    </xf>
    <xf numFmtId="0" fontId="0" fillId="0" borderId="39" xfId="0" applyFont="1" applyBorder="1" applyAlignment="1">
      <alignment horizontal="left" vertical="center" wrapText="1"/>
    </xf>
    <xf numFmtId="0" fontId="0" fillId="0" borderId="129" xfId="0" applyFont="1" applyBorder="1" applyAlignment="1">
      <alignment horizontal="left" vertical="center" wrapText="1"/>
    </xf>
    <xf numFmtId="0" fontId="0" fillId="0" borderId="40" xfId="0" applyFont="1" applyBorder="1" applyAlignment="1">
      <alignment horizontal="left" vertical="center" wrapText="1"/>
    </xf>
    <xf numFmtId="0" fontId="0" fillId="0" borderId="43" xfId="0" applyFont="1" applyBorder="1" applyAlignment="1">
      <alignment horizontal="left" vertical="center" wrapText="1"/>
    </xf>
    <xf numFmtId="0" fontId="0" fillId="0" borderId="110" xfId="0" applyFont="1" applyBorder="1" applyAlignment="1">
      <alignment horizontal="left" wrapText="1"/>
    </xf>
    <xf numFmtId="0" fontId="0" fillId="0" borderId="41" xfId="0" applyFont="1" applyBorder="1" applyAlignment="1">
      <alignment horizontal="left" wrapText="1"/>
    </xf>
    <xf numFmtId="0" fontId="0" fillId="0" borderId="28" xfId="0" applyFont="1" applyFill="1" applyBorder="1" applyAlignment="1">
      <alignment horizontal="left" vertical="center" wrapText="1"/>
    </xf>
    <xf numFmtId="0" fontId="0" fillId="0" borderId="29" xfId="0" applyFont="1" applyFill="1" applyBorder="1" applyAlignment="1">
      <alignment horizontal="left" vertical="center" wrapText="1"/>
    </xf>
    <xf numFmtId="0" fontId="18" fillId="12" borderId="2" xfId="0" applyFont="1" applyFill="1" applyBorder="1" applyAlignment="1">
      <alignment horizontal="center" vertical="top" wrapText="1"/>
    </xf>
    <xf numFmtId="0" fontId="18" fillId="12" borderId="49" xfId="0" applyFont="1" applyFill="1" applyBorder="1" applyAlignment="1">
      <alignment horizontal="center" vertical="top" wrapText="1"/>
    </xf>
    <xf numFmtId="0" fontId="2" fillId="3" borderId="11" xfId="0" applyFont="1" applyFill="1" applyBorder="1" applyAlignment="1">
      <alignment horizontal="center" vertical="center"/>
    </xf>
    <xf numFmtId="0" fontId="0" fillId="3" borderId="13" xfId="0" applyFont="1" applyFill="1" applyBorder="1" applyAlignment="1">
      <alignment horizontal="center" vertical="center"/>
    </xf>
    <xf numFmtId="0" fontId="0" fillId="3" borderId="12" xfId="0" applyFont="1" applyFill="1" applyBorder="1" applyAlignment="1">
      <alignment horizontal="center"/>
    </xf>
    <xf numFmtId="0" fontId="0" fillId="3" borderId="14" xfId="0" applyFont="1" applyFill="1" applyBorder="1" applyAlignment="1">
      <alignment horizontal="center"/>
    </xf>
    <xf numFmtId="0" fontId="1" fillId="0" borderId="11" xfId="0" applyFont="1" applyBorder="1" applyAlignment="1">
      <alignment horizontal="center"/>
    </xf>
    <xf numFmtId="0" fontId="1" fillId="0" borderId="15" xfId="0" applyFont="1" applyBorder="1" applyAlignment="1">
      <alignment horizontal="center"/>
    </xf>
    <xf numFmtId="0" fontId="1" fillId="0" borderId="34" xfId="0" applyFont="1" applyBorder="1" applyAlignment="1">
      <alignment horizontal="center"/>
    </xf>
    <xf numFmtId="0" fontId="1" fillId="3" borderId="11" xfId="0" applyFont="1" applyFill="1" applyBorder="1" applyAlignment="1">
      <alignment horizontal="center" vertical="top"/>
    </xf>
    <xf numFmtId="0" fontId="1" fillId="3" borderId="15" xfId="0" applyFont="1" applyFill="1" applyBorder="1" applyAlignment="1">
      <alignment horizontal="center" vertical="top"/>
    </xf>
    <xf numFmtId="0" fontId="1" fillId="3" borderId="12" xfId="0" applyFont="1" applyFill="1" applyBorder="1" applyAlignment="1">
      <alignment horizontal="center" vertical="top"/>
    </xf>
    <xf numFmtId="0" fontId="14" fillId="10" borderId="114" xfId="0" applyFont="1" applyFill="1" applyBorder="1" applyAlignment="1">
      <alignment horizontal="center" vertical="center"/>
    </xf>
    <xf numFmtId="0" fontId="14" fillId="3" borderId="101" xfId="0" applyFont="1" applyFill="1" applyBorder="1"/>
    <xf numFmtId="0" fontId="14" fillId="3" borderId="121" xfId="0" applyFont="1" applyFill="1" applyBorder="1"/>
    <xf numFmtId="166" fontId="14" fillId="10" borderId="114" xfId="0" applyNumberFormat="1" applyFont="1" applyFill="1" applyBorder="1" applyAlignment="1">
      <alignment horizontal="center" vertical="center"/>
    </xf>
    <xf numFmtId="0" fontId="14" fillId="10" borderId="116" xfId="0" applyFont="1" applyFill="1" applyBorder="1" applyAlignment="1">
      <alignment horizontal="center" vertical="center"/>
    </xf>
    <xf numFmtId="0" fontId="14" fillId="3" borderId="118" xfId="0" applyFont="1" applyFill="1" applyBorder="1"/>
    <xf numFmtId="2" fontId="14" fillId="9" borderId="103" xfId="0" applyNumberFormat="1" applyFont="1" applyFill="1" applyBorder="1" applyAlignment="1">
      <alignment horizontal="center" vertical="center"/>
    </xf>
    <xf numFmtId="164" fontId="14" fillId="9" borderId="103" xfId="0" applyNumberFormat="1" applyFont="1" applyFill="1" applyBorder="1" applyAlignment="1">
      <alignment horizontal="center" vertical="center"/>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19" xfId="0" applyFont="1" applyBorder="1" applyAlignment="1">
      <alignment horizontal="center" vertical="top" wrapText="1"/>
    </xf>
    <xf numFmtId="0" fontId="5" fillId="0" borderId="0" xfId="0" applyFont="1" applyBorder="1" applyAlignment="1">
      <alignment horizontal="center" vertical="top" wrapText="1"/>
    </xf>
    <xf numFmtId="0" fontId="5" fillId="0" borderId="31" xfId="0" applyFont="1" applyBorder="1" applyAlignment="1">
      <alignment horizontal="left" vertical="center" wrapText="1"/>
    </xf>
    <xf numFmtId="0" fontId="5" fillId="0" borderId="32" xfId="0" applyFont="1" applyBorder="1" applyAlignment="1">
      <alignment horizontal="left" vertical="center" wrapText="1"/>
    </xf>
    <xf numFmtId="0" fontId="14" fillId="9" borderId="113" xfId="0" applyFont="1" applyFill="1" applyBorder="1" applyAlignment="1">
      <alignment horizontal="center" vertical="center"/>
    </xf>
    <xf numFmtId="0" fontId="14" fillId="3" borderId="117" xfId="0" applyFont="1" applyFill="1" applyBorder="1"/>
    <xf numFmtId="0" fontId="14" fillId="3" borderId="120" xfId="0" applyFont="1" applyFill="1" applyBorder="1"/>
    <xf numFmtId="2" fontId="14" fillId="9" borderId="114" xfId="0" applyNumberFormat="1" applyFont="1" applyFill="1" applyBorder="1" applyAlignment="1">
      <alignment horizontal="center" vertical="center"/>
    </xf>
    <xf numFmtId="0" fontId="14" fillId="3" borderId="119" xfId="0" applyFont="1" applyFill="1" applyBorder="1"/>
    <xf numFmtId="164" fontId="14" fillId="9" borderId="114" xfId="0" applyNumberFormat="1" applyFont="1" applyFill="1" applyBorder="1" applyAlignment="1">
      <alignment horizontal="center" vertical="center"/>
    </xf>
    <xf numFmtId="164" fontId="14" fillId="10" borderId="114" xfId="0" applyNumberFormat="1" applyFont="1" applyFill="1" applyBorder="1" applyAlignment="1">
      <alignment horizontal="center" vertical="center"/>
    </xf>
    <xf numFmtId="164" fontId="14" fillId="0" borderId="98" xfId="0" applyNumberFormat="1" applyFont="1" applyFill="1" applyBorder="1" applyAlignment="1">
      <alignment horizontal="center" vertical="center"/>
    </xf>
    <xf numFmtId="0" fontId="14" fillId="0" borderId="101" xfId="0" applyFont="1" applyFill="1" applyBorder="1"/>
    <xf numFmtId="0" fontId="14" fillId="0" borderId="107" xfId="0" applyFont="1" applyFill="1" applyBorder="1"/>
    <xf numFmtId="165" fontId="14" fillId="0" borderId="98" xfId="0" applyNumberFormat="1" applyFont="1" applyFill="1" applyBorder="1" applyAlignment="1">
      <alignment horizontal="center" vertical="center"/>
    </xf>
    <xf numFmtId="0" fontId="14" fillId="0" borderId="98" xfId="0" applyFont="1" applyFill="1" applyBorder="1" applyAlignment="1">
      <alignment horizontal="center" vertical="center"/>
    </xf>
    <xf numFmtId="0" fontId="14" fillId="0" borderId="104" xfId="0" applyFont="1" applyFill="1" applyBorder="1" applyAlignment="1">
      <alignment horizontal="center" vertical="center"/>
    </xf>
    <xf numFmtId="0" fontId="14" fillId="0" borderId="106" xfId="0" applyFont="1" applyFill="1" applyBorder="1"/>
    <xf numFmtId="0" fontId="14" fillId="0" borderId="109" xfId="0" applyFont="1" applyFill="1" applyBorder="1"/>
    <xf numFmtId="0" fontId="4" fillId="8" borderId="110" xfId="0" applyFont="1" applyFill="1" applyBorder="1" applyAlignment="1">
      <alignment horizontal="center" vertical="center" textRotation="90"/>
    </xf>
    <xf numFmtId="0" fontId="4" fillId="8" borderId="111" xfId="0" applyFont="1" applyFill="1" applyBorder="1" applyAlignment="1">
      <alignment horizontal="center" vertical="center" textRotation="90"/>
    </xf>
    <xf numFmtId="0" fontId="4" fillId="8" borderId="112" xfId="0" applyFont="1" applyFill="1" applyBorder="1" applyAlignment="1">
      <alignment horizontal="center" vertical="center" textRotation="90"/>
    </xf>
    <xf numFmtId="0" fontId="4" fillId="2" borderId="1"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0" xfId="0" applyFont="1" applyFill="1" applyBorder="1" applyAlignment="1">
      <alignment horizontal="center" vertical="top"/>
    </xf>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2" fillId="0" borderId="82" xfId="0" applyFont="1" applyFill="1" applyBorder="1" applyAlignment="1">
      <alignment horizontal="center" vertical="center"/>
    </xf>
    <xf numFmtId="0" fontId="14" fillId="0" borderId="79" xfId="0" applyFont="1" applyFill="1" applyBorder="1"/>
    <xf numFmtId="0" fontId="14" fillId="0" borderId="86" xfId="0" applyFont="1" applyFill="1" applyBorder="1"/>
    <xf numFmtId="2" fontId="14" fillId="0" borderId="98" xfId="0" applyNumberFormat="1" applyFont="1" applyFill="1" applyBorder="1" applyAlignment="1">
      <alignment horizontal="center" vertical="center"/>
    </xf>
    <xf numFmtId="0" fontId="14" fillId="7" borderId="49" xfId="0" applyFont="1" applyFill="1" applyBorder="1" applyAlignment="1">
      <alignment horizontal="center" vertical="center" wrapText="1"/>
    </xf>
    <xf numFmtId="0" fontId="14" fillId="0" borderId="49" xfId="0" applyFont="1" applyBorder="1" applyAlignment="1">
      <alignment horizontal="center"/>
    </xf>
    <xf numFmtId="0" fontId="14" fillId="7" borderId="49" xfId="0" applyFont="1" applyFill="1" applyBorder="1" applyAlignment="1">
      <alignment horizontal="center"/>
    </xf>
    <xf numFmtId="0" fontId="14" fillId="0" borderId="49" xfId="0" applyFont="1" applyBorder="1"/>
    <xf numFmtId="0" fontId="14" fillId="0" borderId="50" xfId="0" applyFont="1" applyBorder="1"/>
    <xf numFmtId="0" fontId="18" fillId="6" borderId="82" xfId="0" applyFont="1" applyFill="1" applyBorder="1" applyAlignment="1">
      <alignment horizontal="center" vertical="center" wrapText="1"/>
    </xf>
    <xf numFmtId="0" fontId="14" fillId="0" borderId="79" xfId="0" applyFont="1" applyBorder="1"/>
    <xf numFmtId="0" fontId="18" fillId="6" borderId="98" xfId="0" applyFont="1" applyFill="1" applyBorder="1" applyAlignment="1">
      <alignment horizontal="center" vertical="center" wrapText="1"/>
    </xf>
    <xf numFmtId="0" fontId="14" fillId="0" borderId="101" xfId="0" applyFont="1" applyBorder="1"/>
    <xf numFmtId="0" fontId="18" fillId="6" borderId="98" xfId="0" applyFont="1" applyFill="1" applyBorder="1" applyAlignment="1">
      <alignment horizontal="center" vertical="center"/>
    </xf>
    <xf numFmtId="0" fontId="18" fillId="6" borderId="58" xfId="0" applyFont="1" applyFill="1" applyBorder="1" applyAlignment="1">
      <alignment horizontal="center" vertical="center"/>
    </xf>
    <xf numFmtId="0" fontId="14" fillId="0" borderId="46" xfId="0" applyFont="1" applyBorder="1"/>
    <xf numFmtId="0" fontId="14" fillId="0" borderId="84" xfId="0" applyFont="1" applyBorder="1"/>
    <xf numFmtId="0" fontId="14" fillId="0" borderId="0" xfId="0" applyFont="1" applyBorder="1"/>
    <xf numFmtId="0" fontId="18" fillId="6" borderId="99" xfId="0" applyFont="1" applyFill="1" applyBorder="1" applyAlignment="1">
      <alignment horizontal="center" vertical="center" wrapText="1"/>
    </xf>
    <xf numFmtId="0" fontId="14" fillId="0" borderId="102" xfId="0" applyFont="1" applyBorder="1"/>
    <xf numFmtId="0" fontId="18" fillId="6" borderId="45" xfId="0" applyFont="1" applyFill="1" applyBorder="1" applyAlignment="1">
      <alignment horizontal="center" vertical="center" textRotation="90" wrapText="1"/>
    </xf>
    <xf numFmtId="0" fontId="14" fillId="0" borderId="96" xfId="0" applyFont="1" applyBorder="1"/>
    <xf numFmtId="0" fontId="14" fillId="0" borderId="48" xfId="0" applyFont="1" applyBorder="1"/>
    <xf numFmtId="0" fontId="14" fillId="0" borderId="45" xfId="0" applyFont="1" applyFill="1" applyBorder="1" applyAlignment="1">
      <alignment horizontal="center" vertical="center"/>
    </xf>
    <xf numFmtId="0" fontId="14" fillId="0" borderId="46" xfId="0" applyFont="1" applyFill="1" applyBorder="1" applyAlignment="1">
      <alignment horizontal="center"/>
    </xf>
    <xf numFmtId="0" fontId="14" fillId="0" borderId="46" xfId="0" applyFont="1" applyFill="1" applyBorder="1" applyAlignment="1">
      <alignment horizontal="center" vertical="center" wrapText="1"/>
    </xf>
    <xf numFmtId="0" fontId="14" fillId="0" borderId="46" xfId="0" applyFont="1" applyFill="1" applyBorder="1" applyAlignment="1">
      <alignment horizontal="center" vertical="center"/>
    </xf>
    <xf numFmtId="0" fontId="14" fillId="0" borderId="47" xfId="0" applyFont="1" applyFill="1" applyBorder="1" applyAlignment="1">
      <alignment horizontal="center"/>
    </xf>
    <xf numFmtId="0" fontId="14" fillId="7" borderId="96" xfId="0" applyFont="1" applyFill="1" applyBorder="1" applyAlignment="1">
      <alignment horizontal="center" vertical="center"/>
    </xf>
    <xf numFmtId="0" fontId="14" fillId="0" borderId="0" xfId="0" applyFont="1" applyBorder="1" applyAlignment="1">
      <alignment horizontal="center"/>
    </xf>
    <xf numFmtId="0" fontId="14" fillId="7" borderId="0"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7" borderId="0" xfId="0" applyFont="1" applyFill="1" applyBorder="1" applyAlignment="1">
      <alignment horizontal="center"/>
    </xf>
    <xf numFmtId="0" fontId="14" fillId="0" borderId="97" xfId="0" applyFont="1" applyBorder="1"/>
    <xf numFmtId="0" fontId="14" fillId="7" borderId="48" xfId="0" applyFont="1" applyFill="1" applyBorder="1" applyAlignment="1">
      <alignment horizontal="center" vertical="center" wrapText="1"/>
    </xf>
    <xf numFmtId="0" fontId="2" fillId="0" borderId="89" xfId="0" applyFont="1" applyFill="1" applyBorder="1" applyAlignment="1">
      <alignment horizontal="center" vertical="center" wrapText="1"/>
    </xf>
    <xf numFmtId="0" fontId="14" fillId="0" borderId="92" xfId="0" applyFont="1" applyFill="1" applyBorder="1"/>
    <xf numFmtId="0" fontId="2" fillId="0" borderId="68" xfId="0" applyFont="1" applyFill="1" applyBorder="1" applyAlignment="1">
      <alignment horizontal="center" vertical="center"/>
    </xf>
    <xf numFmtId="0" fontId="14" fillId="0" borderId="69" xfId="0" applyFont="1" applyFill="1" applyBorder="1"/>
    <xf numFmtId="0" fontId="2" fillId="0" borderId="68" xfId="0" applyFont="1" applyFill="1" applyBorder="1" applyAlignment="1">
      <alignment horizontal="center"/>
    </xf>
    <xf numFmtId="0" fontId="2" fillId="0" borderId="68" xfId="0" applyFont="1" applyFill="1" applyBorder="1" applyAlignment="1">
      <alignment horizontal="center" vertical="top"/>
    </xf>
    <xf numFmtId="0" fontId="15" fillId="0" borderId="68" xfId="0" applyFont="1" applyFill="1" applyBorder="1" applyAlignment="1">
      <alignment horizontal="center" vertical="center" wrapText="1"/>
    </xf>
    <xf numFmtId="0" fontId="16" fillId="0" borderId="95" xfId="0" applyFont="1" applyFill="1" applyBorder="1"/>
    <xf numFmtId="0" fontId="2" fillId="0" borderId="87" xfId="0" applyFont="1" applyFill="1" applyBorder="1" applyAlignment="1">
      <alignment horizontal="center" vertical="center"/>
    </xf>
    <xf numFmtId="0" fontId="2" fillId="0" borderId="89" xfId="0" applyFont="1" applyFill="1" applyBorder="1" applyAlignment="1">
      <alignment horizontal="center" vertical="center"/>
    </xf>
    <xf numFmtId="0" fontId="14" fillId="0" borderId="81" xfId="0" applyFont="1" applyFill="1" applyBorder="1"/>
    <xf numFmtId="0" fontId="2" fillId="0" borderId="89" xfId="0" applyFont="1" applyFill="1" applyBorder="1" applyAlignment="1">
      <alignment horizontal="center"/>
    </xf>
    <xf numFmtId="0" fontId="2" fillId="0" borderId="59" xfId="0" applyFont="1" applyFill="1" applyBorder="1" applyAlignment="1">
      <alignment horizontal="center" vertical="top"/>
    </xf>
    <xf numFmtId="0" fontId="14" fillId="0" borderId="60" xfId="0" applyFont="1" applyFill="1" applyBorder="1"/>
    <xf numFmtId="0" fontId="15" fillId="0" borderId="71" xfId="0" applyFont="1" applyFill="1" applyBorder="1" applyAlignment="1">
      <alignment horizontal="center"/>
    </xf>
    <xf numFmtId="0" fontId="16" fillId="0" borderId="71" xfId="0" applyFont="1" applyFill="1" applyBorder="1"/>
    <xf numFmtId="0" fontId="19" fillId="0" borderId="72" xfId="0" applyFont="1" applyFill="1" applyBorder="1" applyAlignment="1">
      <alignment horizontal="center"/>
    </xf>
    <xf numFmtId="0" fontId="16" fillId="0" borderId="73" xfId="0" applyFont="1" applyFill="1" applyBorder="1"/>
    <xf numFmtId="0" fontId="16" fillId="0" borderId="74" xfId="0" applyFont="1" applyFill="1" applyBorder="1"/>
    <xf numFmtId="0" fontId="19" fillId="0" borderId="75" xfId="0" applyFont="1" applyFill="1" applyBorder="1" applyAlignment="1">
      <alignment horizontal="center"/>
    </xf>
    <xf numFmtId="0" fontId="16" fillId="0" borderId="76" xfId="0" applyFont="1" applyFill="1" applyBorder="1"/>
    <xf numFmtId="0" fontId="18" fillId="6" borderId="78" xfId="0" applyFont="1" applyFill="1" applyBorder="1" applyAlignment="1">
      <alignment horizontal="center" vertical="center" wrapText="1"/>
    </xf>
    <xf numFmtId="0" fontId="14" fillId="0" borderId="85" xfId="0" applyFont="1" applyBorder="1"/>
    <xf numFmtId="0" fontId="14" fillId="0" borderId="93" xfId="0" applyFont="1" applyBorder="1"/>
    <xf numFmtId="0" fontId="20" fillId="0" borderId="79" xfId="0" applyFont="1" applyFill="1" applyBorder="1" applyAlignment="1">
      <alignment horizontal="center" vertical="center" wrapText="1"/>
    </xf>
    <xf numFmtId="0" fontId="2" fillId="0" borderId="80" xfId="0" applyFont="1" applyFill="1" applyBorder="1" applyAlignment="1">
      <alignment horizontal="center" vertical="center"/>
    </xf>
    <xf numFmtId="0" fontId="20" fillId="0" borderId="82" xfId="0" applyFont="1" applyFill="1" applyBorder="1" applyAlignment="1">
      <alignment horizontal="center" vertical="center" wrapText="1"/>
    </xf>
    <xf numFmtId="0" fontId="2" fillId="0" borderId="83" xfId="0" applyFont="1" applyFill="1" applyBorder="1" applyAlignment="1">
      <alignment horizontal="center" vertical="center"/>
    </xf>
    <xf numFmtId="0" fontId="15" fillId="0" borderId="84" xfId="0" applyFont="1" applyFill="1" applyBorder="1" applyAlignment="1">
      <alignment horizontal="center" vertical="center"/>
    </xf>
    <xf numFmtId="0" fontId="16" fillId="0" borderId="0" xfId="0" applyFont="1" applyFill="1" applyBorder="1"/>
    <xf numFmtId="0" fontId="16" fillId="0" borderId="46" xfId="0" applyFont="1" applyFill="1" applyBorder="1"/>
    <xf numFmtId="0" fontId="16" fillId="0" borderId="47" xfId="0" applyFont="1" applyFill="1" applyBorder="1"/>
    <xf numFmtId="0" fontId="16" fillId="0" borderId="88" xfId="0" applyFont="1" applyFill="1" applyBorder="1"/>
    <xf numFmtId="0" fontId="16" fillId="0" borderId="49" xfId="0" applyFont="1" applyFill="1" applyBorder="1"/>
    <xf numFmtId="0" fontId="16" fillId="0" borderId="50" xfId="0" applyFont="1" applyFill="1" applyBorder="1"/>
    <xf numFmtId="0" fontId="2" fillId="0" borderId="56" xfId="0" applyFont="1" applyFill="1" applyBorder="1" applyAlignment="1">
      <alignment horizontal="center" vertical="center"/>
    </xf>
    <xf numFmtId="0" fontId="14" fillId="0" borderId="57" xfId="0" applyFont="1" applyFill="1" applyBorder="1" applyAlignment="1">
      <alignment vertical="center"/>
    </xf>
    <xf numFmtId="0" fontId="15" fillId="0" borderId="58" xfId="0" applyFont="1" applyFill="1" applyBorder="1" applyAlignment="1">
      <alignment horizontal="center" vertical="center"/>
    </xf>
    <xf numFmtId="0" fontId="16" fillId="0" borderId="46" xfId="0" applyFont="1" applyFill="1" applyBorder="1" applyAlignment="1">
      <alignment vertical="center"/>
    </xf>
    <xf numFmtId="0" fontId="16" fillId="0" borderId="47" xfId="0" applyFont="1" applyFill="1" applyBorder="1" applyAlignment="1">
      <alignment vertical="center"/>
    </xf>
    <xf numFmtId="0" fontId="17" fillId="0" borderId="58" xfId="0" applyFont="1" applyFill="1" applyBorder="1" applyAlignment="1">
      <alignment horizontal="center" vertical="center"/>
    </xf>
    <xf numFmtId="0" fontId="16" fillId="0" borderId="57" xfId="0" applyFont="1" applyFill="1" applyBorder="1" applyAlignment="1">
      <alignment vertical="center"/>
    </xf>
    <xf numFmtId="0" fontId="18" fillId="6" borderId="45" xfId="0" applyFont="1" applyFill="1" applyBorder="1" applyAlignment="1">
      <alignment horizontal="center" vertical="center" wrapText="1"/>
    </xf>
    <xf numFmtId="0" fontId="2" fillId="0" borderId="59" xfId="0" applyFont="1" applyFill="1" applyBorder="1" applyAlignment="1">
      <alignment horizontal="center"/>
    </xf>
    <xf numFmtId="0" fontId="2" fillId="0" borderId="62" xfId="0" applyFont="1" applyFill="1" applyBorder="1" applyAlignment="1">
      <alignment horizontal="center" vertical="center"/>
    </xf>
    <xf numFmtId="0" fontId="14" fillId="0" borderId="62" xfId="0" applyFont="1" applyFill="1" applyBorder="1"/>
    <xf numFmtId="0" fontId="2" fillId="0" borderId="63" xfId="0" applyFont="1" applyFill="1" applyBorder="1" applyAlignment="1">
      <alignment horizontal="center" vertical="center" wrapText="1"/>
    </xf>
    <xf numFmtId="0" fontId="14" fillId="0" borderId="64" xfId="0" applyFont="1" applyFill="1" applyBorder="1"/>
    <xf numFmtId="0" fontId="14" fillId="0" borderId="65" xfId="0" applyFont="1" applyFill="1" applyBorder="1"/>
    <xf numFmtId="0" fontId="2" fillId="0" borderId="62" xfId="0" applyFont="1" applyFill="1" applyBorder="1" applyAlignment="1">
      <alignment horizontal="center" vertical="center" wrapText="1"/>
    </xf>
    <xf numFmtId="0" fontId="14" fillId="0" borderId="66" xfId="0" applyFont="1" applyFill="1" applyBorder="1"/>
    <xf numFmtId="0" fontId="13" fillId="0" borderId="46" xfId="0" applyFont="1" applyBorder="1" applyAlignment="1">
      <alignment horizontal="center" wrapText="1"/>
    </xf>
    <xf numFmtId="14" fontId="15" fillId="0" borderId="52" xfId="0" applyNumberFormat="1" applyFont="1" applyFill="1" applyBorder="1" applyAlignment="1">
      <alignment horizontal="center" vertical="center"/>
    </xf>
    <xf numFmtId="0" fontId="16" fillId="0" borderId="53" xfId="0" applyFont="1" applyFill="1" applyBorder="1"/>
    <xf numFmtId="0" fontId="15" fillId="0" borderId="52" xfId="0" applyFont="1" applyBorder="1" applyAlignment="1">
      <alignment horizontal="center" vertical="center" wrapText="1"/>
    </xf>
    <xf numFmtId="0" fontId="16" fillId="0" borderId="53" xfId="0" applyFont="1" applyBorder="1"/>
    <xf numFmtId="0" fontId="16" fillId="0" borderId="55" xfId="0" applyFont="1" applyBorder="1"/>
    <xf numFmtId="0" fontId="1" fillId="0" borderId="11" xfId="0" applyFont="1" applyFill="1" applyBorder="1" applyAlignment="1">
      <alignment horizontal="center"/>
    </xf>
    <xf numFmtId="0" fontId="1" fillId="0" borderId="15" xfId="0" applyFont="1" applyFill="1" applyBorder="1" applyAlignment="1">
      <alignment horizontal="center"/>
    </xf>
    <xf numFmtId="0" fontId="1" fillId="0" borderId="34" xfId="0" applyFont="1" applyFill="1" applyBorder="1" applyAlignment="1">
      <alignment horizontal="center"/>
    </xf>
    <xf numFmtId="0" fontId="1" fillId="0" borderId="12" xfId="0" applyFont="1" applyFill="1" applyBorder="1" applyAlignment="1">
      <alignment horizontal="center"/>
    </xf>
    <xf numFmtId="0" fontId="1" fillId="0" borderId="13" xfId="0" applyFont="1" applyFill="1" applyBorder="1" applyAlignment="1">
      <alignment horizontal="center"/>
    </xf>
    <xf numFmtId="0" fontId="1" fillId="0" borderId="16" xfId="0" applyFont="1" applyFill="1" applyBorder="1" applyAlignment="1">
      <alignment horizontal="center"/>
    </xf>
    <xf numFmtId="0" fontId="1" fillId="0" borderId="14" xfId="0" applyFont="1" applyFill="1" applyBorder="1" applyAlignment="1">
      <alignment horizontal="center"/>
    </xf>
    <xf numFmtId="0" fontId="6" fillId="3" borderId="36"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2" xfId="0" applyFont="1" applyFill="1" applyBorder="1" applyAlignment="1">
      <alignment horizontal="center" vertical="top" wrapText="1"/>
    </xf>
    <xf numFmtId="0" fontId="6" fillId="3" borderId="10" xfId="0" applyFont="1" applyFill="1" applyBorder="1" applyAlignment="1">
      <alignment horizontal="center" vertical="top" wrapText="1"/>
    </xf>
    <xf numFmtId="0" fontId="1" fillId="0" borderId="35" xfId="0" applyFont="1" applyFill="1" applyBorder="1" applyAlignment="1">
      <alignment horizontal="center"/>
    </xf>
    <xf numFmtId="0" fontId="0" fillId="0" borderId="38" xfId="0" applyFont="1" applyBorder="1" applyAlignment="1">
      <alignment horizontal="center" vertical="top" wrapText="1"/>
    </xf>
    <xf numFmtId="0" fontId="0" fillId="0" borderId="18" xfId="0" applyFont="1" applyBorder="1" applyAlignment="1">
      <alignment horizontal="center" vertical="top" wrapText="1"/>
    </xf>
    <xf numFmtId="0" fontId="0" fillId="0" borderId="39" xfId="0" applyFont="1" applyBorder="1" applyAlignment="1">
      <alignment horizontal="center" vertical="top" wrapText="1"/>
    </xf>
    <xf numFmtId="0" fontId="0" fillId="0" borderId="129" xfId="0" applyFont="1" applyBorder="1" applyAlignment="1">
      <alignment horizontal="center" vertical="top" wrapText="1"/>
    </xf>
    <xf numFmtId="0" fontId="0" fillId="0" borderId="40" xfId="0" applyFont="1" applyBorder="1" applyAlignment="1">
      <alignment horizontal="center" vertical="top" wrapText="1"/>
    </xf>
    <xf numFmtId="0" fontId="0" fillId="0" borderId="43" xfId="0" applyFont="1" applyBorder="1" applyAlignment="1">
      <alignment horizontal="center" vertical="top" wrapText="1"/>
    </xf>
    <xf numFmtId="0" fontId="0" fillId="0" borderId="33" xfId="0" applyFont="1" applyBorder="1"/>
    <xf numFmtId="0" fontId="0" fillId="0" borderId="131"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26" fillId="0" borderId="131" xfId="0" applyFont="1" applyBorder="1" applyAlignment="1">
      <alignment horizontal="center" vertical="center" wrapText="1"/>
    </xf>
    <xf numFmtId="0" fontId="26" fillId="0" borderId="2" xfId="0" applyFont="1" applyBorder="1" applyAlignment="1">
      <alignment horizontal="center" vertical="center" wrapText="1"/>
    </xf>
    <xf numFmtId="0" fontId="27" fillId="0" borderId="131" xfId="0" applyFont="1" applyBorder="1" applyAlignment="1">
      <alignment horizontal="center" wrapText="1"/>
    </xf>
    <xf numFmtId="0" fontId="27" fillId="0" borderId="3" xfId="0" applyFont="1" applyBorder="1" applyAlignment="1">
      <alignment horizontal="center" wrapText="1"/>
    </xf>
    <xf numFmtId="0" fontId="0" fillId="0" borderId="2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6" fillId="0" borderId="26" xfId="0" applyFont="1" applyBorder="1" applyAlignment="1">
      <alignment horizontal="center" vertical="center" wrapText="1"/>
    </xf>
    <xf numFmtId="0" fontId="26" fillId="0" borderId="7" xfId="0" applyFont="1" applyBorder="1" applyAlignment="1">
      <alignment horizontal="center" vertical="center" wrapText="1"/>
    </xf>
    <xf numFmtId="0" fontId="27" fillId="0" borderId="26" xfId="0" applyFont="1" applyBorder="1" applyAlignment="1">
      <alignment horizontal="center" wrapText="1"/>
    </xf>
    <xf numFmtId="0" fontId="27" fillId="0" borderId="8" xfId="0" applyFont="1" applyBorder="1" applyAlignment="1">
      <alignment horizontal="center" wrapText="1"/>
    </xf>
    <xf numFmtId="0" fontId="26" fillId="0" borderId="2" xfId="0" applyFont="1" applyBorder="1" applyAlignment="1">
      <alignment horizontal="center" wrapText="1"/>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jpeg"/><Relationship Id="rId7" Type="http://schemas.openxmlformats.org/officeDocument/2006/relationships/image" Target="../media/image10.pn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jpeg"/><Relationship Id="rId5" Type="http://schemas.openxmlformats.org/officeDocument/2006/relationships/image" Target="../media/image8.jpe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4.jpeg"/><Relationship Id="rId7" Type="http://schemas.openxmlformats.org/officeDocument/2006/relationships/image" Target="../media/image11.png"/><Relationship Id="rId2" Type="http://schemas.openxmlformats.org/officeDocument/2006/relationships/image" Target="../media/image13.jpeg"/><Relationship Id="rId1" Type="http://schemas.openxmlformats.org/officeDocument/2006/relationships/image" Target="../media/image4.jpeg"/><Relationship Id="rId6" Type="http://schemas.openxmlformats.org/officeDocument/2006/relationships/image" Target="../media/image10.png"/><Relationship Id="rId5" Type="http://schemas.openxmlformats.org/officeDocument/2006/relationships/image" Target="../media/image16.jpeg"/><Relationship Id="rId4" Type="http://schemas.openxmlformats.org/officeDocument/2006/relationships/image" Target="../media/image1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8.jpeg"/><Relationship Id="rId7" Type="http://schemas.openxmlformats.org/officeDocument/2006/relationships/image" Target="../media/image11.png"/><Relationship Id="rId2" Type="http://schemas.openxmlformats.org/officeDocument/2006/relationships/image" Target="../media/image13.jpeg"/><Relationship Id="rId1" Type="http://schemas.openxmlformats.org/officeDocument/2006/relationships/image" Target="../media/image17.jpeg"/><Relationship Id="rId6" Type="http://schemas.openxmlformats.org/officeDocument/2006/relationships/image" Target="../media/image10.png"/><Relationship Id="rId5" Type="http://schemas.openxmlformats.org/officeDocument/2006/relationships/image" Target="../media/image20.jpeg"/><Relationship Id="rId4" Type="http://schemas.openxmlformats.org/officeDocument/2006/relationships/image" Target="../media/image19.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1.jpeg"/><Relationship Id="rId7" Type="http://schemas.openxmlformats.org/officeDocument/2006/relationships/image" Target="../media/image11.png"/><Relationship Id="rId2" Type="http://schemas.openxmlformats.org/officeDocument/2006/relationships/image" Target="../media/image13.jpeg"/><Relationship Id="rId1" Type="http://schemas.openxmlformats.org/officeDocument/2006/relationships/image" Target="../media/image17.jpeg"/><Relationship Id="rId6" Type="http://schemas.openxmlformats.org/officeDocument/2006/relationships/image" Target="../media/image10.png"/><Relationship Id="rId5" Type="http://schemas.openxmlformats.org/officeDocument/2006/relationships/image" Target="../media/image23.jpeg"/><Relationship Id="rId4"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23</xdr:row>
      <xdr:rowOff>0</xdr:rowOff>
    </xdr:to>
    <xdr:pic>
      <xdr:nvPicPr>
        <xdr:cNvPr id="6" name="Imagen 5"/>
        <xdr:cNvPicPr/>
      </xdr:nvPicPr>
      <xdr:blipFill>
        <a:blip xmlns:r="http://schemas.openxmlformats.org/officeDocument/2006/relationships" r:embed="rId1"/>
        <a:stretch>
          <a:fillRect/>
        </a:stretch>
      </xdr:blipFill>
      <xdr:spPr>
        <a:xfrm>
          <a:off x="847725" y="466725"/>
          <a:ext cx="5334000" cy="3810000"/>
        </a:xfrm>
        <a:prstGeom prst="rect">
          <a:avLst/>
        </a:prstGeom>
      </xdr:spPr>
    </xdr:pic>
    <xdr:clientData/>
  </xdr:twoCellAnchor>
  <xdr:twoCellAnchor editAs="oneCell">
    <xdr:from>
      <xdr:col>2</xdr:col>
      <xdr:colOff>0</xdr:colOff>
      <xdr:row>27</xdr:row>
      <xdr:rowOff>0</xdr:rowOff>
    </xdr:from>
    <xdr:to>
      <xdr:col>9</xdr:col>
      <xdr:colOff>0</xdr:colOff>
      <xdr:row>39</xdr:row>
      <xdr:rowOff>0</xdr:rowOff>
    </xdr:to>
    <xdr:pic>
      <xdr:nvPicPr>
        <xdr:cNvPr id="7" name="Imagen 6"/>
        <xdr:cNvPicPr/>
      </xdr:nvPicPr>
      <xdr:blipFill>
        <a:blip xmlns:r="http://schemas.openxmlformats.org/officeDocument/2006/relationships" r:embed="rId2"/>
        <a:stretch>
          <a:fillRect/>
        </a:stretch>
      </xdr:blipFill>
      <xdr:spPr>
        <a:xfrm>
          <a:off x="847725" y="4829175"/>
          <a:ext cx="5334000" cy="228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57378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94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73651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37719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110</xdr:row>
      <xdr:rowOff>127000</xdr:rowOff>
    </xdr:from>
    <xdr:to>
      <xdr:col>5</xdr:col>
      <xdr:colOff>408063</xdr:colOff>
      <xdr:row>115</xdr:row>
      <xdr:rowOff>127834</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20701000"/>
          <a:ext cx="3041196" cy="1801059"/>
        </a:xfrm>
        <a:prstGeom prst="rect">
          <a:avLst/>
        </a:prstGeom>
        <a:ln w="19050">
          <a:solidFill>
            <a:schemeClr val="tx1"/>
          </a:solidFill>
        </a:ln>
      </xdr:spPr>
    </xdr:pic>
    <xdr:clientData/>
  </xdr:twoCellAnchor>
  <xdr:twoCellAnchor editAs="oneCell">
    <xdr:from>
      <xdr:col>6</xdr:col>
      <xdr:colOff>216958</xdr:colOff>
      <xdr:row>110</xdr:row>
      <xdr:rowOff>158750</xdr:rowOff>
    </xdr:from>
    <xdr:to>
      <xdr:col>10</xdr:col>
      <xdr:colOff>366543</xdr:colOff>
      <xdr:row>115</xdr:row>
      <xdr:rowOff>159584</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722158" y="20732750"/>
          <a:ext cx="3007085" cy="1801059"/>
        </a:xfrm>
        <a:prstGeom prst="rect">
          <a:avLst/>
        </a:prstGeom>
        <a:ln w="19050">
          <a:solidFill>
            <a:schemeClr val="tx1"/>
          </a:solidFill>
        </a:ln>
      </xdr:spPr>
    </xdr:pic>
    <xdr:clientData/>
  </xdr:twoCellAnchor>
  <xdr:twoCellAnchor editAs="oneCell">
    <xdr:from>
      <xdr:col>1</xdr:col>
      <xdr:colOff>254000</xdr:colOff>
      <xdr:row>119</xdr:row>
      <xdr:rowOff>127000</xdr:rowOff>
    </xdr:from>
    <xdr:to>
      <xdr:col>4</xdr:col>
      <xdr:colOff>1154</xdr:colOff>
      <xdr:row>119</xdr:row>
      <xdr:rowOff>1857296</xdr:rowOff>
    </xdr:to>
    <xdr:pic>
      <xdr:nvPicPr>
        <xdr:cNvPr id="8" name="Imagen 7"/>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9292" r="10984"/>
        <a:stretch/>
      </xdr:blipFill>
      <xdr:spPr>
        <a:xfrm>
          <a:off x="263525" y="23377525"/>
          <a:ext cx="1814079" cy="1730296"/>
        </a:xfrm>
        <a:prstGeom prst="rect">
          <a:avLst/>
        </a:prstGeom>
      </xdr:spPr>
    </xdr:pic>
    <xdr:clientData/>
  </xdr:twoCellAnchor>
  <xdr:twoCellAnchor editAs="oneCell">
    <xdr:from>
      <xdr:col>9</xdr:col>
      <xdr:colOff>92898</xdr:colOff>
      <xdr:row>119</xdr:row>
      <xdr:rowOff>68393</xdr:rowOff>
    </xdr:from>
    <xdr:to>
      <xdr:col>12</xdr:col>
      <xdr:colOff>1154</xdr:colOff>
      <xdr:row>119</xdr:row>
      <xdr:rowOff>1812075</xdr:rowOff>
    </xdr:to>
    <xdr:pic>
      <xdr:nvPicPr>
        <xdr:cNvPr id="9" name="Imagen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41223" y="23318918"/>
          <a:ext cx="2051381" cy="1743682"/>
        </a:xfrm>
        <a:prstGeom prst="rect">
          <a:avLst/>
        </a:prstGeom>
      </xdr:spPr>
    </xdr:pic>
    <xdr:clientData/>
  </xdr:twoCellAnchor>
  <xdr:twoCellAnchor editAs="oneCell">
    <xdr:from>
      <xdr:col>5</xdr:col>
      <xdr:colOff>63500</xdr:colOff>
      <xdr:row>119</xdr:row>
      <xdr:rowOff>91996</xdr:rowOff>
    </xdr:from>
    <xdr:to>
      <xdr:col>8</xdr:col>
      <xdr:colOff>317500</xdr:colOff>
      <xdr:row>119</xdr:row>
      <xdr:rowOff>1768395</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54325" y="23342521"/>
          <a:ext cx="2397125" cy="1676399"/>
        </a:xfrm>
        <a:prstGeom prst="rect">
          <a:avLst/>
        </a:prstGeom>
      </xdr:spPr>
    </xdr:pic>
    <xdr:clientData/>
  </xdr:twoCellAnchor>
  <xdr:twoCellAnchor editAs="oneCell">
    <xdr:from>
      <xdr:col>12</xdr:col>
      <xdr:colOff>448498</xdr:colOff>
      <xdr:row>119</xdr:row>
      <xdr:rowOff>91996</xdr:rowOff>
    </xdr:from>
    <xdr:to>
      <xdr:col>15</xdr:col>
      <xdr:colOff>279399</xdr:colOff>
      <xdr:row>119</xdr:row>
      <xdr:rowOff>1755696</xdr:rowOff>
    </xdr:to>
    <xdr:pic>
      <xdr:nvPicPr>
        <xdr:cNvPr id="11" name="Imagen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239948" y="23342521"/>
          <a:ext cx="1974026" cy="1663700"/>
        </a:xfrm>
        <a:prstGeom prst="rect">
          <a:avLst/>
        </a:prstGeom>
      </xdr:spPr>
    </xdr:pic>
    <xdr:clientData/>
  </xdr:twoCellAnchor>
  <xdr:oneCellAnchor>
    <xdr:from>
      <xdr:col>4</xdr:col>
      <xdr:colOff>707523</xdr:colOff>
      <xdr:row>88</xdr:row>
      <xdr:rowOff>87920</xdr:rowOff>
    </xdr:from>
    <xdr:ext cx="1519198" cy="302519"/>
    <mc:AlternateContent xmlns:mc="http://schemas.openxmlformats.org/markup-compatibility/2006" xmlns:a14="http://schemas.microsoft.com/office/drawing/2010/main">
      <mc:Choice Requires="a14">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6413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6413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91</xdr:row>
      <xdr:rowOff>110032</xdr:rowOff>
    </xdr:from>
    <xdr:ext cx="4086888" cy="308674"/>
    <mc:AlternateContent xmlns:mc="http://schemas.openxmlformats.org/markup-compatibility/2006" xmlns:a14="http://schemas.microsoft.com/office/drawing/2010/main">
      <mc:Choice Requires="a14">
        <xdr:sp macro="" textlink="">
          <xdr:nvSpPr>
            <xdr:cNvPr id="13" name="29 CuadroTexto">
              <a:extLst>
                <a:ext uri="{FF2B5EF4-FFF2-40B4-BE49-F238E27FC236}">
                  <a16:creationId xmlns:a16="http://schemas.microsoft.com/office/drawing/2014/main" id="{47CA8606-176C-4751-B053-DDBCF697BD59}"/>
                </a:ext>
              </a:extLst>
            </xdr:cNvPr>
            <xdr:cNvSpPr txBox="1"/>
          </xdr:nvSpPr>
          <xdr:spPr>
            <a:xfrm>
              <a:off x="2531526" y="16950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3" name="29 CuadroTexto">
              <a:extLst>
                <a:ext uri="{FF2B5EF4-FFF2-40B4-BE49-F238E27FC236}">
                  <a16:creationId xmlns:a16="http://schemas.microsoft.com/office/drawing/2014/main" id="{47CA8606-176C-4751-B053-DDBCF697BD59}"/>
                </a:ext>
              </a:extLst>
            </xdr:cNvPr>
            <xdr:cNvSpPr txBox="1"/>
          </xdr:nvSpPr>
          <xdr:spPr>
            <a:xfrm>
              <a:off x="2531526" y="16950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91</xdr:row>
      <xdr:rowOff>62344</xdr:rowOff>
    </xdr:from>
    <xdr:ext cx="1313516" cy="355023"/>
    <mc:AlternateContent xmlns:mc="http://schemas.openxmlformats.org/markup-compatibility/2006" xmlns:a14="http://schemas.microsoft.com/office/drawing/2010/main">
      <mc:Choice Requires="a14">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6902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6902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91</xdr:row>
      <xdr:rowOff>133481</xdr:rowOff>
    </xdr:from>
    <xdr:ext cx="1059883" cy="279820"/>
    <mc:AlternateContent xmlns:mc="http://schemas.openxmlformats.org/markup-compatibility/2006" xmlns:a14="http://schemas.microsoft.com/office/drawing/2010/main">
      <mc:Choice Requires="a14">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6973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6973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91</xdr:row>
      <xdr:rowOff>102839</xdr:rowOff>
    </xdr:from>
    <xdr:ext cx="1058367" cy="328360"/>
    <mc:AlternateContent xmlns:mc="http://schemas.openxmlformats.org/markup-compatibility/2006" xmlns:a14="http://schemas.microsoft.com/office/drawing/2010/main">
      <mc:Choice Requires="a14">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6943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6943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91</xdr:row>
      <xdr:rowOff>129757</xdr:rowOff>
    </xdr:from>
    <xdr:ext cx="907300" cy="317972"/>
    <mc:AlternateContent xmlns:mc="http://schemas.openxmlformats.org/markup-compatibility/2006" xmlns:a14="http://schemas.microsoft.com/office/drawing/2010/main">
      <mc:Choice Requires="a14">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6969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6969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88</xdr:row>
      <xdr:rowOff>56351</xdr:rowOff>
    </xdr:from>
    <xdr:ext cx="1322606" cy="342466"/>
    <mc:AlternateContent xmlns:mc="http://schemas.openxmlformats.org/markup-compatibility/2006" xmlns:a14="http://schemas.microsoft.com/office/drawing/2010/main">
      <mc:Choice Requires="a14">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6382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6382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88</xdr:row>
      <xdr:rowOff>41166</xdr:rowOff>
    </xdr:from>
    <xdr:ext cx="1500411" cy="342914"/>
    <mc:AlternateContent xmlns:mc="http://schemas.openxmlformats.org/markup-compatibility/2006" xmlns:a14="http://schemas.microsoft.com/office/drawing/2010/main">
      <mc:Choice Requires="a14">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6367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6367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6</xdr:col>
      <xdr:colOff>573283</xdr:colOff>
      <xdr:row>93</xdr:row>
      <xdr:rowOff>152400</xdr:rowOff>
    </xdr:from>
    <xdr:ext cx="153866" cy="178575"/>
    <mc:AlternateContent xmlns:mc="http://schemas.openxmlformats.org/markup-compatibility/2006" xmlns:a14="http://schemas.microsoft.com/office/drawing/2010/main">
      <mc:Choice Requires="a14">
        <xdr:sp macro="" textlink="">
          <xdr:nvSpPr>
            <xdr:cNvPr id="20" name="CuadroTexto 24">
              <a:extLst>
                <a:ext uri="{FF2B5EF4-FFF2-40B4-BE49-F238E27FC236}">
                  <a16:creationId xmlns:a16="http://schemas.microsoft.com/office/drawing/2014/main" id="{383907B5-7C0E-4BCF-BD7F-B5A6392A02A3}"/>
                </a:ext>
              </a:extLst>
            </xdr:cNvPr>
            <xdr:cNvSpPr txBox="1"/>
          </xdr:nvSpPr>
          <xdr:spPr>
            <a:xfrm>
              <a:off x="4078483" y="1733550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00" b="1" i="1" baseline="0">
                            <a:latin typeface="Cambria Math" panose="02040503050406030204" pitchFamily="18" charset="0"/>
                          </a:rPr>
                        </m:ctrlPr>
                      </m:barPr>
                      <m:e>
                        <m:r>
                          <a:rPr lang="es-CO" sz="1000" b="1" i="0" baseline="0">
                            <a:latin typeface="Cambria Math" panose="02040503050406030204" pitchFamily="18" charset="0"/>
                          </a:rPr>
                          <m:t>𝐕𝐢</m:t>
                        </m:r>
                      </m:e>
                    </m:bar>
                  </m:oMath>
                </m:oMathPara>
              </a14:m>
              <a:endParaRPr lang="es-CO" sz="1000" b="1" i="0" baseline="0">
                <a:latin typeface="Calibri" panose="020F0502020204030204" pitchFamily="34" charset="0"/>
              </a:endParaRPr>
            </a:p>
          </xdr:txBody>
        </xdr:sp>
      </mc:Choice>
      <mc:Fallback xmlns="">
        <xdr:sp macro="" textlink="">
          <xdr:nvSpPr>
            <xdr:cNvPr id="20" name="CuadroTexto 24">
              <a:extLst>
                <a:ext uri="{FF2B5EF4-FFF2-40B4-BE49-F238E27FC236}">
                  <a16:creationId xmlns:a16="http://schemas.microsoft.com/office/drawing/2014/main" id="{383907B5-7C0E-4BCF-BD7F-B5A6392A02A3}"/>
                </a:ext>
              </a:extLst>
            </xdr:cNvPr>
            <xdr:cNvSpPr txBox="1"/>
          </xdr:nvSpPr>
          <xdr:spPr>
            <a:xfrm>
              <a:off x="4078483" y="1733550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mc:Fallback>
    </mc:AlternateContent>
    <xdr:clientData/>
  </xdr:oneCellAnchor>
  <xdr:oneCellAnchor>
    <xdr:from>
      <xdr:col>10</xdr:col>
      <xdr:colOff>553512</xdr:colOff>
      <xdr:row>88</xdr:row>
      <xdr:rowOff>135078</xdr:rowOff>
    </xdr:from>
    <xdr:ext cx="3601499" cy="346377"/>
    <mc:AlternateContent xmlns:mc="http://schemas.openxmlformats.org/markup-compatibility/2006" xmlns:a14="http://schemas.microsoft.com/office/drawing/2010/main">
      <mc:Choice Requires="a14">
        <xdr:sp macro="" textlink="">
          <xdr:nvSpPr>
            <xdr:cNvPr id="21" name="21 CuadroTexto">
              <a:extLst>
                <a:ext uri="{FF2B5EF4-FFF2-40B4-BE49-F238E27FC236}">
                  <a16:creationId xmlns:a16="http://schemas.microsoft.com/office/drawing/2014/main" id="{47CA8606-176C-4751-B053-DDBCF697BD59}"/>
                </a:ext>
              </a:extLst>
            </xdr:cNvPr>
            <xdr:cNvSpPr txBox="1"/>
          </xdr:nvSpPr>
          <xdr:spPr>
            <a:xfrm>
              <a:off x="6916212" y="16460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21" name="21 CuadroTexto">
              <a:extLst>
                <a:ext uri="{FF2B5EF4-FFF2-40B4-BE49-F238E27FC236}">
                  <a16:creationId xmlns:a16="http://schemas.microsoft.com/office/drawing/2014/main" id="{47CA8606-176C-4751-B053-DDBCF697BD59}"/>
                </a:ext>
              </a:extLst>
            </xdr:cNvPr>
            <xdr:cNvSpPr txBox="1"/>
          </xdr:nvSpPr>
          <xdr:spPr>
            <a:xfrm>
              <a:off x="6916212" y="16460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250453</xdr:colOff>
      <xdr:row>1</xdr:row>
      <xdr:rowOff>15062</xdr:rowOff>
    </xdr:from>
    <xdr:to>
      <xdr:col>3</xdr:col>
      <xdr:colOff>393328</xdr:colOff>
      <xdr:row>2</xdr:row>
      <xdr:rowOff>242545</xdr:rowOff>
    </xdr:to>
    <xdr:pic>
      <xdr:nvPicPr>
        <xdr:cNvPr id="22" name="Picture 2"/>
        <xdr:cNvPicPr>
          <a:picLocks noChangeAspect="1" noChangeArrowheads="1"/>
        </xdr:cNvPicPr>
      </xdr:nvPicPr>
      <xdr:blipFill>
        <a:blip xmlns:r="http://schemas.openxmlformats.org/officeDocument/2006/relationships" r:embed="rId7" cstate="print"/>
        <a:srcRect/>
        <a:stretch>
          <a:fillRect/>
        </a:stretch>
      </xdr:blipFill>
      <xdr:spPr bwMode="auto">
        <a:xfrm>
          <a:off x="261659" y="71091"/>
          <a:ext cx="1498787" cy="608483"/>
        </a:xfrm>
        <a:prstGeom prst="rect">
          <a:avLst/>
        </a:prstGeom>
        <a:noFill/>
        <a:ln w="9525">
          <a:noFill/>
          <a:miter lim="800000"/>
          <a:headEnd/>
          <a:tailEnd/>
        </a:ln>
        <a:effectLst/>
      </xdr:spPr>
    </xdr:pic>
    <xdr:clientData/>
  </xdr:twoCellAnchor>
  <xdr:twoCellAnchor editAs="oneCell">
    <xdr:from>
      <xdr:col>14</xdr:col>
      <xdr:colOff>397442</xdr:colOff>
      <xdr:row>1</xdr:row>
      <xdr:rowOff>38100</xdr:rowOff>
    </xdr:from>
    <xdr:to>
      <xdr:col>15</xdr:col>
      <xdr:colOff>353344</xdr:colOff>
      <xdr:row>2</xdr:row>
      <xdr:rowOff>219075</xdr:rowOff>
    </xdr:to>
    <xdr:pic>
      <xdr:nvPicPr>
        <xdr:cNvPr id="23" name="Picture 9"/>
        <xdr:cNvPicPr>
          <a:picLocks noChangeAspect="1" noChangeArrowheads="1"/>
        </xdr:cNvPicPr>
      </xdr:nvPicPr>
      <xdr:blipFill>
        <a:blip xmlns:r="http://schemas.openxmlformats.org/officeDocument/2006/relationships" r:embed="rId8" cstate="print"/>
        <a:srcRect/>
        <a:stretch>
          <a:fillRect/>
        </a:stretch>
      </xdr:blipFill>
      <xdr:spPr bwMode="auto">
        <a:xfrm>
          <a:off x="9653501" y="94129"/>
          <a:ext cx="673078" cy="561975"/>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57378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124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22508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37719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226608</xdr:colOff>
      <xdr:row>140</xdr:row>
      <xdr:rowOff>164353</xdr:rowOff>
    </xdr:from>
    <xdr:to>
      <xdr:col>5</xdr:col>
      <xdr:colOff>486504</xdr:colOff>
      <xdr:row>145</xdr:row>
      <xdr:rowOff>183865</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236133" y="25843753"/>
          <a:ext cx="3041196" cy="1791162"/>
        </a:xfrm>
        <a:prstGeom prst="rect">
          <a:avLst/>
        </a:prstGeom>
        <a:ln w="19050">
          <a:solidFill>
            <a:schemeClr val="tx1"/>
          </a:solidFill>
        </a:ln>
      </xdr:spPr>
    </xdr:pic>
    <xdr:clientData/>
  </xdr:twoCellAnchor>
  <xdr:twoCellAnchor editAs="oneCell">
    <xdr:from>
      <xdr:col>6</xdr:col>
      <xdr:colOff>318745</xdr:colOff>
      <xdr:row>140</xdr:row>
      <xdr:rowOff>175559</xdr:rowOff>
    </xdr:from>
    <xdr:to>
      <xdr:col>10</xdr:col>
      <xdr:colOff>468330</xdr:colOff>
      <xdr:row>145</xdr:row>
      <xdr:rowOff>195071</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23945" y="25854959"/>
          <a:ext cx="3007085" cy="1791162"/>
        </a:xfrm>
        <a:prstGeom prst="rect">
          <a:avLst/>
        </a:prstGeom>
        <a:ln w="19050">
          <a:solidFill>
            <a:schemeClr val="tx1"/>
          </a:solidFill>
        </a:ln>
      </xdr:spPr>
    </xdr:pic>
    <xdr:clientData/>
  </xdr:twoCellAnchor>
  <mc:AlternateContent xmlns:mc="http://schemas.openxmlformats.org/markup-compatibility/2006">
    <mc:Choice xmlns:a14="http://schemas.microsoft.com/office/drawing/2010/main" Requires="a14">
      <xdr:twoCellAnchor editAs="oneCell">
        <xdr:from>
          <xdr:col>14</xdr:col>
          <xdr:colOff>0</xdr:colOff>
          <xdr:row>1</xdr:row>
          <xdr:rowOff>57150</xdr:rowOff>
        </xdr:from>
        <xdr:to>
          <xdr:col>15</xdr:col>
          <xdr:colOff>104775</xdr:colOff>
          <xdr:row>2</xdr:row>
          <xdr:rowOff>85725</xdr:rowOff>
        </xdr:to>
        <xdr:sp macro="" textlink="">
          <xdr:nvSpPr>
            <xdr:cNvPr id="24577" name="Object 1" hidden="1">
              <a:extLst>
                <a:ext uri="{63B3BB69-23CF-44E3-9099-C40C66FF867C}">
                  <a14:compatExt spid="_x0000_s24577"/>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520700</xdr:colOff>
      <xdr:row>149</xdr:row>
      <xdr:rowOff>114300</xdr:rowOff>
    </xdr:from>
    <xdr:to>
      <xdr:col>5</xdr:col>
      <xdr:colOff>127876</xdr:colOff>
      <xdr:row>149</xdr:row>
      <xdr:rowOff>1914300</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0225" y="28613100"/>
          <a:ext cx="2388476" cy="1800000"/>
        </a:xfrm>
        <a:prstGeom prst="rect">
          <a:avLst/>
        </a:prstGeom>
      </xdr:spPr>
    </xdr:pic>
    <xdr:clientData/>
  </xdr:twoCellAnchor>
  <xdr:twoCellAnchor editAs="oneCell">
    <xdr:from>
      <xdr:col>6</xdr:col>
      <xdr:colOff>612755</xdr:colOff>
      <xdr:row>149</xdr:row>
      <xdr:rowOff>96818</xdr:rowOff>
    </xdr:from>
    <xdr:to>
      <xdr:col>10</xdr:col>
      <xdr:colOff>143731</xdr:colOff>
      <xdr:row>149</xdr:row>
      <xdr:rowOff>1896818</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17955" y="28595618"/>
          <a:ext cx="2388476" cy="1800000"/>
        </a:xfrm>
        <a:prstGeom prst="rect">
          <a:avLst/>
        </a:prstGeom>
      </xdr:spPr>
    </xdr:pic>
    <xdr:clientData/>
  </xdr:twoCellAnchor>
  <xdr:twoCellAnchor editAs="oneCell">
    <xdr:from>
      <xdr:col>12</xdr:col>
      <xdr:colOff>152026</xdr:colOff>
      <xdr:row>149</xdr:row>
      <xdr:rowOff>46809</xdr:rowOff>
    </xdr:from>
    <xdr:to>
      <xdr:col>14</xdr:col>
      <xdr:colOff>478826</xdr:colOff>
      <xdr:row>149</xdr:row>
      <xdr:rowOff>1999178</xdr:rowOff>
    </xdr:to>
    <xdr:pic>
      <xdr:nvPicPr>
        <xdr:cNvPr id="10" name="Imagen 9"/>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16234"/>
        <a:stretch/>
      </xdr:blipFill>
      <xdr:spPr>
        <a:xfrm rot="5400000">
          <a:off x="7845066" y="28644019"/>
          <a:ext cx="1952369" cy="1755550"/>
        </a:xfrm>
        <a:prstGeom prst="rect">
          <a:avLst/>
        </a:prstGeom>
      </xdr:spPr>
    </xdr:pic>
    <xdr:clientData/>
  </xdr:twoCellAnchor>
  <xdr:oneCellAnchor>
    <xdr:from>
      <xdr:col>7</xdr:col>
      <xdr:colOff>117141</xdr:colOff>
      <xdr:row>124</xdr:row>
      <xdr:rowOff>10584</xdr:rowOff>
    </xdr:from>
    <xdr:ext cx="153866" cy="178575"/>
    <xdr:sp macro="" textlink="">
      <xdr:nvSpPr>
        <xdr:cNvPr id="11" name="CuadroTexto 24">
          <a:extLst>
            <a:ext uri="{FF2B5EF4-FFF2-40B4-BE49-F238E27FC236}">
              <a16:creationId xmlns:a16="http://schemas.microsoft.com/office/drawing/2014/main" id="{383907B5-7C0E-4BCF-BD7F-B5A6392A02A3}"/>
            </a:ext>
          </a:extLst>
        </xdr:cNvPr>
        <xdr:cNvSpPr txBox="1"/>
      </xdr:nvSpPr>
      <xdr:spPr>
        <a:xfrm>
          <a:off x="4336716" y="22508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4</xdr:col>
      <xdr:colOff>707523</xdr:colOff>
      <xdr:row>118</xdr:row>
      <xdr:rowOff>87920</xdr:rowOff>
    </xdr:from>
    <xdr:ext cx="1519198" cy="302519"/>
    <mc:AlternateContent xmlns:mc="http://schemas.openxmlformats.org/markup-compatibility/2006" xmlns:a14="http://schemas.microsoft.com/office/drawing/2010/main">
      <mc:Choice Requires="a14">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21557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21557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121</xdr:row>
      <xdr:rowOff>110032</xdr:rowOff>
    </xdr:from>
    <xdr:ext cx="4086888" cy="308674"/>
    <mc:AlternateContent xmlns:mc="http://schemas.openxmlformats.org/markup-compatibility/2006" xmlns:a14="http://schemas.microsoft.com/office/drawing/2010/main">
      <mc:Choice Requires="a14">
        <xdr:sp macro="" textlink="">
          <xdr:nvSpPr>
            <xdr:cNvPr id="13" name="33 CuadroTexto">
              <a:extLst>
                <a:ext uri="{FF2B5EF4-FFF2-40B4-BE49-F238E27FC236}">
                  <a16:creationId xmlns:a16="http://schemas.microsoft.com/office/drawing/2014/main" id="{47CA8606-176C-4751-B053-DDBCF697BD59}"/>
                </a:ext>
              </a:extLst>
            </xdr:cNvPr>
            <xdr:cNvSpPr txBox="1"/>
          </xdr:nvSpPr>
          <xdr:spPr>
            <a:xfrm>
              <a:off x="2531526" y="22093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3" name="33 CuadroTexto">
              <a:extLst>
                <a:ext uri="{FF2B5EF4-FFF2-40B4-BE49-F238E27FC236}">
                  <a16:creationId xmlns:a16="http://schemas.microsoft.com/office/drawing/2014/main" id="{47CA8606-176C-4751-B053-DDBCF697BD59}"/>
                </a:ext>
              </a:extLst>
            </xdr:cNvPr>
            <xdr:cNvSpPr txBox="1"/>
          </xdr:nvSpPr>
          <xdr:spPr>
            <a:xfrm>
              <a:off x="2531526" y="22093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121</xdr:row>
      <xdr:rowOff>62344</xdr:rowOff>
    </xdr:from>
    <xdr:ext cx="1313516" cy="355023"/>
    <mc:AlternateContent xmlns:mc="http://schemas.openxmlformats.org/markup-compatibility/2006" xmlns:a14="http://schemas.microsoft.com/office/drawing/2010/main">
      <mc:Choice Requires="a14">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22046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22046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121</xdr:row>
      <xdr:rowOff>133481</xdr:rowOff>
    </xdr:from>
    <xdr:ext cx="1059883" cy="279820"/>
    <mc:AlternateContent xmlns:mc="http://schemas.openxmlformats.org/markup-compatibility/2006" xmlns:a14="http://schemas.microsoft.com/office/drawing/2010/main">
      <mc:Choice Requires="a14">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22117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22117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121</xdr:row>
      <xdr:rowOff>102839</xdr:rowOff>
    </xdr:from>
    <xdr:ext cx="1058367" cy="328360"/>
    <mc:AlternateContent xmlns:mc="http://schemas.openxmlformats.org/markup-compatibility/2006" xmlns:a14="http://schemas.microsoft.com/office/drawing/2010/main">
      <mc:Choice Requires="a14">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22086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22086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121</xdr:row>
      <xdr:rowOff>129757</xdr:rowOff>
    </xdr:from>
    <xdr:ext cx="907300" cy="317972"/>
    <mc:AlternateContent xmlns:mc="http://schemas.openxmlformats.org/markup-compatibility/2006" xmlns:a14="http://schemas.microsoft.com/office/drawing/2010/main">
      <mc:Choice Requires="a14">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22113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22113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118</xdr:row>
      <xdr:rowOff>56351</xdr:rowOff>
    </xdr:from>
    <xdr:ext cx="1322606" cy="342466"/>
    <mc:AlternateContent xmlns:mc="http://schemas.openxmlformats.org/markup-compatibility/2006" xmlns:a14="http://schemas.microsoft.com/office/drawing/2010/main">
      <mc:Choice Requires="a14">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21525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21525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118</xdr:row>
      <xdr:rowOff>41166</xdr:rowOff>
    </xdr:from>
    <xdr:ext cx="1500411" cy="342914"/>
    <mc:AlternateContent xmlns:mc="http://schemas.openxmlformats.org/markup-compatibility/2006" xmlns:a14="http://schemas.microsoft.com/office/drawing/2010/main">
      <mc:Choice Requires="a14">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21510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21510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6</xdr:col>
      <xdr:colOff>573283</xdr:colOff>
      <xdr:row>123</xdr:row>
      <xdr:rowOff>152400</xdr:rowOff>
    </xdr:from>
    <xdr:ext cx="153866" cy="178575"/>
    <mc:AlternateContent xmlns:mc="http://schemas.openxmlformats.org/markup-compatibility/2006" xmlns:a14="http://schemas.microsoft.com/office/drawing/2010/main">
      <mc:Choice Requires="a14">
        <xdr:sp macro="" textlink="">
          <xdr:nvSpPr>
            <xdr:cNvPr id="20" name="CuadroTexto 24">
              <a:extLst>
                <a:ext uri="{FF2B5EF4-FFF2-40B4-BE49-F238E27FC236}">
                  <a16:creationId xmlns:a16="http://schemas.microsoft.com/office/drawing/2014/main" id="{383907B5-7C0E-4BCF-BD7F-B5A6392A02A3}"/>
                </a:ext>
              </a:extLst>
            </xdr:cNvPr>
            <xdr:cNvSpPr txBox="1"/>
          </xdr:nvSpPr>
          <xdr:spPr>
            <a:xfrm>
              <a:off x="4078483" y="2247900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00" b="1" i="1" baseline="0">
                            <a:latin typeface="Cambria Math" panose="02040503050406030204" pitchFamily="18" charset="0"/>
                          </a:rPr>
                        </m:ctrlPr>
                      </m:barPr>
                      <m:e>
                        <m:r>
                          <a:rPr lang="es-CO" sz="1000" b="1" i="0" baseline="0">
                            <a:latin typeface="Cambria Math" panose="02040503050406030204" pitchFamily="18" charset="0"/>
                          </a:rPr>
                          <m:t>𝐕𝐢</m:t>
                        </m:r>
                      </m:e>
                    </m:bar>
                  </m:oMath>
                </m:oMathPara>
              </a14:m>
              <a:endParaRPr lang="es-CO" sz="1000" b="1" i="0" baseline="0">
                <a:latin typeface="Calibri" panose="020F0502020204030204" pitchFamily="34" charset="0"/>
              </a:endParaRPr>
            </a:p>
          </xdr:txBody>
        </xdr:sp>
      </mc:Choice>
      <mc:Fallback xmlns="">
        <xdr:sp macro="" textlink="">
          <xdr:nvSpPr>
            <xdr:cNvPr id="20" name="CuadroTexto 24">
              <a:extLst>
                <a:ext uri="{FF2B5EF4-FFF2-40B4-BE49-F238E27FC236}">
                  <a16:creationId xmlns:a16="http://schemas.microsoft.com/office/drawing/2014/main" id="{383907B5-7C0E-4BCF-BD7F-B5A6392A02A3}"/>
                </a:ext>
              </a:extLst>
            </xdr:cNvPr>
            <xdr:cNvSpPr txBox="1"/>
          </xdr:nvSpPr>
          <xdr:spPr>
            <a:xfrm>
              <a:off x="4078483" y="2247900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mc:Fallback>
    </mc:AlternateContent>
    <xdr:clientData/>
  </xdr:oneCellAnchor>
  <xdr:oneCellAnchor>
    <xdr:from>
      <xdr:col>10</xdr:col>
      <xdr:colOff>553512</xdr:colOff>
      <xdr:row>118</xdr:row>
      <xdr:rowOff>135078</xdr:rowOff>
    </xdr:from>
    <xdr:ext cx="3601499" cy="346377"/>
    <mc:AlternateContent xmlns:mc="http://schemas.openxmlformats.org/markup-compatibility/2006" xmlns:a14="http://schemas.microsoft.com/office/drawing/2010/main">
      <mc:Choice Requires="a14">
        <xdr:sp macro="" textlink="">
          <xdr:nvSpPr>
            <xdr:cNvPr id="21" name="21 CuadroTexto">
              <a:extLst>
                <a:ext uri="{FF2B5EF4-FFF2-40B4-BE49-F238E27FC236}">
                  <a16:creationId xmlns:a16="http://schemas.microsoft.com/office/drawing/2014/main" id="{47CA8606-176C-4751-B053-DDBCF697BD59}"/>
                </a:ext>
              </a:extLst>
            </xdr:cNvPr>
            <xdr:cNvSpPr txBox="1"/>
          </xdr:nvSpPr>
          <xdr:spPr>
            <a:xfrm>
              <a:off x="6916212" y="21604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21" name="21 CuadroTexto">
              <a:extLst>
                <a:ext uri="{FF2B5EF4-FFF2-40B4-BE49-F238E27FC236}">
                  <a16:creationId xmlns:a16="http://schemas.microsoft.com/office/drawing/2014/main" id="{47CA8606-176C-4751-B053-DDBCF697BD59}"/>
                </a:ext>
              </a:extLst>
            </xdr:cNvPr>
            <xdr:cNvSpPr txBox="1"/>
          </xdr:nvSpPr>
          <xdr:spPr>
            <a:xfrm>
              <a:off x="6916212" y="21604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250453</xdr:colOff>
      <xdr:row>1</xdr:row>
      <xdr:rowOff>15062</xdr:rowOff>
    </xdr:from>
    <xdr:to>
      <xdr:col>3</xdr:col>
      <xdr:colOff>393328</xdr:colOff>
      <xdr:row>2</xdr:row>
      <xdr:rowOff>242545</xdr:rowOff>
    </xdr:to>
    <xdr:pic>
      <xdr:nvPicPr>
        <xdr:cNvPr id="22"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59978" y="72212"/>
          <a:ext cx="1495425" cy="608483"/>
        </a:xfrm>
        <a:prstGeom prst="rect">
          <a:avLst/>
        </a:prstGeom>
        <a:noFill/>
        <a:ln w="9525">
          <a:noFill/>
          <a:miter lim="800000"/>
          <a:headEnd/>
          <a:tailEnd/>
        </a:ln>
        <a:effectLst/>
      </xdr:spPr>
    </xdr:pic>
    <xdr:clientData/>
  </xdr:twoCellAnchor>
  <xdr:twoCellAnchor editAs="oneCell">
    <xdr:from>
      <xdr:col>14</xdr:col>
      <xdr:colOff>397442</xdr:colOff>
      <xdr:row>1</xdr:row>
      <xdr:rowOff>38100</xdr:rowOff>
    </xdr:from>
    <xdr:to>
      <xdr:col>15</xdr:col>
      <xdr:colOff>353344</xdr:colOff>
      <xdr:row>2</xdr:row>
      <xdr:rowOff>219075</xdr:rowOff>
    </xdr:to>
    <xdr:pic>
      <xdr:nvPicPr>
        <xdr:cNvPr id="23"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7642" y="95250"/>
          <a:ext cx="670277" cy="561975"/>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57378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6</xdr:col>
      <xdr:colOff>486936</xdr:colOff>
      <xdr:row>99</xdr:row>
      <xdr:rowOff>77819</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3992136" y="18289619"/>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37719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125755</xdr:colOff>
      <xdr:row>115</xdr:row>
      <xdr:rowOff>153147</xdr:rowOff>
    </xdr:from>
    <xdr:to>
      <xdr:col>5</xdr:col>
      <xdr:colOff>385651</xdr:colOff>
      <xdr:row>121</xdr:row>
      <xdr:rowOff>172658</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35280" y="21546297"/>
          <a:ext cx="3041196" cy="1791161"/>
        </a:xfrm>
        <a:prstGeom prst="rect">
          <a:avLst/>
        </a:prstGeom>
        <a:ln w="19050">
          <a:solidFill>
            <a:schemeClr val="tx1"/>
          </a:solidFill>
        </a:ln>
      </xdr:spPr>
    </xdr:pic>
    <xdr:clientData/>
  </xdr:twoCellAnchor>
  <xdr:twoCellAnchor editAs="oneCell">
    <xdr:from>
      <xdr:col>6</xdr:col>
      <xdr:colOff>318745</xdr:colOff>
      <xdr:row>115</xdr:row>
      <xdr:rowOff>108324</xdr:rowOff>
    </xdr:from>
    <xdr:to>
      <xdr:col>10</xdr:col>
      <xdr:colOff>468330</xdr:colOff>
      <xdr:row>121</xdr:row>
      <xdr:rowOff>127835</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23945" y="21501474"/>
          <a:ext cx="3007085" cy="1791161"/>
        </a:xfrm>
        <a:prstGeom prst="rect">
          <a:avLst/>
        </a:prstGeom>
        <a:ln w="19050">
          <a:solidFill>
            <a:schemeClr val="tx1"/>
          </a:solidFill>
        </a:ln>
      </xdr:spPr>
    </xdr:pic>
    <xdr:clientData/>
  </xdr:twoCellAnchor>
  <mc:AlternateContent xmlns:mc="http://schemas.openxmlformats.org/markup-compatibility/2006">
    <mc:Choice xmlns:a14="http://schemas.microsoft.com/office/drawing/2010/main" Requires="a14">
      <xdr:twoCellAnchor editAs="oneCell">
        <xdr:from>
          <xdr:col>14</xdr:col>
          <xdr:colOff>0</xdr:colOff>
          <xdr:row>1</xdr:row>
          <xdr:rowOff>57150</xdr:rowOff>
        </xdr:from>
        <xdr:to>
          <xdr:col>15</xdr:col>
          <xdr:colOff>104775</xdr:colOff>
          <xdr:row>2</xdr:row>
          <xdr:rowOff>76200</xdr:rowOff>
        </xdr:to>
        <xdr:sp macro="" textlink="">
          <xdr:nvSpPr>
            <xdr:cNvPr id="25601" name="Object 1" hidden="1">
              <a:extLst>
                <a:ext uri="{63B3BB69-23CF-44E3-9099-C40C66FF867C}">
                  <a14:compatExt spid="_x0000_s25601"/>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576942</xdr:colOff>
      <xdr:row>124</xdr:row>
      <xdr:rowOff>110778</xdr:rowOff>
    </xdr:from>
    <xdr:to>
      <xdr:col>5</xdr:col>
      <xdr:colOff>118482</xdr:colOff>
      <xdr:row>124</xdr:row>
      <xdr:rowOff>1923586</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6467" y="24123303"/>
          <a:ext cx="2322840" cy="1812808"/>
        </a:xfrm>
        <a:prstGeom prst="rect">
          <a:avLst/>
        </a:prstGeom>
      </xdr:spPr>
    </xdr:pic>
    <xdr:clientData/>
  </xdr:twoCellAnchor>
  <xdr:twoCellAnchor editAs="oneCell">
    <xdr:from>
      <xdr:col>11</xdr:col>
      <xdr:colOff>664191</xdr:colOff>
      <xdr:row>124</xdr:row>
      <xdr:rowOff>117984</xdr:rowOff>
    </xdr:from>
    <xdr:to>
      <xdr:col>15</xdr:col>
      <xdr:colOff>126992</xdr:colOff>
      <xdr:row>124</xdr:row>
      <xdr:rowOff>1917984</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41266" y="24130509"/>
          <a:ext cx="2320301" cy="1800000"/>
        </a:xfrm>
        <a:prstGeom prst="rect">
          <a:avLst/>
        </a:prstGeom>
      </xdr:spPr>
    </xdr:pic>
    <xdr:clientData/>
  </xdr:twoCellAnchor>
  <xdr:twoCellAnchor editAs="oneCell">
    <xdr:from>
      <xdr:col>7</xdr:col>
      <xdr:colOff>441618</xdr:colOff>
      <xdr:row>124</xdr:row>
      <xdr:rowOff>62440</xdr:rowOff>
    </xdr:from>
    <xdr:to>
      <xdr:col>9</xdr:col>
      <xdr:colOff>367231</xdr:colOff>
      <xdr:row>124</xdr:row>
      <xdr:rowOff>1934440</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4402375" y="24333783"/>
          <a:ext cx="1872000" cy="1354363"/>
        </a:xfrm>
        <a:prstGeom prst="rect">
          <a:avLst/>
        </a:prstGeom>
      </xdr:spPr>
    </xdr:pic>
    <xdr:clientData/>
  </xdr:twoCellAnchor>
  <xdr:oneCellAnchor>
    <xdr:from>
      <xdr:col>7</xdr:col>
      <xdr:colOff>117141</xdr:colOff>
      <xdr:row>99</xdr:row>
      <xdr:rowOff>10584</xdr:rowOff>
    </xdr:from>
    <xdr:ext cx="153866" cy="178575"/>
    <xdr:sp macro="" textlink="">
      <xdr:nvSpPr>
        <xdr:cNvPr id="11" name="CuadroTexto 24">
          <a:extLst>
            <a:ext uri="{FF2B5EF4-FFF2-40B4-BE49-F238E27FC236}">
              <a16:creationId xmlns:a16="http://schemas.microsoft.com/office/drawing/2014/main" id="{383907B5-7C0E-4BCF-BD7F-B5A6392A02A3}"/>
            </a:ext>
          </a:extLst>
        </xdr:cNvPr>
        <xdr:cNvSpPr txBox="1"/>
      </xdr:nvSpPr>
      <xdr:spPr>
        <a:xfrm>
          <a:off x="4336716" y="1822238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4</xdr:col>
      <xdr:colOff>707523</xdr:colOff>
      <xdr:row>93</xdr:row>
      <xdr:rowOff>87920</xdr:rowOff>
    </xdr:from>
    <xdr:ext cx="1519198" cy="302519"/>
    <mc:AlternateContent xmlns:mc="http://schemas.openxmlformats.org/markup-compatibility/2006" xmlns:a14="http://schemas.microsoft.com/office/drawing/2010/main">
      <mc:Choice Requires="a14">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72710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72710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96</xdr:row>
      <xdr:rowOff>110032</xdr:rowOff>
    </xdr:from>
    <xdr:ext cx="4086888" cy="308674"/>
    <mc:AlternateContent xmlns:mc="http://schemas.openxmlformats.org/markup-compatibility/2006" xmlns:a14="http://schemas.microsoft.com/office/drawing/2010/main">
      <mc:Choice Requires="a14">
        <xdr:sp macro="" textlink="">
          <xdr:nvSpPr>
            <xdr:cNvPr id="13" name="30 CuadroTexto">
              <a:extLst>
                <a:ext uri="{FF2B5EF4-FFF2-40B4-BE49-F238E27FC236}">
                  <a16:creationId xmlns:a16="http://schemas.microsoft.com/office/drawing/2014/main" id="{47CA8606-176C-4751-B053-DDBCF697BD59}"/>
                </a:ext>
              </a:extLst>
            </xdr:cNvPr>
            <xdr:cNvSpPr txBox="1"/>
          </xdr:nvSpPr>
          <xdr:spPr>
            <a:xfrm>
              <a:off x="2531526" y="178074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3" name="30 CuadroTexto">
              <a:extLst>
                <a:ext uri="{FF2B5EF4-FFF2-40B4-BE49-F238E27FC236}">
                  <a16:creationId xmlns:a16="http://schemas.microsoft.com/office/drawing/2014/main" id="{47CA8606-176C-4751-B053-DDBCF697BD59}"/>
                </a:ext>
              </a:extLst>
            </xdr:cNvPr>
            <xdr:cNvSpPr txBox="1"/>
          </xdr:nvSpPr>
          <xdr:spPr>
            <a:xfrm>
              <a:off x="2531526" y="178074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96</xdr:row>
      <xdr:rowOff>62344</xdr:rowOff>
    </xdr:from>
    <xdr:ext cx="1313516" cy="355023"/>
    <mc:AlternateContent xmlns:mc="http://schemas.openxmlformats.org/markup-compatibility/2006" xmlns:a14="http://schemas.microsoft.com/office/drawing/2010/main">
      <mc:Choice Requires="a14">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77597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77597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96</xdr:row>
      <xdr:rowOff>133481</xdr:rowOff>
    </xdr:from>
    <xdr:ext cx="1059883" cy="279820"/>
    <mc:AlternateContent xmlns:mc="http://schemas.openxmlformats.org/markup-compatibility/2006" xmlns:a14="http://schemas.microsoft.com/office/drawing/2010/main">
      <mc:Choice Requires="a14">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78309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78309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96</xdr:row>
      <xdr:rowOff>102839</xdr:rowOff>
    </xdr:from>
    <xdr:ext cx="1058367" cy="328360"/>
    <mc:AlternateContent xmlns:mc="http://schemas.openxmlformats.org/markup-compatibility/2006" xmlns:a14="http://schemas.microsoft.com/office/drawing/2010/main">
      <mc:Choice Requires="a14">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78002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78002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96</xdr:row>
      <xdr:rowOff>129757</xdr:rowOff>
    </xdr:from>
    <xdr:ext cx="907300" cy="317972"/>
    <mc:AlternateContent xmlns:mc="http://schemas.openxmlformats.org/markup-compatibility/2006" xmlns:a14="http://schemas.microsoft.com/office/drawing/2010/main">
      <mc:Choice Requires="a14">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78272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78272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93</xdr:row>
      <xdr:rowOff>56351</xdr:rowOff>
    </xdr:from>
    <xdr:ext cx="1322606" cy="342466"/>
    <mc:AlternateContent xmlns:mc="http://schemas.openxmlformats.org/markup-compatibility/2006" xmlns:a14="http://schemas.microsoft.com/office/drawing/2010/main">
      <mc:Choice Requires="a14">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72394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72394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93</xdr:row>
      <xdr:rowOff>41166</xdr:rowOff>
    </xdr:from>
    <xdr:ext cx="1500411" cy="342914"/>
    <mc:AlternateContent xmlns:mc="http://schemas.openxmlformats.org/markup-compatibility/2006" xmlns:a14="http://schemas.microsoft.com/office/drawing/2010/main">
      <mc:Choice Requires="a14">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72242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72242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6</xdr:col>
      <xdr:colOff>573283</xdr:colOff>
      <xdr:row>98</xdr:row>
      <xdr:rowOff>152400</xdr:rowOff>
    </xdr:from>
    <xdr:ext cx="153866" cy="178575"/>
    <mc:AlternateContent xmlns:mc="http://schemas.openxmlformats.org/markup-compatibility/2006" xmlns:a14="http://schemas.microsoft.com/office/drawing/2010/main">
      <mc:Choice Requires="a14">
        <xdr:sp macro="" textlink="">
          <xdr:nvSpPr>
            <xdr:cNvPr id="20" name="CuadroTexto 24">
              <a:extLst>
                <a:ext uri="{FF2B5EF4-FFF2-40B4-BE49-F238E27FC236}">
                  <a16:creationId xmlns:a16="http://schemas.microsoft.com/office/drawing/2014/main" id="{383907B5-7C0E-4BCF-BD7F-B5A6392A02A3}"/>
                </a:ext>
              </a:extLst>
            </xdr:cNvPr>
            <xdr:cNvSpPr txBox="1"/>
          </xdr:nvSpPr>
          <xdr:spPr>
            <a:xfrm>
              <a:off x="4078483" y="1819275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00" b="1" i="1" baseline="0">
                            <a:latin typeface="Cambria Math" panose="02040503050406030204" pitchFamily="18" charset="0"/>
                          </a:rPr>
                        </m:ctrlPr>
                      </m:barPr>
                      <m:e>
                        <m:r>
                          <a:rPr lang="es-CO" sz="1000" b="1" i="0" baseline="0">
                            <a:latin typeface="Cambria Math" panose="02040503050406030204" pitchFamily="18" charset="0"/>
                          </a:rPr>
                          <m:t>𝐕𝐢</m:t>
                        </m:r>
                      </m:e>
                    </m:bar>
                  </m:oMath>
                </m:oMathPara>
              </a14:m>
              <a:endParaRPr lang="es-CO" sz="1000" b="1" i="0" baseline="0">
                <a:latin typeface="Calibri" panose="020F0502020204030204" pitchFamily="34" charset="0"/>
              </a:endParaRPr>
            </a:p>
          </xdr:txBody>
        </xdr:sp>
      </mc:Choice>
      <mc:Fallback xmlns="">
        <xdr:sp macro="" textlink="">
          <xdr:nvSpPr>
            <xdr:cNvPr id="20" name="CuadroTexto 24">
              <a:extLst>
                <a:ext uri="{FF2B5EF4-FFF2-40B4-BE49-F238E27FC236}">
                  <a16:creationId xmlns:a16="http://schemas.microsoft.com/office/drawing/2014/main" id="{383907B5-7C0E-4BCF-BD7F-B5A6392A02A3}"/>
                </a:ext>
              </a:extLst>
            </xdr:cNvPr>
            <xdr:cNvSpPr txBox="1"/>
          </xdr:nvSpPr>
          <xdr:spPr>
            <a:xfrm>
              <a:off x="4078483" y="1819275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mc:Fallback>
    </mc:AlternateContent>
    <xdr:clientData/>
  </xdr:oneCellAnchor>
  <xdr:oneCellAnchor>
    <xdr:from>
      <xdr:col>10</xdr:col>
      <xdr:colOff>553512</xdr:colOff>
      <xdr:row>93</xdr:row>
      <xdr:rowOff>135078</xdr:rowOff>
    </xdr:from>
    <xdr:ext cx="3601499" cy="346377"/>
    <mc:AlternateContent xmlns:mc="http://schemas.openxmlformats.org/markup-compatibility/2006" xmlns:a14="http://schemas.microsoft.com/office/drawing/2010/main">
      <mc:Choice Requires="a14">
        <xdr:sp macro="" textlink="">
          <xdr:nvSpPr>
            <xdr:cNvPr id="21" name="21 CuadroTexto">
              <a:extLst>
                <a:ext uri="{FF2B5EF4-FFF2-40B4-BE49-F238E27FC236}">
                  <a16:creationId xmlns:a16="http://schemas.microsoft.com/office/drawing/2014/main" id="{47CA8606-176C-4751-B053-DDBCF697BD59}"/>
                </a:ext>
              </a:extLst>
            </xdr:cNvPr>
            <xdr:cNvSpPr txBox="1"/>
          </xdr:nvSpPr>
          <xdr:spPr>
            <a:xfrm>
              <a:off x="6916212" y="173181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21" name="21 CuadroTexto">
              <a:extLst>
                <a:ext uri="{FF2B5EF4-FFF2-40B4-BE49-F238E27FC236}">
                  <a16:creationId xmlns:a16="http://schemas.microsoft.com/office/drawing/2014/main" id="{47CA8606-176C-4751-B053-DDBCF697BD59}"/>
                </a:ext>
              </a:extLst>
            </xdr:cNvPr>
            <xdr:cNvSpPr txBox="1"/>
          </xdr:nvSpPr>
          <xdr:spPr>
            <a:xfrm>
              <a:off x="6916212" y="173181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250453</xdr:colOff>
      <xdr:row>1</xdr:row>
      <xdr:rowOff>15062</xdr:rowOff>
    </xdr:from>
    <xdr:to>
      <xdr:col>3</xdr:col>
      <xdr:colOff>393328</xdr:colOff>
      <xdr:row>2</xdr:row>
      <xdr:rowOff>242545</xdr:rowOff>
    </xdr:to>
    <xdr:pic>
      <xdr:nvPicPr>
        <xdr:cNvPr id="22"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59978" y="72212"/>
          <a:ext cx="1495425" cy="608483"/>
        </a:xfrm>
        <a:prstGeom prst="rect">
          <a:avLst/>
        </a:prstGeom>
        <a:noFill/>
        <a:ln w="9525">
          <a:noFill/>
          <a:miter lim="800000"/>
          <a:headEnd/>
          <a:tailEnd/>
        </a:ln>
        <a:effectLst/>
      </xdr:spPr>
    </xdr:pic>
    <xdr:clientData/>
  </xdr:twoCellAnchor>
  <xdr:twoCellAnchor editAs="oneCell">
    <xdr:from>
      <xdr:col>14</xdr:col>
      <xdr:colOff>397442</xdr:colOff>
      <xdr:row>1</xdr:row>
      <xdr:rowOff>38100</xdr:rowOff>
    </xdr:from>
    <xdr:to>
      <xdr:col>15</xdr:col>
      <xdr:colOff>353344</xdr:colOff>
      <xdr:row>2</xdr:row>
      <xdr:rowOff>219075</xdr:rowOff>
    </xdr:to>
    <xdr:pic>
      <xdr:nvPicPr>
        <xdr:cNvPr id="23"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7642" y="95250"/>
          <a:ext cx="670277" cy="561975"/>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21655" y="357378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64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2221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707707" y="37719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80</xdr:row>
      <xdr:rowOff>153147</xdr:rowOff>
    </xdr:from>
    <xdr:to>
      <xdr:col>5</xdr:col>
      <xdr:colOff>408063</xdr:colOff>
      <xdr:row>85</xdr:row>
      <xdr:rowOff>150243</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15545547"/>
          <a:ext cx="3041196" cy="1797321"/>
        </a:xfrm>
        <a:prstGeom prst="rect">
          <a:avLst/>
        </a:prstGeom>
        <a:ln w="19050">
          <a:solidFill>
            <a:schemeClr val="tx1"/>
          </a:solidFill>
        </a:ln>
      </xdr:spPr>
    </xdr:pic>
    <xdr:clientData/>
  </xdr:twoCellAnchor>
  <xdr:twoCellAnchor editAs="oneCell">
    <xdr:from>
      <xdr:col>6</xdr:col>
      <xdr:colOff>296333</xdr:colOff>
      <xdr:row>80</xdr:row>
      <xdr:rowOff>153147</xdr:rowOff>
    </xdr:from>
    <xdr:to>
      <xdr:col>10</xdr:col>
      <xdr:colOff>414168</xdr:colOff>
      <xdr:row>85</xdr:row>
      <xdr:rowOff>150243</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01533" y="15545547"/>
          <a:ext cx="3013435" cy="1797321"/>
        </a:xfrm>
        <a:prstGeom prst="rect">
          <a:avLst/>
        </a:prstGeom>
        <a:ln w="19050">
          <a:solidFill>
            <a:schemeClr val="tx1"/>
          </a:solidFill>
        </a:ln>
      </xdr:spPr>
    </xdr:pic>
    <xdr:clientData/>
  </xdr:twoCellAnchor>
  <mc:AlternateContent xmlns:mc="http://schemas.openxmlformats.org/markup-compatibility/2006">
    <mc:Choice xmlns:a14="http://schemas.microsoft.com/office/drawing/2010/main" Requires="a14">
      <xdr:twoCellAnchor editAs="oneCell">
        <xdr:from>
          <xdr:col>14</xdr:col>
          <xdr:colOff>0</xdr:colOff>
          <xdr:row>1</xdr:row>
          <xdr:rowOff>66675</xdr:rowOff>
        </xdr:from>
        <xdr:to>
          <xdr:col>15</xdr:col>
          <xdr:colOff>123825</xdr:colOff>
          <xdr:row>2</xdr:row>
          <xdr:rowOff>104775</xdr:rowOff>
        </xdr:to>
        <xdr:sp macro="" textlink="">
          <xdr:nvSpPr>
            <xdr:cNvPr id="26625" name="Object 1" hidden="1">
              <a:extLst>
                <a:ext uri="{63B3BB69-23CF-44E3-9099-C40C66FF867C}">
                  <a14:compatExt spid="_x0000_s2662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7</xdr:col>
      <xdr:colOff>117141</xdr:colOff>
      <xdr:row>64</xdr:row>
      <xdr:rowOff>10584</xdr:rowOff>
    </xdr:from>
    <xdr:ext cx="153866" cy="178575"/>
    <xdr:sp macro="" textlink="">
      <xdr:nvSpPr>
        <xdr:cNvPr id="8" name="CuadroTexto 24">
          <a:extLst>
            <a:ext uri="{FF2B5EF4-FFF2-40B4-BE49-F238E27FC236}">
              <a16:creationId xmlns:a16="http://schemas.microsoft.com/office/drawing/2014/main" id="{383907B5-7C0E-4BCF-BD7F-B5A6392A02A3}"/>
            </a:ext>
          </a:extLst>
        </xdr:cNvPr>
        <xdr:cNvSpPr txBox="1"/>
      </xdr:nvSpPr>
      <xdr:spPr>
        <a:xfrm>
          <a:off x="4336716" y="12221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4</xdr:col>
      <xdr:colOff>707523</xdr:colOff>
      <xdr:row>58</xdr:row>
      <xdr:rowOff>87920</xdr:rowOff>
    </xdr:from>
    <xdr:ext cx="1519198" cy="302519"/>
    <mc:AlternateContent xmlns:mc="http://schemas.openxmlformats.org/markup-compatibility/2006" xmlns:a14="http://schemas.microsoft.com/office/drawing/2010/main">
      <mc:Choice Requires="a14">
        <xdr:sp macro="" textlink="">
          <xdr:nvSpPr>
            <xdr:cNvPr id="9" name="CuadroTexto 15">
              <a:extLst>
                <a:ext uri="{FF2B5EF4-FFF2-40B4-BE49-F238E27FC236}">
                  <a16:creationId xmlns:a16="http://schemas.microsoft.com/office/drawing/2014/main" id="{14D38863-A958-44A1-BF80-1962F5ABE349}"/>
                </a:ext>
              </a:extLst>
            </xdr:cNvPr>
            <xdr:cNvSpPr txBox="1"/>
          </xdr:nvSpPr>
          <xdr:spPr>
            <a:xfrm>
              <a:off x="2783973" y="11270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9" name="CuadroTexto 15">
              <a:extLst>
                <a:ext uri="{FF2B5EF4-FFF2-40B4-BE49-F238E27FC236}">
                  <a16:creationId xmlns:a16="http://schemas.microsoft.com/office/drawing/2014/main" id="{14D38863-A958-44A1-BF80-1962F5ABE349}"/>
                </a:ext>
              </a:extLst>
            </xdr:cNvPr>
            <xdr:cNvSpPr txBox="1"/>
          </xdr:nvSpPr>
          <xdr:spPr>
            <a:xfrm>
              <a:off x="2783973" y="11270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61</xdr:row>
      <xdr:rowOff>110032</xdr:rowOff>
    </xdr:from>
    <xdr:ext cx="4086888" cy="308674"/>
    <mc:AlternateContent xmlns:mc="http://schemas.openxmlformats.org/markup-compatibility/2006" xmlns:a14="http://schemas.microsoft.com/office/drawing/2010/main">
      <mc:Choice Requires="a14">
        <xdr:sp macro="" textlink="">
          <xdr:nvSpPr>
            <xdr:cNvPr id="10" name="30 CuadroTexto">
              <a:extLst>
                <a:ext uri="{FF2B5EF4-FFF2-40B4-BE49-F238E27FC236}">
                  <a16:creationId xmlns:a16="http://schemas.microsoft.com/office/drawing/2014/main" id="{47CA8606-176C-4751-B053-DDBCF697BD59}"/>
                </a:ext>
              </a:extLst>
            </xdr:cNvPr>
            <xdr:cNvSpPr txBox="1"/>
          </xdr:nvSpPr>
          <xdr:spPr>
            <a:xfrm>
              <a:off x="2531526" y="11806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0" name="30 CuadroTexto">
              <a:extLst>
                <a:ext uri="{FF2B5EF4-FFF2-40B4-BE49-F238E27FC236}">
                  <a16:creationId xmlns:a16="http://schemas.microsoft.com/office/drawing/2014/main" id="{47CA8606-176C-4751-B053-DDBCF697BD59}"/>
                </a:ext>
              </a:extLst>
            </xdr:cNvPr>
            <xdr:cNvSpPr txBox="1"/>
          </xdr:nvSpPr>
          <xdr:spPr>
            <a:xfrm>
              <a:off x="2531526" y="11806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61</xdr:row>
      <xdr:rowOff>62344</xdr:rowOff>
    </xdr:from>
    <xdr:ext cx="1313516" cy="355023"/>
    <mc:AlternateContent xmlns:mc="http://schemas.openxmlformats.org/markup-compatibility/2006" xmlns:a14="http://schemas.microsoft.com/office/drawing/2010/main">
      <mc:Choice Requires="a14">
        <xdr:sp macro="" textlink="">
          <xdr:nvSpPr>
            <xdr:cNvPr id="11" name="20 CuadroTexto">
              <a:extLst>
                <a:ext uri="{FF2B5EF4-FFF2-40B4-BE49-F238E27FC236}">
                  <a16:creationId xmlns:a16="http://schemas.microsoft.com/office/drawing/2014/main" id="{B890F03E-4165-4DE0-9AFB-4A22B6951804}"/>
                </a:ext>
              </a:extLst>
            </xdr:cNvPr>
            <xdr:cNvSpPr txBox="1"/>
          </xdr:nvSpPr>
          <xdr:spPr>
            <a:xfrm>
              <a:off x="6742910" y="11759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1" name="20 CuadroTexto">
              <a:extLst>
                <a:ext uri="{FF2B5EF4-FFF2-40B4-BE49-F238E27FC236}">
                  <a16:creationId xmlns:a16="http://schemas.microsoft.com/office/drawing/2014/main" id="{B890F03E-4165-4DE0-9AFB-4A22B6951804}"/>
                </a:ext>
              </a:extLst>
            </xdr:cNvPr>
            <xdr:cNvSpPr txBox="1"/>
          </xdr:nvSpPr>
          <xdr:spPr>
            <a:xfrm>
              <a:off x="6742910" y="11759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61</xdr:row>
      <xdr:rowOff>133481</xdr:rowOff>
    </xdr:from>
    <xdr:ext cx="1059883" cy="279820"/>
    <mc:AlternateContent xmlns:mc="http://schemas.openxmlformats.org/markup-compatibility/2006" xmlns:a14="http://schemas.microsoft.com/office/drawing/2010/main">
      <mc:Choice Requires="a14">
        <xdr:sp macro="" textlink="">
          <xdr:nvSpPr>
            <xdr:cNvPr id="12" name="19 CuadroTexto">
              <a:extLst>
                <a:ext uri="{FF2B5EF4-FFF2-40B4-BE49-F238E27FC236}">
                  <a16:creationId xmlns:a16="http://schemas.microsoft.com/office/drawing/2014/main" id="{4B78248E-C7BB-4DE6-B215-EE8384164C2D}"/>
                </a:ext>
              </a:extLst>
            </xdr:cNvPr>
            <xdr:cNvSpPr txBox="1"/>
          </xdr:nvSpPr>
          <xdr:spPr>
            <a:xfrm>
              <a:off x="9521525" y="11830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2" name="19 CuadroTexto">
              <a:extLst>
                <a:ext uri="{FF2B5EF4-FFF2-40B4-BE49-F238E27FC236}">
                  <a16:creationId xmlns:a16="http://schemas.microsoft.com/office/drawing/2014/main" id="{4B78248E-C7BB-4DE6-B215-EE8384164C2D}"/>
                </a:ext>
              </a:extLst>
            </xdr:cNvPr>
            <xdr:cNvSpPr txBox="1"/>
          </xdr:nvSpPr>
          <xdr:spPr>
            <a:xfrm>
              <a:off x="9521525" y="11830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61</xdr:row>
      <xdr:rowOff>102839</xdr:rowOff>
    </xdr:from>
    <xdr:ext cx="1058367" cy="328360"/>
    <mc:AlternateContent xmlns:mc="http://schemas.openxmlformats.org/markup-compatibility/2006" xmlns:a14="http://schemas.microsoft.com/office/drawing/2010/main">
      <mc:Choice Requires="a14">
        <xdr:sp macro="" textlink="">
          <xdr:nvSpPr>
            <xdr:cNvPr id="13" name="CuadroTexto 19">
              <a:extLst>
                <a:ext uri="{FF2B5EF4-FFF2-40B4-BE49-F238E27FC236}">
                  <a16:creationId xmlns:a16="http://schemas.microsoft.com/office/drawing/2014/main" id="{756197F7-E6FE-49DD-AEE2-CFBBF99A9C66}"/>
                </a:ext>
              </a:extLst>
            </xdr:cNvPr>
            <xdr:cNvSpPr txBox="1"/>
          </xdr:nvSpPr>
          <xdr:spPr>
            <a:xfrm>
              <a:off x="959420" y="11799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3" name="CuadroTexto 19">
              <a:extLst>
                <a:ext uri="{FF2B5EF4-FFF2-40B4-BE49-F238E27FC236}">
                  <a16:creationId xmlns:a16="http://schemas.microsoft.com/office/drawing/2014/main" id="{756197F7-E6FE-49DD-AEE2-CFBBF99A9C66}"/>
                </a:ext>
              </a:extLst>
            </xdr:cNvPr>
            <xdr:cNvSpPr txBox="1"/>
          </xdr:nvSpPr>
          <xdr:spPr>
            <a:xfrm>
              <a:off x="959420" y="11799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61</xdr:row>
      <xdr:rowOff>129757</xdr:rowOff>
    </xdr:from>
    <xdr:ext cx="907300" cy="317972"/>
    <mc:AlternateContent xmlns:mc="http://schemas.openxmlformats.org/markup-compatibility/2006" xmlns:a14="http://schemas.microsoft.com/office/drawing/2010/main">
      <mc:Choice Requires="a14">
        <xdr:sp macro="" textlink="">
          <xdr:nvSpPr>
            <xdr:cNvPr id="14" name="CuadroTexto 20">
              <a:extLst>
                <a:ext uri="{FF2B5EF4-FFF2-40B4-BE49-F238E27FC236}">
                  <a16:creationId xmlns:a16="http://schemas.microsoft.com/office/drawing/2014/main" id="{E35B2A1D-33C4-4A4B-A9DE-2E22C5485924}"/>
                </a:ext>
              </a:extLst>
            </xdr:cNvPr>
            <xdr:cNvSpPr txBox="1"/>
          </xdr:nvSpPr>
          <xdr:spPr>
            <a:xfrm>
              <a:off x="8265841" y="11826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4" name="CuadroTexto 20">
              <a:extLst>
                <a:ext uri="{FF2B5EF4-FFF2-40B4-BE49-F238E27FC236}">
                  <a16:creationId xmlns:a16="http://schemas.microsoft.com/office/drawing/2014/main" id="{E35B2A1D-33C4-4A4B-A9DE-2E22C5485924}"/>
                </a:ext>
              </a:extLst>
            </xdr:cNvPr>
            <xdr:cNvSpPr txBox="1"/>
          </xdr:nvSpPr>
          <xdr:spPr>
            <a:xfrm>
              <a:off x="8265841" y="11826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58</xdr:row>
      <xdr:rowOff>56351</xdr:rowOff>
    </xdr:from>
    <xdr:ext cx="1322606" cy="342466"/>
    <mc:AlternateContent xmlns:mc="http://schemas.openxmlformats.org/markup-compatibility/2006" xmlns:a14="http://schemas.microsoft.com/office/drawing/2010/main">
      <mc:Choice Requires="a14">
        <xdr:sp macro="" textlink="">
          <xdr:nvSpPr>
            <xdr:cNvPr id="15" name="CuadroTexto 21">
              <a:extLst>
                <a:ext uri="{FF2B5EF4-FFF2-40B4-BE49-F238E27FC236}">
                  <a16:creationId xmlns:a16="http://schemas.microsoft.com/office/drawing/2014/main" id="{0E94871D-9018-4FB9-936B-0E0BFD977424}"/>
                </a:ext>
              </a:extLst>
            </xdr:cNvPr>
            <xdr:cNvSpPr txBox="1"/>
          </xdr:nvSpPr>
          <xdr:spPr>
            <a:xfrm>
              <a:off x="4932887" y="11238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5" name="CuadroTexto 21">
              <a:extLst>
                <a:ext uri="{FF2B5EF4-FFF2-40B4-BE49-F238E27FC236}">
                  <a16:creationId xmlns:a16="http://schemas.microsoft.com/office/drawing/2014/main" id="{0E94871D-9018-4FB9-936B-0E0BFD977424}"/>
                </a:ext>
              </a:extLst>
            </xdr:cNvPr>
            <xdr:cNvSpPr txBox="1"/>
          </xdr:nvSpPr>
          <xdr:spPr>
            <a:xfrm>
              <a:off x="4932887" y="11238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58</xdr:row>
      <xdr:rowOff>41166</xdr:rowOff>
    </xdr:from>
    <xdr:ext cx="1500411" cy="342914"/>
    <mc:AlternateContent xmlns:mc="http://schemas.openxmlformats.org/markup-compatibility/2006" xmlns:a14="http://schemas.microsoft.com/office/drawing/2010/main">
      <mc:Choice Requires="a14">
        <xdr:sp macro="" textlink="">
          <xdr:nvSpPr>
            <xdr:cNvPr id="16" name="CuadroTexto 23">
              <a:extLst>
                <a:ext uri="{FF2B5EF4-FFF2-40B4-BE49-F238E27FC236}">
                  <a16:creationId xmlns:a16="http://schemas.microsoft.com/office/drawing/2014/main" id="{DF4E5537-3FC9-4C1C-AAD2-18E7D998A2C4}"/>
                </a:ext>
              </a:extLst>
            </xdr:cNvPr>
            <xdr:cNvSpPr txBox="1"/>
          </xdr:nvSpPr>
          <xdr:spPr>
            <a:xfrm>
              <a:off x="743882" y="11223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6" name="CuadroTexto 23">
              <a:extLst>
                <a:ext uri="{FF2B5EF4-FFF2-40B4-BE49-F238E27FC236}">
                  <a16:creationId xmlns:a16="http://schemas.microsoft.com/office/drawing/2014/main" id="{DF4E5537-3FC9-4C1C-AAD2-18E7D998A2C4}"/>
                </a:ext>
              </a:extLst>
            </xdr:cNvPr>
            <xdr:cNvSpPr txBox="1"/>
          </xdr:nvSpPr>
          <xdr:spPr>
            <a:xfrm>
              <a:off x="743882" y="11223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6</xdr:col>
      <xdr:colOff>573283</xdr:colOff>
      <xdr:row>63</xdr:row>
      <xdr:rowOff>152400</xdr:rowOff>
    </xdr:from>
    <xdr:ext cx="153866" cy="178575"/>
    <mc:AlternateContent xmlns:mc="http://schemas.openxmlformats.org/markup-compatibility/2006" xmlns:a14="http://schemas.microsoft.com/office/drawing/2010/main">
      <mc:Choice Requires="a14">
        <xdr:sp macro="" textlink="">
          <xdr:nvSpPr>
            <xdr:cNvPr id="17" name="CuadroTexto 24">
              <a:extLst>
                <a:ext uri="{FF2B5EF4-FFF2-40B4-BE49-F238E27FC236}">
                  <a16:creationId xmlns:a16="http://schemas.microsoft.com/office/drawing/2014/main" id="{383907B5-7C0E-4BCF-BD7F-B5A6392A02A3}"/>
                </a:ext>
              </a:extLst>
            </xdr:cNvPr>
            <xdr:cNvSpPr txBox="1"/>
          </xdr:nvSpPr>
          <xdr:spPr>
            <a:xfrm>
              <a:off x="4078483" y="1219200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00" b="1" i="1" baseline="0">
                            <a:latin typeface="Cambria Math" panose="02040503050406030204" pitchFamily="18" charset="0"/>
                          </a:rPr>
                        </m:ctrlPr>
                      </m:barPr>
                      <m:e>
                        <m:r>
                          <a:rPr lang="es-CO" sz="1000" b="1" i="0" baseline="0">
                            <a:latin typeface="Cambria Math" panose="02040503050406030204" pitchFamily="18" charset="0"/>
                          </a:rPr>
                          <m:t>𝐕𝐢</m:t>
                        </m:r>
                      </m:e>
                    </m:bar>
                  </m:oMath>
                </m:oMathPara>
              </a14:m>
              <a:endParaRPr lang="es-CO" sz="1000" b="1" i="0" baseline="0">
                <a:latin typeface="Calibri" panose="020F0502020204030204" pitchFamily="34" charset="0"/>
              </a:endParaRPr>
            </a:p>
          </xdr:txBody>
        </xdr:sp>
      </mc:Choice>
      <mc:Fallback xmlns="">
        <xdr:sp macro="" textlink="">
          <xdr:nvSpPr>
            <xdr:cNvPr id="17" name="CuadroTexto 24">
              <a:extLst>
                <a:ext uri="{FF2B5EF4-FFF2-40B4-BE49-F238E27FC236}">
                  <a16:creationId xmlns:a16="http://schemas.microsoft.com/office/drawing/2014/main" id="{383907B5-7C0E-4BCF-BD7F-B5A6392A02A3}"/>
                </a:ext>
              </a:extLst>
            </xdr:cNvPr>
            <xdr:cNvSpPr txBox="1"/>
          </xdr:nvSpPr>
          <xdr:spPr>
            <a:xfrm>
              <a:off x="4078483" y="12192000"/>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mc:Fallback>
    </mc:AlternateContent>
    <xdr:clientData/>
  </xdr:oneCellAnchor>
  <xdr:oneCellAnchor>
    <xdr:from>
      <xdr:col>10</xdr:col>
      <xdr:colOff>553512</xdr:colOff>
      <xdr:row>58</xdr:row>
      <xdr:rowOff>135078</xdr:rowOff>
    </xdr:from>
    <xdr:ext cx="3601499" cy="346377"/>
    <mc:AlternateContent xmlns:mc="http://schemas.openxmlformats.org/markup-compatibility/2006" xmlns:a14="http://schemas.microsoft.com/office/drawing/2010/main">
      <mc:Choice Requires="a14">
        <xdr:sp macro="" textlink="">
          <xdr:nvSpPr>
            <xdr:cNvPr id="18" name="21 CuadroTexto">
              <a:extLst>
                <a:ext uri="{FF2B5EF4-FFF2-40B4-BE49-F238E27FC236}">
                  <a16:creationId xmlns:a16="http://schemas.microsoft.com/office/drawing/2014/main" id="{47CA8606-176C-4751-B053-DDBCF697BD59}"/>
                </a:ext>
              </a:extLst>
            </xdr:cNvPr>
            <xdr:cNvSpPr txBox="1"/>
          </xdr:nvSpPr>
          <xdr:spPr>
            <a:xfrm>
              <a:off x="6954312" y="11317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8" name="21 CuadroTexto">
              <a:extLst>
                <a:ext uri="{FF2B5EF4-FFF2-40B4-BE49-F238E27FC236}">
                  <a16:creationId xmlns:a16="http://schemas.microsoft.com/office/drawing/2014/main" id="{47CA8606-176C-4751-B053-DDBCF697BD59}"/>
                </a:ext>
              </a:extLst>
            </xdr:cNvPr>
            <xdr:cNvSpPr txBox="1"/>
          </xdr:nvSpPr>
          <xdr:spPr>
            <a:xfrm>
              <a:off x="6954312" y="11317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2</xdr:col>
      <xdr:colOff>627530</xdr:colOff>
      <xdr:row>89</xdr:row>
      <xdr:rowOff>138956</xdr:rowOff>
    </xdr:from>
    <xdr:to>
      <xdr:col>4</xdr:col>
      <xdr:colOff>224116</xdr:colOff>
      <xdr:row>89</xdr:row>
      <xdr:rowOff>1967753</xdr:rowOff>
    </xdr:to>
    <xdr:pic>
      <xdr:nvPicPr>
        <xdr:cNvPr id="19" name="1 Imagen"/>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75230" y="18398381"/>
          <a:ext cx="1025336" cy="1828797"/>
        </a:xfrm>
        <a:prstGeom prst="rect">
          <a:avLst/>
        </a:prstGeom>
      </xdr:spPr>
    </xdr:pic>
    <xdr:clientData/>
  </xdr:twoCellAnchor>
  <xdr:twoCellAnchor editAs="oneCell">
    <xdr:from>
      <xdr:col>8</xdr:col>
      <xdr:colOff>29135</xdr:colOff>
      <xdr:row>89</xdr:row>
      <xdr:rowOff>89650</xdr:rowOff>
    </xdr:from>
    <xdr:to>
      <xdr:col>9</xdr:col>
      <xdr:colOff>342898</xdr:colOff>
      <xdr:row>89</xdr:row>
      <xdr:rowOff>1918446</xdr:rowOff>
    </xdr:to>
    <xdr:pic>
      <xdr:nvPicPr>
        <xdr:cNvPr id="20" name="19 Imagen"/>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05935" y="18349075"/>
          <a:ext cx="1028138" cy="1828796"/>
        </a:xfrm>
        <a:prstGeom prst="rect">
          <a:avLst/>
        </a:prstGeom>
      </xdr:spPr>
    </xdr:pic>
    <xdr:clientData/>
  </xdr:twoCellAnchor>
  <xdr:twoCellAnchor editAs="oneCell">
    <xdr:from>
      <xdr:col>11</xdr:col>
      <xdr:colOff>168089</xdr:colOff>
      <xdr:row>89</xdr:row>
      <xdr:rowOff>144076</xdr:rowOff>
    </xdr:from>
    <xdr:to>
      <xdr:col>15</xdr:col>
      <xdr:colOff>323722</xdr:colOff>
      <xdr:row>89</xdr:row>
      <xdr:rowOff>1848971</xdr:rowOff>
    </xdr:to>
    <xdr:pic>
      <xdr:nvPicPr>
        <xdr:cNvPr id="21" name="20 Imagen"/>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83264" y="18403501"/>
          <a:ext cx="3013133" cy="1704895"/>
        </a:xfrm>
        <a:prstGeom prst="rect">
          <a:avLst/>
        </a:prstGeom>
      </xdr:spPr>
    </xdr:pic>
    <xdr:clientData/>
  </xdr:twoCellAnchor>
  <xdr:twoCellAnchor editAs="oneCell">
    <xdr:from>
      <xdr:col>1</xdr:col>
      <xdr:colOff>250453</xdr:colOff>
      <xdr:row>1</xdr:row>
      <xdr:rowOff>15062</xdr:rowOff>
    </xdr:from>
    <xdr:to>
      <xdr:col>3</xdr:col>
      <xdr:colOff>393328</xdr:colOff>
      <xdr:row>2</xdr:row>
      <xdr:rowOff>242545</xdr:rowOff>
    </xdr:to>
    <xdr:pic>
      <xdr:nvPicPr>
        <xdr:cNvPr id="22"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59978" y="72212"/>
          <a:ext cx="1495425" cy="608483"/>
        </a:xfrm>
        <a:prstGeom prst="rect">
          <a:avLst/>
        </a:prstGeom>
        <a:noFill/>
        <a:ln w="9525">
          <a:noFill/>
          <a:miter lim="800000"/>
          <a:headEnd/>
          <a:tailEnd/>
        </a:ln>
        <a:effectLst/>
      </xdr:spPr>
    </xdr:pic>
    <xdr:clientData/>
  </xdr:twoCellAnchor>
  <xdr:twoCellAnchor editAs="oneCell">
    <xdr:from>
      <xdr:col>14</xdr:col>
      <xdr:colOff>397442</xdr:colOff>
      <xdr:row>1</xdr:row>
      <xdr:rowOff>38100</xdr:rowOff>
    </xdr:from>
    <xdr:to>
      <xdr:col>15</xdr:col>
      <xdr:colOff>353344</xdr:colOff>
      <xdr:row>2</xdr:row>
      <xdr:rowOff>219075</xdr:rowOff>
    </xdr:to>
    <xdr:pic>
      <xdr:nvPicPr>
        <xdr:cNvPr id="23"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7642" y="95250"/>
          <a:ext cx="670277" cy="561975"/>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image" Target="../media/image12.emf"/><Relationship Id="rId5" Type="http://schemas.openxmlformats.org/officeDocument/2006/relationships/oleObject" Target="../embeddings/oleObject1.bin"/><Relationship Id="rId4" Type="http://schemas.openxmlformats.org/officeDocument/2006/relationships/image" Target="../media/image3.png"/></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image" Target="../media/image12.emf"/><Relationship Id="rId5" Type="http://schemas.openxmlformats.org/officeDocument/2006/relationships/oleObject" Target="../embeddings/oleObject2.bin"/><Relationship Id="rId4" Type="http://schemas.openxmlformats.org/officeDocument/2006/relationships/image" Target="../media/image3.png"/></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image" Target="../media/image12.emf"/><Relationship Id="rId5" Type="http://schemas.openxmlformats.org/officeDocument/2006/relationships/oleObject" Target="../embeddings/oleObject3.bin"/><Relationship Id="rId4" Type="http://schemas.openxmlformats.org/officeDocument/2006/relationships/image" Target="../media/image3.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0"/>
  <sheetViews>
    <sheetView workbookViewId="0">
      <selection activeCell="C45" sqref="C45"/>
    </sheetView>
  </sheetViews>
  <sheetFormatPr baseColWidth="10" defaultRowHeight="15" x14ac:dyDescent="0.25"/>
  <cols>
    <col min="2" max="2" width="1.28515625" customWidth="1"/>
    <col min="10" max="10" width="1.28515625" customWidth="1"/>
  </cols>
  <sheetData>
    <row r="2" spans="2:10" x14ac:dyDescent="0.25">
      <c r="B2" s="106" t="s">
        <v>40</v>
      </c>
      <c r="C2" s="106"/>
      <c r="D2" s="106"/>
      <c r="E2" s="106"/>
      <c r="F2" s="106"/>
      <c r="G2" s="106"/>
      <c r="H2" s="106"/>
      <c r="I2" s="106"/>
      <c r="J2" s="106"/>
    </row>
    <row r="3" spans="2:10" ht="6.75" customHeight="1" x14ac:dyDescent="0.25">
      <c r="B3" s="107"/>
      <c r="C3" s="108"/>
      <c r="D3" s="108"/>
      <c r="E3" s="108"/>
      <c r="F3" s="108"/>
      <c r="G3" s="108"/>
      <c r="H3" s="108"/>
      <c r="I3" s="108"/>
      <c r="J3" s="109"/>
    </row>
    <row r="4" spans="2:10" x14ac:dyDescent="0.25">
      <c r="B4" s="110"/>
      <c r="C4" s="112"/>
      <c r="D4" s="112"/>
      <c r="E4" s="112"/>
      <c r="F4" s="112"/>
      <c r="G4" s="112"/>
      <c r="H4" s="112"/>
      <c r="I4" s="112"/>
      <c r="J4" s="113"/>
    </row>
    <row r="5" spans="2:10" x14ac:dyDescent="0.25">
      <c r="B5" s="110"/>
      <c r="C5" s="112"/>
      <c r="D5" s="112"/>
      <c r="E5" s="112"/>
      <c r="F5" s="112"/>
      <c r="G5" s="112"/>
      <c r="H5" s="112"/>
      <c r="I5" s="112"/>
      <c r="J5" s="113"/>
    </row>
    <row r="6" spans="2:10" x14ac:dyDescent="0.25">
      <c r="B6" s="110"/>
      <c r="C6" s="112"/>
      <c r="D6" s="112"/>
      <c r="E6" s="112"/>
      <c r="F6" s="112"/>
      <c r="G6" s="112"/>
      <c r="H6" s="112"/>
      <c r="I6" s="112"/>
      <c r="J6" s="113"/>
    </row>
    <row r="7" spans="2:10" x14ac:dyDescent="0.25">
      <c r="B7" s="110"/>
      <c r="C7" s="112"/>
      <c r="D7" s="112"/>
      <c r="E7" s="112"/>
      <c r="F7" s="112"/>
      <c r="G7" s="112"/>
      <c r="H7" s="112"/>
      <c r="I7" s="112"/>
      <c r="J7" s="113"/>
    </row>
    <row r="8" spans="2:10" x14ac:dyDescent="0.25">
      <c r="B8" s="110"/>
      <c r="C8" s="112"/>
      <c r="D8" s="112"/>
      <c r="E8" s="112"/>
      <c r="F8" s="112"/>
      <c r="G8" s="112"/>
      <c r="H8" s="112"/>
      <c r="I8" s="112"/>
      <c r="J8" s="113"/>
    </row>
    <row r="9" spans="2:10" x14ac:dyDescent="0.25">
      <c r="B9" s="110"/>
      <c r="C9" s="112"/>
      <c r="D9" s="112"/>
      <c r="E9" s="112"/>
      <c r="F9" s="112"/>
      <c r="G9" s="112"/>
      <c r="H9" s="112"/>
      <c r="I9" s="112"/>
      <c r="J9" s="113"/>
    </row>
    <row r="10" spans="2:10" x14ac:dyDescent="0.25">
      <c r="B10" s="110"/>
      <c r="C10" s="112"/>
      <c r="D10" s="112"/>
      <c r="E10" s="112"/>
      <c r="F10" s="112"/>
      <c r="G10" s="112"/>
      <c r="H10" s="112"/>
      <c r="I10" s="112"/>
      <c r="J10" s="113"/>
    </row>
    <row r="11" spans="2:10" x14ac:dyDescent="0.25">
      <c r="B11" s="110"/>
      <c r="C11" s="112"/>
      <c r="D11" s="112"/>
      <c r="E11" s="112"/>
      <c r="F11" s="112"/>
      <c r="G11" s="112"/>
      <c r="H11" s="112"/>
      <c r="I11" s="112"/>
      <c r="J11" s="113"/>
    </row>
    <row r="12" spans="2:10" x14ac:dyDescent="0.25">
      <c r="B12" s="110"/>
      <c r="C12" s="112"/>
      <c r="D12" s="112"/>
      <c r="E12" s="112"/>
      <c r="F12" s="112"/>
      <c r="G12" s="112"/>
      <c r="H12" s="112"/>
      <c r="I12" s="112"/>
      <c r="J12" s="113"/>
    </row>
    <row r="13" spans="2:10" x14ac:dyDescent="0.25">
      <c r="B13" s="110"/>
      <c r="C13" s="112"/>
      <c r="D13" s="112"/>
      <c r="E13" s="112"/>
      <c r="F13" s="112"/>
      <c r="G13" s="112"/>
      <c r="H13" s="112"/>
      <c r="I13" s="112"/>
      <c r="J13" s="113"/>
    </row>
    <row r="14" spans="2:10" x14ac:dyDescent="0.25">
      <c r="B14" s="110"/>
      <c r="C14" s="112"/>
      <c r="D14" s="112"/>
      <c r="E14" s="112"/>
      <c r="F14" s="112"/>
      <c r="G14" s="112"/>
      <c r="H14" s="112"/>
      <c r="I14" s="112"/>
      <c r="J14" s="113"/>
    </row>
    <row r="15" spans="2:10" x14ac:dyDescent="0.25">
      <c r="B15" s="110"/>
      <c r="C15" s="112"/>
      <c r="D15" s="112"/>
      <c r="E15" s="112"/>
      <c r="F15" s="112"/>
      <c r="G15" s="112"/>
      <c r="H15" s="112"/>
      <c r="I15" s="112"/>
      <c r="J15" s="113"/>
    </row>
    <row r="16" spans="2:10" x14ac:dyDescent="0.25">
      <c r="B16" s="110"/>
      <c r="C16" s="112"/>
      <c r="D16" s="112"/>
      <c r="E16" s="112"/>
      <c r="F16" s="112"/>
      <c r="G16" s="112"/>
      <c r="H16" s="112"/>
      <c r="I16" s="112"/>
      <c r="J16" s="113"/>
    </row>
    <row r="17" spans="2:10" x14ac:dyDescent="0.25">
      <c r="B17" s="110"/>
      <c r="C17" s="112"/>
      <c r="D17" s="112"/>
      <c r="E17" s="112"/>
      <c r="F17" s="112"/>
      <c r="G17" s="112"/>
      <c r="H17" s="112"/>
      <c r="I17" s="112"/>
      <c r="J17" s="113"/>
    </row>
    <row r="18" spans="2:10" x14ac:dyDescent="0.25">
      <c r="B18" s="110"/>
      <c r="C18" s="112"/>
      <c r="D18" s="112"/>
      <c r="E18" s="112"/>
      <c r="F18" s="112"/>
      <c r="G18" s="112"/>
      <c r="H18" s="112"/>
      <c r="I18" s="112"/>
      <c r="J18" s="113"/>
    </row>
    <row r="19" spans="2:10" x14ac:dyDescent="0.25">
      <c r="B19" s="110"/>
      <c r="C19" s="112"/>
      <c r="D19" s="112"/>
      <c r="E19" s="112"/>
      <c r="F19" s="112"/>
      <c r="G19" s="112"/>
      <c r="H19" s="112"/>
      <c r="I19" s="112"/>
      <c r="J19" s="113"/>
    </row>
    <row r="20" spans="2:10" x14ac:dyDescent="0.25">
      <c r="B20" s="110"/>
      <c r="C20" s="112"/>
      <c r="D20" s="112"/>
      <c r="E20" s="112"/>
      <c r="F20" s="112"/>
      <c r="G20" s="112"/>
      <c r="H20" s="112"/>
      <c r="I20" s="112"/>
      <c r="J20" s="113"/>
    </row>
    <row r="21" spans="2:10" x14ac:dyDescent="0.25">
      <c r="B21" s="110"/>
      <c r="C21" s="112"/>
      <c r="D21" s="112"/>
      <c r="E21" s="112"/>
      <c r="F21" s="112"/>
      <c r="G21" s="112"/>
      <c r="H21" s="112"/>
      <c r="I21" s="112"/>
      <c r="J21" s="113"/>
    </row>
    <row r="22" spans="2:10" x14ac:dyDescent="0.25">
      <c r="B22" s="110"/>
      <c r="C22" s="112"/>
      <c r="D22" s="112"/>
      <c r="E22" s="112"/>
      <c r="F22" s="112"/>
      <c r="G22" s="112"/>
      <c r="H22" s="112"/>
      <c r="I22" s="112"/>
      <c r="J22" s="113"/>
    </row>
    <row r="23" spans="2:10" x14ac:dyDescent="0.25">
      <c r="B23" s="110"/>
      <c r="C23" s="112"/>
      <c r="D23" s="112"/>
      <c r="E23" s="112"/>
      <c r="F23" s="112"/>
      <c r="G23" s="112"/>
      <c r="H23" s="112"/>
      <c r="I23" s="112"/>
      <c r="J23" s="113"/>
    </row>
    <row r="24" spans="2:10" ht="6.75" customHeight="1" x14ac:dyDescent="0.25">
      <c r="B24" s="111"/>
      <c r="C24" s="115"/>
      <c r="D24" s="115"/>
      <c r="E24" s="115"/>
      <c r="F24" s="115"/>
      <c r="G24" s="115"/>
      <c r="H24" s="115"/>
      <c r="I24" s="115"/>
      <c r="J24" s="114"/>
    </row>
    <row r="25" spans="2:10" x14ac:dyDescent="0.25">
      <c r="B25" s="1"/>
      <c r="C25" s="1"/>
      <c r="D25" s="1"/>
      <c r="E25" s="1"/>
      <c r="F25" s="1"/>
      <c r="G25" s="1"/>
      <c r="H25" s="1"/>
      <c r="I25" s="1"/>
    </row>
    <row r="26" spans="2:10" x14ac:dyDescent="0.25">
      <c r="B26" s="106" t="s">
        <v>41</v>
      </c>
      <c r="C26" s="106"/>
      <c r="D26" s="106"/>
      <c r="E26" s="106"/>
      <c r="F26" s="106"/>
      <c r="G26" s="106"/>
      <c r="H26" s="106"/>
      <c r="I26" s="106"/>
      <c r="J26" s="106"/>
    </row>
    <row r="27" spans="2:10" ht="6.75" customHeight="1" x14ac:dyDescent="0.25">
      <c r="B27" s="107"/>
      <c r="C27" s="108"/>
      <c r="D27" s="108"/>
      <c r="E27" s="108"/>
      <c r="F27" s="108"/>
      <c r="G27" s="108"/>
      <c r="H27" s="108"/>
      <c r="I27" s="108"/>
      <c r="J27" s="109"/>
    </row>
    <row r="28" spans="2:10" x14ac:dyDescent="0.25">
      <c r="B28" s="110"/>
      <c r="C28" s="112"/>
      <c r="D28" s="112"/>
      <c r="E28" s="112"/>
      <c r="F28" s="112"/>
      <c r="G28" s="112"/>
      <c r="H28" s="112"/>
      <c r="I28" s="112"/>
      <c r="J28" s="113"/>
    </row>
    <row r="29" spans="2:10" x14ac:dyDescent="0.25">
      <c r="B29" s="110"/>
      <c r="C29" s="112"/>
      <c r="D29" s="112"/>
      <c r="E29" s="112"/>
      <c r="F29" s="112"/>
      <c r="G29" s="112"/>
      <c r="H29" s="112"/>
      <c r="I29" s="112"/>
      <c r="J29" s="113"/>
    </row>
    <row r="30" spans="2:10" x14ac:dyDescent="0.25">
      <c r="B30" s="110"/>
      <c r="C30" s="112"/>
      <c r="D30" s="112"/>
      <c r="E30" s="112"/>
      <c r="F30" s="112"/>
      <c r="G30" s="112"/>
      <c r="H30" s="112"/>
      <c r="I30" s="112"/>
      <c r="J30" s="113"/>
    </row>
    <row r="31" spans="2:10" x14ac:dyDescent="0.25">
      <c r="B31" s="110"/>
      <c r="C31" s="112"/>
      <c r="D31" s="112"/>
      <c r="E31" s="112"/>
      <c r="F31" s="112"/>
      <c r="G31" s="112"/>
      <c r="H31" s="112"/>
      <c r="I31" s="112"/>
      <c r="J31" s="113"/>
    </row>
    <row r="32" spans="2:10" x14ac:dyDescent="0.25">
      <c r="B32" s="110"/>
      <c r="C32" s="112"/>
      <c r="D32" s="112"/>
      <c r="E32" s="112"/>
      <c r="F32" s="112"/>
      <c r="G32" s="112"/>
      <c r="H32" s="112"/>
      <c r="I32" s="112"/>
      <c r="J32" s="113"/>
    </row>
    <row r="33" spans="2:10" x14ac:dyDescent="0.25">
      <c r="B33" s="110"/>
      <c r="C33" s="112"/>
      <c r="D33" s="112"/>
      <c r="E33" s="112"/>
      <c r="F33" s="112"/>
      <c r="G33" s="112"/>
      <c r="H33" s="112"/>
      <c r="I33" s="112"/>
      <c r="J33" s="113"/>
    </row>
    <row r="34" spans="2:10" x14ac:dyDescent="0.25">
      <c r="B34" s="110"/>
      <c r="C34" s="112"/>
      <c r="D34" s="112"/>
      <c r="E34" s="112"/>
      <c r="F34" s="112"/>
      <c r="G34" s="112"/>
      <c r="H34" s="112"/>
      <c r="I34" s="112"/>
      <c r="J34" s="113"/>
    </row>
    <row r="35" spans="2:10" x14ac:dyDescent="0.25">
      <c r="B35" s="110"/>
      <c r="C35" s="112"/>
      <c r="D35" s="112"/>
      <c r="E35" s="112"/>
      <c r="F35" s="112"/>
      <c r="G35" s="112"/>
      <c r="H35" s="112"/>
      <c r="I35" s="112"/>
      <c r="J35" s="113"/>
    </row>
    <row r="36" spans="2:10" x14ac:dyDescent="0.25">
      <c r="B36" s="110"/>
      <c r="C36" s="112"/>
      <c r="D36" s="112"/>
      <c r="E36" s="112"/>
      <c r="F36" s="112"/>
      <c r="G36" s="112"/>
      <c r="H36" s="112"/>
      <c r="I36" s="112"/>
      <c r="J36" s="113"/>
    </row>
    <row r="37" spans="2:10" x14ac:dyDescent="0.25">
      <c r="B37" s="110"/>
      <c r="C37" s="112"/>
      <c r="D37" s="112"/>
      <c r="E37" s="112"/>
      <c r="F37" s="112"/>
      <c r="G37" s="112"/>
      <c r="H37" s="112"/>
      <c r="I37" s="112"/>
      <c r="J37" s="113"/>
    </row>
    <row r="38" spans="2:10" x14ac:dyDescent="0.25">
      <c r="B38" s="110"/>
      <c r="C38" s="112"/>
      <c r="D38" s="112"/>
      <c r="E38" s="112"/>
      <c r="F38" s="112"/>
      <c r="G38" s="112"/>
      <c r="H38" s="112"/>
      <c r="I38" s="112"/>
      <c r="J38" s="113"/>
    </row>
    <row r="39" spans="2:10" x14ac:dyDescent="0.25">
      <c r="B39" s="110"/>
      <c r="C39" s="112"/>
      <c r="D39" s="112"/>
      <c r="E39" s="112"/>
      <c r="F39" s="112"/>
      <c r="G39" s="112"/>
      <c r="H39" s="112"/>
      <c r="I39" s="112"/>
      <c r="J39" s="113"/>
    </row>
    <row r="40" spans="2:10" ht="6.75" customHeight="1" x14ac:dyDescent="0.25">
      <c r="B40" s="111"/>
      <c r="C40" s="115"/>
      <c r="D40" s="115"/>
      <c r="E40" s="115"/>
      <c r="F40" s="115"/>
      <c r="G40" s="115"/>
      <c r="H40" s="115"/>
      <c r="I40" s="115"/>
      <c r="J40" s="114"/>
    </row>
  </sheetData>
  <mergeCells count="12">
    <mergeCell ref="B2:J2"/>
    <mergeCell ref="C4:I23"/>
    <mergeCell ref="B3:J3"/>
    <mergeCell ref="B4:B24"/>
    <mergeCell ref="J4:J24"/>
    <mergeCell ref="C24:I24"/>
    <mergeCell ref="B26:J26"/>
    <mergeCell ref="B27:J27"/>
    <mergeCell ref="B28:B40"/>
    <mergeCell ref="C28:I39"/>
    <mergeCell ref="J28:J40"/>
    <mergeCell ref="C40:I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22"/>
  <sheetViews>
    <sheetView view="pageBreakPreview" zoomScale="70" zoomScaleSheetLayoutView="7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8"/>
      <c r="B2" s="319"/>
      <c r="C2" s="320"/>
      <c r="D2" s="321"/>
      <c r="E2" s="322" t="s">
        <v>126</v>
      </c>
      <c r="F2" s="323"/>
      <c r="G2" s="323"/>
      <c r="H2" s="323"/>
      <c r="I2" s="323"/>
      <c r="J2" s="323"/>
      <c r="K2" s="323"/>
      <c r="L2" s="323"/>
      <c r="M2" s="323"/>
      <c r="N2" s="323"/>
      <c r="O2" s="324"/>
      <c r="P2" s="325"/>
    </row>
    <row r="3" spans="1:26" s="2" customFormat="1" ht="20.45" customHeight="1" thickBot="1" x14ac:dyDescent="0.3">
      <c r="A3" s="318"/>
      <c r="B3" s="326"/>
      <c r="C3" s="327"/>
      <c r="D3" s="328"/>
      <c r="E3" s="329"/>
      <c r="F3" s="330"/>
      <c r="G3" s="330"/>
      <c r="H3" s="330"/>
      <c r="I3" s="330"/>
      <c r="J3" s="330"/>
      <c r="K3" s="330"/>
      <c r="L3" s="330"/>
      <c r="M3" s="330"/>
      <c r="N3" s="330"/>
      <c r="O3" s="331"/>
      <c r="P3" s="332"/>
    </row>
    <row r="4" spans="1:26" s="2" customFormat="1" ht="4.9000000000000004" customHeight="1" thickBot="1" x14ac:dyDescent="0.3">
      <c r="A4" s="318"/>
      <c r="B4" s="333"/>
      <c r="C4" s="333"/>
      <c r="D4" s="333"/>
      <c r="E4" s="333"/>
      <c r="F4" s="333"/>
      <c r="G4" s="333"/>
      <c r="H4" s="333"/>
      <c r="I4" s="333"/>
      <c r="J4" s="333"/>
      <c r="K4" s="333"/>
      <c r="L4" s="333"/>
      <c r="M4" s="333"/>
      <c r="N4" s="333"/>
      <c r="O4" s="333"/>
      <c r="P4" s="333"/>
    </row>
    <row r="5" spans="1:26" s="26" customFormat="1" ht="36" customHeight="1" thickBot="1" x14ac:dyDescent="0.3">
      <c r="A5" s="20"/>
      <c r="B5" s="21" t="s">
        <v>0</v>
      </c>
      <c r="C5" s="295">
        <v>43039</v>
      </c>
      <c r="D5" s="296"/>
      <c r="E5" s="22" t="s">
        <v>1</v>
      </c>
      <c r="F5" s="23">
        <v>1</v>
      </c>
      <c r="G5" s="24" t="s">
        <v>2</v>
      </c>
      <c r="H5" s="297" t="s">
        <v>127</v>
      </c>
      <c r="I5" s="298"/>
      <c r="J5" s="298"/>
      <c r="K5" s="298"/>
      <c r="L5" s="298"/>
      <c r="M5" s="298"/>
      <c r="N5" s="298"/>
      <c r="O5" s="298"/>
      <c r="P5" s="299"/>
      <c r="Q5" s="25"/>
      <c r="R5" s="25"/>
      <c r="S5" s="25"/>
      <c r="T5" s="25"/>
      <c r="U5" s="25"/>
      <c r="V5" s="25"/>
      <c r="W5" s="25"/>
      <c r="X5" s="25"/>
      <c r="Y5" s="25"/>
      <c r="Z5" s="25"/>
    </row>
    <row r="6" spans="1:26" s="31" customFormat="1" ht="23.25" customHeight="1" thickBot="1" x14ac:dyDescent="0.3">
      <c r="A6" s="27"/>
      <c r="B6" s="278" t="s">
        <v>3</v>
      </c>
      <c r="C6" s="279"/>
      <c r="D6" s="280" t="s">
        <v>55</v>
      </c>
      <c r="E6" s="281"/>
      <c r="F6" s="281"/>
      <c r="G6" s="281"/>
      <c r="H6" s="281"/>
      <c r="I6" s="282"/>
      <c r="J6" s="28" t="s">
        <v>4</v>
      </c>
      <c r="K6" s="283" t="s">
        <v>56</v>
      </c>
      <c r="L6" s="282"/>
      <c r="M6" s="283" t="s">
        <v>57</v>
      </c>
      <c r="N6" s="284"/>
      <c r="O6" s="29" t="s">
        <v>58</v>
      </c>
      <c r="P6" s="30">
        <v>2036</v>
      </c>
    </row>
    <row r="7" spans="1:26" s="26" customFormat="1" ht="30.75" customHeight="1" x14ac:dyDescent="0.25">
      <c r="B7" s="285" t="s">
        <v>59</v>
      </c>
      <c r="C7" s="286" t="s">
        <v>60</v>
      </c>
      <c r="D7" s="256"/>
      <c r="E7" s="32"/>
      <c r="F7" s="287" t="s">
        <v>61</v>
      </c>
      <c r="G7" s="288"/>
      <c r="H7" s="288"/>
      <c r="I7" s="288"/>
      <c r="J7" s="289" t="s">
        <v>62</v>
      </c>
      <c r="K7" s="290"/>
      <c r="L7" s="290"/>
      <c r="M7" s="291"/>
      <c r="N7" s="292" t="s">
        <v>63</v>
      </c>
      <c r="O7" s="293"/>
      <c r="P7" s="33" t="s">
        <v>64</v>
      </c>
    </row>
    <row r="8" spans="1:26" s="26" customFormat="1" ht="16.5" thickBot="1" x14ac:dyDescent="0.3">
      <c r="B8" s="230"/>
      <c r="C8" s="247" t="s">
        <v>65</v>
      </c>
      <c r="D8" s="246"/>
      <c r="E8" s="34" t="s">
        <v>5</v>
      </c>
      <c r="F8" s="257" t="s">
        <v>6</v>
      </c>
      <c r="G8" s="258"/>
      <c r="H8" s="258"/>
      <c r="I8" s="258"/>
      <c r="J8" s="259"/>
      <c r="K8" s="260"/>
      <c r="L8" s="260"/>
      <c r="M8" s="261"/>
      <c r="N8" s="262"/>
      <c r="O8" s="263"/>
      <c r="P8" s="35"/>
    </row>
    <row r="9" spans="1:26" s="26" customFormat="1" ht="14.25" customHeight="1" x14ac:dyDescent="0.25">
      <c r="B9" s="264" t="s">
        <v>7</v>
      </c>
      <c r="C9" s="267" t="s">
        <v>66</v>
      </c>
      <c r="D9" s="268" t="s">
        <v>67</v>
      </c>
      <c r="E9" s="253"/>
      <c r="F9" s="36"/>
      <c r="G9" s="269" t="s">
        <v>8</v>
      </c>
      <c r="H9" s="270" t="s">
        <v>9</v>
      </c>
      <c r="I9" s="256"/>
      <c r="J9" s="37"/>
      <c r="K9" s="267" t="s">
        <v>68</v>
      </c>
      <c r="L9" s="271" t="s">
        <v>69</v>
      </c>
      <c r="M9" s="272"/>
      <c r="N9" s="273"/>
      <c r="O9" s="273"/>
      <c r="P9" s="274"/>
    </row>
    <row r="10" spans="1:26" s="26" customFormat="1" ht="16.5" thickBot="1" x14ac:dyDescent="0.3">
      <c r="B10" s="265"/>
      <c r="C10" s="210"/>
      <c r="D10" s="251" t="s">
        <v>70</v>
      </c>
      <c r="E10" s="246"/>
      <c r="F10" s="38" t="s">
        <v>5</v>
      </c>
      <c r="G10" s="210"/>
      <c r="H10" s="251" t="s">
        <v>10</v>
      </c>
      <c r="I10" s="246"/>
      <c r="J10" s="39" t="s">
        <v>5</v>
      </c>
      <c r="K10" s="210"/>
      <c r="L10" s="275"/>
      <c r="M10" s="276"/>
      <c r="N10" s="276"/>
      <c r="O10" s="276"/>
      <c r="P10" s="277"/>
    </row>
    <row r="11" spans="1:26" s="26" customFormat="1" ht="18.75" customHeight="1" x14ac:dyDescent="0.25">
      <c r="A11" s="20"/>
      <c r="B11" s="265"/>
      <c r="C11" s="252" t="s">
        <v>11</v>
      </c>
      <c r="D11" s="253"/>
      <c r="E11" s="40">
        <v>0.47569444444444442</v>
      </c>
      <c r="F11" s="254" t="s">
        <v>12</v>
      </c>
      <c r="G11" s="253"/>
      <c r="H11" s="41">
        <v>1.1000000000000001</v>
      </c>
      <c r="I11" s="255" t="s">
        <v>13</v>
      </c>
      <c r="J11" s="256"/>
      <c r="K11" s="41">
        <v>12</v>
      </c>
      <c r="L11" s="252" t="s">
        <v>14</v>
      </c>
      <c r="M11" s="253"/>
      <c r="N11" s="42">
        <v>1.4</v>
      </c>
      <c r="O11" s="243" t="s">
        <v>71</v>
      </c>
      <c r="P11" s="244"/>
    </row>
    <row r="12" spans="1:26" s="26" customFormat="1" ht="18.75" customHeight="1" thickBot="1" x14ac:dyDescent="0.3">
      <c r="A12" s="20"/>
      <c r="B12" s="266"/>
      <c r="C12" s="245" t="s">
        <v>15</v>
      </c>
      <c r="D12" s="246"/>
      <c r="E12" s="40">
        <v>0.49652777777777773</v>
      </c>
      <c r="F12" s="247" t="s">
        <v>16</v>
      </c>
      <c r="G12" s="246"/>
      <c r="H12" s="41">
        <v>1.1000000000000001</v>
      </c>
      <c r="I12" s="248" t="s">
        <v>17</v>
      </c>
      <c r="J12" s="246"/>
      <c r="K12" s="40">
        <v>0.43888888888888888</v>
      </c>
      <c r="L12" s="245" t="s">
        <v>18</v>
      </c>
      <c r="M12" s="246"/>
      <c r="N12" s="43">
        <v>0.1</v>
      </c>
      <c r="O12" s="249">
        <v>4.0999999999999996</v>
      </c>
      <c r="P12" s="250"/>
    </row>
    <row r="13" spans="1:26" s="26" customFormat="1" ht="21" customHeight="1" x14ac:dyDescent="0.25">
      <c r="A13" s="20"/>
      <c r="B13" s="228" t="s">
        <v>19</v>
      </c>
      <c r="C13" s="231" t="s">
        <v>72</v>
      </c>
      <c r="D13" s="232"/>
      <c r="E13" s="232"/>
      <c r="F13" s="233" t="s">
        <v>73</v>
      </c>
      <c r="G13" s="232"/>
      <c r="H13" s="232"/>
      <c r="I13" s="232"/>
      <c r="J13" s="233" t="s">
        <v>74</v>
      </c>
      <c r="K13" s="232"/>
      <c r="L13" s="232"/>
      <c r="M13" s="232"/>
      <c r="N13" s="234" t="s">
        <v>75</v>
      </c>
      <c r="O13" s="232"/>
      <c r="P13" s="235"/>
      <c r="Q13" s="44"/>
      <c r="R13" s="25"/>
      <c r="S13" s="25"/>
      <c r="T13" s="25"/>
      <c r="U13" s="25"/>
      <c r="V13" s="25"/>
      <c r="W13" s="25"/>
      <c r="X13" s="25"/>
      <c r="Y13" s="25"/>
      <c r="Z13" s="25"/>
    </row>
    <row r="14" spans="1:26" s="26" customFormat="1" ht="21" customHeight="1" x14ac:dyDescent="0.25">
      <c r="A14" s="20"/>
      <c r="B14" s="229"/>
      <c r="C14" s="236" t="s">
        <v>76</v>
      </c>
      <c r="D14" s="237"/>
      <c r="E14" s="237"/>
      <c r="F14" s="238" t="s">
        <v>77</v>
      </c>
      <c r="G14" s="237"/>
      <c r="H14" s="237"/>
      <c r="I14" s="237"/>
      <c r="J14" s="239" t="s">
        <v>78</v>
      </c>
      <c r="K14" s="237"/>
      <c r="L14" s="237"/>
      <c r="M14" s="237"/>
      <c r="N14" s="240"/>
      <c r="O14" s="225"/>
      <c r="P14" s="241"/>
      <c r="Q14" s="25"/>
      <c r="R14" s="25"/>
      <c r="S14" s="25"/>
      <c r="T14" s="25"/>
      <c r="U14" s="25"/>
      <c r="V14" s="25"/>
      <c r="W14" s="25"/>
      <c r="X14" s="25"/>
      <c r="Y14" s="25"/>
      <c r="Z14" s="25"/>
    </row>
    <row r="15" spans="1:26" s="26" customFormat="1" ht="21" customHeight="1" thickBot="1" x14ac:dyDescent="0.3">
      <c r="A15" s="20"/>
      <c r="B15" s="230"/>
      <c r="C15" s="242" t="s">
        <v>79</v>
      </c>
      <c r="D15" s="212"/>
      <c r="E15" s="212"/>
      <c r="F15" s="212" t="s">
        <v>80</v>
      </c>
      <c r="G15" s="213"/>
      <c r="H15" s="213"/>
      <c r="I15" s="213"/>
      <c r="J15" s="212" t="s">
        <v>81</v>
      </c>
      <c r="K15" s="213"/>
      <c r="L15" s="213"/>
      <c r="M15" s="213"/>
      <c r="N15" s="214"/>
      <c r="O15" s="215"/>
      <c r="P15" s="216"/>
      <c r="Q15" s="25"/>
      <c r="R15" s="25"/>
      <c r="S15" s="25"/>
      <c r="T15" s="25"/>
      <c r="U15" s="25"/>
      <c r="V15" s="25"/>
      <c r="W15" s="25"/>
      <c r="X15" s="25"/>
      <c r="Y15" s="25"/>
      <c r="Z15" s="25"/>
    </row>
    <row r="16" spans="1:26" s="26" customFormat="1" ht="16.5" customHeight="1" x14ac:dyDescent="0.25">
      <c r="A16" s="20"/>
      <c r="B16" s="217" t="s">
        <v>20</v>
      </c>
      <c r="C16" s="219" t="s">
        <v>21</v>
      </c>
      <c r="D16" s="219" t="s">
        <v>42</v>
      </c>
      <c r="E16" s="221" t="s">
        <v>22</v>
      </c>
      <c r="F16" s="222" t="s">
        <v>43</v>
      </c>
      <c r="G16" s="223"/>
      <c r="H16" s="219" t="s">
        <v>82</v>
      </c>
      <c r="I16" s="226" t="s">
        <v>83</v>
      </c>
      <c r="J16" s="45" t="s">
        <v>44</v>
      </c>
      <c r="K16" s="46"/>
      <c r="L16" s="47" t="s">
        <v>45</v>
      </c>
      <c r="M16" s="47" t="s">
        <v>46</v>
      </c>
      <c r="N16" s="47" t="s">
        <v>46</v>
      </c>
      <c r="O16" s="47" t="s">
        <v>47</v>
      </c>
      <c r="P16" s="48" t="s">
        <v>23</v>
      </c>
    </row>
    <row r="17" spans="1:26" s="26" customFormat="1" ht="13.5" customHeight="1" thickBot="1" x14ac:dyDescent="0.3">
      <c r="A17" s="49"/>
      <c r="B17" s="218"/>
      <c r="C17" s="220"/>
      <c r="D17" s="220"/>
      <c r="E17" s="220"/>
      <c r="F17" s="224"/>
      <c r="G17" s="225"/>
      <c r="H17" s="220"/>
      <c r="I17" s="227"/>
      <c r="J17" s="50" t="s">
        <v>24</v>
      </c>
      <c r="K17" s="51" t="s">
        <v>25</v>
      </c>
      <c r="L17" s="51" t="s">
        <v>48</v>
      </c>
      <c r="M17" s="51" t="s">
        <v>49</v>
      </c>
      <c r="N17" s="51" t="s">
        <v>26</v>
      </c>
      <c r="O17" s="51" t="s">
        <v>27</v>
      </c>
      <c r="P17" s="52" t="s">
        <v>28</v>
      </c>
    </row>
    <row r="18" spans="1:26" s="63" customFormat="1" ht="13.5" customHeight="1" thickBot="1" x14ac:dyDescent="0.3">
      <c r="A18" s="53"/>
      <c r="B18" s="54"/>
      <c r="C18" s="55">
        <f>+O12</f>
        <v>4.0999999999999996</v>
      </c>
      <c r="D18" s="55">
        <v>0</v>
      </c>
      <c r="E18" s="56"/>
      <c r="F18" s="57"/>
      <c r="G18" s="58"/>
      <c r="H18" s="59"/>
      <c r="I18" s="60"/>
      <c r="J18" s="61"/>
      <c r="K18" s="56"/>
      <c r="L18" s="56"/>
      <c r="M18" s="56"/>
      <c r="N18" s="56"/>
      <c r="O18" s="56"/>
      <c r="P18" s="62"/>
      <c r="Q18" s="53"/>
      <c r="R18" s="53"/>
      <c r="S18" s="53"/>
      <c r="T18" s="53"/>
      <c r="U18" s="53"/>
      <c r="V18" s="53"/>
      <c r="W18" s="53"/>
      <c r="X18" s="53"/>
      <c r="Y18" s="53"/>
      <c r="Z18" s="53"/>
    </row>
    <row r="19" spans="1:26" s="63" customFormat="1" ht="13.5" customHeight="1" x14ac:dyDescent="0.25">
      <c r="A19" s="53"/>
      <c r="B19" s="208">
        <v>1</v>
      </c>
      <c r="C19" s="211">
        <f>+C18+$N$12</f>
        <v>4.1999999999999993</v>
      </c>
      <c r="D19" s="188">
        <v>0.04</v>
      </c>
      <c r="E19" s="188">
        <v>2.5000000000000001E-2</v>
      </c>
      <c r="F19" s="64" t="s">
        <v>84</v>
      </c>
      <c r="G19" s="65">
        <v>0</v>
      </c>
      <c r="H19" s="66"/>
      <c r="I19" s="67"/>
      <c r="J19" s="68">
        <v>0</v>
      </c>
      <c r="K19" s="188">
        <f>+IF(E19&lt;=0.12,(J21),(IF(E19&lt;0.16,((J20+2*J21+J22)/4),IF(E19&gt;=0.16,((J19+3*J20+2*J21+3*J22+J23)/10)))))</f>
        <v>6.3E-2</v>
      </c>
      <c r="L19" s="188">
        <f>ROUND(+(D18+D19)/2*(C19-C18),3)</f>
        <v>2E-3</v>
      </c>
      <c r="M19" s="188">
        <f>ROUND(+K19*L19,4)</f>
        <v>1E-4</v>
      </c>
      <c r="N19" s="191">
        <f>ROUND(+M19/$M$108*100,2)</f>
        <v>0.18</v>
      </c>
      <c r="O19" s="192"/>
      <c r="P19" s="193"/>
      <c r="Q19" s="53"/>
      <c r="R19" s="53"/>
      <c r="S19" s="53"/>
      <c r="T19" s="53"/>
      <c r="U19" s="53"/>
      <c r="V19" s="53"/>
      <c r="W19" s="53"/>
      <c r="X19" s="53"/>
      <c r="Y19" s="53"/>
      <c r="Z19" s="53"/>
    </row>
    <row r="20" spans="1:26" s="63" customFormat="1" ht="13.5" customHeight="1" x14ac:dyDescent="0.25">
      <c r="A20" s="53"/>
      <c r="B20" s="209"/>
      <c r="C20" s="189"/>
      <c r="D20" s="189"/>
      <c r="E20" s="189"/>
      <c r="F20" s="69" t="s">
        <v>85</v>
      </c>
      <c r="G20" s="70" t="str">
        <f>IF(E19&lt;0.125,"NA",IF(0.125&lt;=E19,(0.2*E19)))</f>
        <v>NA</v>
      </c>
      <c r="H20" s="71"/>
      <c r="I20" s="72"/>
      <c r="J20" s="73"/>
      <c r="K20" s="189"/>
      <c r="L20" s="189"/>
      <c r="M20" s="189"/>
      <c r="N20" s="189"/>
      <c r="O20" s="189"/>
      <c r="P20" s="194"/>
      <c r="Q20" s="53"/>
      <c r="R20" s="53"/>
      <c r="S20" s="53"/>
      <c r="T20" s="53"/>
      <c r="U20" s="53"/>
      <c r="V20" s="53"/>
      <c r="W20" s="53"/>
      <c r="X20" s="53"/>
      <c r="Y20" s="53"/>
      <c r="Z20" s="53"/>
    </row>
    <row r="21" spans="1:26" s="63" customFormat="1" ht="13.5" customHeight="1" x14ac:dyDescent="0.25">
      <c r="A21" s="53"/>
      <c r="B21" s="209"/>
      <c r="C21" s="189"/>
      <c r="D21" s="189"/>
      <c r="E21" s="189"/>
      <c r="F21" s="69" t="s">
        <v>86</v>
      </c>
      <c r="G21" s="70">
        <f>+E19*0.4</f>
        <v>1.0000000000000002E-2</v>
      </c>
      <c r="H21" s="71"/>
      <c r="I21" s="72"/>
      <c r="J21" s="73">
        <v>6.3E-2</v>
      </c>
      <c r="K21" s="189"/>
      <c r="L21" s="189"/>
      <c r="M21" s="189"/>
      <c r="N21" s="189"/>
      <c r="O21" s="189"/>
      <c r="P21" s="194"/>
      <c r="Q21" s="53"/>
      <c r="R21" s="53"/>
      <c r="S21" s="53"/>
      <c r="T21" s="53"/>
      <c r="U21" s="53"/>
      <c r="V21" s="53"/>
      <c r="W21" s="53"/>
      <c r="X21" s="53"/>
      <c r="Y21" s="53"/>
      <c r="Z21" s="53"/>
    </row>
    <row r="22" spans="1:26" s="63" customFormat="1" ht="13.5" customHeight="1" x14ac:dyDescent="0.25">
      <c r="A22" s="53"/>
      <c r="B22" s="209"/>
      <c r="C22" s="189"/>
      <c r="D22" s="189"/>
      <c r="E22" s="189"/>
      <c r="F22" s="69" t="s">
        <v>87</v>
      </c>
      <c r="G22" s="70" t="str">
        <f>IF(E19&lt;0.125,"NA",IF(0.125&lt;=E19,(0.8*E19)))</f>
        <v>NA</v>
      </c>
      <c r="H22" s="71"/>
      <c r="I22" s="72"/>
      <c r="J22" s="73"/>
      <c r="K22" s="189"/>
      <c r="L22" s="189"/>
      <c r="M22" s="189"/>
      <c r="N22" s="189"/>
      <c r="O22" s="189"/>
      <c r="P22" s="194"/>
      <c r="Q22" s="53"/>
      <c r="R22" s="53"/>
      <c r="S22" s="53"/>
      <c r="T22" s="53"/>
      <c r="U22" s="53"/>
      <c r="V22" s="53"/>
      <c r="W22" s="53"/>
      <c r="X22" s="53"/>
      <c r="Y22" s="53"/>
      <c r="Z22" s="53"/>
    </row>
    <row r="23" spans="1:26" s="63" customFormat="1" ht="13.5" customHeight="1" thickBot="1" x14ac:dyDescent="0.3">
      <c r="A23" s="53"/>
      <c r="B23" s="210"/>
      <c r="C23" s="190"/>
      <c r="D23" s="190"/>
      <c r="E23" s="190"/>
      <c r="F23" s="74" t="s">
        <v>88</v>
      </c>
      <c r="G23" s="75">
        <f>+E19</f>
        <v>2.5000000000000001E-2</v>
      </c>
      <c r="H23" s="76"/>
      <c r="I23" s="77"/>
      <c r="J23" s="78"/>
      <c r="K23" s="190"/>
      <c r="L23" s="190"/>
      <c r="M23" s="190"/>
      <c r="N23" s="190"/>
      <c r="O23" s="190"/>
      <c r="P23" s="195"/>
      <c r="Q23" s="53"/>
      <c r="R23" s="53"/>
      <c r="S23" s="53"/>
      <c r="T23" s="53"/>
      <c r="U23" s="53"/>
      <c r="V23" s="53"/>
      <c r="W23" s="53"/>
      <c r="X23" s="53"/>
      <c r="Y23" s="53"/>
      <c r="Z23" s="53"/>
    </row>
    <row r="24" spans="1:26" s="63" customFormat="1" ht="13.5" customHeight="1" x14ac:dyDescent="0.25">
      <c r="A24" s="53"/>
      <c r="B24" s="208">
        <v>2</v>
      </c>
      <c r="C24" s="211">
        <f>+C19+$N$12</f>
        <v>4.2999999999999989</v>
      </c>
      <c r="D24" s="188">
        <v>5.6000000000000001E-2</v>
      </c>
      <c r="E24" s="188">
        <v>4.2000000000000003E-2</v>
      </c>
      <c r="F24" s="64" t="s">
        <v>84</v>
      </c>
      <c r="G24" s="65">
        <v>0</v>
      </c>
      <c r="H24" s="66"/>
      <c r="I24" s="67"/>
      <c r="J24" s="68">
        <v>0.159</v>
      </c>
      <c r="K24" s="188">
        <f>+IF(E24&lt;=0.12,(J26),(IF(E24&lt;0.16,((J25+2*J26+J27)/4),IF(E24&gt;=0.16,((J24+3*J25+2*J26+3*J27+J28)/10)))))</f>
        <v>0.253</v>
      </c>
      <c r="L24" s="188">
        <f>ROUND(+(D19+D24)/2*(C24-C19),3)</f>
        <v>5.0000000000000001E-3</v>
      </c>
      <c r="M24" s="188">
        <f>ROUND(+K24*L24,4)</f>
        <v>1.2999999999999999E-3</v>
      </c>
      <c r="N24" s="191">
        <f>ROUND(+M24/$M$108*100,2)</f>
        <v>2.2999999999999998</v>
      </c>
      <c r="O24" s="192"/>
      <c r="P24" s="193"/>
      <c r="Q24" s="53"/>
      <c r="R24" s="53"/>
      <c r="S24" s="53"/>
      <c r="T24" s="53"/>
      <c r="U24" s="53"/>
      <c r="V24" s="53"/>
      <c r="W24" s="53"/>
      <c r="X24" s="53"/>
      <c r="Y24" s="53"/>
      <c r="Z24" s="53"/>
    </row>
    <row r="25" spans="1:26" s="63" customFormat="1" ht="13.5" customHeight="1" x14ac:dyDescent="0.25">
      <c r="A25" s="53"/>
      <c r="B25" s="209"/>
      <c r="C25" s="189"/>
      <c r="D25" s="189"/>
      <c r="E25" s="189"/>
      <c r="F25" s="69" t="s">
        <v>85</v>
      </c>
      <c r="G25" s="70" t="str">
        <f t="shared" ref="G25" si="0">IF(E24&lt;0.125,"NA",IF(0.125&lt;=E24,(0.2*E24)))</f>
        <v>NA</v>
      </c>
      <c r="H25" s="71"/>
      <c r="I25" s="72"/>
      <c r="J25" s="73"/>
      <c r="K25" s="189"/>
      <c r="L25" s="189"/>
      <c r="M25" s="189"/>
      <c r="N25" s="189"/>
      <c r="O25" s="189"/>
      <c r="P25" s="194"/>
      <c r="Q25" s="53"/>
      <c r="R25" s="53"/>
      <c r="S25" s="53"/>
      <c r="T25" s="53"/>
      <c r="U25" s="53"/>
      <c r="V25" s="53"/>
      <c r="W25" s="53"/>
      <c r="X25" s="53"/>
      <c r="Y25" s="53"/>
      <c r="Z25" s="53"/>
    </row>
    <row r="26" spans="1:26" s="63" customFormat="1" ht="13.5" customHeight="1" x14ac:dyDescent="0.25">
      <c r="A26" s="53"/>
      <c r="B26" s="209"/>
      <c r="C26" s="189"/>
      <c r="D26" s="189"/>
      <c r="E26" s="189"/>
      <c r="F26" s="69" t="s">
        <v>86</v>
      </c>
      <c r="G26" s="70">
        <f t="shared" ref="G26" si="1">+E24*0.4</f>
        <v>1.6800000000000002E-2</v>
      </c>
      <c r="H26" s="71"/>
      <c r="I26" s="72"/>
      <c r="J26" s="73">
        <v>0.253</v>
      </c>
      <c r="K26" s="189"/>
      <c r="L26" s="189"/>
      <c r="M26" s="189"/>
      <c r="N26" s="189"/>
      <c r="O26" s="189"/>
      <c r="P26" s="194"/>
      <c r="Q26" s="53"/>
      <c r="R26" s="53"/>
      <c r="S26" s="53"/>
      <c r="T26" s="53"/>
      <c r="U26" s="53"/>
      <c r="V26" s="53"/>
      <c r="W26" s="53"/>
      <c r="X26" s="53"/>
      <c r="Y26" s="53"/>
      <c r="Z26" s="53"/>
    </row>
    <row r="27" spans="1:26" s="63" customFormat="1" ht="13.5" customHeight="1" x14ac:dyDescent="0.25">
      <c r="A27" s="53"/>
      <c r="B27" s="209"/>
      <c r="C27" s="189"/>
      <c r="D27" s="189"/>
      <c r="E27" s="189"/>
      <c r="F27" s="69" t="s">
        <v>87</v>
      </c>
      <c r="G27" s="70" t="str">
        <f t="shared" ref="G27" si="2">IF(E24&lt;0.125,"NA",IF(0.125&lt;=E24,(0.8*E24)))</f>
        <v>NA</v>
      </c>
      <c r="H27" s="71"/>
      <c r="I27" s="72"/>
      <c r="J27" s="73"/>
      <c r="K27" s="189"/>
      <c r="L27" s="189"/>
      <c r="M27" s="189"/>
      <c r="N27" s="189"/>
      <c r="O27" s="189"/>
      <c r="P27" s="194"/>
      <c r="Q27" s="53"/>
      <c r="R27" s="53"/>
      <c r="S27" s="53"/>
      <c r="T27" s="53"/>
      <c r="U27" s="53"/>
      <c r="V27" s="53"/>
      <c r="W27" s="53"/>
      <c r="X27" s="53"/>
      <c r="Y27" s="53"/>
      <c r="Z27" s="53"/>
    </row>
    <row r="28" spans="1:26" s="63" customFormat="1" ht="13.5" customHeight="1" thickBot="1" x14ac:dyDescent="0.3">
      <c r="A28" s="53"/>
      <c r="B28" s="210"/>
      <c r="C28" s="190"/>
      <c r="D28" s="190"/>
      <c r="E28" s="190"/>
      <c r="F28" s="74" t="s">
        <v>88</v>
      </c>
      <c r="G28" s="75">
        <f t="shared" ref="G28" si="3">+E24</f>
        <v>4.2000000000000003E-2</v>
      </c>
      <c r="H28" s="76"/>
      <c r="I28" s="77"/>
      <c r="J28" s="78"/>
      <c r="K28" s="190"/>
      <c r="L28" s="190"/>
      <c r="M28" s="190"/>
      <c r="N28" s="190"/>
      <c r="O28" s="190"/>
      <c r="P28" s="195"/>
      <c r="Q28" s="53"/>
      <c r="R28" s="53"/>
      <c r="S28" s="53"/>
      <c r="T28" s="53"/>
      <c r="U28" s="53"/>
      <c r="V28" s="53"/>
      <c r="W28" s="53"/>
      <c r="X28" s="53"/>
      <c r="Y28" s="53"/>
      <c r="Z28" s="53"/>
    </row>
    <row r="29" spans="1:26" s="63" customFormat="1" ht="13.5" customHeight="1" x14ac:dyDescent="0.25">
      <c r="A29" s="53"/>
      <c r="B29" s="208">
        <v>3</v>
      </c>
      <c r="C29" s="211">
        <f>+C24+$N$12</f>
        <v>4.3999999999999986</v>
      </c>
      <c r="D29" s="188">
        <v>5.3999999999999999E-2</v>
      </c>
      <c r="E29" s="188">
        <v>5.1999999999999998E-2</v>
      </c>
      <c r="F29" s="64" t="s">
        <v>84</v>
      </c>
      <c r="G29" s="65">
        <v>0</v>
      </c>
      <c r="H29" s="66"/>
      <c r="I29" s="67"/>
      <c r="J29" s="68">
        <v>1.0629999999999999</v>
      </c>
      <c r="K29" s="188">
        <f t="shared" ref="K29" si="4">+IF(E29&lt;=0.12,(J31),(IF(E29&lt;0.16,((J30+2*J31+J32)/4),IF(E29&gt;=0.16,((J29+3*J30+2*J31+3*J32+J33)/10)))))</f>
        <v>1.0720000000000001</v>
      </c>
      <c r="L29" s="188">
        <f t="shared" ref="L29" si="5">ROUND(+(D24+D29)/2*(C29-C24),3)</f>
        <v>5.0000000000000001E-3</v>
      </c>
      <c r="M29" s="188">
        <f t="shared" ref="M29" si="6">ROUND(+K29*L29,4)</f>
        <v>5.4000000000000003E-3</v>
      </c>
      <c r="N29" s="191">
        <f t="shared" ref="N29" si="7">ROUND(+M29/$M$108*100,2)</f>
        <v>9.57</v>
      </c>
      <c r="O29" s="192"/>
      <c r="P29" s="193"/>
      <c r="Q29" s="53"/>
      <c r="R29" s="53"/>
      <c r="S29" s="53"/>
      <c r="T29" s="53"/>
      <c r="U29" s="53"/>
      <c r="V29" s="53"/>
      <c r="W29" s="53"/>
      <c r="X29" s="53"/>
      <c r="Y29" s="53"/>
      <c r="Z29" s="53"/>
    </row>
    <row r="30" spans="1:26" s="63" customFormat="1" ht="13.5" customHeight="1" x14ac:dyDescent="0.25">
      <c r="A30" s="53"/>
      <c r="B30" s="209"/>
      <c r="C30" s="189"/>
      <c r="D30" s="189"/>
      <c r="E30" s="189"/>
      <c r="F30" s="69" t="s">
        <v>85</v>
      </c>
      <c r="G30" s="70" t="str">
        <f t="shared" ref="G30" si="8">IF(E29&lt;0.125,"NA",IF(0.125&lt;=E29,(0.2*E29)))</f>
        <v>NA</v>
      </c>
      <c r="H30" s="71"/>
      <c r="I30" s="72"/>
      <c r="J30" s="73"/>
      <c r="K30" s="189"/>
      <c r="L30" s="189"/>
      <c r="M30" s="189"/>
      <c r="N30" s="189"/>
      <c r="O30" s="189"/>
      <c r="P30" s="194"/>
      <c r="Q30" s="53"/>
      <c r="R30" s="53"/>
      <c r="S30" s="53"/>
      <c r="T30" s="53"/>
      <c r="U30" s="53"/>
      <c r="V30" s="53"/>
      <c r="W30" s="53"/>
      <c r="X30" s="53"/>
      <c r="Y30" s="53"/>
      <c r="Z30" s="53"/>
    </row>
    <row r="31" spans="1:26" s="63" customFormat="1" ht="13.5" customHeight="1" x14ac:dyDescent="0.25">
      <c r="A31" s="53"/>
      <c r="B31" s="209"/>
      <c r="C31" s="189"/>
      <c r="D31" s="189"/>
      <c r="E31" s="189"/>
      <c r="F31" s="69" t="s">
        <v>86</v>
      </c>
      <c r="G31" s="70">
        <f t="shared" ref="G31" si="9">+E29*0.4</f>
        <v>2.0799999999999999E-2</v>
      </c>
      <c r="H31" s="71"/>
      <c r="I31" s="72"/>
      <c r="J31" s="73">
        <v>1.0720000000000001</v>
      </c>
      <c r="K31" s="189"/>
      <c r="L31" s="189"/>
      <c r="M31" s="189"/>
      <c r="N31" s="189"/>
      <c r="O31" s="189"/>
      <c r="P31" s="194"/>
      <c r="Q31" s="53"/>
      <c r="R31" s="53"/>
      <c r="S31" s="53"/>
      <c r="T31" s="53"/>
      <c r="U31" s="53"/>
      <c r="V31" s="53"/>
      <c r="W31" s="53"/>
      <c r="X31" s="53"/>
      <c r="Y31" s="53"/>
      <c r="Z31" s="53"/>
    </row>
    <row r="32" spans="1:26" s="63" customFormat="1" ht="13.5" customHeight="1" x14ac:dyDescent="0.25">
      <c r="A32" s="53"/>
      <c r="B32" s="209"/>
      <c r="C32" s="189"/>
      <c r="D32" s="189"/>
      <c r="E32" s="189"/>
      <c r="F32" s="69" t="s">
        <v>87</v>
      </c>
      <c r="G32" s="70" t="str">
        <f t="shared" ref="G32" si="10">IF(E29&lt;0.125,"NA",IF(0.125&lt;=E29,(0.8*E29)))</f>
        <v>NA</v>
      </c>
      <c r="H32" s="71"/>
      <c r="I32" s="72"/>
      <c r="J32" s="73"/>
      <c r="K32" s="189"/>
      <c r="L32" s="189"/>
      <c r="M32" s="189"/>
      <c r="N32" s="189"/>
      <c r="O32" s="189"/>
      <c r="P32" s="194"/>
      <c r="Q32" s="53"/>
      <c r="R32" s="53"/>
      <c r="S32" s="53"/>
      <c r="T32" s="53"/>
      <c r="U32" s="53"/>
      <c r="V32" s="53"/>
      <c r="W32" s="53"/>
      <c r="X32" s="53"/>
      <c r="Y32" s="53"/>
      <c r="Z32" s="53"/>
    </row>
    <row r="33" spans="1:26" s="63" customFormat="1" ht="13.5" customHeight="1" thickBot="1" x14ac:dyDescent="0.3">
      <c r="A33" s="53"/>
      <c r="B33" s="210"/>
      <c r="C33" s="190"/>
      <c r="D33" s="190"/>
      <c r="E33" s="190"/>
      <c r="F33" s="74" t="s">
        <v>88</v>
      </c>
      <c r="G33" s="75">
        <f t="shared" ref="G33" si="11">+E29</f>
        <v>5.1999999999999998E-2</v>
      </c>
      <c r="H33" s="76"/>
      <c r="I33" s="77"/>
      <c r="J33" s="78"/>
      <c r="K33" s="190"/>
      <c r="L33" s="190"/>
      <c r="M33" s="190"/>
      <c r="N33" s="190"/>
      <c r="O33" s="190"/>
      <c r="P33" s="195"/>
      <c r="Q33" s="53"/>
      <c r="R33" s="53"/>
      <c r="S33" s="53"/>
      <c r="T33" s="53"/>
      <c r="U33" s="53"/>
      <c r="V33" s="53"/>
      <c r="W33" s="53"/>
      <c r="X33" s="53"/>
      <c r="Y33" s="53"/>
      <c r="Z33" s="53"/>
    </row>
    <row r="34" spans="1:26" s="63" customFormat="1" ht="13.5" customHeight="1" x14ac:dyDescent="0.25">
      <c r="A34" s="53"/>
      <c r="B34" s="208">
        <v>4</v>
      </c>
      <c r="C34" s="211">
        <f>+C29+$N$12</f>
        <v>4.4999999999999982</v>
      </c>
      <c r="D34" s="188">
        <v>9.5000000000000001E-2</v>
      </c>
      <c r="E34" s="188">
        <v>5.7000000000000002E-2</v>
      </c>
      <c r="F34" s="64" t="s">
        <v>84</v>
      </c>
      <c r="G34" s="65">
        <v>0</v>
      </c>
      <c r="H34" s="66"/>
      <c r="I34" s="67"/>
      <c r="J34" s="68"/>
      <c r="K34" s="188">
        <f t="shared" ref="K34" si="12">+IF(E34&lt;=0.12,(J36),(IF(E34&lt;0.16,((J35+2*J36+J37)/4),IF(E34&gt;=0.16,((J34+3*J35+2*J36+3*J37+J38)/10)))))</f>
        <v>1.3080000000000001</v>
      </c>
      <c r="L34" s="188">
        <f t="shared" ref="L34" si="13">ROUND(+(D29+D34)/2*(C34-C29),3)</f>
        <v>7.0000000000000001E-3</v>
      </c>
      <c r="M34" s="188">
        <f t="shared" ref="M34" si="14">ROUND(+K34*L34,4)</f>
        <v>9.1999999999999998E-3</v>
      </c>
      <c r="N34" s="191">
        <f t="shared" ref="N34" si="15">ROUND(+M34/$M$108*100,2)</f>
        <v>16.309999999999999</v>
      </c>
      <c r="O34" s="192"/>
      <c r="P34" s="193"/>
      <c r="Q34" s="53"/>
      <c r="R34" s="53"/>
      <c r="S34" s="53"/>
      <c r="T34" s="53"/>
      <c r="U34" s="53"/>
      <c r="V34" s="53"/>
      <c r="W34" s="53"/>
      <c r="X34" s="53"/>
      <c r="Y34" s="53"/>
      <c r="Z34" s="53"/>
    </row>
    <row r="35" spans="1:26" s="63" customFormat="1" ht="13.5" customHeight="1" x14ac:dyDescent="0.25">
      <c r="A35" s="53"/>
      <c r="B35" s="209"/>
      <c r="C35" s="189"/>
      <c r="D35" s="189"/>
      <c r="E35" s="189"/>
      <c r="F35" s="69" t="s">
        <v>85</v>
      </c>
      <c r="G35" s="70" t="str">
        <f t="shared" ref="G35" si="16">IF(E34&lt;0.125,"NA",IF(0.125&lt;=E34,(0.2*E34)))</f>
        <v>NA</v>
      </c>
      <c r="H35" s="71"/>
      <c r="I35" s="72"/>
      <c r="J35" s="73"/>
      <c r="K35" s="189"/>
      <c r="L35" s="189"/>
      <c r="M35" s="189"/>
      <c r="N35" s="189"/>
      <c r="O35" s="189"/>
      <c r="P35" s="194"/>
      <c r="Q35" s="53"/>
      <c r="R35" s="53"/>
      <c r="S35" s="53"/>
      <c r="T35" s="53"/>
      <c r="U35" s="53"/>
      <c r="V35" s="53"/>
      <c r="W35" s="53"/>
      <c r="X35" s="53"/>
      <c r="Y35" s="53"/>
      <c r="Z35" s="53"/>
    </row>
    <row r="36" spans="1:26" s="63" customFormat="1" ht="13.5" customHeight="1" x14ac:dyDescent="0.25">
      <c r="A36" s="53"/>
      <c r="B36" s="209"/>
      <c r="C36" s="189"/>
      <c r="D36" s="189"/>
      <c r="E36" s="189"/>
      <c r="F36" s="69" t="s">
        <v>86</v>
      </c>
      <c r="G36" s="70">
        <f t="shared" ref="G36" si="17">+E34*0.4</f>
        <v>2.2800000000000001E-2</v>
      </c>
      <c r="H36" s="71"/>
      <c r="I36" s="72"/>
      <c r="J36" s="73">
        <v>1.3080000000000001</v>
      </c>
      <c r="K36" s="189"/>
      <c r="L36" s="189"/>
      <c r="M36" s="189"/>
      <c r="N36" s="189"/>
      <c r="O36" s="189"/>
      <c r="P36" s="194"/>
      <c r="Q36" s="53"/>
      <c r="R36" s="53"/>
      <c r="S36" s="53"/>
      <c r="T36" s="53"/>
      <c r="U36" s="53"/>
      <c r="V36" s="53"/>
      <c r="W36" s="53"/>
      <c r="X36" s="53"/>
      <c r="Y36" s="53"/>
      <c r="Z36" s="53"/>
    </row>
    <row r="37" spans="1:26" s="63" customFormat="1" ht="13.5" customHeight="1" x14ac:dyDescent="0.25">
      <c r="A37" s="53"/>
      <c r="B37" s="209"/>
      <c r="C37" s="189"/>
      <c r="D37" s="189"/>
      <c r="E37" s="189"/>
      <c r="F37" s="69" t="s">
        <v>87</v>
      </c>
      <c r="G37" s="70" t="str">
        <f t="shared" ref="G37" si="18">IF(E34&lt;0.125,"NA",IF(0.125&lt;=E34,(0.8*E34)))</f>
        <v>NA</v>
      </c>
      <c r="H37" s="71"/>
      <c r="I37" s="72"/>
      <c r="J37" s="73"/>
      <c r="K37" s="189"/>
      <c r="L37" s="189"/>
      <c r="M37" s="189"/>
      <c r="N37" s="189"/>
      <c r="O37" s="189"/>
      <c r="P37" s="194"/>
      <c r="Q37" s="53"/>
      <c r="R37" s="53"/>
      <c r="S37" s="53"/>
      <c r="T37" s="53"/>
      <c r="U37" s="53"/>
      <c r="V37" s="53"/>
      <c r="W37" s="53"/>
      <c r="X37" s="53"/>
      <c r="Y37" s="53"/>
      <c r="Z37" s="53"/>
    </row>
    <row r="38" spans="1:26" s="63" customFormat="1" ht="13.5" customHeight="1" thickBot="1" x14ac:dyDescent="0.3">
      <c r="A38" s="53"/>
      <c r="B38" s="210"/>
      <c r="C38" s="190"/>
      <c r="D38" s="190"/>
      <c r="E38" s="190"/>
      <c r="F38" s="74" t="s">
        <v>88</v>
      </c>
      <c r="G38" s="75">
        <f t="shared" ref="G38" si="19">+E34</f>
        <v>5.7000000000000002E-2</v>
      </c>
      <c r="H38" s="76"/>
      <c r="I38" s="77"/>
      <c r="J38" s="78"/>
      <c r="K38" s="190"/>
      <c r="L38" s="190"/>
      <c r="M38" s="190"/>
      <c r="N38" s="190"/>
      <c r="O38" s="190"/>
      <c r="P38" s="195"/>
      <c r="Q38" s="53"/>
      <c r="R38" s="53"/>
      <c r="S38" s="53"/>
      <c r="T38" s="53"/>
      <c r="U38" s="53"/>
      <c r="V38" s="53"/>
      <c r="W38" s="53"/>
      <c r="X38" s="53"/>
      <c r="Y38" s="53"/>
      <c r="Z38" s="53"/>
    </row>
    <row r="39" spans="1:26" s="63" customFormat="1" ht="13.5" customHeight="1" x14ac:dyDescent="0.25">
      <c r="A39" s="53"/>
      <c r="B39" s="208">
        <v>5</v>
      </c>
      <c r="C39" s="211">
        <f>+C34+$N$12</f>
        <v>4.5999999999999979</v>
      </c>
      <c r="D39" s="188">
        <v>8.4000000000000005E-2</v>
      </c>
      <c r="E39" s="188">
        <v>8.5000000000000006E-2</v>
      </c>
      <c r="F39" s="64" t="s">
        <v>84</v>
      </c>
      <c r="G39" s="65">
        <v>0</v>
      </c>
      <c r="H39" s="66"/>
      <c r="I39" s="67"/>
      <c r="J39" s="68">
        <v>0.73099999999999998</v>
      </c>
      <c r="K39" s="188">
        <f t="shared" ref="K39" si="20">+IF(E39&lt;=0.12,(J41),(IF(E39&lt;0.16,((J40+2*J41+J42)/4),IF(E39&gt;=0.16,((J39+3*J40+2*J41+3*J42+J43)/10)))))</f>
        <v>1.0589999999999999</v>
      </c>
      <c r="L39" s="188">
        <f t="shared" ref="L39" si="21">ROUND(+(D34+D39)/2*(C39-C34),3)</f>
        <v>8.9999999999999993E-3</v>
      </c>
      <c r="M39" s="188">
        <f t="shared" ref="M39" si="22">ROUND(+K39*L39,4)</f>
        <v>9.4999999999999998E-3</v>
      </c>
      <c r="N39" s="191">
        <f t="shared" ref="N39" si="23">ROUND(+M39/$M$108*100,2)</f>
        <v>16.84</v>
      </c>
      <c r="O39" s="192"/>
      <c r="P39" s="193"/>
      <c r="Q39" s="53"/>
      <c r="R39" s="53"/>
      <c r="S39" s="53"/>
      <c r="T39" s="53"/>
      <c r="U39" s="53"/>
      <c r="V39" s="53"/>
      <c r="W39" s="53"/>
      <c r="X39" s="53"/>
      <c r="Y39" s="53"/>
      <c r="Z39" s="53"/>
    </row>
    <row r="40" spans="1:26" s="63" customFormat="1" ht="13.5" customHeight="1" x14ac:dyDescent="0.25">
      <c r="A40" s="53"/>
      <c r="B40" s="209"/>
      <c r="C40" s="189"/>
      <c r="D40" s="189"/>
      <c r="E40" s="189"/>
      <c r="F40" s="69" t="s">
        <v>85</v>
      </c>
      <c r="G40" s="70" t="str">
        <f t="shared" ref="G40" si="24">IF(E39&lt;0.125,"NA",IF(0.125&lt;=E39,(0.2*E39)))</f>
        <v>NA</v>
      </c>
      <c r="H40" s="71"/>
      <c r="I40" s="72"/>
      <c r="J40" s="73"/>
      <c r="K40" s="189"/>
      <c r="L40" s="189"/>
      <c r="M40" s="189"/>
      <c r="N40" s="189"/>
      <c r="O40" s="189"/>
      <c r="P40" s="194"/>
      <c r="Q40" s="53"/>
      <c r="R40" s="53"/>
      <c r="S40" s="53"/>
      <c r="T40" s="53"/>
      <c r="U40" s="53"/>
      <c r="V40" s="53"/>
      <c r="W40" s="53"/>
      <c r="X40" s="53"/>
      <c r="Y40" s="53"/>
      <c r="Z40" s="53"/>
    </row>
    <row r="41" spans="1:26" s="63" customFormat="1" ht="13.5" customHeight="1" x14ac:dyDescent="0.25">
      <c r="A41" s="53"/>
      <c r="B41" s="209"/>
      <c r="C41" s="189"/>
      <c r="D41" s="189"/>
      <c r="E41" s="189"/>
      <c r="F41" s="69" t="s">
        <v>86</v>
      </c>
      <c r="G41" s="70">
        <f t="shared" ref="G41" si="25">+E39*0.4</f>
        <v>3.4000000000000002E-2</v>
      </c>
      <c r="H41" s="71"/>
      <c r="I41" s="72"/>
      <c r="J41" s="73">
        <v>1.0589999999999999</v>
      </c>
      <c r="K41" s="189"/>
      <c r="L41" s="189"/>
      <c r="M41" s="189"/>
      <c r="N41" s="189"/>
      <c r="O41" s="189"/>
      <c r="P41" s="194"/>
      <c r="Q41" s="53"/>
      <c r="R41" s="53"/>
      <c r="S41" s="53"/>
      <c r="T41" s="53"/>
      <c r="U41" s="53"/>
      <c r="V41" s="53"/>
      <c r="W41" s="53"/>
      <c r="X41" s="53"/>
      <c r="Y41" s="53"/>
      <c r="Z41" s="53"/>
    </row>
    <row r="42" spans="1:26" s="63" customFormat="1" ht="13.5" customHeight="1" x14ac:dyDescent="0.25">
      <c r="A42" s="53"/>
      <c r="B42" s="209"/>
      <c r="C42" s="189"/>
      <c r="D42" s="189"/>
      <c r="E42" s="189"/>
      <c r="F42" s="69" t="s">
        <v>87</v>
      </c>
      <c r="G42" s="70" t="str">
        <f t="shared" ref="G42" si="26">IF(E39&lt;0.125,"NA",IF(0.125&lt;=E39,(0.8*E39)))</f>
        <v>NA</v>
      </c>
      <c r="H42" s="71"/>
      <c r="I42" s="72"/>
      <c r="J42" s="73"/>
      <c r="K42" s="189"/>
      <c r="L42" s="189"/>
      <c r="M42" s="189"/>
      <c r="N42" s="189"/>
      <c r="O42" s="189"/>
      <c r="P42" s="194"/>
      <c r="Q42" s="53"/>
      <c r="R42" s="53"/>
      <c r="S42" s="53"/>
      <c r="T42" s="53"/>
      <c r="U42" s="53"/>
      <c r="V42" s="53"/>
      <c r="W42" s="53"/>
      <c r="X42" s="53"/>
      <c r="Y42" s="53"/>
      <c r="Z42" s="53"/>
    </row>
    <row r="43" spans="1:26" s="63" customFormat="1" ht="13.5" customHeight="1" thickBot="1" x14ac:dyDescent="0.3">
      <c r="A43" s="53"/>
      <c r="B43" s="210"/>
      <c r="C43" s="190"/>
      <c r="D43" s="190"/>
      <c r="E43" s="190"/>
      <c r="F43" s="74" t="s">
        <v>88</v>
      </c>
      <c r="G43" s="75">
        <f t="shared" ref="G43" si="27">+E39</f>
        <v>8.5000000000000006E-2</v>
      </c>
      <c r="H43" s="76"/>
      <c r="I43" s="77"/>
      <c r="J43" s="78"/>
      <c r="K43" s="190"/>
      <c r="L43" s="190"/>
      <c r="M43" s="190"/>
      <c r="N43" s="190"/>
      <c r="O43" s="190"/>
      <c r="P43" s="195"/>
      <c r="Q43" s="53"/>
      <c r="R43" s="53"/>
      <c r="S43" s="53"/>
      <c r="T43" s="53"/>
      <c r="U43" s="53"/>
      <c r="V43" s="53"/>
      <c r="W43" s="53"/>
      <c r="X43" s="53"/>
      <c r="Y43" s="53"/>
      <c r="Z43" s="53"/>
    </row>
    <row r="44" spans="1:26" s="63" customFormat="1" ht="13.5" customHeight="1" x14ac:dyDescent="0.25">
      <c r="A44" s="53"/>
      <c r="B44" s="208">
        <v>6</v>
      </c>
      <c r="C44" s="211">
        <f>+C39+$N$12</f>
        <v>4.6999999999999975</v>
      </c>
      <c r="D44" s="188">
        <v>4.8000000000000001E-2</v>
      </c>
      <c r="E44" s="188">
        <v>6.8000000000000005E-2</v>
      </c>
      <c r="F44" s="64" t="s">
        <v>84</v>
      </c>
      <c r="G44" s="65">
        <v>0</v>
      </c>
      <c r="H44" s="66"/>
      <c r="I44" s="67"/>
      <c r="J44" s="68">
        <v>1.7350000000000001</v>
      </c>
      <c r="K44" s="188">
        <f t="shared" ref="K44" si="28">+IF(E44&lt;=0.12,(J46),(IF(E44&lt;0.16,((J45+2*J46+J47)/4),IF(E44&gt;=0.16,((J44+3*J45+2*J46+3*J47+J48)/10)))))</f>
        <v>0.28499999999999998</v>
      </c>
      <c r="L44" s="188">
        <f t="shared" ref="L44" si="29">ROUND(+(D39+D44)/2*(C44-C39),3)</f>
        <v>7.0000000000000001E-3</v>
      </c>
      <c r="M44" s="188">
        <f t="shared" ref="M44" si="30">ROUND(+K44*L44,4)</f>
        <v>2E-3</v>
      </c>
      <c r="N44" s="191">
        <f t="shared" ref="N44" si="31">ROUND(+M44/$M$108*100,2)</f>
        <v>3.55</v>
      </c>
      <c r="O44" s="192"/>
      <c r="P44" s="193"/>
      <c r="Q44" s="53"/>
      <c r="R44" s="53"/>
      <c r="S44" s="53"/>
      <c r="T44" s="53"/>
      <c r="U44" s="53"/>
      <c r="V44" s="53"/>
      <c r="W44" s="53"/>
      <c r="X44" s="53"/>
      <c r="Y44" s="53"/>
      <c r="Z44" s="53"/>
    </row>
    <row r="45" spans="1:26" s="63" customFormat="1" ht="13.5" customHeight="1" x14ac:dyDescent="0.25">
      <c r="A45" s="53"/>
      <c r="B45" s="209"/>
      <c r="C45" s="189"/>
      <c r="D45" s="189"/>
      <c r="E45" s="189"/>
      <c r="F45" s="69" t="s">
        <v>85</v>
      </c>
      <c r="G45" s="70" t="str">
        <f t="shared" ref="G45" si="32">IF(E44&lt;0.125,"NA",IF(0.125&lt;=E44,(0.2*E44)))</f>
        <v>NA</v>
      </c>
      <c r="H45" s="71"/>
      <c r="I45" s="72"/>
      <c r="J45" s="73"/>
      <c r="K45" s="189"/>
      <c r="L45" s="189"/>
      <c r="M45" s="189"/>
      <c r="N45" s="189"/>
      <c r="O45" s="189"/>
      <c r="P45" s="194"/>
      <c r="Q45" s="53"/>
      <c r="R45" s="53"/>
      <c r="S45" s="53"/>
      <c r="T45" s="53"/>
      <c r="U45" s="53"/>
      <c r="V45" s="53"/>
      <c r="W45" s="53"/>
      <c r="X45" s="53"/>
      <c r="Y45" s="53"/>
      <c r="Z45" s="53"/>
    </row>
    <row r="46" spans="1:26" s="63" customFormat="1" ht="13.5" customHeight="1" x14ac:dyDescent="0.25">
      <c r="A46" s="53"/>
      <c r="B46" s="209"/>
      <c r="C46" s="189"/>
      <c r="D46" s="189"/>
      <c r="E46" s="189"/>
      <c r="F46" s="69" t="s">
        <v>86</v>
      </c>
      <c r="G46" s="70">
        <f t="shared" ref="G46" si="33">+E44*0.4</f>
        <v>2.7200000000000002E-2</v>
      </c>
      <c r="H46" s="71"/>
      <c r="I46" s="72"/>
      <c r="J46" s="73">
        <v>0.28499999999999998</v>
      </c>
      <c r="K46" s="189"/>
      <c r="L46" s="189"/>
      <c r="M46" s="189"/>
      <c r="N46" s="189"/>
      <c r="O46" s="189"/>
      <c r="P46" s="194"/>
      <c r="Q46" s="53"/>
      <c r="R46" s="53"/>
      <c r="S46" s="53"/>
      <c r="T46" s="53"/>
      <c r="U46" s="53"/>
      <c r="V46" s="53"/>
      <c r="W46" s="53"/>
      <c r="X46" s="53"/>
      <c r="Y46" s="53"/>
      <c r="Z46" s="53"/>
    </row>
    <row r="47" spans="1:26" s="63" customFormat="1" ht="13.5" customHeight="1" x14ac:dyDescent="0.25">
      <c r="A47" s="53"/>
      <c r="B47" s="209"/>
      <c r="C47" s="189"/>
      <c r="D47" s="189"/>
      <c r="E47" s="189"/>
      <c r="F47" s="69" t="s">
        <v>87</v>
      </c>
      <c r="G47" s="70" t="str">
        <f t="shared" ref="G47" si="34">IF(E44&lt;0.125,"NA",IF(0.125&lt;=E44,(0.8*E44)))</f>
        <v>NA</v>
      </c>
      <c r="H47" s="71"/>
      <c r="I47" s="72"/>
      <c r="J47" s="73"/>
      <c r="K47" s="189"/>
      <c r="L47" s="189"/>
      <c r="M47" s="189"/>
      <c r="N47" s="189"/>
      <c r="O47" s="189"/>
      <c r="P47" s="194"/>
      <c r="Q47" s="53"/>
      <c r="R47" s="53"/>
      <c r="S47" s="53"/>
      <c r="T47" s="53"/>
      <c r="U47" s="53"/>
      <c r="V47" s="53"/>
      <c r="W47" s="53"/>
      <c r="X47" s="53"/>
      <c r="Y47" s="53"/>
      <c r="Z47" s="53"/>
    </row>
    <row r="48" spans="1:26" s="63" customFormat="1" ht="13.5" customHeight="1" thickBot="1" x14ac:dyDescent="0.3">
      <c r="A48" s="53"/>
      <c r="B48" s="210"/>
      <c r="C48" s="190"/>
      <c r="D48" s="190"/>
      <c r="E48" s="190"/>
      <c r="F48" s="74" t="s">
        <v>88</v>
      </c>
      <c r="G48" s="75">
        <f t="shared" ref="G48" si="35">+E44</f>
        <v>6.8000000000000005E-2</v>
      </c>
      <c r="H48" s="76"/>
      <c r="I48" s="77"/>
      <c r="J48" s="78"/>
      <c r="K48" s="190"/>
      <c r="L48" s="190"/>
      <c r="M48" s="190"/>
      <c r="N48" s="190"/>
      <c r="O48" s="190"/>
      <c r="P48" s="195"/>
      <c r="Q48" s="53"/>
      <c r="R48" s="53"/>
      <c r="S48" s="53"/>
      <c r="T48" s="53"/>
      <c r="U48" s="53"/>
      <c r="V48" s="53"/>
      <c r="W48" s="53"/>
      <c r="X48" s="53"/>
      <c r="Y48" s="53"/>
      <c r="Z48" s="53"/>
    </row>
    <row r="49" spans="1:26" s="63" customFormat="1" ht="13.5" customHeight="1" x14ac:dyDescent="0.25">
      <c r="A49" s="53"/>
      <c r="B49" s="208">
        <v>7</v>
      </c>
      <c r="C49" s="211">
        <f>+C44+$N$12</f>
        <v>4.7999999999999972</v>
      </c>
      <c r="D49" s="188">
        <v>4.3999999999999997E-2</v>
      </c>
      <c r="E49" s="188">
        <v>4.2999999999999997E-2</v>
      </c>
      <c r="F49" s="64" t="s">
        <v>84</v>
      </c>
      <c r="G49" s="65">
        <v>0</v>
      </c>
      <c r="H49" s="66"/>
      <c r="I49" s="67"/>
      <c r="J49" s="68">
        <v>0.94599999999999995</v>
      </c>
      <c r="K49" s="188">
        <f t="shared" ref="K49" si="36">+IF(E49&lt;=0.12,(J51),(IF(E49&lt;0.16,((J50+2*J51+J52)/4),IF(E49&gt;=0.16,((J49+3*J50+2*J51+3*J52+J53)/10)))))</f>
        <v>1.679</v>
      </c>
      <c r="L49" s="188">
        <f t="shared" ref="L49" si="37">ROUND(+(D44+D49)/2*(C49-C44),3)</f>
        <v>5.0000000000000001E-3</v>
      </c>
      <c r="M49" s="188">
        <f t="shared" ref="M49" si="38">ROUND(+K49*L49,4)</f>
        <v>8.3999999999999995E-3</v>
      </c>
      <c r="N49" s="191">
        <f t="shared" ref="N49" si="39">ROUND(+M49/$M$108*100,2)</f>
        <v>14.89</v>
      </c>
      <c r="O49" s="192"/>
      <c r="P49" s="193"/>
      <c r="Q49" s="53"/>
      <c r="R49" s="53"/>
      <c r="S49" s="53"/>
      <c r="T49" s="53"/>
      <c r="U49" s="53"/>
      <c r="V49" s="53"/>
      <c r="W49" s="53"/>
      <c r="X49" s="53"/>
      <c r="Y49" s="53"/>
      <c r="Z49" s="53"/>
    </row>
    <row r="50" spans="1:26" s="63" customFormat="1" ht="13.5" customHeight="1" x14ac:dyDescent="0.25">
      <c r="A50" s="53"/>
      <c r="B50" s="209"/>
      <c r="C50" s="189"/>
      <c r="D50" s="189"/>
      <c r="E50" s="189"/>
      <c r="F50" s="69" t="s">
        <v>85</v>
      </c>
      <c r="G50" s="70" t="str">
        <f t="shared" ref="G50" si="40">IF(E49&lt;0.125,"NA",IF(0.125&lt;=E49,(0.2*E49)))</f>
        <v>NA</v>
      </c>
      <c r="H50" s="71"/>
      <c r="I50" s="72"/>
      <c r="J50" s="73"/>
      <c r="K50" s="189"/>
      <c r="L50" s="189"/>
      <c r="M50" s="189"/>
      <c r="N50" s="189"/>
      <c r="O50" s="189"/>
      <c r="P50" s="194"/>
      <c r="Q50" s="53"/>
      <c r="R50" s="53"/>
      <c r="S50" s="53"/>
      <c r="T50" s="53"/>
      <c r="U50" s="53"/>
      <c r="V50" s="53"/>
      <c r="W50" s="53"/>
      <c r="X50" s="53"/>
      <c r="Y50" s="53"/>
      <c r="Z50" s="53"/>
    </row>
    <row r="51" spans="1:26" s="63" customFormat="1" ht="13.5" customHeight="1" x14ac:dyDescent="0.25">
      <c r="A51" s="53"/>
      <c r="B51" s="209"/>
      <c r="C51" s="189"/>
      <c r="D51" s="189"/>
      <c r="E51" s="189"/>
      <c r="F51" s="69" t="s">
        <v>86</v>
      </c>
      <c r="G51" s="70">
        <f t="shared" ref="G51" si="41">+E49*0.4</f>
        <v>1.72E-2</v>
      </c>
      <c r="H51" s="71"/>
      <c r="I51" s="72"/>
      <c r="J51" s="73">
        <v>1.679</v>
      </c>
      <c r="K51" s="189"/>
      <c r="L51" s="189"/>
      <c r="M51" s="189"/>
      <c r="N51" s="189"/>
      <c r="O51" s="189"/>
      <c r="P51" s="194"/>
      <c r="Q51" s="53"/>
      <c r="R51" s="53"/>
      <c r="S51" s="53"/>
      <c r="T51" s="53"/>
      <c r="U51" s="53"/>
      <c r="V51" s="53"/>
      <c r="W51" s="53"/>
      <c r="X51" s="53"/>
      <c r="Y51" s="53"/>
      <c r="Z51" s="53"/>
    </row>
    <row r="52" spans="1:26" s="63" customFormat="1" ht="13.5" customHeight="1" x14ac:dyDescent="0.25">
      <c r="A52" s="53"/>
      <c r="B52" s="209"/>
      <c r="C52" s="189"/>
      <c r="D52" s="189"/>
      <c r="E52" s="189"/>
      <c r="F52" s="69" t="s">
        <v>87</v>
      </c>
      <c r="G52" s="70" t="str">
        <f t="shared" ref="G52" si="42">IF(E49&lt;0.125,"NA",IF(0.125&lt;=E49,(0.8*E49)))</f>
        <v>NA</v>
      </c>
      <c r="H52" s="71"/>
      <c r="I52" s="72"/>
      <c r="J52" s="73"/>
      <c r="K52" s="189"/>
      <c r="L52" s="189"/>
      <c r="M52" s="189"/>
      <c r="N52" s="189"/>
      <c r="O52" s="189"/>
      <c r="P52" s="194"/>
      <c r="Q52" s="53"/>
      <c r="R52" s="53"/>
      <c r="S52" s="53"/>
      <c r="T52" s="53"/>
      <c r="U52" s="53"/>
      <c r="V52" s="53"/>
      <c r="W52" s="53"/>
      <c r="X52" s="53"/>
      <c r="Y52" s="53"/>
      <c r="Z52" s="53"/>
    </row>
    <row r="53" spans="1:26" s="63" customFormat="1" ht="13.5" customHeight="1" thickBot="1" x14ac:dyDescent="0.3">
      <c r="A53" s="53"/>
      <c r="B53" s="210"/>
      <c r="C53" s="190"/>
      <c r="D53" s="190"/>
      <c r="E53" s="190"/>
      <c r="F53" s="74" t="s">
        <v>88</v>
      </c>
      <c r="G53" s="75">
        <f t="shared" ref="G53" si="43">+E49</f>
        <v>4.2999999999999997E-2</v>
      </c>
      <c r="H53" s="76"/>
      <c r="I53" s="77"/>
      <c r="J53" s="78"/>
      <c r="K53" s="190"/>
      <c r="L53" s="190"/>
      <c r="M53" s="190"/>
      <c r="N53" s="190"/>
      <c r="O53" s="190"/>
      <c r="P53" s="195"/>
      <c r="Q53" s="53"/>
      <c r="R53" s="53"/>
      <c r="S53" s="53"/>
      <c r="T53" s="53"/>
      <c r="U53" s="53"/>
      <c r="V53" s="53"/>
      <c r="W53" s="53"/>
      <c r="X53" s="53"/>
      <c r="Y53" s="53"/>
      <c r="Z53" s="53"/>
    </row>
    <row r="54" spans="1:26" s="63" customFormat="1" ht="13.5" customHeight="1" x14ac:dyDescent="0.25">
      <c r="A54" s="53"/>
      <c r="B54" s="208">
        <v>8</v>
      </c>
      <c r="C54" s="211">
        <f>+C49+$N$12</f>
        <v>4.8999999999999968</v>
      </c>
      <c r="D54" s="188">
        <v>3.7999999999999999E-2</v>
      </c>
      <c r="E54" s="188">
        <v>3.6999999999999998E-2</v>
      </c>
      <c r="F54" s="64" t="s">
        <v>84</v>
      </c>
      <c r="G54" s="65">
        <v>0</v>
      </c>
      <c r="H54" s="66"/>
      <c r="I54" s="67"/>
      <c r="J54" s="68">
        <v>0.23300000000000001</v>
      </c>
      <c r="K54" s="188">
        <f t="shared" ref="K54" si="44">+IF(E54&lt;=0.12,(J56),(IF(E54&lt;0.16,((J55+2*J56+J57)/4),IF(E54&gt;=0.16,((J54+3*J55+2*J56+3*J57+J58)/10)))))</f>
        <v>0.71399999999999997</v>
      </c>
      <c r="L54" s="188">
        <f t="shared" ref="L54" si="45">ROUND(+(D49+D54)/2*(C54-C49),3)</f>
        <v>4.0000000000000001E-3</v>
      </c>
      <c r="M54" s="188">
        <f t="shared" ref="M54" si="46">ROUND(+K54*L54,4)</f>
        <v>2.8999999999999998E-3</v>
      </c>
      <c r="N54" s="191">
        <f t="shared" ref="N54" si="47">ROUND(+M54/$M$108*100,2)</f>
        <v>5.14</v>
      </c>
      <c r="O54" s="192"/>
      <c r="P54" s="193"/>
      <c r="Q54" s="53"/>
      <c r="R54" s="53"/>
      <c r="S54" s="53"/>
      <c r="T54" s="53"/>
      <c r="U54" s="53"/>
      <c r="V54" s="53"/>
      <c r="W54" s="53"/>
      <c r="X54" s="53"/>
      <c r="Y54" s="53"/>
      <c r="Z54" s="53"/>
    </row>
    <row r="55" spans="1:26" s="63" customFormat="1" ht="13.5" customHeight="1" x14ac:dyDescent="0.25">
      <c r="A55" s="53"/>
      <c r="B55" s="209"/>
      <c r="C55" s="189"/>
      <c r="D55" s="189"/>
      <c r="E55" s="189"/>
      <c r="F55" s="69" t="s">
        <v>85</v>
      </c>
      <c r="G55" s="70" t="str">
        <f t="shared" ref="G55" si="48">IF(E54&lt;0.125,"NA",IF(0.125&lt;=E54,(0.2*E54)))</f>
        <v>NA</v>
      </c>
      <c r="H55" s="71"/>
      <c r="I55" s="72"/>
      <c r="J55" s="73"/>
      <c r="K55" s="189"/>
      <c r="L55" s="189"/>
      <c r="M55" s="189"/>
      <c r="N55" s="189"/>
      <c r="O55" s="189"/>
      <c r="P55" s="194"/>
      <c r="Q55" s="53"/>
      <c r="R55" s="53"/>
      <c r="S55" s="53"/>
      <c r="T55" s="53"/>
      <c r="U55" s="53"/>
      <c r="V55" s="53"/>
      <c r="W55" s="53"/>
      <c r="X55" s="53"/>
      <c r="Y55" s="53"/>
      <c r="Z55" s="53"/>
    </row>
    <row r="56" spans="1:26" s="63" customFormat="1" ht="13.5" customHeight="1" x14ac:dyDescent="0.25">
      <c r="A56" s="53"/>
      <c r="B56" s="209"/>
      <c r="C56" s="189"/>
      <c r="D56" s="189"/>
      <c r="E56" s="189"/>
      <c r="F56" s="69" t="s">
        <v>86</v>
      </c>
      <c r="G56" s="70">
        <f t="shared" ref="G56" si="49">+E54*0.4</f>
        <v>1.4800000000000001E-2</v>
      </c>
      <c r="H56" s="71"/>
      <c r="I56" s="72"/>
      <c r="J56" s="73">
        <v>0.71399999999999997</v>
      </c>
      <c r="K56" s="189"/>
      <c r="L56" s="189"/>
      <c r="M56" s="189"/>
      <c r="N56" s="189"/>
      <c r="O56" s="189"/>
      <c r="P56" s="194"/>
      <c r="Q56" s="53"/>
      <c r="R56" s="53"/>
      <c r="S56" s="53"/>
      <c r="T56" s="53"/>
      <c r="U56" s="53"/>
      <c r="V56" s="53"/>
      <c r="W56" s="53"/>
      <c r="X56" s="53"/>
      <c r="Y56" s="53"/>
      <c r="Z56" s="53"/>
    </row>
    <row r="57" spans="1:26" s="63" customFormat="1" ht="13.5" customHeight="1" x14ac:dyDescent="0.25">
      <c r="A57" s="53"/>
      <c r="B57" s="209"/>
      <c r="C57" s="189"/>
      <c r="D57" s="189"/>
      <c r="E57" s="189"/>
      <c r="F57" s="69" t="s">
        <v>87</v>
      </c>
      <c r="G57" s="70" t="str">
        <f t="shared" ref="G57" si="50">IF(E54&lt;0.125,"NA",IF(0.125&lt;=E54,(0.8*E54)))</f>
        <v>NA</v>
      </c>
      <c r="H57" s="71"/>
      <c r="I57" s="72"/>
      <c r="J57" s="73"/>
      <c r="K57" s="189"/>
      <c r="L57" s="189"/>
      <c r="M57" s="189"/>
      <c r="N57" s="189"/>
      <c r="O57" s="189"/>
      <c r="P57" s="194"/>
      <c r="Q57" s="53"/>
      <c r="R57" s="53"/>
      <c r="S57" s="53"/>
      <c r="T57" s="53"/>
      <c r="U57" s="53"/>
      <c r="V57" s="53"/>
      <c r="W57" s="53"/>
      <c r="X57" s="53"/>
      <c r="Y57" s="53"/>
      <c r="Z57" s="53"/>
    </row>
    <row r="58" spans="1:26" s="63" customFormat="1" ht="13.5" customHeight="1" thickBot="1" x14ac:dyDescent="0.3">
      <c r="A58" s="53"/>
      <c r="B58" s="210"/>
      <c r="C58" s="190"/>
      <c r="D58" s="190"/>
      <c r="E58" s="190"/>
      <c r="F58" s="74" t="s">
        <v>88</v>
      </c>
      <c r="G58" s="75">
        <f t="shared" ref="G58" si="51">+E54</f>
        <v>3.6999999999999998E-2</v>
      </c>
      <c r="H58" s="76"/>
      <c r="I58" s="77"/>
      <c r="J58" s="78"/>
      <c r="K58" s="190"/>
      <c r="L58" s="190"/>
      <c r="M58" s="190"/>
      <c r="N58" s="190"/>
      <c r="O58" s="190"/>
      <c r="P58" s="195"/>
      <c r="Q58" s="53"/>
      <c r="R58" s="53"/>
      <c r="S58" s="53"/>
      <c r="T58" s="53"/>
      <c r="U58" s="53"/>
      <c r="V58" s="53"/>
      <c r="W58" s="53"/>
      <c r="X58" s="53"/>
      <c r="Y58" s="53"/>
      <c r="Z58" s="53"/>
    </row>
    <row r="59" spans="1:26" s="63" customFormat="1" ht="13.5" customHeight="1" x14ac:dyDescent="0.25">
      <c r="A59" s="53"/>
      <c r="B59" s="208">
        <v>9</v>
      </c>
      <c r="C59" s="211">
        <f>+C54+$N$12</f>
        <v>4.9999999999999964</v>
      </c>
      <c r="D59" s="188">
        <v>3.6999999999999998E-2</v>
      </c>
      <c r="E59" s="188">
        <v>3.3000000000000002E-2</v>
      </c>
      <c r="F59" s="64" t="s">
        <v>84</v>
      </c>
      <c r="G59" s="65">
        <v>0</v>
      </c>
      <c r="H59" s="66"/>
      <c r="I59" s="67"/>
      <c r="J59" s="68">
        <v>0.78600000000000003</v>
      </c>
      <c r="K59" s="188">
        <f t="shared" ref="K59" si="52">+IF(E59&lt;=0.12,(J61),(IF(E59&lt;0.16,((J60+2*J61+J62)/4),IF(E59&gt;=0.16,((J59+3*J60+2*J61+3*J62+J63)/10)))))</f>
        <v>1.0649999999999999</v>
      </c>
      <c r="L59" s="188">
        <f t="shared" ref="L59" si="53">ROUND(+(D54+D59)/2*(C59-C54),3)</f>
        <v>4.0000000000000001E-3</v>
      </c>
      <c r="M59" s="188">
        <f t="shared" ref="M59" si="54">ROUND(+K59*L59,4)</f>
        <v>4.3E-3</v>
      </c>
      <c r="N59" s="191">
        <f t="shared" ref="N59" si="55">ROUND(+M59/$M$108*100,2)</f>
        <v>7.62</v>
      </c>
      <c r="O59" s="192"/>
      <c r="P59" s="193"/>
      <c r="Q59" s="53"/>
      <c r="R59" s="53"/>
      <c r="S59" s="53"/>
      <c r="T59" s="53"/>
      <c r="U59" s="53"/>
      <c r="V59" s="53"/>
      <c r="W59" s="53"/>
      <c r="X59" s="53"/>
      <c r="Y59" s="53"/>
      <c r="Z59" s="53"/>
    </row>
    <row r="60" spans="1:26" s="63" customFormat="1" ht="13.5" customHeight="1" x14ac:dyDescent="0.25">
      <c r="A60" s="53"/>
      <c r="B60" s="209"/>
      <c r="C60" s="189"/>
      <c r="D60" s="189"/>
      <c r="E60" s="189"/>
      <c r="F60" s="69" t="s">
        <v>85</v>
      </c>
      <c r="G60" s="70" t="str">
        <f t="shared" ref="G60" si="56">IF(E59&lt;0.125,"NA",IF(0.125&lt;=E59,(0.2*E59)))</f>
        <v>NA</v>
      </c>
      <c r="H60" s="71"/>
      <c r="I60" s="72"/>
      <c r="J60" s="73"/>
      <c r="K60" s="189"/>
      <c r="L60" s="189"/>
      <c r="M60" s="189"/>
      <c r="N60" s="189"/>
      <c r="O60" s="189"/>
      <c r="P60" s="194"/>
      <c r="Q60" s="53"/>
      <c r="R60" s="53"/>
      <c r="S60" s="53"/>
      <c r="T60" s="53"/>
      <c r="U60" s="53"/>
      <c r="V60" s="53"/>
      <c r="W60" s="53"/>
      <c r="X60" s="53"/>
      <c r="Y60" s="53"/>
      <c r="Z60" s="53"/>
    </row>
    <row r="61" spans="1:26" s="63" customFormat="1" ht="13.5" customHeight="1" x14ac:dyDescent="0.25">
      <c r="A61" s="53"/>
      <c r="B61" s="209"/>
      <c r="C61" s="189"/>
      <c r="D61" s="189"/>
      <c r="E61" s="189"/>
      <c r="F61" s="69" t="s">
        <v>86</v>
      </c>
      <c r="G61" s="70">
        <f t="shared" ref="G61" si="57">+E59*0.4</f>
        <v>1.3200000000000002E-2</v>
      </c>
      <c r="H61" s="71"/>
      <c r="I61" s="72"/>
      <c r="J61" s="73">
        <v>1.0649999999999999</v>
      </c>
      <c r="K61" s="189"/>
      <c r="L61" s="189"/>
      <c r="M61" s="189"/>
      <c r="N61" s="189"/>
      <c r="O61" s="189"/>
      <c r="P61" s="194"/>
      <c r="Q61" s="53"/>
      <c r="R61" s="53"/>
      <c r="S61" s="53"/>
      <c r="T61" s="53"/>
      <c r="U61" s="53"/>
      <c r="V61" s="53"/>
      <c r="W61" s="53"/>
      <c r="X61" s="53"/>
      <c r="Y61" s="53"/>
      <c r="Z61" s="53"/>
    </row>
    <row r="62" spans="1:26" s="63" customFormat="1" ht="13.5" customHeight="1" x14ac:dyDescent="0.25">
      <c r="A62" s="53"/>
      <c r="B62" s="209"/>
      <c r="C62" s="189"/>
      <c r="D62" s="189"/>
      <c r="E62" s="189"/>
      <c r="F62" s="69" t="s">
        <v>87</v>
      </c>
      <c r="G62" s="70" t="str">
        <f t="shared" ref="G62" si="58">IF(E59&lt;0.125,"NA",IF(0.125&lt;=E59,(0.8*E59)))</f>
        <v>NA</v>
      </c>
      <c r="H62" s="71"/>
      <c r="I62" s="72"/>
      <c r="J62" s="73"/>
      <c r="K62" s="189"/>
      <c r="L62" s="189"/>
      <c r="M62" s="189"/>
      <c r="N62" s="189"/>
      <c r="O62" s="189"/>
      <c r="P62" s="194"/>
      <c r="Q62" s="53"/>
      <c r="R62" s="53"/>
      <c r="S62" s="53"/>
      <c r="T62" s="53"/>
      <c r="U62" s="53"/>
      <c r="V62" s="53"/>
      <c r="W62" s="53"/>
      <c r="X62" s="53"/>
      <c r="Y62" s="53"/>
      <c r="Z62" s="53"/>
    </row>
    <row r="63" spans="1:26" s="63" customFormat="1" ht="13.5" customHeight="1" thickBot="1" x14ac:dyDescent="0.3">
      <c r="A63" s="53"/>
      <c r="B63" s="210"/>
      <c r="C63" s="190"/>
      <c r="D63" s="190"/>
      <c r="E63" s="190"/>
      <c r="F63" s="74" t="s">
        <v>88</v>
      </c>
      <c r="G63" s="75">
        <f t="shared" ref="G63" si="59">+E59</f>
        <v>3.3000000000000002E-2</v>
      </c>
      <c r="H63" s="76"/>
      <c r="I63" s="77"/>
      <c r="J63" s="78"/>
      <c r="K63" s="190"/>
      <c r="L63" s="190"/>
      <c r="M63" s="190"/>
      <c r="N63" s="190"/>
      <c r="O63" s="190"/>
      <c r="P63" s="195"/>
      <c r="Q63" s="53"/>
      <c r="R63" s="53"/>
      <c r="S63" s="53"/>
      <c r="T63" s="53"/>
      <c r="U63" s="53"/>
      <c r="V63" s="53"/>
      <c r="W63" s="53"/>
      <c r="X63" s="53"/>
      <c r="Y63" s="53"/>
      <c r="Z63" s="53"/>
    </row>
    <row r="64" spans="1:26" s="63" customFormat="1" ht="13.5" customHeight="1" x14ac:dyDescent="0.25">
      <c r="A64" s="53"/>
      <c r="B64" s="208">
        <v>10</v>
      </c>
      <c r="C64" s="211">
        <f t="shared" ref="C64" si="60">+C59+$N$12</f>
        <v>5.0999999999999961</v>
      </c>
      <c r="D64" s="188">
        <v>3.9E-2</v>
      </c>
      <c r="E64" s="188">
        <v>4.1000000000000002E-2</v>
      </c>
      <c r="F64" s="64" t="s">
        <v>84</v>
      </c>
      <c r="G64" s="65">
        <v>0</v>
      </c>
      <c r="H64" s="66"/>
      <c r="I64" s="67"/>
      <c r="J64" s="68">
        <v>0.7</v>
      </c>
      <c r="K64" s="188">
        <f t="shared" ref="K64" si="61">+IF(E64&lt;=0.12,(J66),(IF(E64&lt;0.16,((J65+2*J66+J67)/4),IF(E64&gt;=0.16,((J64+3*J65+2*J66+3*J67+J68)/10)))))</f>
        <v>0.93100000000000005</v>
      </c>
      <c r="L64" s="188">
        <f t="shared" ref="L64:L84" si="62">ROUND(+(D59+D64)/2*(C64-C59),3)</f>
        <v>4.0000000000000001E-3</v>
      </c>
      <c r="M64" s="188">
        <f t="shared" ref="M64" si="63">ROUND(+K64*L64,4)</f>
        <v>3.7000000000000002E-3</v>
      </c>
      <c r="N64" s="191">
        <f t="shared" ref="N64" si="64">ROUND(+M64/$M$108*100,2)</f>
        <v>6.56</v>
      </c>
      <c r="O64" s="192"/>
      <c r="P64" s="193"/>
      <c r="Q64" s="53"/>
      <c r="R64" s="53"/>
      <c r="S64" s="53"/>
      <c r="T64" s="53"/>
      <c r="U64" s="53"/>
      <c r="V64" s="53"/>
      <c r="W64" s="53"/>
      <c r="X64" s="53"/>
      <c r="Y64" s="53"/>
      <c r="Z64" s="53"/>
    </row>
    <row r="65" spans="1:26" s="63" customFormat="1" ht="13.5" customHeight="1" x14ac:dyDescent="0.25">
      <c r="A65" s="53"/>
      <c r="B65" s="209"/>
      <c r="C65" s="189"/>
      <c r="D65" s="189"/>
      <c r="E65" s="189"/>
      <c r="F65" s="69" t="s">
        <v>85</v>
      </c>
      <c r="G65" s="70" t="str">
        <f t="shared" ref="G65" si="65">IF(E64&lt;0.125,"NA",IF(0.125&lt;=E64,(0.2*E64)))</f>
        <v>NA</v>
      </c>
      <c r="H65" s="71"/>
      <c r="I65" s="72"/>
      <c r="J65" s="73"/>
      <c r="K65" s="189"/>
      <c r="L65" s="189"/>
      <c r="M65" s="189"/>
      <c r="N65" s="189"/>
      <c r="O65" s="189"/>
      <c r="P65" s="194"/>
      <c r="Q65" s="53"/>
      <c r="R65" s="53"/>
      <c r="S65" s="53"/>
      <c r="T65" s="53"/>
      <c r="U65" s="53"/>
      <c r="V65" s="53"/>
      <c r="W65" s="53"/>
      <c r="X65" s="53"/>
      <c r="Y65" s="53"/>
      <c r="Z65" s="53"/>
    </row>
    <row r="66" spans="1:26" s="63" customFormat="1" ht="13.5" customHeight="1" x14ac:dyDescent="0.25">
      <c r="A66" s="53"/>
      <c r="B66" s="209"/>
      <c r="C66" s="189"/>
      <c r="D66" s="189"/>
      <c r="E66" s="189"/>
      <c r="F66" s="69" t="s">
        <v>86</v>
      </c>
      <c r="G66" s="70">
        <f t="shared" ref="G66" si="66">+E64*0.4</f>
        <v>1.6400000000000001E-2</v>
      </c>
      <c r="H66" s="71"/>
      <c r="I66" s="72"/>
      <c r="J66" s="73">
        <v>0.93100000000000005</v>
      </c>
      <c r="K66" s="189"/>
      <c r="L66" s="189"/>
      <c r="M66" s="189"/>
      <c r="N66" s="189"/>
      <c r="O66" s="189"/>
      <c r="P66" s="194"/>
      <c r="Q66" s="53"/>
      <c r="R66" s="53"/>
      <c r="S66" s="53"/>
      <c r="T66" s="53"/>
      <c r="U66" s="53"/>
      <c r="V66" s="53"/>
      <c r="W66" s="53"/>
      <c r="X66" s="53"/>
      <c r="Y66" s="53"/>
      <c r="Z66" s="53"/>
    </row>
    <row r="67" spans="1:26" s="63" customFormat="1" ht="13.5" customHeight="1" x14ac:dyDescent="0.25">
      <c r="A67" s="53"/>
      <c r="B67" s="209"/>
      <c r="C67" s="189"/>
      <c r="D67" s="189"/>
      <c r="E67" s="189"/>
      <c r="F67" s="69" t="s">
        <v>87</v>
      </c>
      <c r="G67" s="70" t="str">
        <f t="shared" ref="G67" si="67">IF(E64&lt;0.125,"NA",IF(0.125&lt;=E64,(0.8*E64)))</f>
        <v>NA</v>
      </c>
      <c r="H67" s="71"/>
      <c r="I67" s="72"/>
      <c r="J67" s="73"/>
      <c r="K67" s="189"/>
      <c r="L67" s="189"/>
      <c r="M67" s="189"/>
      <c r="N67" s="189"/>
      <c r="O67" s="189"/>
      <c r="P67" s="194"/>
      <c r="Q67" s="53"/>
      <c r="R67" s="53"/>
      <c r="S67" s="53"/>
      <c r="T67" s="53"/>
      <c r="U67" s="53"/>
      <c r="V67" s="53"/>
      <c r="W67" s="53"/>
      <c r="X67" s="53"/>
      <c r="Y67" s="53"/>
      <c r="Z67" s="53"/>
    </row>
    <row r="68" spans="1:26" s="63" customFormat="1" ht="13.5" customHeight="1" thickBot="1" x14ac:dyDescent="0.3">
      <c r="A68" s="53"/>
      <c r="B68" s="210"/>
      <c r="C68" s="190"/>
      <c r="D68" s="190"/>
      <c r="E68" s="190"/>
      <c r="F68" s="74" t="s">
        <v>88</v>
      </c>
      <c r="G68" s="75">
        <f t="shared" ref="G68" si="68">+E64</f>
        <v>4.1000000000000002E-2</v>
      </c>
      <c r="H68" s="76"/>
      <c r="I68" s="77"/>
      <c r="J68" s="78"/>
      <c r="K68" s="190"/>
      <c r="L68" s="190"/>
      <c r="M68" s="190"/>
      <c r="N68" s="190"/>
      <c r="O68" s="190"/>
      <c r="P68" s="195"/>
      <c r="Q68" s="53"/>
      <c r="R68" s="53"/>
      <c r="S68" s="53"/>
      <c r="T68" s="53"/>
      <c r="U68" s="53"/>
      <c r="V68" s="53"/>
      <c r="W68" s="53"/>
      <c r="X68" s="53"/>
      <c r="Y68" s="53"/>
      <c r="Z68" s="53"/>
    </row>
    <row r="69" spans="1:26" s="63" customFormat="1" ht="13.5" customHeight="1" x14ac:dyDescent="0.25">
      <c r="A69" s="53"/>
      <c r="B69" s="208">
        <v>11</v>
      </c>
      <c r="C69" s="211">
        <f t="shared" ref="C69" si="69">+C64+$N$12</f>
        <v>5.1999999999999957</v>
      </c>
      <c r="D69" s="188">
        <v>3.5000000000000003E-2</v>
      </c>
      <c r="E69" s="188">
        <v>3.5999999999999997E-2</v>
      </c>
      <c r="F69" s="64" t="s">
        <v>84</v>
      </c>
      <c r="G69" s="65">
        <v>0</v>
      </c>
      <c r="H69" s="66"/>
      <c r="I69" s="67"/>
      <c r="J69" s="68"/>
      <c r="K69" s="188">
        <f t="shared" ref="K69" si="70">+IF(E69&lt;=0.12,(J71),(IF(E69&lt;0.16,((J70+2*J71+J72)/4),IF(E69&gt;=0.16,((J69+3*J70+2*J71+3*J72+J73)/10)))))</f>
        <v>0.871</v>
      </c>
      <c r="L69" s="188">
        <f t="shared" si="62"/>
        <v>4.0000000000000001E-3</v>
      </c>
      <c r="M69" s="188">
        <f t="shared" ref="M69" si="71">ROUND(+K69*L69,4)</f>
        <v>3.5000000000000001E-3</v>
      </c>
      <c r="N69" s="191">
        <f t="shared" ref="N69" si="72">ROUND(+M69/$M$108*100,2)</f>
        <v>6.21</v>
      </c>
      <c r="O69" s="192"/>
      <c r="P69" s="193"/>
      <c r="Q69" s="53"/>
      <c r="R69" s="53"/>
      <c r="S69" s="53"/>
      <c r="T69" s="53"/>
      <c r="U69" s="53"/>
      <c r="V69" s="53"/>
      <c r="W69" s="53"/>
      <c r="X69" s="53"/>
      <c r="Y69" s="53"/>
      <c r="Z69" s="53"/>
    </row>
    <row r="70" spans="1:26" s="63" customFormat="1" ht="13.5" customHeight="1" x14ac:dyDescent="0.25">
      <c r="A70" s="53"/>
      <c r="B70" s="209"/>
      <c r="C70" s="189"/>
      <c r="D70" s="189"/>
      <c r="E70" s="189"/>
      <c r="F70" s="69" t="s">
        <v>85</v>
      </c>
      <c r="G70" s="70" t="str">
        <f t="shared" ref="G70" si="73">IF(E69&lt;0.125,"NA",IF(0.125&lt;=E69,(0.2*E69)))</f>
        <v>NA</v>
      </c>
      <c r="H70" s="71"/>
      <c r="I70" s="72"/>
      <c r="J70" s="73"/>
      <c r="K70" s="189"/>
      <c r="L70" s="189"/>
      <c r="M70" s="189"/>
      <c r="N70" s="189"/>
      <c r="O70" s="189"/>
      <c r="P70" s="194"/>
      <c r="Q70" s="53"/>
      <c r="R70" s="53"/>
      <c r="S70" s="53"/>
      <c r="T70" s="53"/>
      <c r="U70" s="53"/>
      <c r="V70" s="53"/>
      <c r="W70" s="53"/>
      <c r="X70" s="53"/>
      <c r="Y70" s="53"/>
      <c r="Z70" s="53"/>
    </row>
    <row r="71" spans="1:26" s="63" customFormat="1" ht="13.5" customHeight="1" x14ac:dyDescent="0.25">
      <c r="A71" s="53"/>
      <c r="B71" s="209"/>
      <c r="C71" s="189"/>
      <c r="D71" s="189"/>
      <c r="E71" s="189"/>
      <c r="F71" s="69" t="s">
        <v>86</v>
      </c>
      <c r="G71" s="70">
        <f t="shared" ref="G71" si="74">+E69*0.4</f>
        <v>1.44E-2</v>
      </c>
      <c r="H71" s="71"/>
      <c r="I71" s="72"/>
      <c r="J71" s="73">
        <v>0.871</v>
      </c>
      <c r="K71" s="189"/>
      <c r="L71" s="189"/>
      <c r="M71" s="189"/>
      <c r="N71" s="189"/>
      <c r="O71" s="189"/>
      <c r="P71" s="194"/>
      <c r="Q71" s="53"/>
      <c r="R71" s="53"/>
      <c r="S71" s="53"/>
      <c r="T71" s="53"/>
      <c r="U71" s="53"/>
      <c r="V71" s="53"/>
      <c r="W71" s="53"/>
      <c r="X71" s="53"/>
      <c r="Y71" s="53"/>
      <c r="Z71" s="53"/>
    </row>
    <row r="72" spans="1:26" s="63" customFormat="1" ht="13.5" customHeight="1" x14ac:dyDescent="0.25">
      <c r="A72" s="53"/>
      <c r="B72" s="209"/>
      <c r="C72" s="189"/>
      <c r="D72" s="189"/>
      <c r="E72" s="189"/>
      <c r="F72" s="69" t="s">
        <v>87</v>
      </c>
      <c r="G72" s="70" t="str">
        <f t="shared" ref="G72" si="75">IF(E69&lt;0.125,"NA",IF(0.125&lt;=E69,(0.8*E69)))</f>
        <v>NA</v>
      </c>
      <c r="H72" s="71"/>
      <c r="I72" s="72"/>
      <c r="J72" s="73"/>
      <c r="K72" s="189"/>
      <c r="L72" s="189"/>
      <c r="M72" s="189"/>
      <c r="N72" s="189"/>
      <c r="O72" s="189"/>
      <c r="P72" s="194"/>
      <c r="Q72" s="53"/>
      <c r="R72" s="53"/>
      <c r="S72" s="53"/>
      <c r="T72" s="53"/>
      <c r="U72" s="53"/>
      <c r="V72" s="53"/>
      <c r="W72" s="53"/>
      <c r="X72" s="53"/>
      <c r="Y72" s="53"/>
      <c r="Z72" s="53"/>
    </row>
    <row r="73" spans="1:26" s="63" customFormat="1" ht="13.5" customHeight="1" thickBot="1" x14ac:dyDescent="0.3">
      <c r="A73" s="53"/>
      <c r="B73" s="210"/>
      <c r="C73" s="190"/>
      <c r="D73" s="190"/>
      <c r="E73" s="190"/>
      <c r="F73" s="74" t="s">
        <v>88</v>
      </c>
      <c r="G73" s="75">
        <f t="shared" ref="G73" si="76">+E69</f>
        <v>3.5999999999999997E-2</v>
      </c>
      <c r="H73" s="76"/>
      <c r="I73" s="77"/>
      <c r="J73" s="78"/>
      <c r="K73" s="190"/>
      <c r="L73" s="190"/>
      <c r="M73" s="190"/>
      <c r="N73" s="190"/>
      <c r="O73" s="190"/>
      <c r="P73" s="195"/>
      <c r="Q73" s="53"/>
      <c r="R73" s="53"/>
      <c r="S73" s="53"/>
      <c r="T73" s="53"/>
      <c r="U73" s="53"/>
      <c r="V73" s="53"/>
      <c r="W73" s="53"/>
      <c r="X73" s="53"/>
      <c r="Y73" s="53"/>
      <c r="Z73" s="53"/>
    </row>
    <row r="74" spans="1:26" s="63" customFormat="1" ht="13.5" customHeight="1" x14ac:dyDescent="0.25">
      <c r="A74" s="53"/>
      <c r="B74" s="208">
        <v>12</v>
      </c>
      <c r="C74" s="211">
        <f t="shared" ref="C74" si="77">+C69+$N$12</f>
        <v>5.2999999999999954</v>
      </c>
      <c r="D74" s="188">
        <v>3.2000000000000001E-2</v>
      </c>
      <c r="E74" s="188">
        <v>3.3000000000000002E-2</v>
      </c>
      <c r="F74" s="64" t="s">
        <v>84</v>
      </c>
      <c r="G74" s="65">
        <v>0</v>
      </c>
      <c r="H74" s="66"/>
      <c r="I74" s="67"/>
      <c r="J74" s="68"/>
      <c r="K74" s="188">
        <f t="shared" ref="K74" si="78">+IF(E74&lt;=0.12,(J76),(IF(E74&lt;0.16,((J75+2*J76+J77)/4),IF(E74&gt;=0.16,((J74+3*J75+2*J76+3*J77+J78)/10)))))</f>
        <v>0.92100000000000004</v>
      </c>
      <c r="L74" s="188">
        <f t="shared" si="62"/>
        <v>3.0000000000000001E-3</v>
      </c>
      <c r="M74" s="188">
        <f t="shared" ref="M74" si="79">ROUND(+K74*L74,4)</f>
        <v>2.8E-3</v>
      </c>
      <c r="N74" s="191">
        <f t="shared" ref="N74" si="80">ROUND(+M74/$M$108*100,2)</f>
        <v>4.96</v>
      </c>
      <c r="O74" s="192"/>
      <c r="P74" s="193"/>
      <c r="Q74" s="53"/>
      <c r="R74" s="53"/>
      <c r="S74" s="53"/>
      <c r="T74" s="53"/>
      <c r="U74" s="53"/>
      <c r="V74" s="53"/>
      <c r="W74" s="53"/>
      <c r="X74" s="53"/>
      <c r="Y74" s="53"/>
      <c r="Z74" s="53"/>
    </row>
    <row r="75" spans="1:26" s="63" customFormat="1" ht="13.5" customHeight="1" x14ac:dyDescent="0.25">
      <c r="A75" s="53"/>
      <c r="B75" s="209"/>
      <c r="C75" s="189"/>
      <c r="D75" s="189"/>
      <c r="E75" s="189"/>
      <c r="F75" s="69" t="s">
        <v>85</v>
      </c>
      <c r="G75" s="70" t="str">
        <f t="shared" ref="G75" si="81">IF(E74&lt;0.125,"NA",IF(0.125&lt;=E74,(0.2*E74)))</f>
        <v>NA</v>
      </c>
      <c r="H75" s="71"/>
      <c r="I75" s="72"/>
      <c r="J75" s="73"/>
      <c r="K75" s="189"/>
      <c r="L75" s="189"/>
      <c r="M75" s="189"/>
      <c r="N75" s="189"/>
      <c r="O75" s="189"/>
      <c r="P75" s="194"/>
      <c r="Q75" s="53"/>
      <c r="R75" s="53"/>
      <c r="S75" s="53"/>
      <c r="T75" s="53"/>
      <c r="U75" s="53"/>
      <c r="V75" s="53"/>
      <c r="W75" s="53"/>
      <c r="X75" s="53"/>
      <c r="Y75" s="53"/>
      <c r="Z75" s="53"/>
    </row>
    <row r="76" spans="1:26" s="63" customFormat="1" ht="13.5" customHeight="1" x14ac:dyDescent="0.25">
      <c r="A76" s="53"/>
      <c r="B76" s="209"/>
      <c r="C76" s="189"/>
      <c r="D76" s="189"/>
      <c r="E76" s="189"/>
      <c r="F76" s="69" t="s">
        <v>86</v>
      </c>
      <c r="G76" s="70">
        <f t="shared" ref="G76" si="82">+E74*0.4</f>
        <v>1.3200000000000002E-2</v>
      </c>
      <c r="H76" s="71"/>
      <c r="I76" s="72"/>
      <c r="J76" s="73">
        <v>0.92100000000000004</v>
      </c>
      <c r="K76" s="189"/>
      <c r="L76" s="189"/>
      <c r="M76" s="189"/>
      <c r="N76" s="189"/>
      <c r="O76" s="189"/>
      <c r="P76" s="194"/>
      <c r="Q76" s="53"/>
      <c r="R76" s="53"/>
      <c r="S76" s="53"/>
      <c r="T76" s="53"/>
      <c r="U76" s="53"/>
      <c r="V76" s="53"/>
      <c r="W76" s="53"/>
      <c r="X76" s="53"/>
      <c r="Y76" s="53"/>
      <c r="Z76" s="53"/>
    </row>
    <row r="77" spans="1:26" s="63" customFormat="1" ht="13.5" customHeight="1" x14ac:dyDescent="0.25">
      <c r="A77" s="53"/>
      <c r="B77" s="209"/>
      <c r="C77" s="189"/>
      <c r="D77" s="189"/>
      <c r="E77" s="189"/>
      <c r="F77" s="69" t="s">
        <v>87</v>
      </c>
      <c r="G77" s="70" t="str">
        <f t="shared" ref="G77" si="83">IF(E74&lt;0.125,"NA",IF(0.125&lt;=E74,(0.8*E74)))</f>
        <v>NA</v>
      </c>
      <c r="H77" s="71"/>
      <c r="I77" s="72"/>
      <c r="J77" s="73"/>
      <c r="K77" s="189"/>
      <c r="L77" s="189"/>
      <c r="M77" s="189"/>
      <c r="N77" s="189"/>
      <c r="O77" s="189"/>
      <c r="P77" s="194"/>
      <c r="Q77" s="53"/>
      <c r="R77" s="53"/>
      <c r="S77" s="53"/>
      <c r="T77" s="53"/>
      <c r="U77" s="53"/>
      <c r="V77" s="53"/>
      <c r="W77" s="53"/>
      <c r="X77" s="53"/>
      <c r="Y77" s="53"/>
      <c r="Z77" s="53"/>
    </row>
    <row r="78" spans="1:26" s="63" customFormat="1" ht="13.5" customHeight="1" thickBot="1" x14ac:dyDescent="0.3">
      <c r="A78" s="53"/>
      <c r="B78" s="210"/>
      <c r="C78" s="190"/>
      <c r="D78" s="190"/>
      <c r="E78" s="190"/>
      <c r="F78" s="74" t="s">
        <v>88</v>
      </c>
      <c r="G78" s="75">
        <f t="shared" ref="G78" si="84">+E74</f>
        <v>3.3000000000000002E-2</v>
      </c>
      <c r="H78" s="76"/>
      <c r="I78" s="77"/>
      <c r="J78" s="78"/>
      <c r="K78" s="190"/>
      <c r="L78" s="190"/>
      <c r="M78" s="190"/>
      <c r="N78" s="190"/>
      <c r="O78" s="190"/>
      <c r="P78" s="195"/>
      <c r="Q78" s="53"/>
      <c r="R78" s="53"/>
      <c r="S78" s="53"/>
      <c r="T78" s="53"/>
      <c r="U78" s="53"/>
      <c r="V78" s="53"/>
      <c r="W78" s="53"/>
      <c r="X78" s="53"/>
      <c r="Y78" s="53"/>
      <c r="Z78" s="53"/>
    </row>
    <row r="79" spans="1:26" s="63" customFormat="1" ht="13.5" customHeight="1" x14ac:dyDescent="0.25">
      <c r="A79" s="53"/>
      <c r="B79" s="208">
        <v>13</v>
      </c>
      <c r="C79" s="211">
        <f t="shared" ref="C79" si="85">+C74+$N$12</f>
        <v>5.399999999999995</v>
      </c>
      <c r="D79" s="188">
        <v>2.9000000000000001E-2</v>
      </c>
      <c r="E79" s="188">
        <v>0.03</v>
      </c>
      <c r="F79" s="64" t="s">
        <v>84</v>
      </c>
      <c r="G79" s="65">
        <v>0</v>
      </c>
      <c r="H79" s="66"/>
      <c r="I79" s="67"/>
      <c r="J79" s="68"/>
      <c r="K79" s="188">
        <f t="shared" ref="K79" si="86">+IF(E79&lt;=0.12,(J81),(IF(E79&lt;0.16,((J80+2*J81+J82)/4),IF(E79&gt;=0.16,((J79+3*J80+2*J81+3*J82+J83)/10)))))</f>
        <v>0.93100000000000005</v>
      </c>
      <c r="L79" s="188">
        <f t="shared" si="62"/>
        <v>3.0000000000000001E-3</v>
      </c>
      <c r="M79" s="188">
        <f t="shared" ref="M79" si="87">ROUND(+K79*L79,4)</f>
        <v>2.8E-3</v>
      </c>
      <c r="N79" s="191">
        <f t="shared" ref="N79" si="88">ROUND(+M79/$M$108*100,2)</f>
        <v>4.96</v>
      </c>
      <c r="O79" s="192"/>
      <c r="P79" s="193"/>
      <c r="Q79" s="53"/>
      <c r="R79" s="53"/>
      <c r="S79" s="53"/>
      <c r="T79" s="53"/>
      <c r="U79" s="53"/>
      <c r="V79" s="53"/>
      <c r="W79" s="53"/>
      <c r="X79" s="53"/>
      <c r="Y79" s="53"/>
      <c r="Z79" s="53"/>
    </row>
    <row r="80" spans="1:26" s="63" customFormat="1" ht="13.5" customHeight="1" x14ac:dyDescent="0.25">
      <c r="A80" s="53"/>
      <c r="B80" s="209"/>
      <c r="C80" s="189"/>
      <c r="D80" s="189"/>
      <c r="E80" s="189"/>
      <c r="F80" s="69" t="s">
        <v>85</v>
      </c>
      <c r="G80" s="70" t="str">
        <f t="shared" ref="G80" si="89">IF(E79&lt;0.125,"NA",IF(0.125&lt;=E79,(0.2*E79)))</f>
        <v>NA</v>
      </c>
      <c r="H80" s="71"/>
      <c r="I80" s="72"/>
      <c r="J80" s="73"/>
      <c r="K80" s="189"/>
      <c r="L80" s="189"/>
      <c r="M80" s="189"/>
      <c r="N80" s="189"/>
      <c r="O80" s="189"/>
      <c r="P80" s="194"/>
      <c r="Q80" s="53"/>
      <c r="R80" s="53"/>
      <c r="S80" s="53"/>
      <c r="T80" s="53"/>
      <c r="U80" s="53"/>
      <c r="V80" s="53"/>
      <c r="W80" s="53"/>
      <c r="X80" s="53"/>
      <c r="Y80" s="53"/>
      <c r="Z80" s="53"/>
    </row>
    <row r="81" spans="1:26" s="63" customFormat="1" ht="13.5" customHeight="1" x14ac:dyDescent="0.25">
      <c r="A81" s="53"/>
      <c r="B81" s="209"/>
      <c r="C81" s="189"/>
      <c r="D81" s="189"/>
      <c r="E81" s="189"/>
      <c r="F81" s="69" t="s">
        <v>86</v>
      </c>
      <c r="G81" s="70">
        <f t="shared" ref="G81" si="90">+E79*0.4</f>
        <v>1.2E-2</v>
      </c>
      <c r="H81" s="71"/>
      <c r="I81" s="72"/>
      <c r="J81" s="73">
        <v>0.93100000000000005</v>
      </c>
      <c r="K81" s="189"/>
      <c r="L81" s="189"/>
      <c r="M81" s="189"/>
      <c r="N81" s="189"/>
      <c r="O81" s="189"/>
      <c r="P81" s="194"/>
      <c r="Q81" s="53"/>
      <c r="R81" s="53"/>
      <c r="S81" s="53"/>
      <c r="T81" s="53"/>
      <c r="U81" s="53"/>
      <c r="V81" s="53"/>
      <c r="W81" s="53"/>
      <c r="X81" s="53"/>
      <c r="Y81" s="53"/>
      <c r="Z81" s="53"/>
    </row>
    <row r="82" spans="1:26" s="63" customFormat="1" ht="13.5" customHeight="1" x14ac:dyDescent="0.25">
      <c r="A82" s="53"/>
      <c r="B82" s="209"/>
      <c r="C82" s="189"/>
      <c r="D82" s="189"/>
      <c r="E82" s="189"/>
      <c r="F82" s="69" t="s">
        <v>87</v>
      </c>
      <c r="G82" s="70" t="str">
        <f t="shared" ref="G82" si="91">IF(E79&lt;0.125,"NA",IF(0.125&lt;=E79,(0.8*E79)))</f>
        <v>NA</v>
      </c>
      <c r="H82" s="71"/>
      <c r="I82" s="72"/>
      <c r="J82" s="73"/>
      <c r="K82" s="189"/>
      <c r="L82" s="189"/>
      <c r="M82" s="189"/>
      <c r="N82" s="189"/>
      <c r="O82" s="189"/>
      <c r="P82" s="194"/>
      <c r="Q82" s="53"/>
      <c r="R82" s="53"/>
      <c r="S82" s="53"/>
      <c r="T82" s="53"/>
      <c r="U82" s="53"/>
      <c r="V82" s="53"/>
      <c r="W82" s="53"/>
      <c r="X82" s="53"/>
      <c r="Y82" s="53"/>
      <c r="Z82" s="53"/>
    </row>
    <row r="83" spans="1:26" s="63" customFormat="1" ht="13.5" customHeight="1" thickBot="1" x14ac:dyDescent="0.3">
      <c r="A83" s="53"/>
      <c r="B83" s="210"/>
      <c r="C83" s="190"/>
      <c r="D83" s="190"/>
      <c r="E83" s="190"/>
      <c r="F83" s="74" t="s">
        <v>88</v>
      </c>
      <c r="G83" s="75">
        <f t="shared" ref="G83" si="92">+E79</f>
        <v>0.03</v>
      </c>
      <c r="H83" s="76"/>
      <c r="I83" s="77"/>
      <c r="J83" s="78"/>
      <c r="K83" s="190"/>
      <c r="L83" s="190"/>
      <c r="M83" s="190"/>
      <c r="N83" s="190"/>
      <c r="O83" s="190"/>
      <c r="P83" s="195"/>
      <c r="Q83" s="53"/>
      <c r="R83" s="53"/>
      <c r="S83" s="53"/>
      <c r="T83" s="53"/>
      <c r="U83" s="53"/>
      <c r="V83" s="53"/>
      <c r="W83" s="53"/>
      <c r="X83" s="53"/>
      <c r="Y83" s="53"/>
      <c r="Z83" s="53"/>
    </row>
    <row r="84" spans="1:26" s="63" customFormat="1" ht="13.5" customHeight="1" x14ac:dyDescent="0.25">
      <c r="A84" s="53"/>
      <c r="B84" s="208">
        <v>14</v>
      </c>
      <c r="C84" s="211">
        <f t="shared" ref="C84" si="93">+C79+$N$12</f>
        <v>5.4999999999999947</v>
      </c>
      <c r="D84" s="188">
        <v>0</v>
      </c>
      <c r="E84" s="188">
        <v>2.5000000000000001E-2</v>
      </c>
      <c r="F84" s="64" t="s">
        <v>84</v>
      </c>
      <c r="G84" s="65">
        <v>0</v>
      </c>
      <c r="H84" s="66"/>
      <c r="I84" s="67"/>
      <c r="J84" s="68"/>
      <c r="K84" s="188">
        <f>+IF(E84&lt;=0.12,(J86),(IF(E84&lt;0.16,((J85+2*J86+J87)/4),IF(E84&gt;=0.16,((J84+3*J85+2*J86+3*J87+J88)/10)))))</f>
        <v>0.497</v>
      </c>
      <c r="L84" s="188">
        <f t="shared" si="62"/>
        <v>1E-3</v>
      </c>
      <c r="M84" s="188">
        <f t="shared" ref="M84" si="94">ROUND(+K84*L84,4)</f>
        <v>5.0000000000000001E-4</v>
      </c>
      <c r="N84" s="191">
        <f t="shared" ref="N84" si="95">ROUND(+M84/$M$108*100,2)</f>
        <v>0.89</v>
      </c>
      <c r="O84" s="192"/>
      <c r="P84" s="193"/>
      <c r="Q84" s="53"/>
      <c r="R84" s="53"/>
      <c r="S84" s="53"/>
      <c r="T84" s="53"/>
      <c r="U84" s="53"/>
      <c r="V84" s="53"/>
      <c r="W84" s="53"/>
      <c r="X84" s="53"/>
      <c r="Y84" s="53"/>
      <c r="Z84" s="53"/>
    </row>
    <row r="85" spans="1:26" s="63" customFormat="1" ht="13.5" customHeight="1" x14ac:dyDescent="0.25">
      <c r="A85" s="53"/>
      <c r="B85" s="209"/>
      <c r="C85" s="189"/>
      <c r="D85" s="189"/>
      <c r="E85" s="189"/>
      <c r="F85" s="69" t="s">
        <v>85</v>
      </c>
      <c r="G85" s="70" t="str">
        <f t="shared" ref="G85" si="96">IF(E84&lt;0.125,"NA",IF(0.125&lt;=E84,(0.2*E84)))</f>
        <v>NA</v>
      </c>
      <c r="H85" s="71"/>
      <c r="I85" s="72"/>
      <c r="J85" s="73"/>
      <c r="K85" s="189"/>
      <c r="L85" s="189"/>
      <c r="M85" s="189"/>
      <c r="N85" s="189"/>
      <c r="O85" s="189"/>
      <c r="P85" s="194"/>
      <c r="Q85" s="53"/>
      <c r="R85" s="53"/>
      <c r="S85" s="53"/>
      <c r="T85" s="53"/>
      <c r="U85" s="53"/>
      <c r="V85" s="53"/>
      <c r="W85" s="53"/>
      <c r="X85" s="53"/>
      <c r="Y85" s="53"/>
      <c r="Z85" s="53"/>
    </row>
    <row r="86" spans="1:26" s="63" customFormat="1" ht="13.5" customHeight="1" x14ac:dyDescent="0.25">
      <c r="A86" s="53"/>
      <c r="B86" s="209"/>
      <c r="C86" s="189"/>
      <c r="D86" s="189"/>
      <c r="E86" s="189"/>
      <c r="F86" s="69" t="s">
        <v>86</v>
      </c>
      <c r="G86" s="70">
        <f t="shared" ref="G86" si="97">+E84*0.4</f>
        <v>1.0000000000000002E-2</v>
      </c>
      <c r="H86" s="71"/>
      <c r="I86" s="72"/>
      <c r="J86" s="73">
        <v>0.497</v>
      </c>
      <c r="K86" s="189"/>
      <c r="L86" s="189"/>
      <c r="M86" s="189"/>
      <c r="N86" s="189"/>
      <c r="O86" s="189"/>
      <c r="P86" s="194"/>
      <c r="Q86" s="53"/>
      <c r="R86" s="53"/>
      <c r="S86" s="53"/>
      <c r="T86" s="53"/>
      <c r="U86" s="53"/>
      <c r="V86" s="53"/>
      <c r="W86" s="53"/>
      <c r="X86" s="53"/>
      <c r="Y86" s="53"/>
      <c r="Z86" s="53"/>
    </row>
    <row r="87" spans="1:26" s="63" customFormat="1" ht="13.5" customHeight="1" x14ac:dyDescent="0.25">
      <c r="A87" s="53"/>
      <c r="B87" s="209"/>
      <c r="C87" s="189"/>
      <c r="D87" s="189"/>
      <c r="E87" s="189"/>
      <c r="F87" s="69" t="s">
        <v>87</v>
      </c>
      <c r="G87" s="70" t="str">
        <f t="shared" ref="G87" si="98">IF(E84&lt;0.125,"NA",IF(0.125&lt;=E84,(0.8*E84)))</f>
        <v>NA</v>
      </c>
      <c r="H87" s="71"/>
      <c r="I87" s="72"/>
      <c r="J87" s="73"/>
      <c r="K87" s="189"/>
      <c r="L87" s="189"/>
      <c r="M87" s="189"/>
      <c r="N87" s="189"/>
      <c r="O87" s="189"/>
      <c r="P87" s="194"/>
      <c r="Q87" s="53"/>
      <c r="R87" s="53"/>
      <c r="S87" s="53"/>
      <c r="T87" s="53"/>
      <c r="U87" s="53"/>
      <c r="V87" s="53"/>
      <c r="W87" s="53"/>
      <c r="X87" s="53"/>
      <c r="Y87" s="53"/>
      <c r="Z87" s="53"/>
    </row>
    <row r="88" spans="1:26" s="63" customFormat="1" ht="13.5" customHeight="1" thickBot="1" x14ac:dyDescent="0.3">
      <c r="A88" s="53"/>
      <c r="B88" s="210"/>
      <c r="C88" s="190"/>
      <c r="D88" s="190"/>
      <c r="E88" s="190"/>
      <c r="F88" s="74" t="s">
        <v>88</v>
      </c>
      <c r="G88" s="75">
        <f t="shared" ref="G88" si="99">+E84</f>
        <v>2.5000000000000001E-2</v>
      </c>
      <c r="H88" s="76"/>
      <c r="I88" s="77"/>
      <c r="J88" s="78"/>
      <c r="K88" s="190"/>
      <c r="L88" s="190"/>
      <c r="M88" s="190"/>
      <c r="N88" s="190"/>
      <c r="O88" s="190"/>
      <c r="P88" s="195"/>
      <c r="Q88" s="53"/>
      <c r="R88" s="53"/>
      <c r="S88" s="53"/>
      <c r="T88" s="53"/>
      <c r="U88" s="53"/>
      <c r="V88" s="53"/>
      <c r="W88" s="53"/>
      <c r="X88" s="53"/>
      <c r="Y88" s="53"/>
      <c r="Z88" s="53"/>
    </row>
    <row r="89" spans="1:26" s="3" customFormat="1" ht="14.1" customHeight="1" x14ac:dyDescent="0.2">
      <c r="B89" s="196" t="s">
        <v>29</v>
      </c>
      <c r="C89" s="199"/>
      <c r="D89" s="200"/>
      <c r="E89" s="200"/>
      <c r="F89" s="200"/>
      <c r="G89" s="200"/>
      <c r="H89" s="200"/>
      <c r="I89" s="200"/>
      <c r="J89" s="200"/>
      <c r="K89" s="200"/>
      <c r="L89" s="200"/>
      <c r="M89" s="200"/>
      <c r="N89" s="200"/>
      <c r="O89" s="200"/>
      <c r="P89" s="201"/>
    </row>
    <row r="90" spans="1:26" s="3" customFormat="1" ht="14.1" customHeight="1" x14ac:dyDescent="0.2">
      <c r="B90" s="197"/>
      <c r="C90" s="202"/>
      <c r="D90" s="203"/>
      <c r="E90" s="203"/>
      <c r="F90" s="203"/>
      <c r="G90" s="203"/>
      <c r="H90" s="203"/>
      <c r="I90" s="203"/>
      <c r="J90" s="203"/>
      <c r="K90" s="203"/>
      <c r="L90" s="203"/>
      <c r="M90" s="203"/>
      <c r="N90" s="203"/>
      <c r="O90" s="203"/>
      <c r="P90" s="204"/>
    </row>
    <row r="91" spans="1:26" s="3" customFormat="1" ht="14.1" customHeight="1" x14ac:dyDescent="0.2">
      <c r="B91" s="197"/>
      <c r="C91" s="202"/>
      <c r="D91" s="203"/>
      <c r="E91" s="203"/>
      <c r="F91" s="203"/>
      <c r="G91" s="203"/>
      <c r="H91" s="203"/>
      <c r="I91" s="203"/>
      <c r="J91" s="203"/>
      <c r="K91" s="203"/>
      <c r="L91" s="203"/>
      <c r="M91" s="203"/>
      <c r="N91" s="203"/>
      <c r="O91" s="203"/>
      <c r="P91" s="204"/>
    </row>
    <row r="92" spans="1:26" s="3" customFormat="1" ht="14.1" customHeight="1" x14ac:dyDescent="0.2">
      <c r="B92" s="197"/>
      <c r="C92" s="202"/>
      <c r="D92" s="203"/>
      <c r="E92" s="203"/>
      <c r="F92" s="203"/>
      <c r="G92" s="203"/>
      <c r="H92" s="203"/>
      <c r="I92" s="203"/>
      <c r="J92" s="203"/>
      <c r="K92" s="203"/>
      <c r="L92" s="203"/>
      <c r="M92" s="203"/>
      <c r="N92" s="203"/>
      <c r="O92" s="203"/>
      <c r="P92" s="204"/>
    </row>
    <row r="93" spans="1:26" s="3" customFormat="1" ht="14.1" customHeight="1" x14ac:dyDescent="0.2">
      <c r="B93" s="197"/>
      <c r="C93" s="202"/>
      <c r="D93" s="203"/>
      <c r="E93" s="203"/>
      <c r="F93" s="203"/>
      <c r="G93" s="203"/>
      <c r="H93" s="203"/>
      <c r="I93" s="203"/>
      <c r="J93" s="203"/>
      <c r="K93" s="203"/>
      <c r="L93" s="203"/>
      <c r="M93" s="203"/>
      <c r="N93" s="203"/>
      <c r="O93" s="203"/>
      <c r="P93" s="204"/>
    </row>
    <row r="94" spans="1:26" s="3" customFormat="1" ht="14.1" customHeight="1" thickBot="1" x14ac:dyDescent="0.25">
      <c r="B94" s="198"/>
      <c r="C94" s="205"/>
      <c r="D94" s="206"/>
      <c r="E94" s="206"/>
      <c r="F94" s="206"/>
      <c r="G94" s="206"/>
      <c r="H94" s="206"/>
      <c r="I94" s="206"/>
      <c r="J94" s="206"/>
      <c r="K94" s="206"/>
      <c r="L94" s="206"/>
      <c r="M94" s="206"/>
      <c r="N94" s="206"/>
      <c r="O94" s="206"/>
      <c r="P94" s="207"/>
    </row>
    <row r="95" spans="1:26" s="3" customFormat="1" ht="28.5" customHeight="1" thickBot="1" x14ac:dyDescent="0.25">
      <c r="A95" s="79"/>
      <c r="B95" s="80" t="s">
        <v>89</v>
      </c>
      <c r="C95" s="175" t="s">
        <v>90</v>
      </c>
      <c r="D95" s="175"/>
      <c r="E95" s="175"/>
      <c r="F95" s="175"/>
      <c r="G95" s="175"/>
      <c r="H95" s="176"/>
      <c r="I95" s="177"/>
      <c r="J95" s="80" t="s">
        <v>91</v>
      </c>
      <c r="K95" s="175" t="s">
        <v>92</v>
      </c>
      <c r="L95" s="175"/>
      <c r="M95" s="175"/>
      <c r="N95" s="175"/>
      <c r="O95" s="175"/>
      <c r="P95" s="176"/>
    </row>
    <row r="96" spans="1:26" s="3" customFormat="1" ht="28.5" customHeight="1" thickBot="1" x14ac:dyDescent="0.25">
      <c r="B96" s="81" t="s">
        <v>93</v>
      </c>
      <c r="C96" s="179" t="s">
        <v>94</v>
      </c>
      <c r="D96" s="179"/>
      <c r="E96" s="179"/>
      <c r="F96" s="179"/>
      <c r="G96" s="179"/>
      <c r="H96" s="180"/>
      <c r="I96" s="178"/>
      <c r="J96" s="81" t="s">
        <v>95</v>
      </c>
      <c r="K96" s="179" t="s">
        <v>96</v>
      </c>
      <c r="L96" s="179"/>
      <c r="M96" s="179"/>
      <c r="N96" s="179"/>
      <c r="O96" s="179"/>
      <c r="P96" s="180"/>
    </row>
    <row r="97" spans="1:26" s="19" customFormat="1" ht="13.5" customHeight="1" x14ac:dyDescent="0.25">
      <c r="A97" s="82"/>
      <c r="B97" s="181"/>
      <c r="C97" s="184"/>
      <c r="D97" s="186"/>
      <c r="E97" s="186"/>
      <c r="F97" s="83" t="s">
        <v>84</v>
      </c>
      <c r="G97" s="83">
        <v>0.01</v>
      </c>
      <c r="H97" s="84"/>
      <c r="I97" s="85"/>
      <c r="J97" s="86"/>
      <c r="K97" s="187"/>
      <c r="L97" s="167"/>
      <c r="M97" s="170"/>
      <c r="N97" s="167"/>
      <c r="O97" s="167"/>
      <c r="P97" s="171"/>
      <c r="Q97" s="87"/>
      <c r="R97" s="87"/>
      <c r="S97" s="87"/>
      <c r="T97" s="87"/>
      <c r="U97" s="87"/>
      <c r="V97" s="87"/>
      <c r="W97" s="87"/>
      <c r="X97" s="87"/>
      <c r="Y97" s="87"/>
      <c r="Z97" s="87"/>
    </row>
    <row r="98" spans="1:26" s="19" customFormat="1" ht="13.5" customHeight="1" x14ac:dyDescent="0.25">
      <c r="A98" s="82"/>
      <c r="B98" s="182"/>
      <c r="C98" s="168"/>
      <c r="D98" s="168"/>
      <c r="E98" s="168"/>
      <c r="F98" s="88" t="s">
        <v>97</v>
      </c>
      <c r="G98" s="89">
        <f>+E97*0.1</f>
        <v>0</v>
      </c>
      <c r="H98" s="90"/>
      <c r="I98" s="91"/>
      <c r="J98" s="92"/>
      <c r="K98" s="168"/>
      <c r="L98" s="168"/>
      <c r="M98" s="168"/>
      <c r="N98" s="168"/>
      <c r="O98" s="168"/>
      <c r="P98" s="172"/>
      <c r="Q98" s="87"/>
      <c r="R98" s="87"/>
      <c r="S98" s="87"/>
      <c r="T98" s="87"/>
      <c r="U98" s="87"/>
      <c r="V98" s="87"/>
      <c r="W98" s="87"/>
      <c r="X98" s="87"/>
      <c r="Y98" s="87"/>
      <c r="Z98" s="87"/>
    </row>
    <row r="99" spans="1:26" s="19" customFormat="1" ht="13.5" customHeight="1" x14ac:dyDescent="0.25">
      <c r="A99" s="82"/>
      <c r="B99" s="182"/>
      <c r="C99" s="168"/>
      <c r="D99" s="168"/>
      <c r="E99" s="168"/>
      <c r="F99" s="88" t="s">
        <v>98</v>
      </c>
      <c r="G99" s="89">
        <f>+E97*0.2</f>
        <v>0</v>
      </c>
      <c r="H99" s="90"/>
      <c r="I99" s="91"/>
      <c r="J99" s="92"/>
      <c r="K99" s="168"/>
      <c r="L99" s="168"/>
      <c r="M99" s="168"/>
      <c r="N99" s="168"/>
      <c r="O99" s="168"/>
      <c r="P99" s="172"/>
      <c r="Q99" s="87"/>
      <c r="R99" s="87"/>
      <c r="S99" s="87"/>
      <c r="T99" s="87"/>
      <c r="U99" s="87"/>
      <c r="V99" s="87"/>
      <c r="W99" s="87"/>
      <c r="X99" s="87"/>
      <c r="Y99" s="87"/>
      <c r="Z99" s="87"/>
    </row>
    <row r="100" spans="1:26" s="19" customFormat="1" ht="13.5" customHeight="1" x14ac:dyDescent="0.25">
      <c r="A100" s="82"/>
      <c r="B100" s="182"/>
      <c r="C100" s="168"/>
      <c r="D100" s="168"/>
      <c r="E100" s="168"/>
      <c r="F100" s="88" t="s">
        <v>99</v>
      </c>
      <c r="G100" s="89">
        <f>+E97*0.3</f>
        <v>0</v>
      </c>
      <c r="H100" s="90"/>
      <c r="I100" s="91"/>
      <c r="J100" s="92"/>
      <c r="K100" s="168"/>
      <c r="L100" s="168"/>
      <c r="M100" s="168"/>
      <c r="N100" s="168"/>
      <c r="O100" s="168"/>
      <c r="P100" s="172"/>
      <c r="Q100" s="87"/>
      <c r="R100" s="87"/>
      <c r="S100" s="87"/>
      <c r="T100" s="87"/>
      <c r="U100" s="87"/>
      <c r="V100" s="87"/>
      <c r="W100" s="87"/>
      <c r="X100" s="87"/>
      <c r="Y100" s="87"/>
      <c r="Z100" s="87"/>
    </row>
    <row r="101" spans="1:26" s="19" customFormat="1" ht="13.5" customHeight="1" x14ac:dyDescent="0.25">
      <c r="A101" s="82"/>
      <c r="B101" s="182"/>
      <c r="C101" s="185"/>
      <c r="D101" s="185"/>
      <c r="E101" s="168"/>
      <c r="F101" s="88" t="s">
        <v>100</v>
      </c>
      <c r="G101" s="89">
        <f>+E97*0.4</f>
        <v>0</v>
      </c>
      <c r="H101" s="90"/>
      <c r="I101" s="91"/>
      <c r="J101" s="92"/>
      <c r="K101" s="168"/>
      <c r="L101" s="168"/>
      <c r="M101" s="168"/>
      <c r="N101" s="168"/>
      <c r="O101" s="168"/>
      <c r="P101" s="172"/>
      <c r="Q101" s="87"/>
      <c r="R101" s="87"/>
      <c r="S101" s="87"/>
      <c r="T101" s="87"/>
      <c r="U101" s="87"/>
      <c r="V101" s="87"/>
      <c r="W101" s="87"/>
      <c r="X101" s="87"/>
      <c r="Y101" s="87"/>
      <c r="Z101" s="87"/>
    </row>
    <row r="102" spans="1:26" s="19" customFormat="1" ht="13.5" customHeight="1" x14ac:dyDescent="0.25">
      <c r="A102" s="82"/>
      <c r="B102" s="182"/>
      <c r="C102" s="173"/>
      <c r="D102" s="174"/>
      <c r="E102" s="168"/>
      <c r="F102" s="88" t="s">
        <v>30</v>
      </c>
      <c r="G102" s="89">
        <f>+E97*0.5</f>
        <v>0</v>
      </c>
      <c r="H102" s="90"/>
      <c r="I102" s="91"/>
      <c r="J102" s="92"/>
      <c r="K102" s="168"/>
      <c r="L102" s="168"/>
      <c r="M102" s="168"/>
      <c r="N102" s="168"/>
      <c r="O102" s="168"/>
      <c r="P102" s="172"/>
      <c r="Q102" s="87"/>
      <c r="R102" s="87"/>
      <c r="S102" s="87"/>
      <c r="T102" s="87"/>
      <c r="U102" s="87"/>
      <c r="V102" s="87"/>
      <c r="W102" s="87"/>
      <c r="X102" s="87"/>
      <c r="Y102" s="87"/>
      <c r="Z102" s="87"/>
    </row>
    <row r="103" spans="1:26" s="19" customFormat="1" ht="13.5" customHeight="1" x14ac:dyDescent="0.25">
      <c r="A103" s="82"/>
      <c r="B103" s="182"/>
      <c r="C103" s="168"/>
      <c r="D103" s="168"/>
      <c r="E103" s="168"/>
      <c r="F103" s="88" t="s">
        <v>101</v>
      </c>
      <c r="G103" s="89">
        <f>+E97*0.6</f>
        <v>0</v>
      </c>
      <c r="H103" s="90"/>
      <c r="I103" s="91"/>
      <c r="J103" s="92"/>
      <c r="K103" s="168"/>
      <c r="L103" s="168"/>
      <c r="M103" s="168"/>
      <c r="N103" s="168"/>
      <c r="O103" s="168"/>
      <c r="P103" s="172"/>
      <c r="Q103" s="87"/>
      <c r="R103" s="87"/>
      <c r="S103" s="87"/>
      <c r="T103" s="87"/>
      <c r="U103" s="87"/>
      <c r="V103" s="87"/>
      <c r="W103" s="87"/>
      <c r="X103" s="87"/>
      <c r="Y103" s="87"/>
      <c r="Z103" s="87"/>
    </row>
    <row r="104" spans="1:26" s="19" customFormat="1" ht="13.5" customHeight="1" x14ac:dyDescent="0.25">
      <c r="A104" s="82"/>
      <c r="B104" s="182"/>
      <c r="C104" s="168"/>
      <c r="D104" s="168"/>
      <c r="E104" s="168"/>
      <c r="F104" s="88" t="s">
        <v>102</v>
      </c>
      <c r="G104" s="89">
        <f>+E97*0.7</f>
        <v>0</v>
      </c>
      <c r="H104" s="90"/>
      <c r="I104" s="91"/>
      <c r="J104" s="92"/>
      <c r="K104" s="168"/>
      <c r="L104" s="168"/>
      <c r="M104" s="168"/>
      <c r="N104" s="168"/>
      <c r="O104" s="168"/>
      <c r="P104" s="172"/>
      <c r="Q104" s="87"/>
      <c r="R104" s="87"/>
      <c r="S104" s="87"/>
      <c r="T104" s="87"/>
      <c r="U104" s="87"/>
      <c r="V104" s="87"/>
      <c r="W104" s="87"/>
      <c r="X104" s="87"/>
      <c r="Y104" s="87"/>
      <c r="Z104" s="87"/>
    </row>
    <row r="105" spans="1:26" s="19" customFormat="1" ht="13.5" customHeight="1" x14ac:dyDescent="0.25">
      <c r="A105" s="82"/>
      <c r="B105" s="182"/>
      <c r="C105" s="168"/>
      <c r="D105" s="168"/>
      <c r="E105" s="168"/>
      <c r="F105" s="88" t="s">
        <v>103</v>
      </c>
      <c r="G105" s="89">
        <f>+E97*0.8</f>
        <v>0</v>
      </c>
      <c r="H105" s="90"/>
      <c r="I105" s="91"/>
      <c r="J105" s="92"/>
      <c r="K105" s="168"/>
      <c r="L105" s="168"/>
      <c r="M105" s="168"/>
      <c r="N105" s="168"/>
      <c r="O105" s="168"/>
      <c r="P105" s="172"/>
      <c r="Q105" s="87"/>
      <c r="R105" s="87"/>
      <c r="S105" s="87"/>
      <c r="T105" s="87"/>
      <c r="U105" s="87"/>
      <c r="V105" s="87"/>
      <c r="W105" s="87"/>
      <c r="X105" s="87"/>
      <c r="Y105" s="87"/>
      <c r="Z105" s="87"/>
    </row>
    <row r="106" spans="1:26" s="19" customFormat="1" ht="13.5" customHeight="1" x14ac:dyDescent="0.25">
      <c r="A106" s="82"/>
      <c r="B106" s="182"/>
      <c r="C106" s="168"/>
      <c r="D106" s="168"/>
      <c r="E106" s="168"/>
      <c r="F106" s="88" t="s">
        <v>104</v>
      </c>
      <c r="G106" s="89">
        <f>+E97*0.9</f>
        <v>0</v>
      </c>
      <c r="H106" s="90"/>
      <c r="I106" s="91"/>
      <c r="J106" s="92"/>
      <c r="K106" s="168"/>
      <c r="L106" s="168"/>
      <c r="M106" s="168"/>
      <c r="N106" s="168"/>
      <c r="O106" s="168"/>
      <c r="P106" s="172"/>
      <c r="Q106" s="87"/>
      <c r="R106" s="87"/>
      <c r="S106" s="87"/>
      <c r="T106" s="87"/>
      <c r="U106" s="87"/>
      <c r="V106" s="87"/>
      <c r="W106" s="87"/>
      <c r="X106" s="87"/>
      <c r="Y106" s="87"/>
      <c r="Z106" s="87"/>
    </row>
    <row r="107" spans="1:26" s="19" customFormat="1" ht="15.75" thickBot="1" x14ac:dyDescent="0.3">
      <c r="A107" s="82"/>
      <c r="B107" s="183"/>
      <c r="C107" s="169"/>
      <c r="D107" s="169"/>
      <c r="E107" s="169"/>
      <c r="F107" s="93" t="s">
        <v>31</v>
      </c>
      <c r="G107" s="93">
        <f>+E97</f>
        <v>0</v>
      </c>
      <c r="H107" s="94"/>
      <c r="I107" s="95"/>
      <c r="J107" s="96"/>
      <c r="K107" s="169"/>
      <c r="L107" s="169"/>
      <c r="M107" s="169"/>
      <c r="N107" s="169"/>
      <c r="O107" s="168"/>
      <c r="P107" s="172"/>
      <c r="Q107" s="87"/>
      <c r="R107" s="87"/>
      <c r="S107" s="87"/>
      <c r="T107" s="87"/>
      <c r="U107" s="87"/>
      <c r="V107" s="87"/>
      <c r="W107" s="87"/>
      <c r="X107" s="87"/>
      <c r="Y107" s="87"/>
      <c r="Z107" s="87"/>
    </row>
    <row r="108" spans="1:26" s="19" customFormat="1" ht="15" customHeight="1" x14ac:dyDescent="0.25">
      <c r="A108" s="82"/>
      <c r="B108" s="155" t="s">
        <v>32</v>
      </c>
      <c r="C108" s="155"/>
      <c r="D108" s="155"/>
      <c r="E108" s="155"/>
      <c r="F108" s="155"/>
      <c r="G108" s="155"/>
      <c r="H108" s="155"/>
      <c r="I108" s="155"/>
      <c r="J108" s="155"/>
      <c r="K108" s="97">
        <f>ROUND(+M108/L108,3)</f>
        <v>0.89500000000000002</v>
      </c>
      <c r="L108" s="98">
        <f>SUM(L19:L107)</f>
        <v>6.3000000000000014E-2</v>
      </c>
      <c r="M108" s="98">
        <f>SUM(M19:M107)</f>
        <v>5.6399999999999999E-2</v>
      </c>
      <c r="N108" s="99">
        <f>ROUND(SUM(N19:N107),0)</f>
        <v>100</v>
      </c>
      <c r="O108" s="157" t="s">
        <v>33</v>
      </c>
      <c r="P108" s="159"/>
      <c r="Q108" s="87"/>
      <c r="R108" s="87"/>
      <c r="S108" s="87"/>
      <c r="T108" s="87"/>
      <c r="U108" s="87"/>
      <c r="V108" s="87"/>
      <c r="W108" s="87"/>
      <c r="X108" s="87"/>
      <c r="Y108" s="87"/>
      <c r="Z108" s="87"/>
    </row>
    <row r="109" spans="1:26" s="19" customFormat="1" ht="15.75" thickBot="1" x14ac:dyDescent="0.3">
      <c r="A109" s="100"/>
      <c r="B109" s="156"/>
      <c r="C109" s="156"/>
      <c r="D109" s="156"/>
      <c r="E109" s="156"/>
      <c r="F109" s="156"/>
      <c r="G109" s="156"/>
      <c r="H109" s="156"/>
      <c r="I109" s="156"/>
      <c r="J109" s="156"/>
      <c r="K109" s="101" t="s">
        <v>34</v>
      </c>
      <c r="L109" s="102" t="s">
        <v>50</v>
      </c>
      <c r="M109" s="102" t="s">
        <v>51</v>
      </c>
      <c r="N109" s="103" t="s">
        <v>35</v>
      </c>
      <c r="O109" s="158"/>
      <c r="P109" s="160"/>
      <c r="Q109" s="87"/>
      <c r="R109" s="87"/>
      <c r="S109" s="87"/>
      <c r="T109" s="87"/>
      <c r="U109" s="87"/>
      <c r="V109" s="87"/>
      <c r="W109" s="87"/>
      <c r="X109" s="87"/>
      <c r="Y109" s="87"/>
      <c r="Z109" s="87"/>
    </row>
    <row r="110" spans="1:26" ht="15" customHeight="1" thickBot="1" x14ac:dyDescent="0.3">
      <c r="A110" s="5"/>
      <c r="B110" s="161" t="s">
        <v>105</v>
      </c>
      <c r="C110" s="162"/>
      <c r="D110" s="162"/>
      <c r="E110" s="162"/>
      <c r="F110" s="163"/>
      <c r="G110" s="161" t="s">
        <v>106</v>
      </c>
      <c r="H110" s="162"/>
      <c r="I110" s="162"/>
      <c r="J110" s="162"/>
      <c r="K110" s="163"/>
      <c r="L110" s="164" t="s">
        <v>53</v>
      </c>
      <c r="M110" s="165"/>
      <c r="N110" s="165"/>
      <c r="O110" s="165"/>
      <c r="P110" s="166"/>
    </row>
    <row r="111" spans="1:26" ht="15" customHeight="1" x14ac:dyDescent="0.25">
      <c r="A111" s="5"/>
      <c r="B111" s="128"/>
      <c r="C111" s="129"/>
      <c r="D111" s="129"/>
      <c r="E111" s="129"/>
      <c r="F111" s="130"/>
      <c r="G111" s="128"/>
      <c r="H111" s="129"/>
      <c r="I111" s="129"/>
      <c r="J111" s="129"/>
      <c r="K111" s="130"/>
      <c r="L111" s="137" t="s">
        <v>107</v>
      </c>
      <c r="M111" s="138"/>
      <c r="N111" s="138"/>
      <c r="O111" s="139">
        <f>+AVERAGE(E18:E88)</f>
        <v>4.3357142857142858E-2</v>
      </c>
      <c r="P111" s="140"/>
    </row>
    <row r="112" spans="1:26" ht="15" customHeight="1" thickBot="1" x14ac:dyDescent="0.3">
      <c r="A112" s="5"/>
      <c r="B112" s="131"/>
      <c r="C112" s="132"/>
      <c r="D112" s="132"/>
      <c r="E112" s="132"/>
      <c r="F112" s="133"/>
      <c r="G112" s="131"/>
      <c r="H112" s="132"/>
      <c r="I112" s="132"/>
      <c r="J112" s="132"/>
      <c r="K112" s="133"/>
      <c r="L112" s="141" t="s">
        <v>108</v>
      </c>
      <c r="M112" s="142"/>
      <c r="N112" s="142"/>
      <c r="O112" s="143">
        <f>+MAX(E18:E88)</f>
        <v>8.5000000000000006E-2</v>
      </c>
      <c r="P112" s="144"/>
    </row>
    <row r="113" spans="1:16" ht="18" customHeight="1" x14ac:dyDescent="0.25">
      <c r="A113" s="6"/>
      <c r="B113" s="131"/>
      <c r="C113" s="132"/>
      <c r="D113" s="132"/>
      <c r="E113" s="132"/>
      <c r="F113" s="133"/>
      <c r="G113" s="131"/>
      <c r="H113" s="132"/>
      <c r="I113" s="132"/>
      <c r="J113" s="132"/>
      <c r="K113" s="133"/>
      <c r="L113" s="145" t="s">
        <v>109</v>
      </c>
      <c r="M113" s="146"/>
      <c r="N113" s="146"/>
      <c r="O113" s="146"/>
      <c r="P113" s="147"/>
    </row>
    <row r="114" spans="1:16" ht="78.75" customHeight="1" x14ac:dyDescent="0.25">
      <c r="A114" s="10"/>
      <c r="B114" s="131"/>
      <c r="C114" s="132"/>
      <c r="D114" s="132"/>
      <c r="E114" s="132"/>
      <c r="F114" s="133"/>
      <c r="G114" s="131"/>
      <c r="H114" s="132"/>
      <c r="I114" s="132"/>
      <c r="J114" s="132"/>
      <c r="K114" s="133"/>
      <c r="L114" s="145"/>
      <c r="M114" s="146"/>
      <c r="N114" s="146"/>
      <c r="O114" s="146"/>
      <c r="P114" s="147"/>
    </row>
    <row r="115" spans="1:16" ht="15" customHeight="1" thickBot="1" x14ac:dyDescent="0.3">
      <c r="A115" s="5"/>
      <c r="B115" s="131"/>
      <c r="C115" s="132"/>
      <c r="D115" s="132"/>
      <c r="E115" s="132"/>
      <c r="F115" s="133"/>
      <c r="G115" s="131"/>
      <c r="H115" s="132"/>
      <c r="I115" s="132"/>
      <c r="J115" s="132"/>
      <c r="K115" s="133"/>
      <c r="L115" s="148"/>
      <c r="M115" s="149"/>
      <c r="N115" s="149"/>
      <c r="O115" s="149"/>
      <c r="P115" s="150"/>
    </row>
    <row r="116" spans="1:16" ht="15.75" customHeight="1" thickBot="1" x14ac:dyDescent="0.3">
      <c r="A116" s="5"/>
      <c r="B116" s="131"/>
      <c r="C116" s="132"/>
      <c r="D116" s="132"/>
      <c r="E116" s="132"/>
      <c r="F116" s="133"/>
      <c r="G116" s="131"/>
      <c r="H116" s="132"/>
      <c r="I116" s="132"/>
      <c r="J116" s="132"/>
      <c r="K116" s="133"/>
      <c r="L116" s="151" t="s">
        <v>36</v>
      </c>
      <c r="M116" s="152"/>
      <c r="N116" s="152"/>
      <c r="O116" s="152"/>
      <c r="P116" s="104">
        <v>8.27</v>
      </c>
    </row>
    <row r="117" spans="1:16" ht="14.45" customHeight="1" thickBot="1" x14ac:dyDescent="0.3">
      <c r="A117" s="5"/>
      <c r="B117" s="134"/>
      <c r="C117" s="135"/>
      <c r="D117" s="135"/>
      <c r="E117" s="135"/>
      <c r="F117" s="136"/>
      <c r="G117" s="134"/>
      <c r="H117" s="135"/>
      <c r="I117" s="135"/>
      <c r="J117" s="135"/>
      <c r="K117" s="136"/>
      <c r="L117" s="153" t="s">
        <v>52</v>
      </c>
      <c r="M117" s="154"/>
      <c r="N117" s="154"/>
      <c r="O117" s="154"/>
      <c r="P117" s="104">
        <v>0.27300000000000002</v>
      </c>
    </row>
    <row r="118" spans="1:16" ht="23.45" customHeight="1" thickBot="1" x14ac:dyDescent="0.3">
      <c r="A118" s="7"/>
      <c r="B118" s="116"/>
      <c r="C118" s="116"/>
      <c r="D118" s="116"/>
      <c r="E118" s="116"/>
      <c r="F118" s="116"/>
      <c r="G118" s="116"/>
      <c r="H118" s="116"/>
      <c r="I118" s="116"/>
      <c r="J118" s="116"/>
      <c r="K118" s="116"/>
      <c r="L118" s="116"/>
      <c r="M118" s="116"/>
      <c r="N118" s="116"/>
      <c r="O118" s="116"/>
      <c r="P118" s="116"/>
    </row>
    <row r="119" spans="1:16" ht="15.75" thickBot="1" x14ac:dyDescent="0.3">
      <c r="A119" s="117" t="s">
        <v>37</v>
      </c>
      <c r="B119" s="118"/>
      <c r="C119" s="118"/>
      <c r="D119" s="118"/>
      <c r="E119" s="118"/>
      <c r="F119" s="118"/>
      <c r="G119" s="118"/>
      <c r="H119" s="118"/>
      <c r="I119" s="118"/>
      <c r="J119" s="118"/>
      <c r="K119" s="118"/>
      <c r="L119" s="118"/>
      <c r="M119" s="118"/>
      <c r="N119" s="118"/>
      <c r="O119" s="118"/>
      <c r="P119" s="119"/>
    </row>
    <row r="120" spans="1:16" ht="159" customHeight="1" thickBot="1" x14ac:dyDescent="0.3">
      <c r="A120" s="4"/>
      <c r="B120" s="120" t="s">
        <v>110</v>
      </c>
      <c r="C120" s="121"/>
      <c r="D120" s="121"/>
      <c r="E120" s="121"/>
      <c r="F120" s="121"/>
      <c r="G120" s="121"/>
      <c r="H120" s="121"/>
      <c r="I120" s="121"/>
      <c r="J120" s="121"/>
      <c r="K120" s="121" t="s">
        <v>111</v>
      </c>
      <c r="L120" s="121"/>
      <c r="M120" s="121"/>
      <c r="N120" s="121"/>
      <c r="O120" s="121"/>
      <c r="P120" s="122"/>
    </row>
    <row r="121" spans="1:16" s="9" customFormat="1" ht="16.899999999999999" customHeight="1" thickBot="1" x14ac:dyDescent="0.3">
      <c r="A121" s="8"/>
      <c r="B121" s="123"/>
      <c r="C121" s="123"/>
      <c r="D121" s="123"/>
      <c r="E121" s="123"/>
      <c r="F121" s="123"/>
      <c r="G121" s="123"/>
      <c r="H121" s="123"/>
      <c r="I121" s="123"/>
      <c r="J121" s="123"/>
      <c r="K121" s="123"/>
      <c r="L121" s="123"/>
      <c r="M121" s="123"/>
      <c r="N121" s="123"/>
      <c r="O121" s="123"/>
      <c r="P121" s="124"/>
    </row>
    <row r="122" spans="1:16" s="3" customFormat="1" ht="15.75" customHeight="1" thickBot="1" x14ac:dyDescent="0.25">
      <c r="A122" s="125" t="s">
        <v>38</v>
      </c>
      <c r="B122" s="126"/>
      <c r="C122" s="126"/>
      <c r="D122" s="126"/>
      <c r="E122" s="126"/>
      <c r="F122" s="126"/>
      <c r="G122" s="126"/>
      <c r="H122" s="126"/>
      <c r="I122" s="126"/>
      <c r="J122" s="126" t="s">
        <v>39</v>
      </c>
      <c r="K122" s="126"/>
      <c r="L122" s="126"/>
      <c r="M122" s="126"/>
      <c r="N122" s="126"/>
      <c r="O122" s="126"/>
      <c r="P122" s="127"/>
    </row>
  </sheetData>
  <mergeCells count="241">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84:M88"/>
    <mergeCell ref="N84:N88"/>
    <mergeCell ref="O84:O88"/>
    <mergeCell ref="P84:P88"/>
    <mergeCell ref="B89:B94"/>
    <mergeCell ref="C89:P94"/>
    <mergeCell ref="M79:M83"/>
    <mergeCell ref="N79:N83"/>
    <mergeCell ref="O79:O83"/>
    <mergeCell ref="P79:P83"/>
    <mergeCell ref="B84:B88"/>
    <mergeCell ref="C84:C88"/>
    <mergeCell ref="D84:D88"/>
    <mergeCell ref="E84:E88"/>
    <mergeCell ref="K84:K88"/>
    <mergeCell ref="L84:L88"/>
    <mergeCell ref="C95:H95"/>
    <mergeCell ref="I95:I96"/>
    <mergeCell ref="K95:P95"/>
    <mergeCell ref="C96:H96"/>
    <mergeCell ref="K96:P96"/>
    <mergeCell ref="B97:B107"/>
    <mergeCell ref="C97:C101"/>
    <mergeCell ref="D97:D101"/>
    <mergeCell ref="E97:E107"/>
    <mergeCell ref="K97:K107"/>
    <mergeCell ref="B108:J109"/>
    <mergeCell ref="O108:O109"/>
    <mergeCell ref="P108:P109"/>
    <mergeCell ref="B110:F110"/>
    <mergeCell ref="G110:K110"/>
    <mergeCell ref="L110:P110"/>
    <mergeCell ref="L97:L107"/>
    <mergeCell ref="M97:M107"/>
    <mergeCell ref="N97:N107"/>
    <mergeCell ref="O97:O107"/>
    <mergeCell ref="P97:P107"/>
    <mergeCell ref="C102:C107"/>
    <mergeCell ref="D102:D107"/>
    <mergeCell ref="B111:F117"/>
    <mergeCell ref="G111:K117"/>
    <mergeCell ref="L111:N111"/>
    <mergeCell ref="O111:P111"/>
    <mergeCell ref="L112:N112"/>
    <mergeCell ref="O112:P112"/>
    <mergeCell ref="L113:P115"/>
    <mergeCell ref="L116:O116"/>
    <mergeCell ref="L117:O117"/>
    <mergeCell ref="B118:P118"/>
    <mergeCell ref="A119:P119"/>
    <mergeCell ref="B120:J120"/>
    <mergeCell ref="K120:P120"/>
    <mergeCell ref="B121:P121"/>
    <mergeCell ref="A122:C122"/>
    <mergeCell ref="D122:I122"/>
    <mergeCell ref="J122:K122"/>
    <mergeCell ref="L122:P122"/>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Z153"/>
  <sheetViews>
    <sheetView view="pageBreakPreview" zoomScale="85" zoomScaleSheetLayoutView="85"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8"/>
      <c r="B2" s="319"/>
      <c r="C2" s="320"/>
      <c r="D2" s="321"/>
      <c r="E2" s="322" t="s">
        <v>126</v>
      </c>
      <c r="F2" s="323"/>
      <c r="G2" s="323"/>
      <c r="H2" s="323"/>
      <c r="I2" s="323"/>
      <c r="J2" s="323"/>
      <c r="K2" s="323"/>
      <c r="L2" s="323"/>
      <c r="M2" s="323"/>
      <c r="N2" s="323"/>
      <c r="O2" s="324"/>
      <c r="P2" s="325"/>
    </row>
    <row r="3" spans="1:26" s="2" customFormat="1" ht="20.45" customHeight="1" thickBot="1" x14ac:dyDescent="0.3">
      <c r="A3" s="318"/>
      <c r="B3" s="326"/>
      <c r="C3" s="327"/>
      <c r="D3" s="328"/>
      <c r="E3" s="329"/>
      <c r="F3" s="330"/>
      <c r="G3" s="330"/>
      <c r="H3" s="330"/>
      <c r="I3" s="330"/>
      <c r="J3" s="330"/>
      <c r="K3" s="330"/>
      <c r="L3" s="330"/>
      <c r="M3" s="330"/>
      <c r="N3" s="330"/>
      <c r="O3" s="331"/>
      <c r="P3" s="332"/>
    </row>
    <row r="4" spans="1:26" s="19" customFormat="1" ht="4.5" customHeight="1" thickBot="1" x14ac:dyDescent="0.3">
      <c r="A4" s="18"/>
      <c r="B4" s="294"/>
      <c r="C4" s="223"/>
      <c r="D4" s="223"/>
      <c r="E4" s="223"/>
      <c r="F4" s="223"/>
      <c r="G4" s="223"/>
      <c r="H4" s="223"/>
      <c r="I4" s="223"/>
      <c r="J4" s="223"/>
      <c r="K4" s="223"/>
      <c r="L4" s="223"/>
      <c r="M4" s="223"/>
      <c r="N4" s="223"/>
      <c r="O4" s="223"/>
      <c r="P4" s="223"/>
      <c r="Q4" s="2"/>
      <c r="R4" s="2"/>
      <c r="S4" s="2"/>
      <c r="T4" s="2"/>
      <c r="U4" s="2"/>
      <c r="V4" s="2"/>
      <c r="W4" s="2"/>
      <c r="X4" s="2"/>
      <c r="Y4" s="2"/>
      <c r="Z4" s="2"/>
    </row>
    <row r="5" spans="1:26" s="26" customFormat="1" ht="36" customHeight="1" thickBot="1" x14ac:dyDescent="0.3">
      <c r="A5" s="20"/>
      <c r="B5" s="21" t="s">
        <v>0</v>
      </c>
      <c r="C5" s="295">
        <v>43061</v>
      </c>
      <c r="D5" s="296"/>
      <c r="E5" s="22" t="s">
        <v>1</v>
      </c>
      <c r="F5" s="23">
        <v>2</v>
      </c>
      <c r="G5" s="24" t="s">
        <v>2</v>
      </c>
      <c r="H5" s="297" t="s">
        <v>127</v>
      </c>
      <c r="I5" s="298"/>
      <c r="J5" s="298"/>
      <c r="K5" s="298"/>
      <c r="L5" s="298"/>
      <c r="M5" s="298"/>
      <c r="N5" s="298"/>
      <c r="O5" s="298"/>
      <c r="P5" s="299"/>
      <c r="Q5" s="25"/>
      <c r="R5" s="25"/>
      <c r="S5" s="25"/>
      <c r="T5" s="25"/>
      <c r="U5" s="25"/>
      <c r="V5" s="25"/>
      <c r="W5" s="25"/>
      <c r="X5" s="25"/>
      <c r="Y5" s="25"/>
      <c r="Z5" s="25"/>
    </row>
    <row r="6" spans="1:26" s="31" customFormat="1" ht="23.25" customHeight="1" thickBot="1" x14ac:dyDescent="0.3">
      <c r="A6" s="27"/>
      <c r="B6" s="278" t="s">
        <v>3</v>
      </c>
      <c r="C6" s="279"/>
      <c r="D6" s="280" t="s">
        <v>55</v>
      </c>
      <c r="E6" s="281"/>
      <c r="F6" s="281"/>
      <c r="G6" s="281"/>
      <c r="H6" s="281"/>
      <c r="I6" s="282"/>
      <c r="J6" s="28" t="s">
        <v>4</v>
      </c>
      <c r="K6" s="283" t="s">
        <v>112</v>
      </c>
      <c r="L6" s="282"/>
      <c r="M6" s="283" t="s">
        <v>113</v>
      </c>
      <c r="N6" s="284"/>
      <c r="O6" s="29" t="s">
        <v>58</v>
      </c>
      <c r="P6" s="30">
        <v>2040</v>
      </c>
    </row>
    <row r="7" spans="1:26" s="26" customFormat="1" ht="30.75" customHeight="1" x14ac:dyDescent="0.25">
      <c r="B7" s="285" t="s">
        <v>59</v>
      </c>
      <c r="C7" s="286" t="s">
        <v>60</v>
      </c>
      <c r="D7" s="256"/>
      <c r="E7" s="32"/>
      <c r="F7" s="287" t="s">
        <v>61</v>
      </c>
      <c r="G7" s="288"/>
      <c r="H7" s="288"/>
      <c r="I7" s="288"/>
      <c r="J7" s="289" t="s">
        <v>62</v>
      </c>
      <c r="K7" s="290"/>
      <c r="L7" s="290"/>
      <c r="M7" s="291"/>
      <c r="N7" s="292" t="s">
        <v>63</v>
      </c>
      <c r="O7" s="293"/>
      <c r="P7" s="33" t="s">
        <v>64</v>
      </c>
    </row>
    <row r="8" spans="1:26" s="26" customFormat="1" ht="16.5" thickBot="1" x14ac:dyDescent="0.3">
      <c r="B8" s="230"/>
      <c r="C8" s="247" t="s">
        <v>65</v>
      </c>
      <c r="D8" s="246"/>
      <c r="E8" s="34" t="s">
        <v>5</v>
      </c>
      <c r="F8" s="257" t="s">
        <v>6</v>
      </c>
      <c r="G8" s="258"/>
      <c r="H8" s="258"/>
      <c r="I8" s="258"/>
      <c r="J8" s="259"/>
      <c r="K8" s="260"/>
      <c r="L8" s="260"/>
      <c r="M8" s="261"/>
      <c r="N8" s="262"/>
      <c r="O8" s="263"/>
      <c r="P8" s="35"/>
    </row>
    <row r="9" spans="1:26" s="26" customFormat="1" ht="14.25" customHeight="1" x14ac:dyDescent="0.25">
      <c r="B9" s="264" t="s">
        <v>7</v>
      </c>
      <c r="C9" s="267" t="s">
        <v>66</v>
      </c>
      <c r="D9" s="268" t="s">
        <v>67</v>
      </c>
      <c r="E9" s="253"/>
      <c r="F9" s="36"/>
      <c r="G9" s="269" t="s">
        <v>8</v>
      </c>
      <c r="H9" s="270" t="s">
        <v>9</v>
      </c>
      <c r="I9" s="256"/>
      <c r="J9" s="37"/>
      <c r="K9" s="267" t="s">
        <v>68</v>
      </c>
      <c r="L9" s="271" t="s">
        <v>69</v>
      </c>
      <c r="M9" s="272"/>
      <c r="N9" s="273"/>
      <c r="O9" s="273"/>
      <c r="P9" s="274"/>
    </row>
    <row r="10" spans="1:26" s="26" customFormat="1" ht="16.5" thickBot="1" x14ac:dyDescent="0.3">
      <c r="B10" s="265"/>
      <c r="C10" s="210"/>
      <c r="D10" s="251" t="s">
        <v>70</v>
      </c>
      <c r="E10" s="246"/>
      <c r="F10" s="38" t="s">
        <v>5</v>
      </c>
      <c r="G10" s="210"/>
      <c r="H10" s="251" t="s">
        <v>10</v>
      </c>
      <c r="I10" s="246"/>
      <c r="J10" s="39" t="s">
        <v>5</v>
      </c>
      <c r="K10" s="210"/>
      <c r="L10" s="275"/>
      <c r="M10" s="276"/>
      <c r="N10" s="276"/>
      <c r="O10" s="276"/>
      <c r="P10" s="277"/>
    </row>
    <row r="11" spans="1:26" s="26" customFormat="1" ht="18.75" customHeight="1" x14ac:dyDescent="0.25">
      <c r="A11" s="20"/>
      <c r="B11" s="265"/>
      <c r="C11" s="252" t="s">
        <v>11</v>
      </c>
      <c r="D11" s="253"/>
      <c r="E11" s="40">
        <v>0.39374999999999999</v>
      </c>
      <c r="F11" s="254" t="s">
        <v>12</v>
      </c>
      <c r="G11" s="253"/>
      <c r="H11" s="41">
        <v>1.05</v>
      </c>
      <c r="I11" s="255" t="s">
        <v>13</v>
      </c>
      <c r="J11" s="256"/>
      <c r="K11" s="41">
        <v>19</v>
      </c>
      <c r="L11" s="252" t="s">
        <v>14</v>
      </c>
      <c r="M11" s="253"/>
      <c r="N11" s="42">
        <v>2</v>
      </c>
      <c r="O11" s="243" t="s">
        <v>71</v>
      </c>
      <c r="P11" s="244"/>
    </row>
    <row r="12" spans="1:26" s="26" customFormat="1" ht="18.75" customHeight="1" thickBot="1" x14ac:dyDescent="0.3">
      <c r="A12" s="20"/>
      <c r="B12" s="266"/>
      <c r="C12" s="245" t="s">
        <v>15</v>
      </c>
      <c r="D12" s="246"/>
      <c r="E12" s="40">
        <v>0.42569444444444443</v>
      </c>
      <c r="F12" s="247" t="s">
        <v>16</v>
      </c>
      <c r="G12" s="246"/>
      <c r="H12" s="41">
        <v>1.05</v>
      </c>
      <c r="I12" s="248" t="s">
        <v>17</v>
      </c>
      <c r="J12" s="246"/>
      <c r="K12" s="40">
        <v>0.40416666666666662</v>
      </c>
      <c r="L12" s="245" t="s">
        <v>18</v>
      </c>
      <c r="M12" s="246"/>
      <c r="N12" s="43">
        <v>0.1</v>
      </c>
      <c r="O12" s="249">
        <v>3.7</v>
      </c>
      <c r="P12" s="250"/>
    </row>
    <row r="13" spans="1:26" s="26" customFormat="1" ht="21" customHeight="1" x14ac:dyDescent="0.25">
      <c r="A13" s="20"/>
      <c r="B13" s="228" t="s">
        <v>19</v>
      </c>
      <c r="C13" s="231" t="s">
        <v>72</v>
      </c>
      <c r="D13" s="232"/>
      <c r="E13" s="232"/>
      <c r="F13" s="233" t="s">
        <v>73</v>
      </c>
      <c r="G13" s="232"/>
      <c r="H13" s="232"/>
      <c r="I13" s="232"/>
      <c r="J13" s="233" t="s">
        <v>74</v>
      </c>
      <c r="K13" s="232"/>
      <c r="L13" s="232"/>
      <c r="M13" s="232"/>
      <c r="N13" s="234" t="s">
        <v>75</v>
      </c>
      <c r="O13" s="232"/>
      <c r="P13" s="235"/>
      <c r="Q13" s="44"/>
      <c r="R13" s="25"/>
      <c r="S13" s="25"/>
      <c r="T13" s="25"/>
      <c r="U13" s="25"/>
      <c r="V13" s="25"/>
      <c r="W13" s="25"/>
      <c r="X13" s="25"/>
      <c r="Y13" s="25"/>
      <c r="Z13" s="25"/>
    </row>
    <row r="14" spans="1:26" s="26" customFormat="1" ht="21" customHeight="1" x14ac:dyDescent="0.25">
      <c r="A14" s="20"/>
      <c r="B14" s="229"/>
      <c r="C14" s="236" t="s">
        <v>76</v>
      </c>
      <c r="D14" s="237"/>
      <c r="E14" s="237"/>
      <c r="F14" s="238" t="s">
        <v>77</v>
      </c>
      <c r="G14" s="237"/>
      <c r="H14" s="237"/>
      <c r="I14" s="237"/>
      <c r="J14" s="239" t="s">
        <v>78</v>
      </c>
      <c r="K14" s="237"/>
      <c r="L14" s="237"/>
      <c r="M14" s="237"/>
      <c r="N14" s="240"/>
      <c r="O14" s="225"/>
      <c r="P14" s="241"/>
      <c r="Q14" s="25"/>
      <c r="R14" s="25"/>
      <c r="S14" s="25"/>
      <c r="T14" s="25"/>
      <c r="U14" s="25"/>
      <c r="V14" s="25"/>
      <c r="W14" s="25"/>
      <c r="X14" s="25"/>
      <c r="Y14" s="25"/>
      <c r="Z14" s="25"/>
    </row>
    <row r="15" spans="1:26" s="26" customFormat="1" ht="21" customHeight="1" thickBot="1" x14ac:dyDescent="0.3">
      <c r="A15" s="20"/>
      <c r="B15" s="230"/>
      <c r="C15" s="242" t="s">
        <v>79</v>
      </c>
      <c r="D15" s="212"/>
      <c r="E15" s="212"/>
      <c r="F15" s="212" t="s">
        <v>80</v>
      </c>
      <c r="G15" s="213"/>
      <c r="H15" s="213"/>
      <c r="I15" s="213"/>
      <c r="J15" s="212" t="s">
        <v>81</v>
      </c>
      <c r="K15" s="213"/>
      <c r="L15" s="213"/>
      <c r="M15" s="213"/>
      <c r="N15" s="214"/>
      <c r="O15" s="215"/>
      <c r="P15" s="216"/>
      <c r="Q15" s="25"/>
      <c r="R15" s="25"/>
      <c r="S15" s="25"/>
      <c r="T15" s="25"/>
      <c r="U15" s="25"/>
      <c r="V15" s="25"/>
      <c r="W15" s="25"/>
      <c r="X15" s="25"/>
      <c r="Y15" s="25"/>
      <c r="Z15" s="25"/>
    </row>
    <row r="16" spans="1:26" s="26" customFormat="1" ht="16.5" customHeight="1" x14ac:dyDescent="0.25">
      <c r="A16" s="20"/>
      <c r="B16" s="217" t="s">
        <v>20</v>
      </c>
      <c r="C16" s="219" t="s">
        <v>21</v>
      </c>
      <c r="D16" s="219" t="s">
        <v>42</v>
      </c>
      <c r="E16" s="221" t="s">
        <v>22</v>
      </c>
      <c r="F16" s="222" t="s">
        <v>43</v>
      </c>
      <c r="G16" s="223"/>
      <c r="H16" s="219" t="s">
        <v>82</v>
      </c>
      <c r="I16" s="226" t="s">
        <v>83</v>
      </c>
      <c r="J16" s="45" t="s">
        <v>44</v>
      </c>
      <c r="K16" s="46"/>
      <c r="L16" s="47" t="s">
        <v>45</v>
      </c>
      <c r="M16" s="47" t="s">
        <v>46</v>
      </c>
      <c r="N16" s="47" t="s">
        <v>46</v>
      </c>
      <c r="O16" s="47" t="s">
        <v>47</v>
      </c>
      <c r="P16" s="48" t="s">
        <v>23</v>
      </c>
    </row>
    <row r="17" spans="1:26" s="26" customFormat="1" ht="13.5" customHeight="1" thickBot="1" x14ac:dyDescent="0.3">
      <c r="A17" s="49"/>
      <c r="B17" s="218"/>
      <c r="C17" s="220"/>
      <c r="D17" s="220"/>
      <c r="E17" s="220"/>
      <c r="F17" s="224"/>
      <c r="G17" s="225"/>
      <c r="H17" s="220"/>
      <c r="I17" s="227"/>
      <c r="J17" s="50" t="s">
        <v>24</v>
      </c>
      <c r="K17" s="51" t="s">
        <v>25</v>
      </c>
      <c r="L17" s="51" t="s">
        <v>48</v>
      </c>
      <c r="M17" s="51" t="s">
        <v>49</v>
      </c>
      <c r="N17" s="51" t="s">
        <v>26</v>
      </c>
      <c r="O17" s="51" t="s">
        <v>27</v>
      </c>
      <c r="P17" s="52" t="s">
        <v>28</v>
      </c>
    </row>
    <row r="18" spans="1:26" s="63" customFormat="1" ht="13.5" customHeight="1" thickBot="1" x14ac:dyDescent="0.3">
      <c r="A18" s="53"/>
      <c r="B18" s="54"/>
      <c r="C18" s="55">
        <f>+O12</f>
        <v>3.7</v>
      </c>
      <c r="D18" s="55">
        <v>0</v>
      </c>
      <c r="E18" s="56"/>
      <c r="F18" s="57"/>
      <c r="G18" s="58"/>
      <c r="H18" s="59"/>
      <c r="I18" s="60"/>
      <c r="J18" s="61"/>
      <c r="K18" s="56"/>
      <c r="L18" s="56"/>
      <c r="M18" s="56"/>
      <c r="N18" s="56"/>
      <c r="O18" s="56"/>
      <c r="P18" s="62"/>
      <c r="Q18" s="53"/>
      <c r="R18" s="53"/>
      <c r="S18" s="53"/>
      <c r="T18" s="53"/>
      <c r="U18" s="53"/>
      <c r="V18" s="53"/>
      <c r="W18" s="53"/>
      <c r="X18" s="53"/>
      <c r="Y18" s="53"/>
      <c r="Z18" s="53"/>
    </row>
    <row r="19" spans="1:26" s="63" customFormat="1" ht="13.5" customHeight="1" x14ac:dyDescent="0.25">
      <c r="A19" s="53"/>
      <c r="B19" s="208">
        <v>1</v>
      </c>
      <c r="C19" s="211">
        <f>+C18+$N$12</f>
        <v>3.8000000000000003</v>
      </c>
      <c r="D19" s="188">
        <v>3.7999999999999999E-2</v>
      </c>
      <c r="E19" s="188">
        <v>3.7999999999999999E-2</v>
      </c>
      <c r="F19" s="64" t="s">
        <v>84</v>
      </c>
      <c r="G19" s="65">
        <v>0</v>
      </c>
      <c r="H19" s="66"/>
      <c r="I19" s="67"/>
      <c r="J19" s="68"/>
      <c r="K19" s="188">
        <f>+IF(E19&lt;=0.12,(J21),(IF(E19&lt;0.16,((J20+2*J21+J22)/4),IF(E19&gt;=0.16,((J19+3*J20+2*J21+3*J22+J23)/10)))))</f>
        <v>0.72870000000000001</v>
      </c>
      <c r="L19" s="188">
        <f>ROUND(+(D18+D19)/2*(C19-C18),3)</f>
        <v>2E-3</v>
      </c>
      <c r="M19" s="188">
        <f>ROUND(+K19*L19,4)</f>
        <v>1.5E-3</v>
      </c>
      <c r="N19" s="191">
        <f>ROUND(+M19/$M$138*100,2)</f>
        <v>1.07</v>
      </c>
      <c r="O19" s="192"/>
      <c r="P19" s="193"/>
      <c r="Q19" s="53"/>
      <c r="R19" s="53"/>
      <c r="S19" s="53"/>
      <c r="T19" s="53"/>
      <c r="U19" s="53"/>
      <c r="V19" s="53"/>
      <c r="W19" s="53"/>
      <c r="X19" s="53"/>
      <c r="Y19" s="53"/>
      <c r="Z19" s="53"/>
    </row>
    <row r="20" spans="1:26" s="63" customFormat="1" ht="13.5" customHeight="1" x14ac:dyDescent="0.25">
      <c r="A20" s="53"/>
      <c r="B20" s="209"/>
      <c r="C20" s="189"/>
      <c r="D20" s="189"/>
      <c r="E20" s="189"/>
      <c r="F20" s="69" t="s">
        <v>85</v>
      </c>
      <c r="G20" s="70" t="str">
        <f>IF(E19&lt;0.125,"NA",IF(0.125&lt;=E19,(0.2*E19)))</f>
        <v>NA</v>
      </c>
      <c r="H20" s="71"/>
      <c r="I20" s="72"/>
      <c r="J20" s="73"/>
      <c r="K20" s="189"/>
      <c r="L20" s="189"/>
      <c r="M20" s="189"/>
      <c r="N20" s="189"/>
      <c r="O20" s="189"/>
      <c r="P20" s="194"/>
      <c r="Q20" s="53"/>
      <c r="R20" s="53"/>
      <c r="S20" s="53"/>
      <c r="T20" s="53"/>
      <c r="U20" s="53"/>
      <c r="V20" s="53"/>
      <c r="W20" s="53"/>
      <c r="X20" s="53"/>
      <c r="Y20" s="53"/>
      <c r="Z20" s="53"/>
    </row>
    <row r="21" spans="1:26" s="63" customFormat="1" ht="13.5" customHeight="1" x14ac:dyDescent="0.25">
      <c r="A21" s="53"/>
      <c r="B21" s="209"/>
      <c r="C21" s="189"/>
      <c r="D21" s="189"/>
      <c r="E21" s="189"/>
      <c r="F21" s="69" t="s">
        <v>86</v>
      </c>
      <c r="G21" s="70">
        <f>+E19*0.4</f>
        <v>1.52E-2</v>
      </c>
      <c r="H21" s="71"/>
      <c r="I21" s="72"/>
      <c r="J21" s="73">
        <v>0.72870000000000001</v>
      </c>
      <c r="K21" s="189"/>
      <c r="L21" s="189"/>
      <c r="M21" s="189"/>
      <c r="N21" s="189"/>
      <c r="O21" s="189"/>
      <c r="P21" s="194"/>
      <c r="Q21" s="53"/>
      <c r="R21" s="53"/>
      <c r="S21" s="53"/>
      <c r="T21" s="53"/>
      <c r="U21" s="53"/>
      <c r="V21" s="53"/>
      <c r="W21" s="53"/>
      <c r="X21" s="53"/>
      <c r="Y21" s="53"/>
      <c r="Z21" s="53"/>
    </row>
    <row r="22" spans="1:26" s="63" customFormat="1" ht="13.5" customHeight="1" x14ac:dyDescent="0.25">
      <c r="A22" s="53"/>
      <c r="B22" s="209"/>
      <c r="C22" s="189"/>
      <c r="D22" s="189"/>
      <c r="E22" s="189"/>
      <c r="F22" s="69" t="s">
        <v>87</v>
      </c>
      <c r="G22" s="70" t="str">
        <f>IF(E19&lt;0.125,"NA",IF(0.125&lt;=E19,(0.8*E19)))</f>
        <v>NA</v>
      </c>
      <c r="H22" s="71"/>
      <c r="I22" s="72"/>
      <c r="J22" s="73"/>
      <c r="K22" s="189"/>
      <c r="L22" s="189"/>
      <c r="M22" s="189"/>
      <c r="N22" s="189"/>
      <c r="O22" s="189"/>
      <c r="P22" s="194"/>
      <c r="Q22" s="53"/>
      <c r="R22" s="53"/>
      <c r="S22" s="53"/>
      <c r="T22" s="53"/>
      <c r="U22" s="53"/>
      <c r="V22" s="53"/>
      <c r="W22" s="53"/>
      <c r="X22" s="53"/>
      <c r="Y22" s="53"/>
      <c r="Z22" s="53"/>
    </row>
    <row r="23" spans="1:26" s="63" customFormat="1" ht="13.5" customHeight="1" thickBot="1" x14ac:dyDescent="0.3">
      <c r="A23" s="53"/>
      <c r="B23" s="210"/>
      <c r="C23" s="190"/>
      <c r="D23" s="190"/>
      <c r="E23" s="190"/>
      <c r="F23" s="74" t="s">
        <v>88</v>
      </c>
      <c r="G23" s="75">
        <f>+E19</f>
        <v>3.7999999999999999E-2</v>
      </c>
      <c r="H23" s="76"/>
      <c r="I23" s="77"/>
      <c r="J23" s="78"/>
      <c r="K23" s="190"/>
      <c r="L23" s="190"/>
      <c r="M23" s="190"/>
      <c r="N23" s="190"/>
      <c r="O23" s="190"/>
      <c r="P23" s="195"/>
      <c r="Q23" s="53"/>
      <c r="R23" s="53"/>
      <c r="S23" s="53"/>
      <c r="T23" s="53"/>
      <c r="U23" s="53"/>
      <c r="V23" s="53"/>
      <c r="W23" s="53"/>
      <c r="X23" s="53"/>
      <c r="Y23" s="53"/>
      <c r="Z23" s="53"/>
    </row>
    <row r="24" spans="1:26" s="63" customFormat="1" ht="13.5" customHeight="1" x14ac:dyDescent="0.25">
      <c r="A24" s="53"/>
      <c r="B24" s="208">
        <v>2</v>
      </c>
      <c r="C24" s="211">
        <f>+C19+$N$12</f>
        <v>3.9000000000000004</v>
      </c>
      <c r="D24" s="188">
        <v>3.6999999999999998E-2</v>
      </c>
      <c r="E24" s="188">
        <v>3.6999999999999998E-2</v>
      </c>
      <c r="F24" s="64" t="s">
        <v>84</v>
      </c>
      <c r="G24" s="65">
        <v>0</v>
      </c>
      <c r="H24" s="66"/>
      <c r="I24" s="67"/>
      <c r="J24" s="68"/>
      <c r="K24" s="188">
        <f>+IF(E24&lt;=0.12,(J26),(IF(E24&lt;0.16,((J25+2*J26+J27)/4),IF(E24&gt;=0.16,((J24+3*J25+2*J26+3*J27+J28)/10)))))</f>
        <v>0.65300000000000002</v>
      </c>
      <c r="L24" s="188">
        <f>ROUND(+(D19+D24)/2*(C24-C19),3)</f>
        <v>4.0000000000000001E-3</v>
      </c>
      <c r="M24" s="188">
        <f>ROUND(+K24*L24,4)</f>
        <v>2.5999999999999999E-3</v>
      </c>
      <c r="N24" s="191">
        <f>ROUND(+M24/$M$138*100,2)</f>
        <v>1.85</v>
      </c>
      <c r="O24" s="192"/>
      <c r="P24" s="193"/>
      <c r="Q24" s="53"/>
      <c r="R24" s="53"/>
      <c r="S24" s="53"/>
      <c r="T24" s="53"/>
      <c r="U24" s="53"/>
      <c r="V24" s="53"/>
      <c r="W24" s="53"/>
      <c r="X24" s="53"/>
      <c r="Y24" s="53"/>
      <c r="Z24" s="53"/>
    </row>
    <row r="25" spans="1:26" s="63" customFormat="1" ht="13.5" customHeight="1" x14ac:dyDescent="0.25">
      <c r="A25" s="53"/>
      <c r="B25" s="209"/>
      <c r="C25" s="189"/>
      <c r="D25" s="189"/>
      <c r="E25" s="189"/>
      <c r="F25" s="69" t="s">
        <v>85</v>
      </c>
      <c r="G25" s="70" t="str">
        <f>IF(E24&lt;0.125,"NA",IF(0.125&lt;=E24,(0.2*E24)))</f>
        <v>NA</v>
      </c>
      <c r="H25" s="71"/>
      <c r="I25" s="72"/>
      <c r="J25" s="73"/>
      <c r="K25" s="189"/>
      <c r="L25" s="189"/>
      <c r="M25" s="189"/>
      <c r="N25" s="189"/>
      <c r="O25" s="189"/>
      <c r="P25" s="194"/>
      <c r="Q25" s="53"/>
      <c r="R25" s="53"/>
      <c r="S25" s="53"/>
      <c r="T25" s="53"/>
      <c r="U25" s="53"/>
      <c r="V25" s="53"/>
      <c r="W25" s="53"/>
      <c r="X25" s="53"/>
      <c r="Y25" s="53"/>
      <c r="Z25" s="53"/>
    </row>
    <row r="26" spans="1:26" s="63" customFormat="1" ht="13.5" customHeight="1" x14ac:dyDescent="0.25">
      <c r="A26" s="53"/>
      <c r="B26" s="209"/>
      <c r="C26" s="189"/>
      <c r="D26" s="189"/>
      <c r="E26" s="189"/>
      <c r="F26" s="69" t="s">
        <v>86</v>
      </c>
      <c r="G26" s="70">
        <f>+E24*0.4</f>
        <v>1.4800000000000001E-2</v>
      </c>
      <c r="H26" s="71"/>
      <c r="I26" s="72"/>
      <c r="J26" s="73">
        <v>0.65300000000000002</v>
      </c>
      <c r="K26" s="189"/>
      <c r="L26" s="189"/>
      <c r="M26" s="189"/>
      <c r="N26" s="189"/>
      <c r="O26" s="189"/>
      <c r="P26" s="194"/>
      <c r="Q26" s="53"/>
      <c r="R26" s="53"/>
      <c r="S26" s="53"/>
      <c r="T26" s="53"/>
      <c r="U26" s="53"/>
      <c r="V26" s="53"/>
      <c r="W26" s="53"/>
      <c r="X26" s="53"/>
      <c r="Y26" s="53"/>
      <c r="Z26" s="53"/>
    </row>
    <row r="27" spans="1:26" s="63" customFormat="1" ht="13.5" customHeight="1" x14ac:dyDescent="0.25">
      <c r="A27" s="53"/>
      <c r="B27" s="209"/>
      <c r="C27" s="189"/>
      <c r="D27" s="189"/>
      <c r="E27" s="189"/>
      <c r="F27" s="69" t="s">
        <v>87</v>
      </c>
      <c r="G27" s="70" t="str">
        <f>IF(E24&lt;0.125,"NA",IF(0.125&lt;=E24,(0.8*E24)))</f>
        <v>NA</v>
      </c>
      <c r="H27" s="71"/>
      <c r="I27" s="72"/>
      <c r="J27" s="73"/>
      <c r="K27" s="189"/>
      <c r="L27" s="189"/>
      <c r="M27" s="189"/>
      <c r="N27" s="189"/>
      <c r="O27" s="189"/>
      <c r="P27" s="194"/>
      <c r="Q27" s="53"/>
      <c r="R27" s="53"/>
      <c r="S27" s="53"/>
      <c r="T27" s="53"/>
      <c r="U27" s="53"/>
      <c r="V27" s="53"/>
      <c r="W27" s="53"/>
      <c r="X27" s="53"/>
      <c r="Y27" s="53"/>
      <c r="Z27" s="53"/>
    </row>
    <row r="28" spans="1:26" s="63" customFormat="1" ht="13.5" customHeight="1" thickBot="1" x14ac:dyDescent="0.3">
      <c r="A28" s="53"/>
      <c r="B28" s="210"/>
      <c r="C28" s="190"/>
      <c r="D28" s="190"/>
      <c r="E28" s="190"/>
      <c r="F28" s="74" t="s">
        <v>88</v>
      </c>
      <c r="G28" s="75">
        <f>+E24</f>
        <v>3.6999999999999998E-2</v>
      </c>
      <c r="H28" s="76"/>
      <c r="I28" s="77"/>
      <c r="J28" s="78"/>
      <c r="K28" s="190"/>
      <c r="L28" s="190"/>
      <c r="M28" s="190"/>
      <c r="N28" s="190"/>
      <c r="O28" s="190"/>
      <c r="P28" s="195"/>
      <c r="Q28" s="53"/>
      <c r="R28" s="53"/>
      <c r="S28" s="53"/>
      <c r="T28" s="53"/>
      <c r="U28" s="53"/>
      <c r="V28" s="53"/>
      <c r="W28" s="53"/>
      <c r="X28" s="53"/>
      <c r="Y28" s="53"/>
      <c r="Z28" s="53"/>
    </row>
    <row r="29" spans="1:26" s="63" customFormat="1" ht="13.5" customHeight="1" x14ac:dyDescent="0.25">
      <c r="A29" s="53"/>
      <c r="B29" s="208">
        <v>3</v>
      </c>
      <c r="C29" s="211">
        <f t="shared" ref="C29" si="0">+C24+$N$12</f>
        <v>4</v>
      </c>
      <c r="D29" s="188">
        <v>5.7000000000000002E-2</v>
      </c>
      <c r="E29" s="188">
        <v>4.4999999999999998E-2</v>
      </c>
      <c r="F29" s="64" t="s">
        <v>84</v>
      </c>
      <c r="G29" s="65">
        <v>0</v>
      </c>
      <c r="H29" s="66"/>
      <c r="I29" s="67"/>
      <c r="J29" s="68"/>
      <c r="K29" s="188">
        <f t="shared" ref="K29" si="1">+IF(E29&lt;=0.12,(J31),(IF(E29&lt;0.16,((J30+2*J31+J32)/4),IF(E29&gt;=0.16,((J29+3*J30+2*J31+3*J32+J33)/10)))))</f>
        <v>1.389290914</v>
      </c>
      <c r="L29" s="188">
        <f t="shared" ref="L29" si="2">ROUND(+(D24+D29)/2*(C29-C24),3)</f>
        <v>5.0000000000000001E-3</v>
      </c>
      <c r="M29" s="188">
        <f t="shared" ref="M29" si="3">ROUND(+K29*L29,4)</f>
        <v>6.8999999999999999E-3</v>
      </c>
      <c r="N29" s="191">
        <f t="shared" ref="N29" si="4">ROUND(+M29/$M$138*100,2)</f>
        <v>4.9000000000000004</v>
      </c>
      <c r="O29" s="192"/>
      <c r="P29" s="193"/>
      <c r="Q29" s="53"/>
      <c r="R29" s="53"/>
      <c r="S29" s="53"/>
      <c r="T29" s="53"/>
      <c r="U29" s="53"/>
      <c r="V29" s="53"/>
      <c r="W29" s="53"/>
      <c r="X29" s="53"/>
      <c r="Y29" s="53"/>
      <c r="Z29" s="53"/>
    </row>
    <row r="30" spans="1:26" s="63" customFormat="1" ht="13.5" customHeight="1" x14ac:dyDescent="0.25">
      <c r="A30" s="53"/>
      <c r="B30" s="209"/>
      <c r="C30" s="189"/>
      <c r="D30" s="189"/>
      <c r="E30" s="189"/>
      <c r="F30" s="69" t="s">
        <v>85</v>
      </c>
      <c r="G30" s="70" t="str">
        <f t="shared" ref="G30" si="5">IF(E29&lt;0.125,"NA",IF(0.125&lt;=E29,(0.2*E29)))</f>
        <v>NA</v>
      </c>
      <c r="H30" s="71"/>
      <c r="I30" s="72"/>
      <c r="J30" s="73"/>
      <c r="K30" s="189"/>
      <c r="L30" s="189"/>
      <c r="M30" s="189"/>
      <c r="N30" s="189"/>
      <c r="O30" s="189"/>
      <c r="P30" s="194"/>
      <c r="Q30" s="53"/>
      <c r="R30" s="53"/>
      <c r="S30" s="53"/>
      <c r="T30" s="53"/>
      <c r="U30" s="53"/>
      <c r="V30" s="53"/>
      <c r="W30" s="53"/>
      <c r="X30" s="53"/>
      <c r="Y30" s="53"/>
      <c r="Z30" s="53"/>
    </row>
    <row r="31" spans="1:26" s="63" customFormat="1" ht="13.5" customHeight="1" x14ac:dyDescent="0.25">
      <c r="A31" s="53"/>
      <c r="B31" s="209"/>
      <c r="C31" s="189"/>
      <c r="D31" s="189"/>
      <c r="E31" s="189"/>
      <c r="F31" s="69" t="s">
        <v>86</v>
      </c>
      <c r="G31" s="70">
        <f t="shared" ref="G31" si="6">+E29*0.4</f>
        <v>1.7999999999999999E-2</v>
      </c>
      <c r="H31" s="71"/>
      <c r="I31" s="72"/>
      <c r="J31" s="73">
        <v>1.389290914</v>
      </c>
      <c r="K31" s="189"/>
      <c r="L31" s="189"/>
      <c r="M31" s="189"/>
      <c r="N31" s="189"/>
      <c r="O31" s="189"/>
      <c r="P31" s="194"/>
      <c r="Q31" s="53"/>
      <c r="R31" s="53"/>
      <c r="S31" s="53"/>
      <c r="T31" s="53"/>
      <c r="U31" s="53"/>
      <c r="V31" s="53"/>
      <c r="W31" s="53"/>
      <c r="X31" s="53"/>
      <c r="Y31" s="53"/>
      <c r="Z31" s="53"/>
    </row>
    <row r="32" spans="1:26" s="63" customFormat="1" ht="13.5" customHeight="1" x14ac:dyDescent="0.25">
      <c r="A32" s="53"/>
      <c r="B32" s="209"/>
      <c r="C32" s="189"/>
      <c r="D32" s="189"/>
      <c r="E32" s="189"/>
      <c r="F32" s="69" t="s">
        <v>87</v>
      </c>
      <c r="G32" s="70" t="str">
        <f t="shared" ref="G32" si="7">IF(E29&lt;0.125,"NA",IF(0.125&lt;=E29,(0.8*E29)))</f>
        <v>NA</v>
      </c>
      <c r="H32" s="71"/>
      <c r="I32" s="72"/>
      <c r="J32" s="73"/>
      <c r="K32" s="189"/>
      <c r="L32" s="189"/>
      <c r="M32" s="189"/>
      <c r="N32" s="189"/>
      <c r="O32" s="189"/>
      <c r="P32" s="194"/>
      <c r="Q32" s="53"/>
      <c r="R32" s="53"/>
      <c r="S32" s="53"/>
      <c r="T32" s="53"/>
      <c r="U32" s="53"/>
      <c r="V32" s="53"/>
      <c r="W32" s="53"/>
      <c r="X32" s="53"/>
      <c r="Y32" s="53"/>
      <c r="Z32" s="53"/>
    </row>
    <row r="33" spans="1:26" s="63" customFormat="1" ht="13.5" customHeight="1" thickBot="1" x14ac:dyDescent="0.3">
      <c r="A33" s="53"/>
      <c r="B33" s="210"/>
      <c r="C33" s="190"/>
      <c r="D33" s="190"/>
      <c r="E33" s="190"/>
      <c r="F33" s="74" t="s">
        <v>88</v>
      </c>
      <c r="G33" s="75">
        <f t="shared" ref="G33" si="8">+E29</f>
        <v>4.4999999999999998E-2</v>
      </c>
      <c r="H33" s="76"/>
      <c r="I33" s="77"/>
      <c r="J33" s="78"/>
      <c r="K33" s="190"/>
      <c r="L33" s="190"/>
      <c r="M33" s="190"/>
      <c r="N33" s="190"/>
      <c r="O33" s="190"/>
      <c r="P33" s="195"/>
      <c r="Q33" s="53"/>
      <c r="R33" s="53"/>
      <c r="S33" s="53"/>
      <c r="T33" s="53"/>
      <c r="U33" s="53"/>
      <c r="V33" s="53"/>
      <c r="W33" s="53"/>
      <c r="X33" s="53"/>
      <c r="Y33" s="53"/>
      <c r="Z33" s="53"/>
    </row>
    <row r="34" spans="1:26" s="63" customFormat="1" ht="13.5" customHeight="1" x14ac:dyDescent="0.25">
      <c r="A34" s="53"/>
      <c r="B34" s="208">
        <v>4</v>
      </c>
      <c r="C34" s="211">
        <f t="shared" ref="C34" si="9">+C29+$N$12</f>
        <v>4.0999999999999996</v>
      </c>
      <c r="D34" s="188">
        <v>3.5999999999999997E-2</v>
      </c>
      <c r="E34" s="188">
        <v>4.7E-2</v>
      </c>
      <c r="F34" s="64" t="s">
        <v>84</v>
      </c>
      <c r="G34" s="65">
        <v>0</v>
      </c>
      <c r="H34" s="66"/>
      <c r="I34" s="67"/>
      <c r="J34" s="68"/>
      <c r="K34" s="188">
        <f t="shared" ref="K34" si="10">+IF(E34&lt;=0.12,(J36),(IF(E34&lt;0.16,((J35+2*J36+J37)/4),IF(E34&gt;=0.16,((J34+3*J35+2*J36+3*J37+J38)/10)))))</f>
        <v>1.4019999999999999</v>
      </c>
      <c r="L34" s="188">
        <f t="shared" ref="L34" si="11">ROUND(+(D29+D34)/2*(C34-C29),3)</f>
        <v>5.0000000000000001E-3</v>
      </c>
      <c r="M34" s="188">
        <f t="shared" ref="M34" si="12">ROUND(+K34*L34,4)</f>
        <v>7.0000000000000001E-3</v>
      </c>
      <c r="N34" s="191">
        <f t="shared" ref="N34" si="13">ROUND(+M34/$M$138*100,2)</f>
        <v>4.97</v>
      </c>
      <c r="O34" s="192"/>
      <c r="P34" s="193"/>
      <c r="Q34" s="53"/>
      <c r="R34" s="53"/>
      <c r="S34" s="53"/>
      <c r="T34" s="53"/>
      <c r="U34" s="53"/>
      <c r="V34" s="53"/>
      <c r="W34" s="53"/>
      <c r="X34" s="53"/>
      <c r="Y34" s="53"/>
      <c r="Z34" s="53"/>
    </row>
    <row r="35" spans="1:26" s="63" customFormat="1" ht="13.5" customHeight="1" x14ac:dyDescent="0.25">
      <c r="A35" s="53"/>
      <c r="B35" s="209"/>
      <c r="C35" s="189"/>
      <c r="D35" s="189"/>
      <c r="E35" s="189"/>
      <c r="F35" s="69" t="s">
        <v>85</v>
      </c>
      <c r="G35" s="70" t="str">
        <f t="shared" ref="G35" si="14">IF(E34&lt;0.125,"NA",IF(0.125&lt;=E34,(0.2*E34)))</f>
        <v>NA</v>
      </c>
      <c r="H35" s="71"/>
      <c r="I35" s="72"/>
      <c r="J35" s="73"/>
      <c r="K35" s="189"/>
      <c r="L35" s="189"/>
      <c r="M35" s="189"/>
      <c r="N35" s="189"/>
      <c r="O35" s="189"/>
      <c r="P35" s="194"/>
      <c r="Q35" s="53"/>
      <c r="R35" s="53"/>
      <c r="S35" s="53"/>
      <c r="T35" s="53"/>
      <c r="U35" s="53"/>
      <c r="V35" s="53"/>
      <c r="W35" s="53"/>
      <c r="X35" s="53"/>
      <c r="Y35" s="53"/>
      <c r="Z35" s="53"/>
    </row>
    <row r="36" spans="1:26" s="63" customFormat="1" ht="13.5" customHeight="1" x14ac:dyDescent="0.25">
      <c r="A36" s="53"/>
      <c r="B36" s="209"/>
      <c r="C36" s="189"/>
      <c r="D36" s="189"/>
      <c r="E36" s="189"/>
      <c r="F36" s="69" t="s">
        <v>86</v>
      </c>
      <c r="G36" s="70">
        <f t="shared" ref="G36" si="15">+E34*0.4</f>
        <v>1.8800000000000001E-2</v>
      </c>
      <c r="H36" s="71"/>
      <c r="I36" s="72"/>
      <c r="J36" s="73">
        <v>1.4019999999999999</v>
      </c>
      <c r="K36" s="189"/>
      <c r="L36" s="189"/>
      <c r="M36" s="189"/>
      <c r="N36" s="189"/>
      <c r="O36" s="189"/>
      <c r="P36" s="194"/>
      <c r="Q36" s="53"/>
      <c r="R36" s="53"/>
      <c r="S36" s="53"/>
      <c r="T36" s="53"/>
      <c r="U36" s="53"/>
      <c r="V36" s="53"/>
      <c r="W36" s="53"/>
      <c r="X36" s="53"/>
      <c r="Y36" s="53"/>
      <c r="Z36" s="53"/>
    </row>
    <row r="37" spans="1:26" s="63" customFormat="1" ht="13.5" customHeight="1" x14ac:dyDescent="0.25">
      <c r="A37" s="53"/>
      <c r="B37" s="209"/>
      <c r="C37" s="189"/>
      <c r="D37" s="189"/>
      <c r="E37" s="189"/>
      <c r="F37" s="69" t="s">
        <v>87</v>
      </c>
      <c r="G37" s="70" t="str">
        <f t="shared" ref="G37" si="16">IF(E34&lt;0.125,"NA",IF(0.125&lt;=E34,(0.8*E34)))</f>
        <v>NA</v>
      </c>
      <c r="H37" s="71"/>
      <c r="I37" s="72"/>
      <c r="J37" s="73"/>
      <c r="K37" s="189"/>
      <c r="L37" s="189"/>
      <c r="M37" s="189"/>
      <c r="N37" s="189"/>
      <c r="O37" s="189"/>
      <c r="P37" s="194"/>
      <c r="Q37" s="53"/>
      <c r="R37" s="53"/>
      <c r="S37" s="53"/>
      <c r="T37" s="53"/>
      <c r="U37" s="53"/>
      <c r="V37" s="53"/>
      <c r="W37" s="53"/>
      <c r="X37" s="53"/>
      <c r="Y37" s="53"/>
      <c r="Z37" s="53"/>
    </row>
    <row r="38" spans="1:26" s="63" customFormat="1" ht="13.5" customHeight="1" thickBot="1" x14ac:dyDescent="0.3">
      <c r="A38" s="53"/>
      <c r="B38" s="210"/>
      <c r="C38" s="190"/>
      <c r="D38" s="190"/>
      <c r="E38" s="190"/>
      <c r="F38" s="74" t="s">
        <v>88</v>
      </c>
      <c r="G38" s="75">
        <f t="shared" ref="G38" si="17">+E34</f>
        <v>4.7E-2</v>
      </c>
      <c r="H38" s="76"/>
      <c r="I38" s="77"/>
      <c r="J38" s="78"/>
      <c r="K38" s="190"/>
      <c r="L38" s="190"/>
      <c r="M38" s="190"/>
      <c r="N38" s="190"/>
      <c r="O38" s="190"/>
      <c r="P38" s="195"/>
      <c r="Q38" s="53"/>
      <c r="R38" s="53"/>
      <c r="S38" s="53"/>
      <c r="T38" s="53"/>
      <c r="U38" s="53"/>
      <c r="V38" s="53"/>
      <c r="W38" s="53"/>
      <c r="X38" s="53"/>
      <c r="Y38" s="53"/>
      <c r="Z38" s="53"/>
    </row>
    <row r="39" spans="1:26" s="63" customFormat="1" ht="13.5" customHeight="1" x14ac:dyDescent="0.25">
      <c r="A39" s="53"/>
      <c r="B39" s="208">
        <v>5</v>
      </c>
      <c r="C39" s="211">
        <f t="shared" ref="C39" si="18">+C34+$N$12</f>
        <v>4.1999999999999993</v>
      </c>
      <c r="D39" s="188">
        <v>0.04</v>
      </c>
      <c r="E39" s="188">
        <v>3.9E-2</v>
      </c>
      <c r="F39" s="64" t="s">
        <v>84</v>
      </c>
      <c r="G39" s="65">
        <v>0</v>
      </c>
      <c r="H39" s="66"/>
      <c r="I39" s="67"/>
      <c r="J39" s="68"/>
      <c r="K39" s="188">
        <f t="shared" ref="K39" si="19">+IF(E39&lt;=0.12,(J41),(IF(E39&lt;0.16,((J40+2*J41+J42)/4),IF(E39&gt;=0.16,((J39+3*J40+2*J41+3*J42+J43)/10)))))</f>
        <v>1.42987</v>
      </c>
      <c r="L39" s="188">
        <f t="shared" ref="L39" si="20">ROUND(+(D34+D39)/2*(C39-C34),3)</f>
        <v>4.0000000000000001E-3</v>
      </c>
      <c r="M39" s="188">
        <f t="shared" ref="M39" si="21">ROUND(+K39*L39,4)</f>
        <v>5.7000000000000002E-3</v>
      </c>
      <c r="N39" s="191">
        <f t="shared" ref="N39" si="22">ROUND(+M39/$M$138*100,2)</f>
        <v>4.05</v>
      </c>
      <c r="O39" s="192"/>
      <c r="P39" s="193"/>
      <c r="Q39" s="53"/>
      <c r="R39" s="53"/>
      <c r="S39" s="53"/>
      <c r="T39" s="53"/>
      <c r="U39" s="53"/>
      <c r="V39" s="53"/>
      <c r="W39" s="53"/>
      <c r="X39" s="53"/>
      <c r="Y39" s="53"/>
      <c r="Z39" s="53"/>
    </row>
    <row r="40" spans="1:26" s="63" customFormat="1" ht="13.5" customHeight="1" x14ac:dyDescent="0.25">
      <c r="A40" s="53"/>
      <c r="B40" s="209"/>
      <c r="C40" s="189"/>
      <c r="D40" s="189"/>
      <c r="E40" s="189"/>
      <c r="F40" s="69" t="s">
        <v>85</v>
      </c>
      <c r="G40" s="70" t="str">
        <f t="shared" ref="G40" si="23">IF(E39&lt;0.125,"NA",IF(0.125&lt;=E39,(0.2*E39)))</f>
        <v>NA</v>
      </c>
      <c r="H40" s="71"/>
      <c r="I40" s="72"/>
      <c r="J40" s="73"/>
      <c r="K40" s="189"/>
      <c r="L40" s="189"/>
      <c r="M40" s="189"/>
      <c r="N40" s="189"/>
      <c r="O40" s="189"/>
      <c r="P40" s="194"/>
      <c r="Q40" s="53"/>
      <c r="R40" s="53"/>
      <c r="S40" s="53"/>
      <c r="T40" s="53"/>
      <c r="U40" s="53"/>
      <c r="V40" s="53"/>
      <c r="W40" s="53"/>
      <c r="X40" s="53"/>
      <c r="Y40" s="53"/>
      <c r="Z40" s="53"/>
    </row>
    <row r="41" spans="1:26" s="63" customFormat="1" ht="13.5" customHeight="1" x14ac:dyDescent="0.25">
      <c r="A41" s="53"/>
      <c r="B41" s="209"/>
      <c r="C41" s="189"/>
      <c r="D41" s="189"/>
      <c r="E41" s="189"/>
      <c r="F41" s="69" t="s">
        <v>86</v>
      </c>
      <c r="G41" s="70">
        <f t="shared" ref="G41" si="24">+E39*0.4</f>
        <v>1.5600000000000001E-2</v>
      </c>
      <c r="H41" s="71"/>
      <c r="I41" s="72"/>
      <c r="J41" s="73">
        <v>1.42987</v>
      </c>
      <c r="K41" s="189"/>
      <c r="L41" s="189"/>
      <c r="M41" s="189"/>
      <c r="N41" s="189"/>
      <c r="O41" s="189"/>
      <c r="P41" s="194"/>
      <c r="Q41" s="53"/>
      <c r="R41" s="53"/>
      <c r="S41" s="53"/>
      <c r="T41" s="53"/>
      <c r="U41" s="53"/>
      <c r="V41" s="53"/>
      <c r="W41" s="53"/>
      <c r="X41" s="53"/>
      <c r="Y41" s="53"/>
      <c r="Z41" s="53"/>
    </row>
    <row r="42" spans="1:26" s="63" customFormat="1" ht="13.5" customHeight="1" x14ac:dyDescent="0.25">
      <c r="A42" s="53"/>
      <c r="B42" s="209"/>
      <c r="C42" s="189"/>
      <c r="D42" s="189"/>
      <c r="E42" s="189"/>
      <c r="F42" s="69" t="s">
        <v>87</v>
      </c>
      <c r="G42" s="70" t="str">
        <f t="shared" ref="G42" si="25">IF(E39&lt;0.125,"NA",IF(0.125&lt;=E39,(0.8*E39)))</f>
        <v>NA</v>
      </c>
      <c r="H42" s="71"/>
      <c r="I42" s="72"/>
      <c r="J42" s="73"/>
      <c r="K42" s="189"/>
      <c r="L42" s="189"/>
      <c r="M42" s="189"/>
      <c r="N42" s="189"/>
      <c r="O42" s="189"/>
      <c r="P42" s="194"/>
      <c r="Q42" s="53"/>
      <c r="R42" s="53"/>
      <c r="S42" s="53"/>
      <c r="T42" s="53"/>
      <c r="U42" s="53"/>
      <c r="V42" s="53"/>
      <c r="W42" s="53"/>
      <c r="X42" s="53"/>
      <c r="Y42" s="53"/>
      <c r="Z42" s="53"/>
    </row>
    <row r="43" spans="1:26" s="63" customFormat="1" ht="13.5" customHeight="1" thickBot="1" x14ac:dyDescent="0.3">
      <c r="A43" s="53"/>
      <c r="B43" s="210"/>
      <c r="C43" s="190"/>
      <c r="D43" s="190"/>
      <c r="E43" s="190"/>
      <c r="F43" s="74" t="s">
        <v>88</v>
      </c>
      <c r="G43" s="75">
        <f t="shared" ref="G43" si="26">+E39</f>
        <v>3.9E-2</v>
      </c>
      <c r="H43" s="76"/>
      <c r="I43" s="77"/>
      <c r="J43" s="78"/>
      <c r="K43" s="190"/>
      <c r="L43" s="190"/>
      <c r="M43" s="190"/>
      <c r="N43" s="190"/>
      <c r="O43" s="190"/>
      <c r="P43" s="195"/>
      <c r="Q43" s="53"/>
      <c r="R43" s="53"/>
      <c r="S43" s="53"/>
      <c r="T43" s="53"/>
      <c r="U43" s="53"/>
      <c r="V43" s="53"/>
      <c r="W43" s="53"/>
      <c r="X43" s="53"/>
      <c r="Y43" s="53"/>
      <c r="Z43" s="53"/>
    </row>
    <row r="44" spans="1:26" s="63" customFormat="1" ht="13.5" customHeight="1" x14ac:dyDescent="0.25">
      <c r="A44" s="53"/>
      <c r="B44" s="208">
        <v>6</v>
      </c>
      <c r="C44" s="211">
        <f t="shared" ref="C44" si="27">+C39+$N$12</f>
        <v>4.2999999999999989</v>
      </c>
      <c r="D44" s="188">
        <v>4.4999999999999998E-2</v>
      </c>
      <c r="E44" s="188">
        <v>4.2999999999999997E-2</v>
      </c>
      <c r="F44" s="64" t="s">
        <v>84</v>
      </c>
      <c r="G44" s="65">
        <v>0</v>
      </c>
      <c r="H44" s="66"/>
      <c r="I44" s="67"/>
      <c r="J44" s="68"/>
      <c r="K44" s="188">
        <f t="shared" ref="K44" si="28">+IF(E44&lt;=0.12,(J46),(IF(E44&lt;0.16,((J45+2*J46+J47)/4),IF(E44&gt;=0.16,((J44+3*J45+2*J46+3*J47+J48)/10)))))</f>
        <v>1.47</v>
      </c>
      <c r="L44" s="188">
        <f t="shared" ref="L44" si="29">ROUND(+(D39+D44)/2*(C44-C39),3)</f>
        <v>4.0000000000000001E-3</v>
      </c>
      <c r="M44" s="188">
        <f t="shared" ref="M44" si="30">ROUND(+K44*L44,4)</f>
        <v>5.8999999999999999E-3</v>
      </c>
      <c r="N44" s="191">
        <f t="shared" ref="N44" si="31">ROUND(+M44/$M$138*100,2)</f>
        <v>4.1900000000000004</v>
      </c>
      <c r="O44" s="192"/>
      <c r="P44" s="193"/>
      <c r="Q44" s="53"/>
      <c r="R44" s="53"/>
      <c r="S44" s="53"/>
      <c r="T44" s="53"/>
      <c r="U44" s="53"/>
      <c r="V44" s="53"/>
      <c r="W44" s="53"/>
      <c r="X44" s="53"/>
      <c r="Y44" s="53"/>
      <c r="Z44" s="53"/>
    </row>
    <row r="45" spans="1:26" s="63" customFormat="1" ht="13.5" customHeight="1" x14ac:dyDescent="0.25">
      <c r="A45" s="53"/>
      <c r="B45" s="209"/>
      <c r="C45" s="189"/>
      <c r="D45" s="189"/>
      <c r="E45" s="189"/>
      <c r="F45" s="69" t="s">
        <v>85</v>
      </c>
      <c r="G45" s="70" t="str">
        <f t="shared" ref="G45" si="32">IF(E44&lt;0.125,"NA",IF(0.125&lt;=E44,(0.2*E44)))</f>
        <v>NA</v>
      </c>
      <c r="H45" s="71"/>
      <c r="I45" s="72"/>
      <c r="J45" s="73"/>
      <c r="K45" s="189"/>
      <c r="L45" s="189"/>
      <c r="M45" s="189"/>
      <c r="N45" s="189"/>
      <c r="O45" s="189"/>
      <c r="P45" s="194"/>
      <c r="Q45" s="53"/>
      <c r="R45" s="53"/>
      <c r="S45" s="53"/>
      <c r="T45" s="53"/>
      <c r="U45" s="53"/>
      <c r="V45" s="53"/>
      <c r="W45" s="53"/>
      <c r="X45" s="53"/>
      <c r="Y45" s="53"/>
      <c r="Z45" s="53"/>
    </row>
    <row r="46" spans="1:26" s="63" customFormat="1" ht="13.5" customHeight="1" x14ac:dyDescent="0.25">
      <c r="A46" s="53"/>
      <c r="B46" s="209"/>
      <c r="C46" s="189"/>
      <c r="D46" s="189"/>
      <c r="E46" s="189"/>
      <c r="F46" s="69" t="s">
        <v>86</v>
      </c>
      <c r="G46" s="70">
        <f t="shared" ref="G46" si="33">+E44*0.4</f>
        <v>1.72E-2</v>
      </c>
      <c r="H46" s="71"/>
      <c r="I46" s="72"/>
      <c r="J46" s="73">
        <v>1.47</v>
      </c>
      <c r="K46" s="189"/>
      <c r="L46" s="189"/>
      <c r="M46" s="189"/>
      <c r="N46" s="189"/>
      <c r="O46" s="189"/>
      <c r="P46" s="194"/>
      <c r="Q46" s="53"/>
      <c r="R46" s="53"/>
      <c r="S46" s="53"/>
      <c r="T46" s="53"/>
      <c r="U46" s="53"/>
      <c r="V46" s="53"/>
      <c r="W46" s="53"/>
      <c r="X46" s="53"/>
      <c r="Y46" s="53"/>
      <c r="Z46" s="53"/>
    </row>
    <row r="47" spans="1:26" s="63" customFormat="1" ht="13.5" customHeight="1" x14ac:dyDescent="0.25">
      <c r="A47" s="53"/>
      <c r="B47" s="209"/>
      <c r="C47" s="189"/>
      <c r="D47" s="189"/>
      <c r="E47" s="189"/>
      <c r="F47" s="69" t="s">
        <v>87</v>
      </c>
      <c r="G47" s="70" t="str">
        <f t="shared" ref="G47" si="34">IF(E44&lt;0.125,"NA",IF(0.125&lt;=E44,(0.8*E44)))</f>
        <v>NA</v>
      </c>
      <c r="H47" s="71"/>
      <c r="I47" s="72"/>
      <c r="J47" s="73"/>
      <c r="K47" s="189"/>
      <c r="L47" s="189"/>
      <c r="M47" s="189"/>
      <c r="N47" s="189"/>
      <c r="O47" s="189"/>
      <c r="P47" s="194"/>
      <c r="Q47" s="53"/>
      <c r="R47" s="53"/>
      <c r="S47" s="53"/>
      <c r="T47" s="53"/>
      <c r="U47" s="53"/>
      <c r="V47" s="53"/>
      <c r="W47" s="53"/>
      <c r="X47" s="53"/>
      <c r="Y47" s="53"/>
      <c r="Z47" s="53"/>
    </row>
    <row r="48" spans="1:26" s="63" customFormat="1" ht="13.5" customHeight="1" thickBot="1" x14ac:dyDescent="0.3">
      <c r="A48" s="53"/>
      <c r="B48" s="210"/>
      <c r="C48" s="190"/>
      <c r="D48" s="190"/>
      <c r="E48" s="190"/>
      <c r="F48" s="74" t="s">
        <v>88</v>
      </c>
      <c r="G48" s="75">
        <f t="shared" ref="G48" si="35">+E44</f>
        <v>4.2999999999999997E-2</v>
      </c>
      <c r="H48" s="76"/>
      <c r="I48" s="77"/>
      <c r="J48" s="78"/>
      <c r="K48" s="190"/>
      <c r="L48" s="190"/>
      <c r="M48" s="190"/>
      <c r="N48" s="190"/>
      <c r="O48" s="190"/>
      <c r="P48" s="195"/>
      <c r="Q48" s="53"/>
      <c r="R48" s="53"/>
      <c r="S48" s="53"/>
      <c r="T48" s="53"/>
      <c r="U48" s="53"/>
      <c r="V48" s="53"/>
      <c r="W48" s="53"/>
      <c r="X48" s="53"/>
      <c r="Y48" s="53"/>
      <c r="Z48" s="53"/>
    </row>
    <row r="49" spans="1:26" s="63" customFormat="1" ht="13.5" customHeight="1" x14ac:dyDescent="0.25">
      <c r="A49" s="53"/>
      <c r="B49" s="208">
        <v>7</v>
      </c>
      <c r="C49" s="211">
        <f t="shared" ref="C49" si="36">+C44+$N$12</f>
        <v>4.3999999999999986</v>
      </c>
      <c r="D49" s="188">
        <v>4.7E-2</v>
      </c>
      <c r="E49" s="188">
        <v>4.4999999999999998E-2</v>
      </c>
      <c r="F49" s="64" t="s">
        <v>84</v>
      </c>
      <c r="G49" s="65">
        <v>0</v>
      </c>
      <c r="H49" s="66"/>
      <c r="I49" s="67"/>
      <c r="J49" s="68"/>
      <c r="K49" s="188">
        <f t="shared" ref="K49" si="37">+IF(E49&lt;=0.12,(J51),(IF(E49&lt;0.16,((J50+2*J51+J52)/4),IF(E49&gt;=0.16,((J49+3*J50+2*J51+3*J52+J53)/10)))))</f>
        <v>1.5025394000000003</v>
      </c>
      <c r="L49" s="188">
        <f t="shared" ref="L49" si="38">ROUND(+(D44+D49)/2*(C49-C44),3)</f>
        <v>5.0000000000000001E-3</v>
      </c>
      <c r="M49" s="188">
        <f t="shared" ref="M49" si="39">ROUND(+K49*L49,4)</f>
        <v>7.4999999999999997E-3</v>
      </c>
      <c r="N49" s="191">
        <f t="shared" ref="N49" si="40">ROUND(+M49/$M$138*100,2)</f>
        <v>5.33</v>
      </c>
      <c r="O49" s="192"/>
      <c r="P49" s="193"/>
      <c r="Q49" s="53"/>
      <c r="R49" s="53"/>
      <c r="S49" s="53"/>
      <c r="T49" s="53"/>
      <c r="U49" s="53"/>
      <c r="V49" s="53"/>
      <c r="W49" s="53"/>
      <c r="X49" s="53"/>
      <c r="Y49" s="53"/>
      <c r="Z49" s="53"/>
    </row>
    <row r="50" spans="1:26" s="63" customFormat="1" ht="13.5" customHeight="1" x14ac:dyDescent="0.25">
      <c r="A50" s="53"/>
      <c r="B50" s="209"/>
      <c r="C50" s="189"/>
      <c r="D50" s="189"/>
      <c r="E50" s="189"/>
      <c r="F50" s="69" t="s">
        <v>85</v>
      </c>
      <c r="G50" s="70" t="str">
        <f t="shared" ref="G50" si="41">IF(E49&lt;0.125,"NA",IF(0.125&lt;=E49,(0.2*E49)))</f>
        <v>NA</v>
      </c>
      <c r="H50" s="71"/>
      <c r="I50" s="72"/>
      <c r="J50" s="73"/>
      <c r="K50" s="189"/>
      <c r="L50" s="189"/>
      <c r="M50" s="189"/>
      <c r="N50" s="189"/>
      <c r="O50" s="189"/>
      <c r="P50" s="194"/>
      <c r="Q50" s="53"/>
      <c r="R50" s="53"/>
      <c r="S50" s="53"/>
      <c r="T50" s="53"/>
      <c r="U50" s="53"/>
      <c r="V50" s="53"/>
      <c r="W50" s="53"/>
      <c r="X50" s="53"/>
      <c r="Y50" s="53"/>
      <c r="Z50" s="53"/>
    </row>
    <row r="51" spans="1:26" s="63" customFormat="1" ht="13.5" customHeight="1" x14ac:dyDescent="0.25">
      <c r="A51" s="53"/>
      <c r="B51" s="209"/>
      <c r="C51" s="189"/>
      <c r="D51" s="189"/>
      <c r="E51" s="189"/>
      <c r="F51" s="69" t="s">
        <v>86</v>
      </c>
      <c r="G51" s="70">
        <f t="shared" ref="G51" si="42">+E49*0.4</f>
        <v>1.7999999999999999E-2</v>
      </c>
      <c r="H51" s="71"/>
      <c r="I51" s="72"/>
      <c r="J51" s="73">
        <v>1.5025394000000003</v>
      </c>
      <c r="K51" s="189"/>
      <c r="L51" s="189"/>
      <c r="M51" s="189"/>
      <c r="N51" s="189"/>
      <c r="O51" s="189"/>
      <c r="P51" s="194"/>
      <c r="Q51" s="53"/>
      <c r="R51" s="53"/>
      <c r="S51" s="53"/>
      <c r="T51" s="53"/>
      <c r="U51" s="53"/>
      <c r="V51" s="53"/>
      <c r="W51" s="53"/>
      <c r="X51" s="53"/>
      <c r="Y51" s="53"/>
      <c r="Z51" s="53"/>
    </row>
    <row r="52" spans="1:26" s="63" customFormat="1" ht="13.5" customHeight="1" x14ac:dyDescent="0.25">
      <c r="A52" s="53"/>
      <c r="B52" s="209"/>
      <c r="C52" s="189"/>
      <c r="D52" s="189"/>
      <c r="E52" s="189"/>
      <c r="F52" s="69" t="s">
        <v>87</v>
      </c>
      <c r="G52" s="70" t="str">
        <f t="shared" ref="G52" si="43">IF(E49&lt;0.125,"NA",IF(0.125&lt;=E49,(0.8*E49)))</f>
        <v>NA</v>
      </c>
      <c r="H52" s="71"/>
      <c r="I52" s="72"/>
      <c r="J52" s="73"/>
      <c r="K52" s="189"/>
      <c r="L52" s="189"/>
      <c r="M52" s="189"/>
      <c r="N52" s="189"/>
      <c r="O52" s="189"/>
      <c r="P52" s="194"/>
      <c r="Q52" s="53"/>
      <c r="R52" s="53"/>
      <c r="S52" s="53"/>
      <c r="T52" s="53"/>
      <c r="U52" s="53"/>
      <c r="V52" s="53"/>
      <c r="W52" s="53"/>
      <c r="X52" s="53"/>
      <c r="Y52" s="53"/>
      <c r="Z52" s="53"/>
    </row>
    <row r="53" spans="1:26" s="63" customFormat="1" ht="13.5" customHeight="1" thickBot="1" x14ac:dyDescent="0.3">
      <c r="A53" s="53"/>
      <c r="B53" s="210"/>
      <c r="C53" s="190"/>
      <c r="D53" s="190"/>
      <c r="E53" s="190"/>
      <c r="F53" s="74" t="s">
        <v>88</v>
      </c>
      <c r="G53" s="75">
        <f t="shared" ref="G53" si="44">+E49</f>
        <v>4.4999999999999998E-2</v>
      </c>
      <c r="H53" s="76"/>
      <c r="I53" s="77"/>
      <c r="J53" s="78"/>
      <c r="K53" s="190"/>
      <c r="L53" s="190"/>
      <c r="M53" s="190"/>
      <c r="N53" s="190"/>
      <c r="O53" s="190"/>
      <c r="P53" s="195"/>
      <c r="Q53" s="53"/>
      <c r="R53" s="53"/>
      <c r="S53" s="53"/>
      <c r="T53" s="53"/>
      <c r="U53" s="53"/>
      <c r="V53" s="53"/>
      <c r="W53" s="53"/>
      <c r="X53" s="53"/>
      <c r="Y53" s="53"/>
      <c r="Z53" s="53"/>
    </row>
    <row r="54" spans="1:26" s="63" customFormat="1" ht="13.5" customHeight="1" x14ac:dyDescent="0.25">
      <c r="A54" s="53"/>
      <c r="B54" s="208">
        <v>8</v>
      </c>
      <c r="C54" s="211">
        <f t="shared" ref="C54" si="45">+C49+$N$12</f>
        <v>4.4999999999999982</v>
      </c>
      <c r="D54" s="188">
        <v>5.5E-2</v>
      </c>
      <c r="E54" s="188">
        <v>5.0999999999999997E-2</v>
      </c>
      <c r="F54" s="64" t="s">
        <v>84</v>
      </c>
      <c r="G54" s="65">
        <v>0</v>
      </c>
      <c r="H54" s="66"/>
      <c r="I54" s="67"/>
      <c r="J54" s="68"/>
      <c r="K54" s="188">
        <f t="shared" ref="K54" si="46">+IF(E54&lt;=0.12,(J56),(IF(E54&lt;0.16,((J55+2*J56+J57)/4),IF(E54&gt;=0.16,((J54+3*J55+2*J56+3*J57+J58)/10)))))</f>
        <v>1.532</v>
      </c>
      <c r="L54" s="188">
        <f t="shared" ref="L54" si="47">ROUND(+(D49+D54)/2*(C54-C49),3)</f>
        <v>5.0000000000000001E-3</v>
      </c>
      <c r="M54" s="188">
        <f t="shared" ref="M54" si="48">ROUND(+K54*L54,4)</f>
        <v>7.7000000000000002E-3</v>
      </c>
      <c r="N54" s="191">
        <f t="shared" ref="N54" si="49">ROUND(+M54/$M$138*100,2)</f>
        <v>5.47</v>
      </c>
      <c r="O54" s="192"/>
      <c r="P54" s="193"/>
      <c r="Q54" s="53"/>
      <c r="R54" s="53"/>
      <c r="S54" s="53"/>
      <c r="T54" s="53"/>
      <c r="U54" s="53"/>
      <c r="V54" s="53"/>
      <c r="W54" s="53"/>
      <c r="X54" s="53"/>
      <c r="Y54" s="53"/>
      <c r="Z54" s="53"/>
    </row>
    <row r="55" spans="1:26" s="63" customFormat="1" ht="13.5" customHeight="1" x14ac:dyDescent="0.25">
      <c r="A55" s="53"/>
      <c r="B55" s="209"/>
      <c r="C55" s="189"/>
      <c r="D55" s="189"/>
      <c r="E55" s="189"/>
      <c r="F55" s="69" t="s">
        <v>85</v>
      </c>
      <c r="G55" s="70" t="str">
        <f t="shared" ref="G55" si="50">IF(E54&lt;0.125,"NA",IF(0.125&lt;=E54,(0.2*E54)))</f>
        <v>NA</v>
      </c>
      <c r="H55" s="71"/>
      <c r="I55" s="72"/>
      <c r="J55" s="73"/>
      <c r="K55" s="189"/>
      <c r="L55" s="189"/>
      <c r="M55" s="189"/>
      <c r="N55" s="189"/>
      <c r="O55" s="189"/>
      <c r="P55" s="194"/>
      <c r="Q55" s="53"/>
      <c r="R55" s="53"/>
      <c r="S55" s="53"/>
      <c r="T55" s="53"/>
      <c r="U55" s="53"/>
      <c r="V55" s="53"/>
      <c r="W55" s="53"/>
      <c r="X55" s="53"/>
      <c r="Y55" s="53"/>
      <c r="Z55" s="53"/>
    </row>
    <row r="56" spans="1:26" s="63" customFormat="1" ht="13.5" customHeight="1" x14ac:dyDescent="0.25">
      <c r="A56" s="53"/>
      <c r="B56" s="209"/>
      <c r="C56" s="189"/>
      <c r="D56" s="189"/>
      <c r="E56" s="189"/>
      <c r="F56" s="69" t="s">
        <v>86</v>
      </c>
      <c r="G56" s="70">
        <f t="shared" ref="G56" si="51">+E54*0.4</f>
        <v>2.0400000000000001E-2</v>
      </c>
      <c r="H56" s="71"/>
      <c r="I56" s="72"/>
      <c r="J56" s="73">
        <v>1.532</v>
      </c>
      <c r="K56" s="189"/>
      <c r="L56" s="189"/>
      <c r="M56" s="189"/>
      <c r="N56" s="189"/>
      <c r="O56" s="189"/>
      <c r="P56" s="194"/>
      <c r="Q56" s="53"/>
      <c r="R56" s="53"/>
      <c r="S56" s="53"/>
      <c r="T56" s="53"/>
      <c r="U56" s="53"/>
      <c r="V56" s="53"/>
      <c r="W56" s="53"/>
      <c r="X56" s="53"/>
      <c r="Y56" s="53"/>
      <c r="Z56" s="53"/>
    </row>
    <row r="57" spans="1:26" s="63" customFormat="1" ht="13.5" customHeight="1" x14ac:dyDescent="0.25">
      <c r="A57" s="53"/>
      <c r="B57" s="209"/>
      <c r="C57" s="189"/>
      <c r="D57" s="189"/>
      <c r="E57" s="189"/>
      <c r="F57" s="69" t="s">
        <v>87</v>
      </c>
      <c r="G57" s="70" t="str">
        <f t="shared" ref="G57" si="52">IF(E54&lt;0.125,"NA",IF(0.125&lt;=E54,(0.8*E54)))</f>
        <v>NA</v>
      </c>
      <c r="H57" s="71"/>
      <c r="I57" s="72"/>
      <c r="J57" s="73"/>
      <c r="K57" s="189"/>
      <c r="L57" s="189"/>
      <c r="M57" s="189"/>
      <c r="N57" s="189"/>
      <c r="O57" s="189"/>
      <c r="P57" s="194"/>
      <c r="Q57" s="53"/>
      <c r="R57" s="53"/>
      <c r="S57" s="53"/>
      <c r="T57" s="53"/>
      <c r="U57" s="53"/>
      <c r="V57" s="53"/>
      <c r="W57" s="53"/>
      <c r="X57" s="53"/>
      <c r="Y57" s="53"/>
      <c r="Z57" s="53"/>
    </row>
    <row r="58" spans="1:26" s="63" customFormat="1" ht="13.5" customHeight="1" thickBot="1" x14ac:dyDescent="0.3">
      <c r="A58" s="53"/>
      <c r="B58" s="210"/>
      <c r="C58" s="190"/>
      <c r="D58" s="190"/>
      <c r="E58" s="190"/>
      <c r="F58" s="74" t="s">
        <v>88</v>
      </c>
      <c r="G58" s="75">
        <f t="shared" ref="G58" si="53">+E54</f>
        <v>5.0999999999999997E-2</v>
      </c>
      <c r="H58" s="76"/>
      <c r="I58" s="77"/>
      <c r="J58" s="78"/>
      <c r="K58" s="190"/>
      <c r="L58" s="190"/>
      <c r="M58" s="190"/>
      <c r="N58" s="190"/>
      <c r="O58" s="190"/>
      <c r="P58" s="195"/>
      <c r="Q58" s="53"/>
      <c r="R58" s="53"/>
      <c r="S58" s="53"/>
      <c r="T58" s="53"/>
      <c r="U58" s="53"/>
      <c r="V58" s="53"/>
      <c r="W58" s="53"/>
      <c r="X58" s="53"/>
      <c r="Y58" s="53"/>
      <c r="Z58" s="53"/>
    </row>
    <row r="59" spans="1:26" s="63" customFormat="1" ht="13.5" customHeight="1" x14ac:dyDescent="0.25">
      <c r="A59" s="53"/>
      <c r="B59" s="208">
        <v>9</v>
      </c>
      <c r="C59" s="211">
        <f t="shared" ref="C59" si="54">+C54+$N$12</f>
        <v>4.5999999999999979</v>
      </c>
      <c r="D59" s="188">
        <v>9.5000000000000001E-2</v>
      </c>
      <c r="E59" s="188">
        <v>7.2999999999999995E-2</v>
      </c>
      <c r="F59" s="64" t="s">
        <v>84</v>
      </c>
      <c r="G59" s="65">
        <v>0</v>
      </c>
      <c r="H59" s="66"/>
      <c r="I59" s="67"/>
      <c r="J59" s="68"/>
      <c r="K59" s="188">
        <f t="shared" ref="K59" si="55">+IF(E59&lt;=0.12,(J61),(IF(E59&lt;0.16,((J60+2*J61+J62)/4),IF(E59&gt;=0.16,((J59+3*J60+2*J61+3*J62+J63)/10)))))</f>
        <v>1.556006</v>
      </c>
      <c r="L59" s="188">
        <f t="shared" ref="L59" si="56">ROUND(+(D54+D59)/2*(C59-C54),3)</f>
        <v>7.0000000000000001E-3</v>
      </c>
      <c r="M59" s="188">
        <f t="shared" ref="M59" si="57">ROUND(+K59*L59,4)</f>
        <v>1.09E-2</v>
      </c>
      <c r="N59" s="191">
        <f t="shared" ref="N59" si="58">ROUND(+M59/$M$138*100,2)</f>
        <v>7.74</v>
      </c>
      <c r="O59" s="192"/>
      <c r="P59" s="193"/>
      <c r="Q59" s="53"/>
      <c r="R59" s="53"/>
      <c r="S59" s="53"/>
      <c r="T59" s="53"/>
      <c r="U59" s="53"/>
      <c r="V59" s="53"/>
      <c r="W59" s="53"/>
      <c r="X59" s="53"/>
      <c r="Y59" s="53"/>
      <c r="Z59" s="53"/>
    </row>
    <row r="60" spans="1:26" s="63" customFormat="1" ht="13.5" customHeight="1" x14ac:dyDescent="0.25">
      <c r="A60" s="53"/>
      <c r="B60" s="209"/>
      <c r="C60" s="189"/>
      <c r="D60" s="189"/>
      <c r="E60" s="189"/>
      <c r="F60" s="69" t="s">
        <v>85</v>
      </c>
      <c r="G60" s="70" t="str">
        <f t="shared" ref="G60" si="59">IF(E59&lt;0.125,"NA",IF(0.125&lt;=E59,(0.2*E59)))</f>
        <v>NA</v>
      </c>
      <c r="H60" s="71"/>
      <c r="I60" s="72"/>
      <c r="J60" s="73"/>
      <c r="K60" s="189"/>
      <c r="L60" s="189"/>
      <c r="M60" s="189"/>
      <c r="N60" s="189"/>
      <c r="O60" s="189"/>
      <c r="P60" s="194"/>
      <c r="Q60" s="53"/>
      <c r="R60" s="53"/>
      <c r="S60" s="53"/>
      <c r="T60" s="53"/>
      <c r="U60" s="53"/>
      <c r="V60" s="53"/>
      <c r="W60" s="53"/>
      <c r="X60" s="53"/>
      <c r="Y60" s="53"/>
      <c r="Z60" s="53"/>
    </row>
    <row r="61" spans="1:26" s="63" customFormat="1" ht="13.5" customHeight="1" x14ac:dyDescent="0.25">
      <c r="A61" s="53"/>
      <c r="B61" s="209"/>
      <c r="C61" s="189"/>
      <c r="D61" s="189"/>
      <c r="E61" s="189"/>
      <c r="F61" s="69" t="s">
        <v>86</v>
      </c>
      <c r="G61" s="70">
        <f t="shared" ref="G61" si="60">+E59*0.4</f>
        <v>2.92E-2</v>
      </c>
      <c r="H61" s="71"/>
      <c r="I61" s="72"/>
      <c r="J61" s="73">
        <v>1.556006</v>
      </c>
      <c r="K61" s="189"/>
      <c r="L61" s="189"/>
      <c r="M61" s="189"/>
      <c r="N61" s="189"/>
      <c r="O61" s="189"/>
      <c r="P61" s="194"/>
      <c r="Q61" s="53"/>
      <c r="R61" s="53"/>
      <c r="S61" s="53"/>
      <c r="T61" s="53"/>
      <c r="U61" s="53"/>
      <c r="V61" s="53"/>
      <c r="W61" s="53"/>
      <c r="X61" s="53"/>
      <c r="Y61" s="53"/>
      <c r="Z61" s="53"/>
    </row>
    <row r="62" spans="1:26" s="63" customFormat="1" ht="13.5" customHeight="1" x14ac:dyDescent="0.25">
      <c r="A62" s="53"/>
      <c r="B62" s="209"/>
      <c r="C62" s="189"/>
      <c r="D62" s="189"/>
      <c r="E62" s="189"/>
      <c r="F62" s="69" t="s">
        <v>87</v>
      </c>
      <c r="G62" s="70" t="str">
        <f t="shared" ref="G62" si="61">IF(E59&lt;0.125,"NA",IF(0.125&lt;=E59,(0.8*E59)))</f>
        <v>NA</v>
      </c>
      <c r="H62" s="71"/>
      <c r="I62" s="72"/>
      <c r="J62" s="73"/>
      <c r="K62" s="189"/>
      <c r="L62" s="189"/>
      <c r="M62" s="189"/>
      <c r="N62" s="189"/>
      <c r="O62" s="189"/>
      <c r="P62" s="194"/>
      <c r="Q62" s="53"/>
      <c r="R62" s="53"/>
      <c r="S62" s="53"/>
      <c r="T62" s="53"/>
      <c r="U62" s="53"/>
      <c r="V62" s="53"/>
      <c r="W62" s="53"/>
      <c r="X62" s="53"/>
      <c r="Y62" s="53"/>
      <c r="Z62" s="53"/>
    </row>
    <row r="63" spans="1:26" s="63" customFormat="1" ht="13.5" customHeight="1" thickBot="1" x14ac:dyDescent="0.3">
      <c r="A63" s="53"/>
      <c r="B63" s="210"/>
      <c r="C63" s="190"/>
      <c r="D63" s="190"/>
      <c r="E63" s="190"/>
      <c r="F63" s="74" t="s">
        <v>88</v>
      </c>
      <c r="G63" s="75">
        <f t="shared" ref="G63" si="62">+E59</f>
        <v>7.2999999999999995E-2</v>
      </c>
      <c r="H63" s="76"/>
      <c r="I63" s="77"/>
      <c r="J63" s="78"/>
      <c r="K63" s="190"/>
      <c r="L63" s="190"/>
      <c r="M63" s="190"/>
      <c r="N63" s="190"/>
      <c r="O63" s="190"/>
      <c r="P63" s="195"/>
      <c r="Q63" s="53"/>
      <c r="R63" s="53"/>
      <c r="S63" s="53"/>
      <c r="T63" s="53"/>
      <c r="U63" s="53"/>
      <c r="V63" s="53"/>
      <c r="W63" s="53"/>
      <c r="X63" s="53"/>
      <c r="Y63" s="53"/>
      <c r="Z63" s="53"/>
    </row>
    <row r="64" spans="1:26" s="63" customFormat="1" ht="13.5" customHeight="1" x14ac:dyDescent="0.25">
      <c r="A64" s="53"/>
      <c r="B64" s="208">
        <v>10</v>
      </c>
      <c r="C64" s="211">
        <f t="shared" ref="C64" si="63">+C59+$N$12</f>
        <v>4.6999999999999975</v>
      </c>
      <c r="D64" s="188">
        <v>0.1</v>
      </c>
      <c r="E64" s="188">
        <v>9.7000000000000003E-2</v>
      </c>
      <c r="F64" s="64" t="s">
        <v>84</v>
      </c>
      <c r="G64" s="65">
        <v>0</v>
      </c>
      <c r="H64" s="66"/>
      <c r="I64" s="67"/>
      <c r="J64" s="68"/>
      <c r="K64" s="188">
        <f t="shared" ref="K64" si="64">+IF(E64&lt;=0.12,(J66),(IF(E64&lt;0.16,((J65+2*J66+J67)/4),IF(E64&gt;=0.16,((J64+3*J65+2*J66+3*J67+J68)/10)))))</f>
        <v>1.421</v>
      </c>
      <c r="L64" s="188">
        <f t="shared" ref="L64" si="65">ROUND(+(D59+D64)/2*(C64-C59),3)</f>
        <v>0.01</v>
      </c>
      <c r="M64" s="188">
        <f t="shared" ref="M64" si="66">ROUND(+K64*L64,4)</f>
        <v>1.4200000000000001E-2</v>
      </c>
      <c r="N64" s="191">
        <f t="shared" ref="N64" si="67">ROUND(+M64/$M$138*100,2)</f>
        <v>10.09</v>
      </c>
      <c r="O64" s="192"/>
      <c r="P64" s="193"/>
      <c r="Q64" s="53"/>
      <c r="R64" s="53"/>
      <c r="S64" s="53"/>
      <c r="T64" s="53"/>
      <c r="U64" s="53"/>
      <c r="V64" s="53"/>
      <c r="W64" s="53"/>
      <c r="X64" s="53"/>
      <c r="Y64" s="53"/>
      <c r="Z64" s="53"/>
    </row>
    <row r="65" spans="1:26" s="63" customFormat="1" ht="13.5" customHeight="1" x14ac:dyDescent="0.25">
      <c r="A65" s="53"/>
      <c r="B65" s="209"/>
      <c r="C65" s="189"/>
      <c r="D65" s="189"/>
      <c r="E65" s="189"/>
      <c r="F65" s="69" t="s">
        <v>85</v>
      </c>
      <c r="G65" s="70" t="str">
        <f t="shared" ref="G65" si="68">IF(E64&lt;0.125,"NA",IF(0.125&lt;=E64,(0.2*E64)))</f>
        <v>NA</v>
      </c>
      <c r="H65" s="71"/>
      <c r="I65" s="72"/>
      <c r="J65" s="73"/>
      <c r="K65" s="189"/>
      <c r="L65" s="189"/>
      <c r="M65" s="189"/>
      <c r="N65" s="189"/>
      <c r="O65" s="189"/>
      <c r="P65" s="194"/>
      <c r="Q65" s="53"/>
      <c r="R65" s="53"/>
      <c r="S65" s="53"/>
      <c r="T65" s="53"/>
      <c r="U65" s="53"/>
      <c r="V65" s="53"/>
      <c r="W65" s="53"/>
      <c r="X65" s="53"/>
      <c r="Y65" s="53"/>
      <c r="Z65" s="53"/>
    </row>
    <row r="66" spans="1:26" s="63" customFormat="1" ht="13.5" customHeight="1" x14ac:dyDescent="0.25">
      <c r="A66" s="53"/>
      <c r="B66" s="209"/>
      <c r="C66" s="189"/>
      <c r="D66" s="189"/>
      <c r="E66" s="189"/>
      <c r="F66" s="69" t="s">
        <v>86</v>
      </c>
      <c r="G66" s="70">
        <f t="shared" ref="G66" si="69">+E64*0.4</f>
        <v>3.8800000000000001E-2</v>
      </c>
      <c r="H66" s="71"/>
      <c r="I66" s="72"/>
      <c r="J66" s="73">
        <v>1.421</v>
      </c>
      <c r="K66" s="189"/>
      <c r="L66" s="189"/>
      <c r="M66" s="189"/>
      <c r="N66" s="189"/>
      <c r="O66" s="189"/>
      <c r="P66" s="194"/>
      <c r="Q66" s="53"/>
      <c r="R66" s="53"/>
      <c r="S66" s="53"/>
      <c r="T66" s="53"/>
      <c r="U66" s="53"/>
      <c r="V66" s="53"/>
      <c r="W66" s="53"/>
      <c r="X66" s="53"/>
      <c r="Y66" s="53"/>
      <c r="Z66" s="53"/>
    </row>
    <row r="67" spans="1:26" s="63" customFormat="1" ht="13.5" customHeight="1" x14ac:dyDescent="0.25">
      <c r="A67" s="53"/>
      <c r="B67" s="209"/>
      <c r="C67" s="189"/>
      <c r="D67" s="189"/>
      <c r="E67" s="189"/>
      <c r="F67" s="69" t="s">
        <v>87</v>
      </c>
      <c r="G67" s="70" t="str">
        <f t="shared" ref="G67" si="70">IF(E64&lt;0.125,"NA",IF(0.125&lt;=E64,(0.8*E64)))</f>
        <v>NA</v>
      </c>
      <c r="H67" s="71"/>
      <c r="I67" s="72"/>
      <c r="J67" s="73"/>
      <c r="K67" s="189"/>
      <c r="L67" s="189"/>
      <c r="M67" s="189"/>
      <c r="N67" s="189"/>
      <c r="O67" s="189"/>
      <c r="P67" s="194"/>
      <c r="Q67" s="53"/>
      <c r="R67" s="53"/>
      <c r="S67" s="53"/>
      <c r="T67" s="53"/>
      <c r="U67" s="53"/>
      <c r="V67" s="53"/>
      <c r="W67" s="53"/>
      <c r="X67" s="53"/>
      <c r="Y67" s="53"/>
      <c r="Z67" s="53"/>
    </row>
    <row r="68" spans="1:26" s="63" customFormat="1" ht="13.5" customHeight="1" thickBot="1" x14ac:dyDescent="0.3">
      <c r="A68" s="53"/>
      <c r="B68" s="210"/>
      <c r="C68" s="190"/>
      <c r="D68" s="190"/>
      <c r="E68" s="190"/>
      <c r="F68" s="74" t="s">
        <v>88</v>
      </c>
      <c r="G68" s="75">
        <f t="shared" ref="G68" si="71">+E64</f>
        <v>9.7000000000000003E-2</v>
      </c>
      <c r="H68" s="76"/>
      <c r="I68" s="77"/>
      <c r="J68" s="78"/>
      <c r="K68" s="190"/>
      <c r="L68" s="190"/>
      <c r="M68" s="190"/>
      <c r="N68" s="190"/>
      <c r="O68" s="190"/>
      <c r="P68" s="195"/>
      <c r="Q68" s="53"/>
      <c r="R68" s="53"/>
      <c r="S68" s="53"/>
      <c r="T68" s="53"/>
      <c r="U68" s="53"/>
      <c r="V68" s="53"/>
      <c r="W68" s="53"/>
      <c r="X68" s="53"/>
      <c r="Y68" s="53"/>
      <c r="Z68" s="53"/>
    </row>
    <row r="69" spans="1:26" s="63" customFormat="1" ht="13.5" customHeight="1" x14ac:dyDescent="0.25">
      <c r="A69" s="53"/>
      <c r="B69" s="208">
        <v>11</v>
      </c>
      <c r="C69" s="211">
        <f t="shared" ref="C69" si="72">+C64+$N$12</f>
        <v>4.7999999999999972</v>
      </c>
      <c r="D69" s="188">
        <v>0.105</v>
      </c>
      <c r="E69" s="188">
        <v>0.10299999999999999</v>
      </c>
      <c r="F69" s="64" t="s">
        <v>84</v>
      </c>
      <c r="G69" s="65">
        <v>0</v>
      </c>
      <c r="H69" s="66"/>
      <c r="I69" s="67"/>
      <c r="J69" s="68">
        <v>1.0386</v>
      </c>
      <c r="K69" s="188">
        <f t="shared" ref="K69" si="73">+IF(E69&lt;=0.12,(J71),(IF(E69&lt;0.16,((J70+2*J71+J72)/4),IF(E69&gt;=0.16,((J69+3*J70+2*J71+3*J72+J73)/10)))))</f>
        <v>1.2680182260000001</v>
      </c>
      <c r="L69" s="188">
        <f t="shared" ref="L69" si="74">ROUND(+(D64+D69)/2*(C69-C64),3)</f>
        <v>0.01</v>
      </c>
      <c r="M69" s="188">
        <f t="shared" ref="M69" si="75">ROUND(+K69*L69,4)</f>
        <v>1.2699999999999999E-2</v>
      </c>
      <c r="N69" s="191">
        <f t="shared" ref="N69" si="76">ROUND(+M69/$M$138*100,2)</f>
        <v>9.02</v>
      </c>
      <c r="O69" s="192"/>
      <c r="P69" s="193"/>
      <c r="Q69" s="53"/>
      <c r="R69" s="53"/>
      <c r="S69" s="53"/>
      <c r="T69" s="53"/>
      <c r="U69" s="53"/>
      <c r="V69" s="53"/>
      <c r="W69" s="53"/>
      <c r="X69" s="53"/>
      <c r="Y69" s="53"/>
      <c r="Z69" s="53"/>
    </row>
    <row r="70" spans="1:26" s="63" customFormat="1" ht="13.5" customHeight="1" x14ac:dyDescent="0.25">
      <c r="A70" s="53"/>
      <c r="B70" s="209"/>
      <c r="C70" s="189"/>
      <c r="D70" s="189"/>
      <c r="E70" s="189"/>
      <c r="F70" s="69" t="s">
        <v>85</v>
      </c>
      <c r="G70" s="70" t="str">
        <f t="shared" ref="G70" si="77">IF(E69&lt;0.125,"NA",IF(0.125&lt;=E69,(0.2*E69)))</f>
        <v>NA</v>
      </c>
      <c r="H70" s="71"/>
      <c r="I70" s="72"/>
      <c r="J70" s="73"/>
      <c r="K70" s="189"/>
      <c r="L70" s="189"/>
      <c r="M70" s="189"/>
      <c r="N70" s="189"/>
      <c r="O70" s="189"/>
      <c r="P70" s="194"/>
      <c r="Q70" s="53"/>
      <c r="R70" s="53"/>
      <c r="S70" s="53"/>
      <c r="T70" s="53"/>
      <c r="U70" s="53"/>
      <c r="V70" s="53"/>
      <c r="W70" s="53"/>
      <c r="X70" s="53"/>
      <c r="Y70" s="53"/>
      <c r="Z70" s="53"/>
    </row>
    <row r="71" spans="1:26" s="63" customFormat="1" ht="13.5" customHeight="1" x14ac:dyDescent="0.25">
      <c r="A71" s="53"/>
      <c r="B71" s="209"/>
      <c r="C71" s="189"/>
      <c r="D71" s="189"/>
      <c r="E71" s="189"/>
      <c r="F71" s="69" t="s">
        <v>86</v>
      </c>
      <c r="G71" s="70">
        <f t="shared" ref="G71" si="78">+E69*0.4</f>
        <v>4.1200000000000001E-2</v>
      </c>
      <c r="H71" s="71"/>
      <c r="I71" s="72"/>
      <c r="J71" s="73">
        <v>1.2680182260000001</v>
      </c>
      <c r="K71" s="189"/>
      <c r="L71" s="189"/>
      <c r="M71" s="189"/>
      <c r="N71" s="189"/>
      <c r="O71" s="189"/>
      <c r="P71" s="194"/>
      <c r="Q71" s="53"/>
      <c r="R71" s="53"/>
      <c r="S71" s="53"/>
      <c r="T71" s="53"/>
      <c r="U71" s="53"/>
      <c r="V71" s="53"/>
      <c r="W71" s="53"/>
      <c r="X71" s="53"/>
      <c r="Y71" s="53"/>
      <c r="Z71" s="53"/>
    </row>
    <row r="72" spans="1:26" s="63" customFormat="1" ht="13.5" customHeight="1" x14ac:dyDescent="0.25">
      <c r="A72" s="53"/>
      <c r="B72" s="209"/>
      <c r="C72" s="189"/>
      <c r="D72" s="189"/>
      <c r="E72" s="189"/>
      <c r="F72" s="69" t="s">
        <v>87</v>
      </c>
      <c r="G72" s="70" t="str">
        <f t="shared" ref="G72" si="79">IF(E69&lt;0.125,"NA",IF(0.125&lt;=E69,(0.8*E69)))</f>
        <v>NA</v>
      </c>
      <c r="H72" s="71"/>
      <c r="I72" s="72"/>
      <c r="J72" s="73"/>
      <c r="K72" s="189"/>
      <c r="L72" s="189"/>
      <c r="M72" s="189"/>
      <c r="N72" s="189"/>
      <c r="O72" s="189"/>
      <c r="P72" s="194"/>
      <c r="Q72" s="53"/>
      <c r="R72" s="53"/>
      <c r="S72" s="53"/>
      <c r="T72" s="53"/>
      <c r="U72" s="53"/>
      <c r="V72" s="53"/>
      <c r="W72" s="53"/>
      <c r="X72" s="53"/>
      <c r="Y72" s="53"/>
      <c r="Z72" s="53"/>
    </row>
    <row r="73" spans="1:26" s="63" customFormat="1" ht="13.5" customHeight="1" thickBot="1" x14ac:dyDescent="0.3">
      <c r="A73" s="53"/>
      <c r="B73" s="210"/>
      <c r="C73" s="190"/>
      <c r="D73" s="190"/>
      <c r="E73" s="190"/>
      <c r="F73" s="74" t="s">
        <v>88</v>
      </c>
      <c r="G73" s="75">
        <f t="shared" ref="G73" si="80">+E69</f>
        <v>0.10299999999999999</v>
      </c>
      <c r="H73" s="76"/>
      <c r="I73" s="77"/>
      <c r="J73" s="78">
        <v>1.2116854799999996</v>
      </c>
      <c r="K73" s="190"/>
      <c r="L73" s="190"/>
      <c r="M73" s="190"/>
      <c r="N73" s="190"/>
      <c r="O73" s="190"/>
      <c r="P73" s="195"/>
      <c r="Q73" s="53"/>
      <c r="R73" s="53"/>
      <c r="S73" s="53"/>
      <c r="T73" s="53"/>
      <c r="U73" s="53"/>
      <c r="V73" s="53"/>
      <c r="W73" s="53"/>
      <c r="X73" s="53"/>
      <c r="Y73" s="53"/>
      <c r="Z73" s="53"/>
    </row>
    <row r="74" spans="1:26" s="63" customFormat="1" ht="13.5" customHeight="1" x14ac:dyDescent="0.25">
      <c r="A74" s="53"/>
      <c r="B74" s="208">
        <v>12</v>
      </c>
      <c r="C74" s="211">
        <f t="shared" ref="C74" si="81">+C69+$N$12</f>
        <v>4.8999999999999968</v>
      </c>
      <c r="D74" s="188">
        <v>0.105</v>
      </c>
      <c r="E74" s="188">
        <v>0.105</v>
      </c>
      <c r="F74" s="64" t="s">
        <v>84</v>
      </c>
      <c r="G74" s="65">
        <v>0</v>
      </c>
      <c r="H74" s="66"/>
      <c r="I74" s="67"/>
      <c r="J74" s="68">
        <v>0.76500000000000001</v>
      </c>
      <c r="K74" s="188">
        <f t="shared" ref="K74" si="82">+IF(E74&lt;=0.12,(J76),(IF(E74&lt;0.16,((J75+2*J76+J77)/4),IF(E74&gt;=0.16,((J74+3*J75+2*J76+3*J77+J78)/10)))))</f>
        <v>1.121</v>
      </c>
      <c r="L74" s="188">
        <f t="shared" ref="L74" si="83">ROUND(+(D69+D74)/2*(C74-C69),3)</f>
        <v>1.0999999999999999E-2</v>
      </c>
      <c r="M74" s="188">
        <f t="shared" ref="M74" si="84">ROUND(+K74*L74,4)</f>
        <v>1.23E-2</v>
      </c>
      <c r="N74" s="191">
        <f t="shared" ref="N74" si="85">ROUND(+M74/$M$138*100,2)</f>
        <v>8.74</v>
      </c>
      <c r="O74" s="192"/>
      <c r="P74" s="193"/>
      <c r="Q74" s="53"/>
      <c r="R74" s="53"/>
      <c r="S74" s="53"/>
      <c r="T74" s="53"/>
      <c r="U74" s="53"/>
      <c r="V74" s="53"/>
      <c r="W74" s="53"/>
      <c r="X74" s="53"/>
      <c r="Y74" s="53"/>
      <c r="Z74" s="53"/>
    </row>
    <row r="75" spans="1:26" s="63" customFormat="1" ht="13.5" customHeight="1" x14ac:dyDescent="0.25">
      <c r="A75" s="53"/>
      <c r="B75" s="209"/>
      <c r="C75" s="189"/>
      <c r="D75" s="189"/>
      <c r="E75" s="189"/>
      <c r="F75" s="69" t="s">
        <v>85</v>
      </c>
      <c r="G75" s="70" t="str">
        <f t="shared" ref="G75" si="86">IF(E74&lt;0.125,"NA",IF(0.125&lt;=E74,(0.2*E74)))</f>
        <v>NA</v>
      </c>
      <c r="H75" s="71"/>
      <c r="I75" s="72"/>
      <c r="J75" s="73"/>
      <c r="K75" s="189"/>
      <c r="L75" s="189"/>
      <c r="M75" s="189"/>
      <c r="N75" s="189"/>
      <c r="O75" s="189"/>
      <c r="P75" s="194"/>
      <c r="Q75" s="53"/>
      <c r="R75" s="53"/>
      <c r="S75" s="53"/>
      <c r="T75" s="53"/>
      <c r="U75" s="53"/>
      <c r="V75" s="53"/>
      <c r="W75" s="53"/>
      <c r="X75" s="53"/>
      <c r="Y75" s="53"/>
      <c r="Z75" s="53"/>
    </row>
    <row r="76" spans="1:26" s="63" customFormat="1" ht="13.5" customHeight="1" x14ac:dyDescent="0.25">
      <c r="A76" s="53"/>
      <c r="B76" s="209"/>
      <c r="C76" s="189"/>
      <c r="D76" s="189"/>
      <c r="E76" s="189"/>
      <c r="F76" s="69" t="s">
        <v>86</v>
      </c>
      <c r="G76" s="70">
        <f t="shared" ref="G76" si="87">+E74*0.4</f>
        <v>4.2000000000000003E-2</v>
      </c>
      <c r="H76" s="71"/>
      <c r="I76" s="72"/>
      <c r="J76" s="73">
        <v>1.121</v>
      </c>
      <c r="K76" s="189"/>
      <c r="L76" s="189"/>
      <c r="M76" s="189"/>
      <c r="N76" s="189"/>
      <c r="O76" s="189"/>
      <c r="P76" s="194"/>
      <c r="Q76" s="53"/>
      <c r="R76" s="53"/>
      <c r="S76" s="53"/>
      <c r="T76" s="53"/>
      <c r="U76" s="53"/>
      <c r="V76" s="53"/>
      <c r="W76" s="53"/>
      <c r="X76" s="53"/>
      <c r="Y76" s="53"/>
      <c r="Z76" s="53"/>
    </row>
    <row r="77" spans="1:26" s="63" customFormat="1" ht="13.5" customHeight="1" x14ac:dyDescent="0.25">
      <c r="A77" s="53"/>
      <c r="B77" s="209"/>
      <c r="C77" s="189"/>
      <c r="D77" s="189"/>
      <c r="E77" s="189"/>
      <c r="F77" s="69" t="s">
        <v>87</v>
      </c>
      <c r="G77" s="70" t="str">
        <f t="shared" ref="G77" si="88">IF(E74&lt;0.125,"NA",IF(0.125&lt;=E74,(0.8*E74)))</f>
        <v>NA</v>
      </c>
      <c r="H77" s="71"/>
      <c r="I77" s="72"/>
      <c r="J77" s="73"/>
      <c r="K77" s="189"/>
      <c r="L77" s="189"/>
      <c r="M77" s="189"/>
      <c r="N77" s="189"/>
      <c r="O77" s="189"/>
      <c r="P77" s="194"/>
      <c r="Q77" s="53"/>
      <c r="R77" s="53"/>
      <c r="S77" s="53"/>
      <c r="T77" s="53"/>
      <c r="U77" s="53"/>
      <c r="V77" s="53"/>
      <c r="W77" s="53"/>
      <c r="X77" s="53"/>
      <c r="Y77" s="53"/>
      <c r="Z77" s="53"/>
    </row>
    <row r="78" spans="1:26" s="63" customFormat="1" ht="13.5" customHeight="1" thickBot="1" x14ac:dyDescent="0.3">
      <c r="A78" s="53"/>
      <c r="B78" s="210"/>
      <c r="C78" s="190"/>
      <c r="D78" s="190"/>
      <c r="E78" s="190"/>
      <c r="F78" s="74" t="s">
        <v>88</v>
      </c>
      <c r="G78" s="75">
        <f t="shared" ref="G78" si="89">+E74</f>
        <v>0.105</v>
      </c>
      <c r="H78" s="76"/>
      <c r="I78" s="77"/>
      <c r="J78" s="78">
        <v>1.1319999999999999</v>
      </c>
      <c r="K78" s="190"/>
      <c r="L78" s="190"/>
      <c r="M78" s="190"/>
      <c r="N78" s="190"/>
      <c r="O78" s="190"/>
      <c r="P78" s="195"/>
      <c r="Q78" s="53"/>
      <c r="R78" s="53"/>
      <c r="S78" s="53"/>
      <c r="T78" s="53"/>
      <c r="U78" s="53"/>
      <c r="V78" s="53"/>
      <c r="W78" s="53"/>
      <c r="X78" s="53"/>
      <c r="Y78" s="53"/>
      <c r="Z78" s="53"/>
    </row>
    <row r="79" spans="1:26" s="63" customFormat="1" ht="13.5" customHeight="1" x14ac:dyDescent="0.25">
      <c r="A79" s="53"/>
      <c r="B79" s="208">
        <v>13</v>
      </c>
      <c r="C79" s="211">
        <f t="shared" ref="C79" si="90">+C74+$N$12</f>
        <v>4.9999999999999964</v>
      </c>
      <c r="D79" s="188">
        <v>9.0999999999999998E-2</v>
      </c>
      <c r="E79" s="188">
        <v>9.6000000000000002E-2</v>
      </c>
      <c r="F79" s="64" t="s">
        <v>84</v>
      </c>
      <c r="G79" s="65">
        <v>0</v>
      </c>
      <c r="H79" s="66"/>
      <c r="I79" s="67"/>
      <c r="J79" s="68">
        <v>1.09917</v>
      </c>
      <c r="K79" s="188">
        <f t="shared" ref="K79" si="91">+IF(E79&lt;=0.12,(J81),(IF(E79&lt;0.16,((J80+2*J81+J82)/4),IF(E79&gt;=0.16,((J79+3*J80+2*J81+3*J82+J83)/10)))))</f>
        <v>1.6629299999999998</v>
      </c>
      <c r="L79" s="188">
        <f t="shared" ref="L79" si="92">ROUND(+(D74+D79)/2*(C79-C74),3)</f>
        <v>0.01</v>
      </c>
      <c r="M79" s="188">
        <f t="shared" ref="M79" si="93">ROUND(+K79*L79,4)</f>
        <v>1.66E-2</v>
      </c>
      <c r="N79" s="191">
        <f t="shared" ref="N79" si="94">ROUND(+M79/$M$138*100,2)</f>
        <v>11.79</v>
      </c>
      <c r="O79" s="192"/>
      <c r="P79" s="193"/>
      <c r="Q79" s="53"/>
      <c r="R79" s="53"/>
      <c r="S79" s="53"/>
      <c r="T79" s="53"/>
      <c r="U79" s="53"/>
      <c r="V79" s="53"/>
      <c r="W79" s="53"/>
      <c r="X79" s="53"/>
      <c r="Y79" s="53"/>
      <c r="Z79" s="53"/>
    </row>
    <row r="80" spans="1:26" s="63" customFormat="1" ht="13.5" customHeight="1" x14ac:dyDescent="0.25">
      <c r="A80" s="53"/>
      <c r="B80" s="209"/>
      <c r="C80" s="189"/>
      <c r="D80" s="189"/>
      <c r="E80" s="189"/>
      <c r="F80" s="69" t="s">
        <v>85</v>
      </c>
      <c r="G80" s="70" t="str">
        <f t="shared" ref="G80" si="95">IF(E79&lt;0.125,"NA",IF(0.125&lt;=E79,(0.2*E79)))</f>
        <v>NA</v>
      </c>
      <c r="H80" s="71"/>
      <c r="I80" s="72"/>
      <c r="J80" s="73"/>
      <c r="K80" s="189"/>
      <c r="L80" s="189"/>
      <c r="M80" s="189"/>
      <c r="N80" s="189"/>
      <c r="O80" s="189"/>
      <c r="P80" s="194"/>
      <c r="Q80" s="53"/>
      <c r="R80" s="53"/>
      <c r="S80" s="53"/>
      <c r="T80" s="53"/>
      <c r="U80" s="53"/>
      <c r="V80" s="53"/>
      <c r="W80" s="53"/>
      <c r="X80" s="53"/>
      <c r="Y80" s="53"/>
      <c r="Z80" s="53"/>
    </row>
    <row r="81" spans="1:26" s="63" customFormat="1" ht="13.5" customHeight="1" x14ac:dyDescent="0.25">
      <c r="A81" s="53"/>
      <c r="B81" s="209"/>
      <c r="C81" s="189"/>
      <c r="D81" s="189"/>
      <c r="E81" s="189"/>
      <c r="F81" s="69" t="s">
        <v>86</v>
      </c>
      <c r="G81" s="70">
        <f t="shared" ref="G81" si="96">+E79*0.4</f>
        <v>3.8400000000000004E-2</v>
      </c>
      <c r="H81" s="71"/>
      <c r="I81" s="72"/>
      <c r="J81" s="73">
        <v>1.6629299999999998</v>
      </c>
      <c r="K81" s="189"/>
      <c r="L81" s="189"/>
      <c r="M81" s="189"/>
      <c r="N81" s="189"/>
      <c r="O81" s="189"/>
      <c r="P81" s="194"/>
      <c r="Q81" s="53"/>
      <c r="R81" s="53"/>
      <c r="S81" s="53"/>
      <c r="T81" s="53"/>
      <c r="U81" s="53"/>
      <c r="V81" s="53"/>
      <c r="W81" s="53"/>
      <c r="X81" s="53"/>
      <c r="Y81" s="53"/>
      <c r="Z81" s="53"/>
    </row>
    <row r="82" spans="1:26" s="63" customFormat="1" ht="13.5" customHeight="1" x14ac:dyDescent="0.25">
      <c r="A82" s="53"/>
      <c r="B82" s="209"/>
      <c r="C82" s="189"/>
      <c r="D82" s="189"/>
      <c r="E82" s="189"/>
      <c r="F82" s="69" t="s">
        <v>87</v>
      </c>
      <c r="G82" s="70" t="str">
        <f t="shared" ref="G82" si="97">IF(E79&lt;0.125,"NA",IF(0.125&lt;=E79,(0.8*E79)))</f>
        <v>NA</v>
      </c>
      <c r="H82" s="71"/>
      <c r="I82" s="72"/>
      <c r="J82" s="73"/>
      <c r="K82" s="189"/>
      <c r="L82" s="189"/>
      <c r="M82" s="189"/>
      <c r="N82" s="189"/>
      <c r="O82" s="189"/>
      <c r="P82" s="194"/>
      <c r="Q82" s="53"/>
      <c r="R82" s="53"/>
      <c r="S82" s="53"/>
      <c r="T82" s="53"/>
      <c r="U82" s="53"/>
      <c r="V82" s="53"/>
      <c r="W82" s="53"/>
      <c r="X82" s="53"/>
      <c r="Y82" s="53"/>
      <c r="Z82" s="53"/>
    </row>
    <row r="83" spans="1:26" s="63" customFormat="1" ht="13.5" customHeight="1" thickBot="1" x14ac:dyDescent="0.3">
      <c r="A83" s="53"/>
      <c r="B83" s="210"/>
      <c r="C83" s="190"/>
      <c r="D83" s="190"/>
      <c r="E83" s="190"/>
      <c r="F83" s="74" t="s">
        <v>88</v>
      </c>
      <c r="G83" s="75">
        <f t="shared" ref="G83" si="98">+E79</f>
        <v>9.6000000000000002E-2</v>
      </c>
      <c r="H83" s="76"/>
      <c r="I83" s="77"/>
      <c r="J83" s="78">
        <v>1.1456999999999999</v>
      </c>
      <c r="K83" s="190"/>
      <c r="L83" s="190"/>
      <c r="M83" s="190"/>
      <c r="N83" s="190"/>
      <c r="O83" s="190"/>
      <c r="P83" s="195"/>
      <c r="Q83" s="53"/>
      <c r="R83" s="53"/>
      <c r="S83" s="53"/>
      <c r="T83" s="53"/>
      <c r="U83" s="53"/>
      <c r="V83" s="53"/>
      <c r="W83" s="53"/>
      <c r="X83" s="53"/>
      <c r="Y83" s="53"/>
      <c r="Z83" s="53"/>
    </row>
    <row r="84" spans="1:26" s="63" customFormat="1" ht="13.5" customHeight="1" x14ac:dyDescent="0.25">
      <c r="A84" s="53"/>
      <c r="B84" s="208">
        <v>14</v>
      </c>
      <c r="C84" s="211">
        <f t="shared" ref="C84" si="99">+C79+$N$12</f>
        <v>5.0999999999999961</v>
      </c>
      <c r="D84" s="188">
        <v>4.4999999999999998E-2</v>
      </c>
      <c r="E84" s="188">
        <v>7.8E-2</v>
      </c>
      <c r="F84" s="64" t="s">
        <v>84</v>
      </c>
      <c r="G84" s="65">
        <v>0</v>
      </c>
      <c r="H84" s="66"/>
      <c r="I84" s="67"/>
      <c r="J84" s="68">
        <v>0.872</v>
      </c>
      <c r="K84" s="188">
        <f t="shared" ref="K84" si="100">+IF(E84&lt;=0.12,(J86),(IF(E84&lt;0.16,((J85+2*J86+J87)/4),IF(E84&gt;=0.16,((J84+3*J85+2*J86+3*J87+J88)/10)))))</f>
        <v>1.3220000000000001</v>
      </c>
      <c r="L84" s="188">
        <f t="shared" ref="L84" si="101">ROUND(+(D79+D84)/2*(C84-C79),3)</f>
        <v>7.0000000000000001E-3</v>
      </c>
      <c r="M84" s="188">
        <f t="shared" ref="M84" si="102">ROUND(+K84*L84,4)</f>
        <v>9.2999999999999992E-3</v>
      </c>
      <c r="N84" s="191">
        <f t="shared" ref="N84" si="103">ROUND(+M84/$M$138*100,2)</f>
        <v>6.61</v>
      </c>
      <c r="O84" s="192"/>
      <c r="P84" s="193"/>
      <c r="Q84" s="53"/>
      <c r="R84" s="53"/>
      <c r="S84" s="53"/>
      <c r="T84" s="53"/>
      <c r="U84" s="53"/>
      <c r="V84" s="53"/>
      <c r="W84" s="53"/>
      <c r="X84" s="53"/>
      <c r="Y84" s="53"/>
      <c r="Z84" s="53"/>
    </row>
    <row r="85" spans="1:26" s="63" customFormat="1" ht="13.5" customHeight="1" x14ac:dyDescent="0.25">
      <c r="A85" s="53"/>
      <c r="B85" s="209"/>
      <c r="C85" s="189"/>
      <c r="D85" s="189"/>
      <c r="E85" s="189"/>
      <c r="F85" s="69" t="s">
        <v>85</v>
      </c>
      <c r="G85" s="70" t="str">
        <f t="shared" ref="G85" si="104">IF(E84&lt;0.125,"NA",IF(0.125&lt;=E84,(0.2*E84)))</f>
        <v>NA</v>
      </c>
      <c r="H85" s="71"/>
      <c r="I85" s="72"/>
      <c r="J85" s="73"/>
      <c r="K85" s="189"/>
      <c r="L85" s="189"/>
      <c r="M85" s="189"/>
      <c r="N85" s="189"/>
      <c r="O85" s="189"/>
      <c r="P85" s="194"/>
      <c r="Q85" s="53"/>
      <c r="R85" s="53"/>
      <c r="S85" s="53"/>
      <c r="T85" s="53"/>
      <c r="U85" s="53"/>
      <c r="V85" s="53"/>
      <c r="W85" s="53"/>
      <c r="X85" s="53"/>
      <c r="Y85" s="53"/>
      <c r="Z85" s="53"/>
    </row>
    <row r="86" spans="1:26" s="63" customFormat="1" ht="13.5" customHeight="1" x14ac:dyDescent="0.25">
      <c r="A86" s="53"/>
      <c r="B86" s="209"/>
      <c r="C86" s="189"/>
      <c r="D86" s="189"/>
      <c r="E86" s="189"/>
      <c r="F86" s="69" t="s">
        <v>86</v>
      </c>
      <c r="G86" s="70">
        <f t="shared" ref="G86" si="105">+E84*0.4</f>
        <v>3.1200000000000002E-2</v>
      </c>
      <c r="H86" s="71"/>
      <c r="I86" s="72"/>
      <c r="J86" s="73">
        <v>1.3220000000000001</v>
      </c>
      <c r="K86" s="189"/>
      <c r="L86" s="189"/>
      <c r="M86" s="189"/>
      <c r="N86" s="189"/>
      <c r="O86" s="189"/>
      <c r="P86" s="194"/>
      <c r="Q86" s="53"/>
      <c r="R86" s="53"/>
      <c r="S86" s="53"/>
      <c r="T86" s="53"/>
      <c r="U86" s="53"/>
      <c r="V86" s="53"/>
      <c r="W86" s="53"/>
      <c r="X86" s="53"/>
      <c r="Y86" s="53"/>
      <c r="Z86" s="53"/>
    </row>
    <row r="87" spans="1:26" s="63" customFormat="1" ht="13.5" customHeight="1" x14ac:dyDescent="0.25">
      <c r="A87" s="53"/>
      <c r="B87" s="209"/>
      <c r="C87" s="189"/>
      <c r="D87" s="189"/>
      <c r="E87" s="189"/>
      <c r="F87" s="69" t="s">
        <v>87</v>
      </c>
      <c r="G87" s="70" t="str">
        <f t="shared" ref="G87" si="106">IF(E84&lt;0.125,"NA",IF(0.125&lt;=E84,(0.8*E84)))</f>
        <v>NA</v>
      </c>
      <c r="H87" s="71"/>
      <c r="I87" s="72"/>
      <c r="J87" s="73"/>
      <c r="K87" s="189"/>
      <c r="L87" s="189"/>
      <c r="M87" s="189"/>
      <c r="N87" s="189"/>
      <c r="O87" s="189"/>
      <c r="P87" s="194"/>
      <c r="Q87" s="53"/>
      <c r="R87" s="53"/>
      <c r="S87" s="53"/>
      <c r="T87" s="53"/>
      <c r="U87" s="53"/>
      <c r="V87" s="53"/>
      <c r="W87" s="53"/>
      <c r="X87" s="53"/>
      <c r="Y87" s="53"/>
      <c r="Z87" s="53"/>
    </row>
    <row r="88" spans="1:26" s="63" customFormat="1" ht="13.5" customHeight="1" thickBot="1" x14ac:dyDescent="0.3">
      <c r="A88" s="53"/>
      <c r="B88" s="210"/>
      <c r="C88" s="190"/>
      <c r="D88" s="190"/>
      <c r="E88" s="190"/>
      <c r="F88" s="74" t="s">
        <v>88</v>
      </c>
      <c r="G88" s="75">
        <f t="shared" ref="G88" si="107">+E84</f>
        <v>7.8E-2</v>
      </c>
      <c r="H88" s="76"/>
      <c r="I88" s="77"/>
      <c r="J88" s="78">
        <v>0.98199999999999998</v>
      </c>
      <c r="K88" s="190"/>
      <c r="L88" s="190"/>
      <c r="M88" s="190"/>
      <c r="N88" s="190"/>
      <c r="O88" s="190"/>
      <c r="P88" s="195"/>
      <c r="Q88" s="53"/>
      <c r="R88" s="53"/>
      <c r="S88" s="53"/>
      <c r="T88" s="53"/>
      <c r="U88" s="53"/>
      <c r="V88" s="53"/>
      <c r="W88" s="53"/>
      <c r="X88" s="53"/>
      <c r="Y88" s="53"/>
      <c r="Z88" s="53"/>
    </row>
    <row r="89" spans="1:26" s="63" customFormat="1" ht="13.5" customHeight="1" x14ac:dyDescent="0.25">
      <c r="A89" s="53"/>
      <c r="B89" s="208">
        <v>15</v>
      </c>
      <c r="C89" s="211">
        <f t="shared" ref="C89" si="108">+C84+$N$12</f>
        <v>5.1999999999999957</v>
      </c>
      <c r="D89" s="188">
        <v>0.03</v>
      </c>
      <c r="E89" s="188">
        <v>0.04</v>
      </c>
      <c r="F89" s="64" t="s">
        <v>84</v>
      </c>
      <c r="G89" s="65">
        <v>0</v>
      </c>
      <c r="H89" s="66"/>
      <c r="I89" s="67"/>
      <c r="J89" s="68"/>
      <c r="K89" s="188">
        <f t="shared" ref="K89" si="109">+IF(E89&lt;=0.12,(J91),(IF(E89&lt;0.16,((J90+2*J91+J92)/4),IF(E89&gt;=0.16,((J89+3*J90+2*J91+3*J92+J93)/10)))))</f>
        <v>1.2253000000000001</v>
      </c>
      <c r="L89" s="188">
        <f t="shared" ref="L89" si="110">ROUND(+(D84+D89)/2*(C89-C84),3)</f>
        <v>4.0000000000000001E-3</v>
      </c>
      <c r="M89" s="188">
        <f t="shared" ref="M89" si="111">ROUND(+K89*L89,4)</f>
        <v>4.8999999999999998E-3</v>
      </c>
      <c r="N89" s="191">
        <f t="shared" ref="N89" si="112">ROUND(+M89/$M$138*100,2)</f>
        <v>3.48</v>
      </c>
      <c r="O89" s="192"/>
      <c r="P89" s="193"/>
      <c r="Q89" s="53"/>
      <c r="R89" s="53"/>
      <c r="S89" s="53"/>
      <c r="T89" s="53"/>
      <c r="U89" s="53"/>
      <c r="V89" s="53"/>
      <c r="W89" s="53"/>
      <c r="X89" s="53"/>
      <c r="Y89" s="53"/>
      <c r="Z89" s="53"/>
    </row>
    <row r="90" spans="1:26" s="63" customFormat="1" ht="13.5" customHeight="1" x14ac:dyDescent="0.25">
      <c r="A90" s="53"/>
      <c r="B90" s="209"/>
      <c r="C90" s="189"/>
      <c r="D90" s="189"/>
      <c r="E90" s="189"/>
      <c r="F90" s="69" t="s">
        <v>85</v>
      </c>
      <c r="G90" s="70" t="str">
        <f t="shared" ref="G90" si="113">IF(E89&lt;0.125,"NA",IF(0.125&lt;=E89,(0.2*E89)))</f>
        <v>NA</v>
      </c>
      <c r="H90" s="71"/>
      <c r="I90" s="72"/>
      <c r="J90" s="73"/>
      <c r="K90" s="189"/>
      <c r="L90" s="189"/>
      <c r="M90" s="189"/>
      <c r="N90" s="189"/>
      <c r="O90" s="189"/>
      <c r="P90" s="194"/>
      <c r="Q90" s="53"/>
      <c r="R90" s="53"/>
      <c r="S90" s="53"/>
      <c r="T90" s="53"/>
      <c r="U90" s="53"/>
      <c r="V90" s="53"/>
      <c r="W90" s="53"/>
      <c r="X90" s="53"/>
      <c r="Y90" s="53"/>
      <c r="Z90" s="53"/>
    </row>
    <row r="91" spans="1:26" s="63" customFormat="1" ht="13.5" customHeight="1" x14ac:dyDescent="0.25">
      <c r="A91" s="53"/>
      <c r="B91" s="209"/>
      <c r="C91" s="189"/>
      <c r="D91" s="189"/>
      <c r="E91" s="189"/>
      <c r="F91" s="69" t="s">
        <v>86</v>
      </c>
      <c r="G91" s="70">
        <f t="shared" ref="G91" si="114">+E89*0.4</f>
        <v>1.6E-2</v>
      </c>
      <c r="H91" s="71"/>
      <c r="I91" s="72"/>
      <c r="J91" s="73">
        <v>1.2253000000000001</v>
      </c>
      <c r="K91" s="189"/>
      <c r="L91" s="189"/>
      <c r="M91" s="189"/>
      <c r="N91" s="189"/>
      <c r="O91" s="189"/>
      <c r="P91" s="194"/>
      <c r="Q91" s="53"/>
      <c r="R91" s="53"/>
      <c r="S91" s="53"/>
      <c r="T91" s="53"/>
      <c r="U91" s="53"/>
      <c r="V91" s="53"/>
      <c r="W91" s="53"/>
      <c r="X91" s="53"/>
      <c r="Y91" s="53"/>
      <c r="Z91" s="53"/>
    </row>
    <row r="92" spans="1:26" s="63" customFormat="1" ht="13.5" customHeight="1" x14ac:dyDescent="0.25">
      <c r="A92" s="53"/>
      <c r="B92" s="209"/>
      <c r="C92" s="189"/>
      <c r="D92" s="189"/>
      <c r="E92" s="189"/>
      <c r="F92" s="69" t="s">
        <v>87</v>
      </c>
      <c r="G92" s="70" t="str">
        <f t="shared" ref="G92" si="115">IF(E89&lt;0.125,"NA",IF(0.125&lt;=E89,(0.8*E89)))</f>
        <v>NA</v>
      </c>
      <c r="H92" s="71"/>
      <c r="I92" s="72"/>
      <c r="J92" s="73"/>
      <c r="K92" s="189"/>
      <c r="L92" s="189"/>
      <c r="M92" s="189"/>
      <c r="N92" s="189"/>
      <c r="O92" s="189"/>
      <c r="P92" s="194"/>
      <c r="Q92" s="53"/>
      <c r="R92" s="53"/>
      <c r="S92" s="53"/>
      <c r="T92" s="53"/>
      <c r="U92" s="53"/>
      <c r="V92" s="53"/>
      <c r="W92" s="53"/>
      <c r="X92" s="53"/>
      <c r="Y92" s="53"/>
      <c r="Z92" s="53"/>
    </row>
    <row r="93" spans="1:26" s="63" customFormat="1" ht="13.5" customHeight="1" thickBot="1" x14ac:dyDescent="0.3">
      <c r="A93" s="53"/>
      <c r="B93" s="210"/>
      <c r="C93" s="190"/>
      <c r="D93" s="190"/>
      <c r="E93" s="190"/>
      <c r="F93" s="74" t="s">
        <v>88</v>
      </c>
      <c r="G93" s="75">
        <f t="shared" ref="G93" si="116">+E89</f>
        <v>0.04</v>
      </c>
      <c r="H93" s="76"/>
      <c r="I93" s="77"/>
      <c r="J93" s="78"/>
      <c r="K93" s="190"/>
      <c r="L93" s="190"/>
      <c r="M93" s="190"/>
      <c r="N93" s="190"/>
      <c r="O93" s="190"/>
      <c r="P93" s="195"/>
      <c r="Q93" s="53"/>
      <c r="R93" s="53"/>
      <c r="S93" s="53"/>
      <c r="T93" s="53"/>
      <c r="U93" s="53"/>
      <c r="V93" s="53"/>
      <c r="W93" s="53"/>
      <c r="X93" s="53"/>
      <c r="Y93" s="53"/>
      <c r="Z93" s="53"/>
    </row>
    <row r="94" spans="1:26" s="63" customFormat="1" ht="13.5" customHeight="1" x14ac:dyDescent="0.25">
      <c r="A94" s="53"/>
      <c r="B94" s="208">
        <v>16</v>
      </c>
      <c r="C94" s="211">
        <f t="shared" ref="C94" si="117">+C89+$N$12</f>
        <v>5.2999999999999954</v>
      </c>
      <c r="D94" s="188">
        <v>3.6999999999999998E-2</v>
      </c>
      <c r="E94" s="188">
        <v>3.5000000000000003E-2</v>
      </c>
      <c r="F94" s="64" t="s">
        <v>84</v>
      </c>
      <c r="G94" s="65">
        <v>0</v>
      </c>
      <c r="H94" s="66"/>
      <c r="I94" s="67"/>
      <c r="J94" s="68"/>
      <c r="K94" s="188">
        <f t="shared" ref="K94" si="118">+IF(E94&lt;=0.12,(J96),(IF(E94&lt;0.16,((J95+2*J96+J97)/4),IF(E94&gt;=0.16,((J94+3*J95+2*J96+3*J97+J98)/10)))))</f>
        <v>1.345</v>
      </c>
      <c r="L94" s="188">
        <f t="shared" ref="L94" si="119">ROUND(+(D89+D94)/2*(C94-C89),3)</f>
        <v>3.0000000000000001E-3</v>
      </c>
      <c r="M94" s="188">
        <f t="shared" ref="M94" si="120">ROUND(+K94*L94,4)</f>
        <v>4.0000000000000001E-3</v>
      </c>
      <c r="N94" s="191">
        <f t="shared" ref="N94" si="121">ROUND(+M94/$M$138*100,2)</f>
        <v>2.84</v>
      </c>
      <c r="O94" s="192"/>
      <c r="P94" s="193"/>
      <c r="Q94" s="53"/>
      <c r="R94" s="53"/>
      <c r="S94" s="53"/>
      <c r="T94" s="53"/>
      <c r="U94" s="53"/>
      <c r="V94" s="53"/>
      <c r="W94" s="53"/>
      <c r="X94" s="53"/>
      <c r="Y94" s="53"/>
      <c r="Z94" s="53"/>
    </row>
    <row r="95" spans="1:26" s="63" customFormat="1" ht="13.5" customHeight="1" x14ac:dyDescent="0.25">
      <c r="A95" s="53"/>
      <c r="B95" s="209"/>
      <c r="C95" s="189"/>
      <c r="D95" s="189"/>
      <c r="E95" s="189"/>
      <c r="F95" s="69" t="s">
        <v>85</v>
      </c>
      <c r="G95" s="70" t="str">
        <f t="shared" ref="G95" si="122">IF(E94&lt;0.125,"NA",IF(0.125&lt;=E94,(0.2*E94)))</f>
        <v>NA</v>
      </c>
      <c r="H95" s="71"/>
      <c r="I95" s="72"/>
      <c r="J95" s="73"/>
      <c r="K95" s="189"/>
      <c r="L95" s="189"/>
      <c r="M95" s="189"/>
      <c r="N95" s="189"/>
      <c r="O95" s="189"/>
      <c r="P95" s="194"/>
      <c r="Q95" s="53"/>
      <c r="R95" s="53"/>
      <c r="S95" s="53"/>
      <c r="T95" s="53"/>
      <c r="U95" s="53"/>
      <c r="V95" s="53"/>
      <c r="W95" s="53"/>
      <c r="X95" s="53"/>
      <c r="Y95" s="53"/>
      <c r="Z95" s="53"/>
    </row>
    <row r="96" spans="1:26" s="63" customFormat="1" ht="13.5" customHeight="1" x14ac:dyDescent="0.25">
      <c r="A96" s="53"/>
      <c r="B96" s="209"/>
      <c r="C96" s="189"/>
      <c r="D96" s="189"/>
      <c r="E96" s="189"/>
      <c r="F96" s="69" t="s">
        <v>86</v>
      </c>
      <c r="G96" s="70">
        <f t="shared" ref="G96" si="123">+E94*0.4</f>
        <v>1.4000000000000002E-2</v>
      </c>
      <c r="H96" s="71"/>
      <c r="I96" s="72"/>
      <c r="J96" s="73">
        <v>1.345</v>
      </c>
      <c r="K96" s="189"/>
      <c r="L96" s="189"/>
      <c r="M96" s="189"/>
      <c r="N96" s="189"/>
      <c r="O96" s="189"/>
      <c r="P96" s="194"/>
      <c r="Q96" s="53"/>
      <c r="R96" s="53"/>
      <c r="S96" s="53"/>
      <c r="T96" s="53"/>
      <c r="U96" s="53"/>
      <c r="V96" s="53"/>
      <c r="W96" s="53"/>
      <c r="X96" s="53"/>
      <c r="Y96" s="53"/>
      <c r="Z96" s="53"/>
    </row>
    <row r="97" spans="1:26" s="63" customFormat="1" ht="13.5" customHeight="1" x14ac:dyDescent="0.25">
      <c r="A97" s="53"/>
      <c r="B97" s="209"/>
      <c r="C97" s="189"/>
      <c r="D97" s="189"/>
      <c r="E97" s="189"/>
      <c r="F97" s="69" t="s">
        <v>87</v>
      </c>
      <c r="G97" s="70" t="str">
        <f t="shared" ref="G97" si="124">IF(E94&lt;0.125,"NA",IF(0.125&lt;=E94,(0.8*E94)))</f>
        <v>NA</v>
      </c>
      <c r="H97" s="71"/>
      <c r="I97" s="72"/>
      <c r="J97" s="73"/>
      <c r="K97" s="189"/>
      <c r="L97" s="189"/>
      <c r="M97" s="189"/>
      <c r="N97" s="189"/>
      <c r="O97" s="189"/>
      <c r="P97" s="194"/>
      <c r="Q97" s="53"/>
      <c r="R97" s="53"/>
      <c r="S97" s="53"/>
      <c r="T97" s="53"/>
      <c r="U97" s="53"/>
      <c r="V97" s="53"/>
      <c r="W97" s="53"/>
      <c r="X97" s="53"/>
      <c r="Y97" s="53"/>
      <c r="Z97" s="53"/>
    </row>
    <row r="98" spans="1:26" s="63" customFormat="1" ht="13.5" customHeight="1" thickBot="1" x14ac:dyDescent="0.3">
      <c r="A98" s="53"/>
      <c r="B98" s="210"/>
      <c r="C98" s="190"/>
      <c r="D98" s="190"/>
      <c r="E98" s="190"/>
      <c r="F98" s="74" t="s">
        <v>88</v>
      </c>
      <c r="G98" s="75">
        <f t="shared" ref="G98" si="125">+E94</f>
        <v>3.5000000000000003E-2</v>
      </c>
      <c r="H98" s="76"/>
      <c r="I98" s="77"/>
      <c r="J98" s="78"/>
      <c r="K98" s="190"/>
      <c r="L98" s="190"/>
      <c r="M98" s="190"/>
      <c r="N98" s="190"/>
      <c r="O98" s="190"/>
      <c r="P98" s="195"/>
      <c r="Q98" s="53"/>
      <c r="R98" s="53"/>
      <c r="S98" s="53"/>
      <c r="T98" s="53"/>
      <c r="U98" s="53"/>
      <c r="V98" s="53"/>
      <c r="W98" s="53"/>
      <c r="X98" s="53"/>
      <c r="Y98" s="53"/>
      <c r="Z98" s="53"/>
    </row>
    <row r="99" spans="1:26" s="63" customFormat="1" ht="13.5" customHeight="1" x14ac:dyDescent="0.25">
      <c r="A99" s="53"/>
      <c r="B99" s="208">
        <v>17</v>
      </c>
      <c r="C99" s="211">
        <f t="shared" ref="C99" si="126">+C94+$N$12</f>
        <v>5.399999999999995</v>
      </c>
      <c r="D99" s="188">
        <v>3.5000000000000003E-2</v>
      </c>
      <c r="E99" s="188">
        <v>3.5999999999999997E-2</v>
      </c>
      <c r="F99" s="64" t="s">
        <v>84</v>
      </c>
      <c r="G99" s="65">
        <v>0</v>
      </c>
      <c r="H99" s="66"/>
      <c r="I99" s="67"/>
      <c r="J99" s="68"/>
      <c r="K99" s="188">
        <f t="shared" ref="K99" si="127">+IF(E99&lt;=0.12,(J101),(IF(E99&lt;0.16,((J100+2*J101+J102)/4),IF(E99&gt;=0.16,((J99+3*J100+2*J101+3*J102+J103)/10)))))</f>
        <v>1.2876725200000001</v>
      </c>
      <c r="L99" s="188">
        <f t="shared" ref="L99" si="128">ROUND(+(D94+D99)/2*(C99-C94),3)</f>
        <v>4.0000000000000001E-3</v>
      </c>
      <c r="M99" s="188">
        <f t="shared" ref="M99" si="129">ROUND(+K99*L99,4)</f>
        <v>5.1999999999999998E-3</v>
      </c>
      <c r="N99" s="191">
        <f t="shared" ref="N99" si="130">ROUND(+M99/$M$138*100,2)</f>
        <v>3.69</v>
      </c>
      <c r="O99" s="192"/>
      <c r="P99" s="193"/>
      <c r="Q99" s="53"/>
      <c r="R99" s="53"/>
      <c r="S99" s="53"/>
      <c r="T99" s="53"/>
      <c r="U99" s="53"/>
      <c r="V99" s="53"/>
      <c r="W99" s="53"/>
      <c r="X99" s="53"/>
      <c r="Y99" s="53"/>
      <c r="Z99" s="53"/>
    </row>
    <row r="100" spans="1:26" s="63" customFormat="1" ht="13.5" customHeight="1" x14ac:dyDescent="0.25">
      <c r="A100" s="53"/>
      <c r="B100" s="209"/>
      <c r="C100" s="189"/>
      <c r="D100" s="189"/>
      <c r="E100" s="189"/>
      <c r="F100" s="69" t="s">
        <v>85</v>
      </c>
      <c r="G100" s="70" t="str">
        <f t="shared" ref="G100" si="131">IF(E99&lt;0.125,"NA",IF(0.125&lt;=E99,(0.2*E99)))</f>
        <v>NA</v>
      </c>
      <c r="H100" s="71"/>
      <c r="I100" s="72"/>
      <c r="J100" s="73"/>
      <c r="K100" s="189"/>
      <c r="L100" s="189"/>
      <c r="M100" s="189"/>
      <c r="N100" s="189"/>
      <c r="O100" s="189"/>
      <c r="P100" s="194"/>
      <c r="Q100" s="53"/>
      <c r="R100" s="53"/>
      <c r="S100" s="53"/>
      <c r="T100" s="53"/>
      <c r="U100" s="53"/>
      <c r="V100" s="53"/>
      <c r="W100" s="53"/>
      <c r="X100" s="53"/>
      <c r="Y100" s="53"/>
      <c r="Z100" s="53"/>
    </row>
    <row r="101" spans="1:26" s="63" customFormat="1" ht="13.5" customHeight="1" x14ac:dyDescent="0.25">
      <c r="A101" s="53"/>
      <c r="B101" s="209"/>
      <c r="C101" s="189"/>
      <c r="D101" s="189"/>
      <c r="E101" s="189"/>
      <c r="F101" s="69" t="s">
        <v>86</v>
      </c>
      <c r="G101" s="70">
        <f t="shared" ref="G101" si="132">+E99*0.4</f>
        <v>1.44E-2</v>
      </c>
      <c r="H101" s="71"/>
      <c r="I101" s="72"/>
      <c r="J101" s="73">
        <v>1.2876725200000001</v>
      </c>
      <c r="K101" s="189"/>
      <c r="L101" s="189"/>
      <c r="M101" s="189"/>
      <c r="N101" s="189"/>
      <c r="O101" s="189"/>
      <c r="P101" s="194"/>
      <c r="Q101" s="53"/>
      <c r="R101" s="53"/>
      <c r="S101" s="53"/>
      <c r="T101" s="53"/>
      <c r="U101" s="53"/>
      <c r="V101" s="53"/>
      <c r="W101" s="53"/>
      <c r="X101" s="53"/>
      <c r="Y101" s="53"/>
      <c r="Z101" s="53"/>
    </row>
    <row r="102" spans="1:26" s="63" customFormat="1" ht="13.5" customHeight="1" x14ac:dyDescent="0.25">
      <c r="A102" s="53"/>
      <c r="B102" s="209"/>
      <c r="C102" s="189"/>
      <c r="D102" s="189"/>
      <c r="E102" s="189"/>
      <c r="F102" s="69" t="s">
        <v>87</v>
      </c>
      <c r="G102" s="70" t="str">
        <f t="shared" ref="G102" si="133">IF(E99&lt;0.125,"NA",IF(0.125&lt;=E99,(0.8*E99)))</f>
        <v>NA</v>
      </c>
      <c r="H102" s="71"/>
      <c r="I102" s="72"/>
      <c r="J102" s="73"/>
      <c r="K102" s="189"/>
      <c r="L102" s="189"/>
      <c r="M102" s="189"/>
      <c r="N102" s="189"/>
      <c r="O102" s="189"/>
      <c r="P102" s="194"/>
      <c r="Q102" s="53"/>
      <c r="R102" s="53"/>
      <c r="S102" s="53"/>
      <c r="T102" s="53"/>
      <c r="U102" s="53"/>
      <c r="V102" s="53"/>
      <c r="W102" s="53"/>
      <c r="X102" s="53"/>
      <c r="Y102" s="53"/>
      <c r="Z102" s="53"/>
    </row>
    <row r="103" spans="1:26" s="63" customFormat="1" ht="13.5" customHeight="1" thickBot="1" x14ac:dyDescent="0.3">
      <c r="A103" s="53"/>
      <c r="B103" s="210"/>
      <c r="C103" s="190"/>
      <c r="D103" s="190"/>
      <c r="E103" s="190"/>
      <c r="F103" s="74" t="s">
        <v>88</v>
      </c>
      <c r="G103" s="75">
        <f t="shared" ref="G103" si="134">+E99</f>
        <v>3.5999999999999997E-2</v>
      </c>
      <c r="H103" s="76"/>
      <c r="I103" s="77"/>
      <c r="J103" s="78"/>
      <c r="K103" s="190"/>
      <c r="L103" s="190"/>
      <c r="M103" s="190"/>
      <c r="N103" s="190"/>
      <c r="O103" s="190"/>
      <c r="P103" s="195"/>
      <c r="Q103" s="53"/>
      <c r="R103" s="53"/>
      <c r="S103" s="53"/>
      <c r="T103" s="53"/>
      <c r="U103" s="53"/>
      <c r="V103" s="53"/>
      <c r="W103" s="53"/>
      <c r="X103" s="53"/>
      <c r="Y103" s="53"/>
      <c r="Z103" s="53"/>
    </row>
    <row r="104" spans="1:26" s="63" customFormat="1" ht="13.5" customHeight="1" x14ac:dyDescent="0.25">
      <c r="A104" s="53"/>
      <c r="B104" s="208">
        <v>18</v>
      </c>
      <c r="C104" s="211">
        <f t="shared" ref="C104" si="135">+C99+$N$12</f>
        <v>5.4999999999999947</v>
      </c>
      <c r="D104" s="188">
        <v>3.1E-2</v>
      </c>
      <c r="E104" s="188">
        <v>3.3000000000000002E-2</v>
      </c>
      <c r="F104" s="64" t="s">
        <v>84</v>
      </c>
      <c r="G104" s="65">
        <v>0</v>
      </c>
      <c r="H104" s="66"/>
      <c r="I104" s="67"/>
      <c r="J104" s="68"/>
      <c r="K104" s="188">
        <f t="shared" ref="K104" si="136">+IF(E104&lt;=0.12,(J106),(IF(E104&lt;0.16,((J105+2*J106+J107)/4),IF(E104&gt;=0.16,((J104+3*J105+2*J106+3*J107+J108)/10)))))</f>
        <v>1.1339999999999999</v>
      </c>
      <c r="L104" s="188">
        <f t="shared" ref="L104" si="137">ROUND(+(D99+D104)/2*(C104-C99),3)</f>
        <v>3.0000000000000001E-3</v>
      </c>
      <c r="M104" s="188">
        <f t="shared" ref="M104" si="138">ROUND(+K104*L104,4)</f>
        <v>3.3999999999999998E-3</v>
      </c>
      <c r="N104" s="191">
        <f t="shared" ref="N104" si="139">ROUND(+M104/$M$138*100,2)</f>
        <v>2.41</v>
      </c>
      <c r="O104" s="192"/>
      <c r="P104" s="193"/>
      <c r="Q104" s="53"/>
      <c r="R104" s="53"/>
      <c r="S104" s="53"/>
      <c r="T104" s="53"/>
      <c r="U104" s="53"/>
      <c r="V104" s="53"/>
      <c r="W104" s="53"/>
      <c r="X104" s="53"/>
      <c r="Y104" s="53"/>
      <c r="Z104" s="53"/>
    </row>
    <row r="105" spans="1:26" s="63" customFormat="1" ht="13.5" customHeight="1" x14ac:dyDescent="0.25">
      <c r="A105" s="53"/>
      <c r="B105" s="209"/>
      <c r="C105" s="189"/>
      <c r="D105" s="189"/>
      <c r="E105" s="189"/>
      <c r="F105" s="69" t="s">
        <v>85</v>
      </c>
      <c r="G105" s="70" t="str">
        <f t="shared" ref="G105" si="140">IF(E104&lt;0.125,"NA",IF(0.125&lt;=E104,(0.2*E104)))</f>
        <v>NA</v>
      </c>
      <c r="H105" s="71"/>
      <c r="I105" s="72"/>
      <c r="J105" s="73"/>
      <c r="K105" s="189"/>
      <c r="L105" s="189"/>
      <c r="M105" s="189"/>
      <c r="N105" s="189"/>
      <c r="O105" s="189"/>
      <c r="P105" s="194"/>
      <c r="Q105" s="53"/>
      <c r="R105" s="53"/>
      <c r="S105" s="53"/>
      <c r="T105" s="53"/>
      <c r="U105" s="53"/>
      <c r="V105" s="53"/>
      <c r="W105" s="53"/>
      <c r="X105" s="53"/>
      <c r="Y105" s="53"/>
      <c r="Z105" s="53"/>
    </row>
    <row r="106" spans="1:26" s="63" customFormat="1" ht="13.5" customHeight="1" x14ac:dyDescent="0.25">
      <c r="A106" s="53"/>
      <c r="B106" s="209"/>
      <c r="C106" s="189"/>
      <c r="D106" s="189"/>
      <c r="E106" s="189"/>
      <c r="F106" s="69" t="s">
        <v>86</v>
      </c>
      <c r="G106" s="70">
        <f t="shared" ref="G106" si="141">+E104*0.4</f>
        <v>1.3200000000000002E-2</v>
      </c>
      <c r="H106" s="71"/>
      <c r="I106" s="72"/>
      <c r="J106" s="73">
        <v>1.1339999999999999</v>
      </c>
      <c r="K106" s="189"/>
      <c r="L106" s="189"/>
      <c r="M106" s="189"/>
      <c r="N106" s="189"/>
      <c r="O106" s="189"/>
      <c r="P106" s="194"/>
      <c r="Q106" s="53"/>
      <c r="R106" s="53"/>
      <c r="S106" s="53"/>
      <c r="T106" s="53"/>
      <c r="U106" s="53"/>
      <c r="V106" s="53"/>
      <c r="W106" s="53"/>
      <c r="X106" s="53"/>
      <c r="Y106" s="53"/>
      <c r="Z106" s="53"/>
    </row>
    <row r="107" spans="1:26" s="63" customFormat="1" ht="13.5" customHeight="1" x14ac:dyDescent="0.25">
      <c r="A107" s="53"/>
      <c r="B107" s="209"/>
      <c r="C107" s="189"/>
      <c r="D107" s="189"/>
      <c r="E107" s="189"/>
      <c r="F107" s="69" t="s">
        <v>87</v>
      </c>
      <c r="G107" s="70" t="str">
        <f t="shared" ref="G107" si="142">IF(E104&lt;0.125,"NA",IF(0.125&lt;=E104,(0.8*E104)))</f>
        <v>NA</v>
      </c>
      <c r="H107" s="71"/>
      <c r="I107" s="72"/>
      <c r="J107" s="73"/>
      <c r="K107" s="189"/>
      <c r="L107" s="189"/>
      <c r="M107" s="189"/>
      <c r="N107" s="189"/>
      <c r="O107" s="189"/>
      <c r="P107" s="194"/>
      <c r="Q107" s="53"/>
      <c r="R107" s="53"/>
      <c r="S107" s="53"/>
      <c r="T107" s="53"/>
      <c r="U107" s="53"/>
      <c r="V107" s="53"/>
      <c r="W107" s="53"/>
      <c r="X107" s="53"/>
      <c r="Y107" s="53"/>
      <c r="Z107" s="53"/>
    </row>
    <row r="108" spans="1:26" s="63" customFormat="1" ht="13.5" customHeight="1" thickBot="1" x14ac:dyDescent="0.3">
      <c r="A108" s="53"/>
      <c r="B108" s="210"/>
      <c r="C108" s="190"/>
      <c r="D108" s="190"/>
      <c r="E108" s="190"/>
      <c r="F108" s="74" t="s">
        <v>88</v>
      </c>
      <c r="G108" s="75">
        <f t="shared" ref="G108" si="143">+E104</f>
        <v>3.3000000000000002E-2</v>
      </c>
      <c r="H108" s="76"/>
      <c r="I108" s="77"/>
      <c r="J108" s="78"/>
      <c r="K108" s="190"/>
      <c r="L108" s="190"/>
      <c r="M108" s="190"/>
      <c r="N108" s="190"/>
      <c r="O108" s="190"/>
      <c r="P108" s="195"/>
      <c r="Q108" s="53"/>
      <c r="R108" s="53"/>
      <c r="S108" s="53"/>
      <c r="T108" s="53"/>
      <c r="U108" s="53"/>
      <c r="V108" s="53"/>
      <c r="W108" s="53"/>
      <c r="X108" s="53"/>
      <c r="Y108" s="53"/>
      <c r="Z108" s="53"/>
    </row>
    <row r="109" spans="1:26" s="63" customFormat="1" ht="13.5" customHeight="1" x14ac:dyDescent="0.25">
      <c r="A109" s="53"/>
      <c r="B109" s="208">
        <v>19</v>
      </c>
      <c r="C109" s="211">
        <f t="shared" ref="C109" si="144">+C104+$N$12</f>
        <v>5.5999999999999943</v>
      </c>
      <c r="D109" s="188">
        <v>2.8000000000000001E-2</v>
      </c>
      <c r="E109" s="188">
        <v>2.9000000000000001E-2</v>
      </c>
      <c r="F109" s="64" t="s">
        <v>84</v>
      </c>
      <c r="G109" s="65">
        <v>0</v>
      </c>
      <c r="H109" s="66"/>
      <c r="I109" s="67"/>
      <c r="J109" s="68"/>
      <c r="K109" s="188">
        <f t="shared" ref="K109" si="145">+IF(E109&lt;=0.12,(J111),(IF(E109&lt;0.16,((J110+2*J111+J112)/4),IF(E109&gt;=0.16,((J109+3*J110+2*J111+3*J112+J113)/10)))))</f>
        <v>0.65654199999999996</v>
      </c>
      <c r="L109" s="188">
        <f t="shared" ref="L109" si="146">ROUND(+(D104+D109)/2*(C109-C104),3)</f>
        <v>3.0000000000000001E-3</v>
      </c>
      <c r="M109" s="188">
        <f t="shared" ref="M109" si="147">ROUND(+K109*L109,4)</f>
        <v>2E-3</v>
      </c>
      <c r="N109" s="191">
        <f t="shared" ref="N109" si="148">ROUND(+M109/$M$138*100,2)</f>
        <v>1.42</v>
      </c>
      <c r="O109" s="192"/>
      <c r="P109" s="193"/>
      <c r="Q109" s="53"/>
      <c r="R109" s="53"/>
      <c r="S109" s="53"/>
      <c r="T109" s="53"/>
      <c r="U109" s="53"/>
      <c r="V109" s="53"/>
      <c r="W109" s="53"/>
      <c r="X109" s="53"/>
      <c r="Y109" s="53"/>
      <c r="Z109" s="53"/>
    </row>
    <row r="110" spans="1:26" s="63" customFormat="1" ht="13.5" customHeight="1" x14ac:dyDescent="0.25">
      <c r="A110" s="53"/>
      <c r="B110" s="209"/>
      <c r="C110" s="189"/>
      <c r="D110" s="189"/>
      <c r="E110" s="189"/>
      <c r="F110" s="69" t="s">
        <v>85</v>
      </c>
      <c r="G110" s="70" t="str">
        <f t="shared" ref="G110" si="149">IF(E109&lt;0.125,"NA",IF(0.125&lt;=E109,(0.2*E109)))</f>
        <v>NA</v>
      </c>
      <c r="H110" s="71"/>
      <c r="I110" s="72"/>
      <c r="J110" s="73"/>
      <c r="K110" s="189"/>
      <c r="L110" s="189"/>
      <c r="M110" s="189"/>
      <c r="N110" s="189"/>
      <c r="O110" s="189"/>
      <c r="P110" s="194"/>
      <c r="Q110" s="53"/>
      <c r="R110" s="53"/>
      <c r="S110" s="53"/>
      <c r="T110" s="53"/>
      <c r="U110" s="53"/>
      <c r="V110" s="53"/>
      <c r="W110" s="53"/>
      <c r="X110" s="53"/>
      <c r="Y110" s="53"/>
      <c r="Z110" s="53"/>
    </row>
    <row r="111" spans="1:26" s="63" customFormat="1" ht="13.5" customHeight="1" x14ac:dyDescent="0.25">
      <c r="A111" s="53"/>
      <c r="B111" s="209"/>
      <c r="C111" s="189"/>
      <c r="D111" s="189"/>
      <c r="E111" s="189"/>
      <c r="F111" s="69" t="s">
        <v>86</v>
      </c>
      <c r="G111" s="70">
        <f t="shared" ref="G111" si="150">+E109*0.4</f>
        <v>1.1600000000000001E-2</v>
      </c>
      <c r="H111" s="71"/>
      <c r="I111" s="72"/>
      <c r="J111" s="73">
        <v>0.65654199999999996</v>
      </c>
      <c r="K111" s="189"/>
      <c r="L111" s="189"/>
      <c r="M111" s="189"/>
      <c r="N111" s="189"/>
      <c r="O111" s="189"/>
      <c r="P111" s="194"/>
      <c r="Q111" s="53"/>
      <c r="R111" s="53"/>
      <c r="S111" s="53"/>
      <c r="T111" s="53"/>
      <c r="U111" s="53"/>
      <c r="V111" s="53"/>
      <c r="W111" s="53"/>
      <c r="X111" s="53"/>
      <c r="Y111" s="53"/>
      <c r="Z111" s="53"/>
    </row>
    <row r="112" spans="1:26" s="63" customFormat="1" ht="13.5" customHeight="1" x14ac:dyDescent="0.25">
      <c r="A112" s="53"/>
      <c r="B112" s="209"/>
      <c r="C112" s="189"/>
      <c r="D112" s="189"/>
      <c r="E112" s="189"/>
      <c r="F112" s="69" t="s">
        <v>87</v>
      </c>
      <c r="G112" s="70" t="str">
        <f t="shared" ref="G112" si="151">IF(E109&lt;0.125,"NA",IF(0.125&lt;=E109,(0.8*E109)))</f>
        <v>NA</v>
      </c>
      <c r="H112" s="71"/>
      <c r="I112" s="72"/>
      <c r="J112" s="73"/>
      <c r="K112" s="189"/>
      <c r="L112" s="189"/>
      <c r="M112" s="189"/>
      <c r="N112" s="189"/>
      <c r="O112" s="189"/>
      <c r="P112" s="194"/>
      <c r="Q112" s="53"/>
      <c r="R112" s="53"/>
      <c r="S112" s="53"/>
      <c r="T112" s="53"/>
      <c r="U112" s="53"/>
      <c r="V112" s="53"/>
      <c r="W112" s="53"/>
      <c r="X112" s="53"/>
      <c r="Y112" s="53"/>
      <c r="Z112" s="53"/>
    </row>
    <row r="113" spans="1:26" s="63" customFormat="1" ht="13.5" customHeight="1" thickBot="1" x14ac:dyDescent="0.3">
      <c r="A113" s="53"/>
      <c r="B113" s="210"/>
      <c r="C113" s="190"/>
      <c r="D113" s="190"/>
      <c r="E113" s="190"/>
      <c r="F113" s="74" t="s">
        <v>88</v>
      </c>
      <c r="G113" s="75">
        <f t="shared" ref="G113" si="152">+E109</f>
        <v>2.9000000000000001E-2</v>
      </c>
      <c r="H113" s="76"/>
      <c r="I113" s="77"/>
      <c r="J113" s="78"/>
      <c r="K113" s="190"/>
      <c r="L113" s="190"/>
      <c r="M113" s="190"/>
      <c r="N113" s="190"/>
      <c r="O113" s="190"/>
      <c r="P113" s="195"/>
      <c r="Q113" s="53"/>
      <c r="R113" s="53"/>
      <c r="S113" s="53"/>
      <c r="T113" s="53"/>
      <c r="U113" s="53"/>
      <c r="V113" s="53"/>
      <c r="W113" s="53"/>
      <c r="X113" s="53"/>
      <c r="Y113" s="53"/>
      <c r="Z113" s="53"/>
    </row>
    <row r="114" spans="1:26" s="63" customFormat="1" ht="13.5" customHeight="1" x14ac:dyDescent="0.25">
      <c r="A114" s="53"/>
      <c r="B114" s="208">
        <v>20</v>
      </c>
      <c r="C114" s="211">
        <f t="shared" ref="C114" si="153">+C109+$N$12</f>
        <v>5.699999999999994</v>
      </c>
      <c r="D114" s="188">
        <v>0</v>
      </c>
      <c r="E114" s="188">
        <v>2.5000000000000001E-2</v>
      </c>
      <c r="F114" s="64" t="s">
        <v>84</v>
      </c>
      <c r="G114" s="65">
        <v>0</v>
      </c>
      <c r="H114" s="66"/>
      <c r="I114" s="67"/>
      <c r="J114" s="68"/>
      <c r="K114" s="188">
        <f t="shared" ref="K114" si="154">+IF(E114&lt;=0.12,(J116),(IF(E114&lt;0.16,((J115+2*J116+J117)/4),IF(E114&gt;=0.16,((J114+3*J115+2*J116+3*J117+J118)/10)))))</f>
        <v>0.45600000000000002</v>
      </c>
      <c r="L114" s="188">
        <f t="shared" ref="L114" si="155">ROUND(+(D109+D114)/2*(C114-C109),3)</f>
        <v>1E-3</v>
      </c>
      <c r="M114" s="188">
        <f t="shared" ref="M114" si="156">ROUND(+K114*L114,4)</f>
        <v>5.0000000000000001E-4</v>
      </c>
      <c r="N114" s="191">
        <f t="shared" ref="N114" si="157">ROUND(+M114/$M$138*100,2)</f>
        <v>0.36</v>
      </c>
      <c r="O114" s="192"/>
      <c r="P114" s="193"/>
      <c r="Q114" s="53"/>
      <c r="R114" s="53"/>
      <c r="S114" s="53"/>
      <c r="T114" s="53"/>
      <c r="U114" s="53"/>
      <c r="V114" s="53"/>
      <c r="W114" s="53"/>
      <c r="X114" s="53"/>
      <c r="Y114" s="53"/>
      <c r="Z114" s="53"/>
    </row>
    <row r="115" spans="1:26" s="63" customFormat="1" ht="13.5" customHeight="1" x14ac:dyDescent="0.25">
      <c r="A115" s="53"/>
      <c r="B115" s="209"/>
      <c r="C115" s="189"/>
      <c r="D115" s="189"/>
      <c r="E115" s="189"/>
      <c r="F115" s="69" t="s">
        <v>85</v>
      </c>
      <c r="G115" s="70" t="str">
        <f t="shared" ref="G115" si="158">IF(E114&lt;0.125,"NA",IF(0.125&lt;=E114,(0.2*E114)))</f>
        <v>NA</v>
      </c>
      <c r="H115" s="71"/>
      <c r="I115" s="72"/>
      <c r="J115" s="73"/>
      <c r="K115" s="189"/>
      <c r="L115" s="189"/>
      <c r="M115" s="189"/>
      <c r="N115" s="189"/>
      <c r="O115" s="189"/>
      <c r="P115" s="194"/>
      <c r="Q115" s="53"/>
      <c r="R115" s="53"/>
      <c r="S115" s="53"/>
      <c r="T115" s="53"/>
      <c r="U115" s="53"/>
      <c r="V115" s="53"/>
      <c r="W115" s="53"/>
      <c r="X115" s="53"/>
      <c r="Y115" s="53"/>
      <c r="Z115" s="53"/>
    </row>
    <row r="116" spans="1:26" s="63" customFormat="1" ht="13.5" customHeight="1" x14ac:dyDescent="0.25">
      <c r="A116" s="53"/>
      <c r="B116" s="209"/>
      <c r="C116" s="189"/>
      <c r="D116" s="189"/>
      <c r="E116" s="189"/>
      <c r="F116" s="69" t="s">
        <v>86</v>
      </c>
      <c r="G116" s="70">
        <f t="shared" ref="G116" si="159">+E114*0.4</f>
        <v>1.0000000000000002E-2</v>
      </c>
      <c r="H116" s="71"/>
      <c r="I116" s="72"/>
      <c r="J116" s="73">
        <v>0.45600000000000002</v>
      </c>
      <c r="K116" s="189"/>
      <c r="L116" s="189"/>
      <c r="M116" s="189"/>
      <c r="N116" s="189"/>
      <c r="O116" s="189"/>
      <c r="P116" s="194"/>
      <c r="Q116" s="53"/>
      <c r="R116" s="53"/>
      <c r="S116" s="53"/>
      <c r="T116" s="53"/>
      <c r="U116" s="53"/>
      <c r="V116" s="53"/>
      <c r="W116" s="53"/>
      <c r="X116" s="53"/>
      <c r="Y116" s="53"/>
      <c r="Z116" s="53"/>
    </row>
    <row r="117" spans="1:26" s="63" customFormat="1" ht="13.5" customHeight="1" x14ac:dyDescent="0.25">
      <c r="A117" s="53"/>
      <c r="B117" s="209"/>
      <c r="C117" s="189"/>
      <c r="D117" s="189"/>
      <c r="E117" s="189"/>
      <c r="F117" s="69" t="s">
        <v>87</v>
      </c>
      <c r="G117" s="70" t="str">
        <f t="shared" ref="G117" si="160">IF(E114&lt;0.125,"NA",IF(0.125&lt;=E114,(0.8*E114)))</f>
        <v>NA</v>
      </c>
      <c r="H117" s="71"/>
      <c r="I117" s="72"/>
      <c r="J117" s="73"/>
      <c r="K117" s="189"/>
      <c r="L117" s="189"/>
      <c r="M117" s="189"/>
      <c r="N117" s="189"/>
      <c r="O117" s="189"/>
      <c r="P117" s="194"/>
      <c r="Q117" s="53"/>
      <c r="R117" s="53"/>
      <c r="S117" s="53"/>
      <c r="T117" s="53"/>
      <c r="U117" s="53"/>
      <c r="V117" s="53"/>
      <c r="W117" s="53"/>
      <c r="X117" s="53"/>
      <c r="Y117" s="53"/>
      <c r="Z117" s="53"/>
    </row>
    <row r="118" spans="1:26" s="63" customFormat="1" ht="13.5" customHeight="1" thickBot="1" x14ac:dyDescent="0.3">
      <c r="A118" s="53"/>
      <c r="B118" s="210"/>
      <c r="C118" s="190"/>
      <c r="D118" s="190"/>
      <c r="E118" s="190"/>
      <c r="F118" s="74" t="s">
        <v>88</v>
      </c>
      <c r="G118" s="75">
        <f t="shared" ref="G118" si="161">+E114</f>
        <v>2.5000000000000001E-2</v>
      </c>
      <c r="H118" s="76"/>
      <c r="I118" s="77"/>
      <c r="J118" s="78"/>
      <c r="K118" s="190"/>
      <c r="L118" s="190"/>
      <c r="M118" s="190"/>
      <c r="N118" s="190"/>
      <c r="O118" s="190"/>
      <c r="P118" s="195"/>
      <c r="Q118" s="53"/>
      <c r="R118" s="53"/>
      <c r="S118" s="53"/>
      <c r="T118" s="53"/>
      <c r="U118" s="53"/>
      <c r="V118" s="53"/>
      <c r="W118" s="53"/>
      <c r="X118" s="53"/>
      <c r="Y118" s="53"/>
      <c r="Z118" s="53"/>
    </row>
    <row r="119" spans="1:26" s="3" customFormat="1" ht="14.1" customHeight="1" x14ac:dyDescent="0.2">
      <c r="B119" s="196" t="s">
        <v>29</v>
      </c>
      <c r="C119" s="199"/>
      <c r="D119" s="200"/>
      <c r="E119" s="200"/>
      <c r="F119" s="200"/>
      <c r="G119" s="200"/>
      <c r="H119" s="200"/>
      <c r="I119" s="200"/>
      <c r="J119" s="200"/>
      <c r="K119" s="200"/>
      <c r="L119" s="200"/>
      <c r="M119" s="200"/>
      <c r="N119" s="200"/>
      <c r="O119" s="200"/>
      <c r="P119" s="201"/>
    </row>
    <row r="120" spans="1:26" s="3" customFormat="1" ht="14.1" customHeight="1" x14ac:dyDescent="0.2">
      <c r="B120" s="197"/>
      <c r="C120" s="202"/>
      <c r="D120" s="203"/>
      <c r="E120" s="203"/>
      <c r="F120" s="203"/>
      <c r="G120" s="203"/>
      <c r="H120" s="203"/>
      <c r="I120" s="203"/>
      <c r="J120" s="203"/>
      <c r="K120" s="203"/>
      <c r="L120" s="203"/>
      <c r="M120" s="203"/>
      <c r="N120" s="203"/>
      <c r="O120" s="203"/>
      <c r="P120" s="204"/>
    </row>
    <row r="121" spans="1:26" s="3" customFormat="1" ht="14.1" customHeight="1" x14ac:dyDescent="0.2">
      <c r="B121" s="197"/>
      <c r="C121" s="202"/>
      <c r="D121" s="203"/>
      <c r="E121" s="203"/>
      <c r="F121" s="203"/>
      <c r="G121" s="203"/>
      <c r="H121" s="203"/>
      <c r="I121" s="203"/>
      <c r="J121" s="203"/>
      <c r="K121" s="203"/>
      <c r="L121" s="203"/>
      <c r="M121" s="203"/>
      <c r="N121" s="203"/>
      <c r="O121" s="203"/>
      <c r="P121" s="204"/>
    </row>
    <row r="122" spans="1:26" s="3" customFormat="1" ht="14.1" customHeight="1" x14ac:dyDescent="0.2">
      <c r="B122" s="197"/>
      <c r="C122" s="202"/>
      <c r="D122" s="203"/>
      <c r="E122" s="203"/>
      <c r="F122" s="203"/>
      <c r="G122" s="203"/>
      <c r="H122" s="203"/>
      <c r="I122" s="203"/>
      <c r="J122" s="203"/>
      <c r="K122" s="203"/>
      <c r="L122" s="203"/>
      <c r="M122" s="203"/>
      <c r="N122" s="203"/>
      <c r="O122" s="203"/>
      <c r="P122" s="204"/>
    </row>
    <row r="123" spans="1:26" s="3" customFormat="1" ht="14.1" customHeight="1" x14ac:dyDescent="0.2">
      <c r="B123" s="197"/>
      <c r="C123" s="202"/>
      <c r="D123" s="203"/>
      <c r="E123" s="203"/>
      <c r="F123" s="203"/>
      <c r="G123" s="203"/>
      <c r="H123" s="203"/>
      <c r="I123" s="203"/>
      <c r="J123" s="203"/>
      <c r="K123" s="203"/>
      <c r="L123" s="203"/>
      <c r="M123" s="203"/>
      <c r="N123" s="203"/>
      <c r="O123" s="203"/>
      <c r="P123" s="204"/>
    </row>
    <row r="124" spans="1:26" s="3" customFormat="1" ht="14.1" customHeight="1" thickBot="1" x14ac:dyDescent="0.25">
      <c r="B124" s="198"/>
      <c r="C124" s="205"/>
      <c r="D124" s="206"/>
      <c r="E124" s="206"/>
      <c r="F124" s="206"/>
      <c r="G124" s="206"/>
      <c r="H124" s="206"/>
      <c r="I124" s="206"/>
      <c r="J124" s="206"/>
      <c r="K124" s="206"/>
      <c r="L124" s="206"/>
      <c r="M124" s="206"/>
      <c r="N124" s="206"/>
      <c r="O124" s="206"/>
      <c r="P124" s="207"/>
    </row>
    <row r="125" spans="1:26" s="3" customFormat="1" ht="28.5" customHeight="1" thickBot="1" x14ac:dyDescent="0.25">
      <c r="A125" s="79"/>
      <c r="B125" s="80" t="s">
        <v>89</v>
      </c>
      <c r="C125" s="175" t="s">
        <v>90</v>
      </c>
      <c r="D125" s="175"/>
      <c r="E125" s="175"/>
      <c r="F125" s="175"/>
      <c r="G125" s="175"/>
      <c r="H125" s="176"/>
      <c r="I125" s="177"/>
      <c r="J125" s="80" t="s">
        <v>91</v>
      </c>
      <c r="K125" s="175" t="s">
        <v>92</v>
      </c>
      <c r="L125" s="175"/>
      <c r="M125" s="175"/>
      <c r="N125" s="175"/>
      <c r="O125" s="175"/>
      <c r="P125" s="176"/>
    </row>
    <row r="126" spans="1:26" s="3" customFormat="1" ht="28.5" customHeight="1" thickBot="1" x14ac:dyDescent="0.25">
      <c r="B126" s="81" t="s">
        <v>93</v>
      </c>
      <c r="C126" s="179" t="s">
        <v>94</v>
      </c>
      <c r="D126" s="179"/>
      <c r="E126" s="179"/>
      <c r="F126" s="179"/>
      <c r="G126" s="179"/>
      <c r="H126" s="180"/>
      <c r="I126" s="178"/>
      <c r="J126" s="81" t="s">
        <v>95</v>
      </c>
      <c r="K126" s="179" t="s">
        <v>96</v>
      </c>
      <c r="L126" s="179"/>
      <c r="M126" s="179"/>
      <c r="N126" s="179"/>
      <c r="O126" s="179"/>
      <c r="P126" s="180"/>
    </row>
    <row r="127" spans="1:26" s="19" customFormat="1" ht="13.5" customHeight="1" x14ac:dyDescent="0.25">
      <c r="A127" s="82"/>
      <c r="B127" s="181"/>
      <c r="C127" s="184"/>
      <c r="D127" s="186"/>
      <c r="E127" s="186"/>
      <c r="F127" s="83" t="s">
        <v>84</v>
      </c>
      <c r="G127" s="83">
        <v>0.01</v>
      </c>
      <c r="H127" s="84"/>
      <c r="I127" s="85"/>
      <c r="J127" s="86"/>
      <c r="K127" s="187"/>
      <c r="L127" s="167"/>
      <c r="M127" s="170"/>
      <c r="N127" s="167"/>
      <c r="O127" s="167"/>
      <c r="P127" s="171"/>
      <c r="Q127" s="87"/>
      <c r="R127" s="87"/>
      <c r="S127" s="87"/>
      <c r="T127" s="87"/>
      <c r="U127" s="87"/>
      <c r="V127" s="87"/>
      <c r="W127" s="87"/>
      <c r="X127" s="87"/>
      <c r="Y127" s="87"/>
      <c r="Z127" s="87"/>
    </row>
    <row r="128" spans="1:26" s="19" customFormat="1" ht="13.5" customHeight="1" x14ac:dyDescent="0.25">
      <c r="A128" s="82"/>
      <c r="B128" s="182"/>
      <c r="C128" s="168"/>
      <c r="D128" s="168"/>
      <c r="E128" s="168"/>
      <c r="F128" s="88" t="s">
        <v>97</v>
      </c>
      <c r="G128" s="89">
        <f>+E127*0.1</f>
        <v>0</v>
      </c>
      <c r="H128" s="90"/>
      <c r="I128" s="91"/>
      <c r="J128" s="92"/>
      <c r="K128" s="168"/>
      <c r="L128" s="168"/>
      <c r="M128" s="168"/>
      <c r="N128" s="168"/>
      <c r="O128" s="168"/>
      <c r="P128" s="172"/>
      <c r="Q128" s="87"/>
      <c r="R128" s="87"/>
      <c r="S128" s="87"/>
      <c r="T128" s="87"/>
      <c r="U128" s="87"/>
      <c r="V128" s="87"/>
      <c r="W128" s="87"/>
      <c r="X128" s="87"/>
      <c r="Y128" s="87"/>
      <c r="Z128" s="87"/>
    </row>
    <row r="129" spans="1:26" s="19" customFormat="1" ht="13.5" customHeight="1" x14ac:dyDescent="0.25">
      <c r="A129" s="82"/>
      <c r="B129" s="182"/>
      <c r="C129" s="168"/>
      <c r="D129" s="168"/>
      <c r="E129" s="168"/>
      <c r="F129" s="88" t="s">
        <v>98</v>
      </c>
      <c r="G129" s="89">
        <f>+E127*0.2</f>
        <v>0</v>
      </c>
      <c r="H129" s="90"/>
      <c r="I129" s="91"/>
      <c r="J129" s="92"/>
      <c r="K129" s="168"/>
      <c r="L129" s="168"/>
      <c r="M129" s="168"/>
      <c r="N129" s="168"/>
      <c r="O129" s="168"/>
      <c r="P129" s="172"/>
      <c r="Q129" s="87"/>
      <c r="R129" s="87"/>
      <c r="S129" s="87"/>
      <c r="T129" s="87"/>
      <c r="U129" s="87"/>
      <c r="V129" s="87"/>
      <c r="W129" s="87"/>
      <c r="X129" s="87"/>
      <c r="Y129" s="87"/>
      <c r="Z129" s="87"/>
    </row>
    <row r="130" spans="1:26" s="19" customFormat="1" ht="13.5" customHeight="1" x14ac:dyDescent="0.25">
      <c r="A130" s="82"/>
      <c r="B130" s="182"/>
      <c r="C130" s="168"/>
      <c r="D130" s="168"/>
      <c r="E130" s="168"/>
      <c r="F130" s="88" t="s">
        <v>99</v>
      </c>
      <c r="G130" s="89">
        <f>+E127*0.3</f>
        <v>0</v>
      </c>
      <c r="H130" s="90"/>
      <c r="I130" s="91"/>
      <c r="J130" s="92"/>
      <c r="K130" s="168"/>
      <c r="L130" s="168"/>
      <c r="M130" s="168"/>
      <c r="N130" s="168"/>
      <c r="O130" s="168"/>
      <c r="P130" s="172"/>
      <c r="Q130" s="87"/>
      <c r="R130" s="87"/>
      <c r="S130" s="87"/>
      <c r="T130" s="87"/>
      <c r="U130" s="87"/>
      <c r="V130" s="87"/>
      <c r="W130" s="87"/>
      <c r="X130" s="87"/>
      <c r="Y130" s="87"/>
      <c r="Z130" s="87"/>
    </row>
    <row r="131" spans="1:26" s="19" customFormat="1" ht="13.5" customHeight="1" x14ac:dyDescent="0.25">
      <c r="A131" s="82"/>
      <c r="B131" s="182"/>
      <c r="C131" s="185"/>
      <c r="D131" s="185"/>
      <c r="E131" s="168"/>
      <c r="F131" s="88" t="s">
        <v>100</v>
      </c>
      <c r="G131" s="89">
        <f>+E127*0.4</f>
        <v>0</v>
      </c>
      <c r="H131" s="90"/>
      <c r="I131" s="91"/>
      <c r="J131" s="92"/>
      <c r="K131" s="168"/>
      <c r="L131" s="168"/>
      <c r="M131" s="168"/>
      <c r="N131" s="168"/>
      <c r="O131" s="168"/>
      <c r="P131" s="172"/>
      <c r="Q131" s="87"/>
      <c r="R131" s="87"/>
      <c r="S131" s="87"/>
      <c r="T131" s="87"/>
      <c r="U131" s="87"/>
      <c r="V131" s="87"/>
      <c r="W131" s="87"/>
      <c r="X131" s="87"/>
      <c r="Y131" s="87"/>
      <c r="Z131" s="87"/>
    </row>
    <row r="132" spans="1:26" s="19" customFormat="1" ht="13.5" customHeight="1" x14ac:dyDescent="0.25">
      <c r="A132" s="82"/>
      <c r="B132" s="182"/>
      <c r="C132" s="173"/>
      <c r="D132" s="174"/>
      <c r="E132" s="168"/>
      <c r="F132" s="88" t="s">
        <v>30</v>
      </c>
      <c r="G132" s="89">
        <f>+E127*0.5</f>
        <v>0</v>
      </c>
      <c r="H132" s="90"/>
      <c r="I132" s="91"/>
      <c r="J132" s="92"/>
      <c r="K132" s="168"/>
      <c r="L132" s="168"/>
      <c r="M132" s="168"/>
      <c r="N132" s="168"/>
      <c r="O132" s="168"/>
      <c r="P132" s="172"/>
      <c r="Q132" s="87"/>
      <c r="R132" s="87"/>
      <c r="S132" s="87"/>
      <c r="T132" s="87"/>
      <c r="U132" s="87"/>
      <c r="V132" s="87"/>
      <c r="W132" s="87"/>
      <c r="X132" s="87"/>
      <c r="Y132" s="87"/>
      <c r="Z132" s="87"/>
    </row>
    <row r="133" spans="1:26" s="19" customFormat="1" ht="13.5" customHeight="1" x14ac:dyDescent="0.25">
      <c r="A133" s="82"/>
      <c r="B133" s="182"/>
      <c r="C133" s="168"/>
      <c r="D133" s="168"/>
      <c r="E133" s="168"/>
      <c r="F133" s="88" t="s">
        <v>101</v>
      </c>
      <c r="G133" s="89">
        <f>+E127*0.6</f>
        <v>0</v>
      </c>
      <c r="H133" s="90"/>
      <c r="I133" s="91"/>
      <c r="J133" s="92"/>
      <c r="K133" s="168"/>
      <c r="L133" s="168"/>
      <c r="M133" s="168"/>
      <c r="N133" s="168"/>
      <c r="O133" s="168"/>
      <c r="P133" s="172"/>
      <c r="Q133" s="87"/>
      <c r="R133" s="87"/>
      <c r="S133" s="87"/>
      <c r="T133" s="87"/>
      <c r="U133" s="87"/>
      <c r="V133" s="87"/>
      <c r="W133" s="87"/>
      <c r="X133" s="87"/>
      <c r="Y133" s="87"/>
      <c r="Z133" s="87"/>
    </row>
    <row r="134" spans="1:26" s="19" customFormat="1" ht="13.5" customHeight="1" x14ac:dyDescent="0.25">
      <c r="A134" s="82"/>
      <c r="B134" s="182"/>
      <c r="C134" s="168"/>
      <c r="D134" s="168"/>
      <c r="E134" s="168"/>
      <c r="F134" s="88" t="s">
        <v>102</v>
      </c>
      <c r="G134" s="89">
        <f>+E127*0.7</f>
        <v>0</v>
      </c>
      <c r="H134" s="90"/>
      <c r="I134" s="91"/>
      <c r="J134" s="92"/>
      <c r="K134" s="168"/>
      <c r="L134" s="168"/>
      <c r="M134" s="168"/>
      <c r="N134" s="168"/>
      <c r="O134" s="168"/>
      <c r="P134" s="172"/>
      <c r="Q134" s="87"/>
      <c r="R134" s="87"/>
      <c r="S134" s="87"/>
      <c r="T134" s="87"/>
      <c r="U134" s="87"/>
      <c r="V134" s="87"/>
      <c r="W134" s="87"/>
      <c r="X134" s="87"/>
      <c r="Y134" s="87"/>
      <c r="Z134" s="87"/>
    </row>
    <row r="135" spans="1:26" s="19" customFormat="1" ht="13.5" customHeight="1" x14ac:dyDescent="0.25">
      <c r="A135" s="82"/>
      <c r="B135" s="182"/>
      <c r="C135" s="168"/>
      <c r="D135" s="168"/>
      <c r="E135" s="168"/>
      <c r="F135" s="88" t="s">
        <v>103</v>
      </c>
      <c r="G135" s="89">
        <f>+E127*0.8</f>
        <v>0</v>
      </c>
      <c r="H135" s="90"/>
      <c r="I135" s="91"/>
      <c r="J135" s="92"/>
      <c r="K135" s="168"/>
      <c r="L135" s="168"/>
      <c r="M135" s="168"/>
      <c r="N135" s="168"/>
      <c r="O135" s="168"/>
      <c r="P135" s="172"/>
      <c r="Q135" s="87"/>
      <c r="R135" s="87"/>
      <c r="S135" s="87"/>
      <c r="T135" s="87"/>
      <c r="U135" s="87"/>
      <c r="V135" s="87"/>
      <c r="W135" s="87"/>
      <c r="X135" s="87"/>
      <c r="Y135" s="87"/>
      <c r="Z135" s="87"/>
    </row>
    <row r="136" spans="1:26" s="19" customFormat="1" ht="13.5" customHeight="1" x14ac:dyDescent="0.25">
      <c r="A136" s="82"/>
      <c r="B136" s="182"/>
      <c r="C136" s="168"/>
      <c r="D136" s="168"/>
      <c r="E136" s="168"/>
      <c r="F136" s="88" t="s">
        <v>104</v>
      </c>
      <c r="G136" s="89">
        <f>+E127*0.9</f>
        <v>0</v>
      </c>
      <c r="H136" s="90"/>
      <c r="I136" s="91"/>
      <c r="J136" s="92"/>
      <c r="K136" s="168"/>
      <c r="L136" s="168"/>
      <c r="M136" s="168"/>
      <c r="N136" s="168"/>
      <c r="O136" s="168"/>
      <c r="P136" s="172"/>
      <c r="Q136" s="87"/>
      <c r="R136" s="87"/>
      <c r="S136" s="87"/>
      <c r="T136" s="87"/>
      <c r="U136" s="87"/>
      <c r="V136" s="87"/>
      <c r="W136" s="87"/>
      <c r="X136" s="87"/>
      <c r="Y136" s="87"/>
      <c r="Z136" s="87"/>
    </row>
    <row r="137" spans="1:26" s="19" customFormat="1" ht="15.75" thickBot="1" x14ac:dyDescent="0.3">
      <c r="A137" s="82"/>
      <c r="B137" s="183"/>
      <c r="C137" s="169"/>
      <c r="D137" s="169"/>
      <c r="E137" s="169"/>
      <c r="F137" s="93" t="s">
        <v>31</v>
      </c>
      <c r="G137" s="93">
        <f>+E127</f>
        <v>0</v>
      </c>
      <c r="H137" s="94"/>
      <c r="I137" s="95"/>
      <c r="J137" s="96"/>
      <c r="K137" s="169"/>
      <c r="L137" s="169"/>
      <c r="M137" s="169"/>
      <c r="N137" s="169"/>
      <c r="O137" s="168"/>
      <c r="P137" s="172"/>
      <c r="Q137" s="87"/>
      <c r="R137" s="87"/>
      <c r="S137" s="87"/>
      <c r="T137" s="87"/>
      <c r="U137" s="87"/>
      <c r="V137" s="87"/>
      <c r="W137" s="87"/>
      <c r="X137" s="87"/>
      <c r="Y137" s="87"/>
      <c r="Z137" s="87"/>
    </row>
    <row r="138" spans="1:26" s="3" customFormat="1" ht="12.75" x14ac:dyDescent="0.2">
      <c r="A138" s="11"/>
      <c r="B138" s="155" t="s">
        <v>32</v>
      </c>
      <c r="C138" s="155"/>
      <c r="D138" s="155"/>
      <c r="E138" s="155"/>
      <c r="F138" s="155"/>
      <c r="G138" s="155"/>
      <c r="H138" s="155"/>
      <c r="I138" s="155"/>
      <c r="J138" s="155"/>
      <c r="K138" s="12">
        <f>ROUND(+M138/L138,3)</f>
        <v>1.3160000000000001</v>
      </c>
      <c r="L138" s="16">
        <f>SUM(L19:L137)</f>
        <v>0.10700000000000003</v>
      </c>
      <c r="M138" s="15">
        <f>SUM(M19:M137)</f>
        <v>0.14080000000000001</v>
      </c>
      <c r="N138" s="13">
        <f>ROUND(SUM(N19:N137),0)</f>
        <v>100</v>
      </c>
      <c r="O138" s="307" t="s">
        <v>33</v>
      </c>
      <c r="P138" s="309"/>
    </row>
    <row r="139" spans="1:26" s="3" customFormat="1" ht="15" customHeight="1" thickBot="1" x14ac:dyDescent="0.25">
      <c r="A139" s="11"/>
      <c r="B139" s="156"/>
      <c r="C139" s="156"/>
      <c r="D139" s="156"/>
      <c r="E139" s="156"/>
      <c r="F139" s="156"/>
      <c r="G139" s="156"/>
      <c r="H139" s="156"/>
      <c r="I139" s="156"/>
      <c r="J139" s="156"/>
      <c r="K139" s="14" t="s">
        <v>34</v>
      </c>
      <c r="L139" s="14" t="s">
        <v>50</v>
      </c>
      <c r="M139" s="14" t="s">
        <v>51</v>
      </c>
      <c r="N139" s="14" t="s">
        <v>35</v>
      </c>
      <c r="O139" s="308"/>
      <c r="P139" s="310"/>
    </row>
    <row r="140" spans="1:26" ht="15" customHeight="1" thickBot="1" x14ac:dyDescent="0.3">
      <c r="A140" s="5"/>
      <c r="B140" s="161" t="s">
        <v>105</v>
      </c>
      <c r="C140" s="162"/>
      <c r="D140" s="162"/>
      <c r="E140" s="162"/>
      <c r="F140" s="163"/>
      <c r="G140" s="161" t="s">
        <v>106</v>
      </c>
      <c r="H140" s="162"/>
      <c r="I140" s="162"/>
      <c r="J140" s="162"/>
      <c r="K140" s="163"/>
      <c r="L140" s="164" t="s">
        <v>53</v>
      </c>
      <c r="M140" s="165"/>
      <c r="N140" s="165"/>
      <c r="O140" s="165"/>
      <c r="P140" s="166"/>
    </row>
    <row r="141" spans="1:26" ht="15" customHeight="1" x14ac:dyDescent="0.25">
      <c r="A141" s="5"/>
      <c r="B141" s="128"/>
      <c r="C141" s="129"/>
      <c r="D141" s="129"/>
      <c r="E141" s="129"/>
      <c r="F141" s="130"/>
      <c r="G141" s="128"/>
      <c r="H141" s="129"/>
      <c r="I141" s="129"/>
      <c r="J141" s="129"/>
      <c r="K141" s="130"/>
      <c r="L141" s="137" t="s">
        <v>107</v>
      </c>
      <c r="M141" s="138"/>
      <c r="N141" s="138"/>
      <c r="O141" s="139">
        <f>+AVERAGE(E18:E118)</f>
        <v>5.4749999999999986E-2</v>
      </c>
      <c r="P141" s="140"/>
    </row>
    <row r="142" spans="1:26" ht="15" customHeight="1" thickBot="1" x14ac:dyDescent="0.3">
      <c r="A142" s="5"/>
      <c r="B142" s="131"/>
      <c r="C142" s="132"/>
      <c r="D142" s="132"/>
      <c r="E142" s="132"/>
      <c r="F142" s="133"/>
      <c r="G142" s="131"/>
      <c r="H142" s="132"/>
      <c r="I142" s="132"/>
      <c r="J142" s="132"/>
      <c r="K142" s="133"/>
      <c r="L142" s="141" t="s">
        <v>108</v>
      </c>
      <c r="M142" s="142"/>
      <c r="N142" s="142"/>
      <c r="O142" s="143">
        <f>+MAX(E18:E118)</f>
        <v>0.105</v>
      </c>
      <c r="P142" s="144"/>
    </row>
    <row r="143" spans="1:26" ht="18.600000000000001" customHeight="1" x14ac:dyDescent="0.25">
      <c r="A143" s="6"/>
      <c r="B143" s="131"/>
      <c r="C143" s="132"/>
      <c r="D143" s="132"/>
      <c r="E143" s="132"/>
      <c r="F143" s="133"/>
      <c r="G143" s="131"/>
      <c r="H143" s="132"/>
      <c r="I143" s="132"/>
      <c r="J143" s="132"/>
      <c r="K143" s="133"/>
      <c r="L143" s="145" t="s">
        <v>114</v>
      </c>
      <c r="M143" s="146"/>
      <c r="N143" s="146"/>
      <c r="O143" s="146"/>
      <c r="P143" s="147"/>
    </row>
    <row r="144" spans="1:26" ht="76.5" customHeight="1" x14ac:dyDescent="0.25">
      <c r="A144" s="10"/>
      <c r="B144" s="131"/>
      <c r="C144" s="132"/>
      <c r="D144" s="132"/>
      <c r="E144" s="132"/>
      <c r="F144" s="133"/>
      <c r="G144" s="131"/>
      <c r="H144" s="132"/>
      <c r="I144" s="132"/>
      <c r="J144" s="132"/>
      <c r="K144" s="133"/>
      <c r="L144" s="145"/>
      <c r="M144" s="146"/>
      <c r="N144" s="146"/>
      <c r="O144" s="146"/>
      <c r="P144" s="147"/>
    </row>
    <row r="145" spans="1:16" ht="15" customHeight="1" thickBot="1" x14ac:dyDescent="0.3">
      <c r="A145" s="5"/>
      <c r="B145" s="131"/>
      <c r="C145" s="132"/>
      <c r="D145" s="132"/>
      <c r="E145" s="132"/>
      <c r="F145" s="133"/>
      <c r="G145" s="131"/>
      <c r="H145" s="132"/>
      <c r="I145" s="132"/>
      <c r="J145" s="132"/>
      <c r="K145" s="133"/>
      <c r="L145" s="148"/>
      <c r="M145" s="149"/>
      <c r="N145" s="149"/>
      <c r="O145" s="149"/>
      <c r="P145" s="150"/>
    </row>
    <row r="146" spans="1:16" ht="15.75" customHeight="1" thickBot="1" x14ac:dyDescent="0.3">
      <c r="A146" s="5"/>
      <c r="B146" s="131"/>
      <c r="C146" s="132"/>
      <c r="D146" s="132"/>
      <c r="E146" s="132"/>
      <c r="F146" s="133"/>
      <c r="G146" s="131"/>
      <c r="H146" s="132"/>
      <c r="I146" s="132"/>
      <c r="J146" s="132"/>
      <c r="K146" s="133"/>
      <c r="L146" s="151" t="s">
        <v>36</v>
      </c>
      <c r="M146" s="152"/>
      <c r="N146" s="152"/>
      <c r="O146" s="152"/>
      <c r="P146" s="104">
        <v>8.08</v>
      </c>
    </row>
    <row r="147" spans="1:16" ht="27.75" customHeight="1" thickBot="1" x14ac:dyDescent="0.3">
      <c r="A147" s="5"/>
      <c r="B147" s="134"/>
      <c r="C147" s="135"/>
      <c r="D147" s="135"/>
      <c r="E147" s="135"/>
      <c r="F147" s="136"/>
      <c r="G147" s="134"/>
      <c r="H147" s="135"/>
      <c r="I147" s="135"/>
      <c r="J147" s="135"/>
      <c r="K147" s="136"/>
      <c r="L147" s="153" t="s">
        <v>52</v>
      </c>
      <c r="M147" s="154"/>
      <c r="N147" s="154"/>
      <c r="O147" s="154"/>
      <c r="P147" s="105" t="s">
        <v>115</v>
      </c>
    </row>
    <row r="148" spans="1:16" ht="23.45" customHeight="1" thickBot="1" x14ac:dyDescent="0.3">
      <c r="A148" s="7"/>
      <c r="B148" s="116"/>
      <c r="C148" s="116"/>
      <c r="D148" s="116"/>
      <c r="E148" s="116"/>
      <c r="F148" s="116"/>
      <c r="G148" s="116"/>
      <c r="H148" s="116"/>
      <c r="I148" s="116"/>
      <c r="J148" s="116"/>
      <c r="K148" s="116"/>
      <c r="L148" s="116"/>
      <c r="M148" s="116"/>
      <c r="N148" s="116"/>
      <c r="O148" s="116"/>
      <c r="P148" s="116"/>
    </row>
    <row r="149" spans="1:16" ht="15.75" thickBot="1" x14ac:dyDescent="0.3">
      <c r="A149" s="117" t="s">
        <v>37</v>
      </c>
      <c r="B149" s="118"/>
      <c r="C149" s="118"/>
      <c r="D149" s="118"/>
      <c r="E149" s="118"/>
      <c r="F149" s="118"/>
      <c r="G149" s="118"/>
      <c r="H149" s="118"/>
      <c r="I149" s="118"/>
      <c r="J149" s="118"/>
      <c r="K149" s="118"/>
      <c r="L149" s="118"/>
      <c r="M149" s="118"/>
      <c r="N149" s="118"/>
      <c r="O149" s="118"/>
      <c r="P149" s="119"/>
    </row>
    <row r="150" spans="1:16" ht="159" customHeight="1" thickBot="1" x14ac:dyDescent="0.3">
      <c r="A150" s="4"/>
      <c r="B150" s="300"/>
      <c r="C150" s="301"/>
      <c r="D150" s="301"/>
      <c r="E150" s="301"/>
      <c r="F150" s="302"/>
      <c r="G150" s="300"/>
      <c r="H150" s="301"/>
      <c r="I150" s="301"/>
      <c r="J150" s="301"/>
      <c r="K150" s="302"/>
      <c r="L150" s="300"/>
      <c r="M150" s="301"/>
      <c r="N150" s="301"/>
      <c r="O150" s="301"/>
      <c r="P150" s="303"/>
    </row>
    <row r="151" spans="1:16" ht="21.75" customHeight="1" thickBot="1" x14ac:dyDescent="0.3">
      <c r="A151" s="4"/>
      <c r="B151" s="304" t="s">
        <v>116</v>
      </c>
      <c r="C151" s="305"/>
      <c r="D151" s="305"/>
      <c r="E151" s="305"/>
      <c r="F151" s="305"/>
      <c r="G151" s="305" t="s">
        <v>54</v>
      </c>
      <c r="H151" s="305"/>
      <c r="I151" s="305"/>
      <c r="J151" s="305"/>
      <c r="K151" s="305"/>
      <c r="L151" s="305" t="s">
        <v>117</v>
      </c>
      <c r="M151" s="305"/>
      <c r="N151" s="305"/>
      <c r="O151" s="305"/>
      <c r="P151" s="306"/>
    </row>
    <row r="152" spans="1:16" s="9" customFormat="1" ht="16.899999999999999" customHeight="1" thickBot="1" x14ac:dyDescent="0.3">
      <c r="A152" s="8"/>
      <c r="B152" s="123"/>
      <c r="C152" s="123"/>
      <c r="D152" s="123"/>
      <c r="E152" s="123"/>
      <c r="F152" s="123"/>
      <c r="G152" s="123"/>
      <c r="H152" s="123"/>
      <c r="I152" s="123"/>
      <c r="J152" s="123"/>
      <c r="K152" s="123"/>
      <c r="L152" s="123"/>
      <c r="M152" s="123"/>
      <c r="N152" s="123"/>
      <c r="O152" s="123"/>
      <c r="P152" s="124"/>
    </row>
    <row r="153" spans="1:16" s="3" customFormat="1" ht="15.75" customHeight="1" thickBot="1" x14ac:dyDescent="0.25">
      <c r="A153" s="125" t="s">
        <v>38</v>
      </c>
      <c r="B153" s="126"/>
      <c r="C153" s="126"/>
      <c r="D153" s="126"/>
      <c r="E153" s="126"/>
      <c r="F153" s="126"/>
      <c r="G153" s="126"/>
      <c r="H153" s="126"/>
      <c r="I153" s="126"/>
      <c r="J153" s="126" t="s">
        <v>39</v>
      </c>
      <c r="K153" s="126"/>
      <c r="L153" s="126"/>
      <c r="M153" s="126"/>
      <c r="N153" s="126"/>
      <c r="O153" s="126"/>
      <c r="P153" s="127"/>
    </row>
  </sheetData>
  <mergeCells count="30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4:M88"/>
    <mergeCell ref="N84:N88"/>
    <mergeCell ref="O84:O88"/>
    <mergeCell ref="P84:P88"/>
    <mergeCell ref="B89:B93"/>
    <mergeCell ref="C89:C93"/>
    <mergeCell ref="D89:D93"/>
    <mergeCell ref="E89:E93"/>
    <mergeCell ref="K89:K93"/>
    <mergeCell ref="L89:L93"/>
    <mergeCell ref="M89:M93"/>
    <mergeCell ref="N89:N93"/>
    <mergeCell ref="O89:O93"/>
    <mergeCell ref="P89:P93"/>
    <mergeCell ref="B94:B98"/>
    <mergeCell ref="C94:C98"/>
    <mergeCell ref="D94:D98"/>
    <mergeCell ref="E94:E98"/>
    <mergeCell ref="K94:K98"/>
    <mergeCell ref="L94:L98"/>
    <mergeCell ref="M94:M98"/>
    <mergeCell ref="N94:N98"/>
    <mergeCell ref="O94:O98"/>
    <mergeCell ref="P94:P98"/>
    <mergeCell ref="B99:B103"/>
    <mergeCell ref="C99:C103"/>
    <mergeCell ref="D99:D103"/>
    <mergeCell ref="E99:E103"/>
    <mergeCell ref="K99:K103"/>
    <mergeCell ref="L99:L103"/>
    <mergeCell ref="M99:M103"/>
    <mergeCell ref="N99:N103"/>
    <mergeCell ref="O99:O103"/>
    <mergeCell ref="P99:P103"/>
    <mergeCell ref="B104:B108"/>
    <mergeCell ref="C104:C108"/>
    <mergeCell ref="D104:D108"/>
    <mergeCell ref="E104:E108"/>
    <mergeCell ref="K104:K108"/>
    <mergeCell ref="L104:L108"/>
    <mergeCell ref="M104:M108"/>
    <mergeCell ref="N104:N108"/>
    <mergeCell ref="O104:O108"/>
    <mergeCell ref="P104:P108"/>
    <mergeCell ref="B109:B113"/>
    <mergeCell ref="C109:C113"/>
    <mergeCell ref="D109:D113"/>
    <mergeCell ref="E109:E113"/>
    <mergeCell ref="K109:K113"/>
    <mergeCell ref="L109:L113"/>
    <mergeCell ref="M114:M118"/>
    <mergeCell ref="N114:N118"/>
    <mergeCell ref="O114:O118"/>
    <mergeCell ref="P114:P118"/>
    <mergeCell ref="B119:B124"/>
    <mergeCell ref="C119:P124"/>
    <mergeCell ref="M109:M113"/>
    <mergeCell ref="N109:N113"/>
    <mergeCell ref="O109:O113"/>
    <mergeCell ref="P109:P113"/>
    <mergeCell ref="B114:B118"/>
    <mergeCell ref="C114:C118"/>
    <mergeCell ref="D114:D118"/>
    <mergeCell ref="E114:E118"/>
    <mergeCell ref="K114:K118"/>
    <mergeCell ref="L114:L118"/>
    <mergeCell ref="C125:H125"/>
    <mergeCell ref="I125:I126"/>
    <mergeCell ref="K125:P125"/>
    <mergeCell ref="C126:H126"/>
    <mergeCell ref="K126:P126"/>
    <mergeCell ref="B127:B137"/>
    <mergeCell ref="C127:C131"/>
    <mergeCell ref="D127:D131"/>
    <mergeCell ref="E127:E137"/>
    <mergeCell ref="K127:K137"/>
    <mergeCell ref="B138:J139"/>
    <mergeCell ref="O138:O139"/>
    <mergeCell ref="P138:P139"/>
    <mergeCell ref="B140:F140"/>
    <mergeCell ref="G140:K140"/>
    <mergeCell ref="L140:P140"/>
    <mergeCell ref="L127:L137"/>
    <mergeCell ref="M127:M137"/>
    <mergeCell ref="N127:N137"/>
    <mergeCell ref="O127:O137"/>
    <mergeCell ref="P127:P137"/>
    <mergeCell ref="C132:C137"/>
    <mergeCell ref="D132:D137"/>
    <mergeCell ref="B141:F147"/>
    <mergeCell ref="G141:K147"/>
    <mergeCell ref="L141:N141"/>
    <mergeCell ref="O141:P141"/>
    <mergeCell ref="L142:N142"/>
    <mergeCell ref="O142:P142"/>
    <mergeCell ref="L143:P145"/>
    <mergeCell ref="L146:O146"/>
    <mergeCell ref="L147:O147"/>
    <mergeCell ref="B152:P152"/>
    <mergeCell ref="A153:C153"/>
    <mergeCell ref="D153:I153"/>
    <mergeCell ref="J153:K153"/>
    <mergeCell ref="L153:P153"/>
    <mergeCell ref="B148:P148"/>
    <mergeCell ref="A149:P149"/>
    <mergeCell ref="B150:F150"/>
    <mergeCell ref="G150:K150"/>
    <mergeCell ref="L150:P150"/>
    <mergeCell ref="B151:F151"/>
    <mergeCell ref="G151:K151"/>
    <mergeCell ref="L151:P15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24577" r:id="rId5">
          <objectPr defaultSize="0" autoPict="0" r:id="rId6">
            <anchor moveWithCells="1">
              <from>
                <xdr:col>14</xdr:col>
                <xdr:colOff>0</xdr:colOff>
                <xdr:row>1</xdr:row>
                <xdr:rowOff>57150</xdr:rowOff>
              </from>
              <to>
                <xdr:col>15</xdr:col>
                <xdr:colOff>104775</xdr:colOff>
                <xdr:row>2</xdr:row>
                <xdr:rowOff>85725</xdr:rowOff>
              </to>
            </anchor>
          </objectPr>
        </oleObject>
      </mc:Choice>
      <mc:Fallback>
        <oleObject progId="CorelDRAW.Graphic.13" shapeId="24577"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Z128"/>
  <sheetViews>
    <sheetView view="pageBreakPreview" zoomScale="85" zoomScaleSheetLayoutView="85"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8"/>
      <c r="B2" s="319"/>
      <c r="C2" s="320"/>
      <c r="D2" s="321"/>
      <c r="E2" s="322" t="s">
        <v>126</v>
      </c>
      <c r="F2" s="323"/>
      <c r="G2" s="323"/>
      <c r="H2" s="323"/>
      <c r="I2" s="323"/>
      <c r="J2" s="323"/>
      <c r="K2" s="323"/>
      <c r="L2" s="323"/>
      <c r="M2" s="323"/>
      <c r="N2" s="323"/>
      <c r="O2" s="324"/>
      <c r="P2" s="325"/>
    </row>
    <row r="3" spans="1:26" s="2" customFormat="1" ht="20.45" customHeight="1" thickBot="1" x14ac:dyDescent="0.3">
      <c r="A3" s="318"/>
      <c r="B3" s="326"/>
      <c r="C3" s="327"/>
      <c r="D3" s="328"/>
      <c r="E3" s="329"/>
      <c r="F3" s="330"/>
      <c r="G3" s="330"/>
      <c r="H3" s="330"/>
      <c r="I3" s="330"/>
      <c r="J3" s="330"/>
      <c r="K3" s="330"/>
      <c r="L3" s="330"/>
      <c r="M3" s="330"/>
      <c r="N3" s="330"/>
      <c r="O3" s="331"/>
      <c r="P3" s="332"/>
    </row>
    <row r="4" spans="1:26" s="19" customFormat="1" ht="4.5" customHeight="1" thickBot="1" x14ac:dyDescent="0.3">
      <c r="A4" s="18"/>
      <c r="B4" s="294"/>
      <c r="C4" s="223"/>
      <c r="D4" s="223"/>
      <c r="E4" s="223"/>
      <c r="F4" s="223"/>
      <c r="G4" s="223"/>
      <c r="H4" s="223"/>
      <c r="I4" s="223"/>
      <c r="J4" s="223"/>
      <c r="K4" s="223"/>
      <c r="L4" s="223"/>
      <c r="M4" s="223"/>
      <c r="N4" s="223"/>
      <c r="O4" s="223"/>
      <c r="P4" s="223"/>
      <c r="Q4" s="2"/>
      <c r="R4" s="2"/>
      <c r="S4" s="2"/>
      <c r="T4" s="2"/>
      <c r="U4" s="2"/>
      <c r="V4" s="2"/>
      <c r="W4" s="2"/>
      <c r="X4" s="2"/>
      <c r="Y4" s="2"/>
      <c r="Z4" s="2"/>
    </row>
    <row r="5" spans="1:26" s="26" customFormat="1" ht="36" customHeight="1" thickBot="1" x14ac:dyDescent="0.3">
      <c r="A5" s="20"/>
      <c r="B5" s="21" t="s">
        <v>0</v>
      </c>
      <c r="C5" s="295">
        <v>43103</v>
      </c>
      <c r="D5" s="296"/>
      <c r="E5" s="22" t="s">
        <v>1</v>
      </c>
      <c r="F5" s="23">
        <v>3</v>
      </c>
      <c r="G5" s="24" t="s">
        <v>2</v>
      </c>
      <c r="H5" s="297" t="s">
        <v>127</v>
      </c>
      <c r="I5" s="298"/>
      <c r="J5" s="298"/>
      <c r="K5" s="298"/>
      <c r="L5" s="298"/>
      <c r="M5" s="298"/>
      <c r="N5" s="298"/>
      <c r="O5" s="298"/>
      <c r="P5" s="299"/>
      <c r="Q5" s="25"/>
      <c r="R5" s="25"/>
      <c r="S5" s="25"/>
      <c r="T5" s="25"/>
      <c r="U5" s="25"/>
      <c r="V5" s="25"/>
      <c r="W5" s="25"/>
      <c r="X5" s="25"/>
      <c r="Y5" s="25"/>
      <c r="Z5" s="25"/>
    </row>
    <row r="6" spans="1:26" s="31" customFormat="1" ht="23.25" customHeight="1" thickBot="1" x14ac:dyDescent="0.3">
      <c r="A6" s="27"/>
      <c r="B6" s="278" t="s">
        <v>3</v>
      </c>
      <c r="C6" s="279"/>
      <c r="D6" s="280" t="s">
        <v>55</v>
      </c>
      <c r="E6" s="281"/>
      <c r="F6" s="281"/>
      <c r="G6" s="281"/>
      <c r="H6" s="281"/>
      <c r="I6" s="282"/>
      <c r="J6" s="28" t="s">
        <v>4</v>
      </c>
      <c r="K6" s="283" t="s">
        <v>112</v>
      </c>
      <c r="L6" s="282"/>
      <c r="M6" s="283" t="s">
        <v>113</v>
      </c>
      <c r="N6" s="284"/>
      <c r="O6" s="29" t="s">
        <v>58</v>
      </c>
      <c r="P6" s="30">
        <v>2040</v>
      </c>
    </row>
    <row r="7" spans="1:26" s="26" customFormat="1" ht="30.75" customHeight="1" x14ac:dyDescent="0.25">
      <c r="B7" s="285" t="s">
        <v>59</v>
      </c>
      <c r="C7" s="286" t="s">
        <v>60</v>
      </c>
      <c r="D7" s="256"/>
      <c r="E7" s="32"/>
      <c r="F7" s="287" t="s">
        <v>61</v>
      </c>
      <c r="G7" s="288"/>
      <c r="H7" s="288"/>
      <c r="I7" s="288"/>
      <c r="J7" s="289" t="s">
        <v>62</v>
      </c>
      <c r="K7" s="290"/>
      <c r="L7" s="290"/>
      <c r="M7" s="291"/>
      <c r="N7" s="292" t="s">
        <v>63</v>
      </c>
      <c r="O7" s="293"/>
      <c r="P7" s="33" t="s">
        <v>64</v>
      </c>
    </row>
    <row r="8" spans="1:26" s="26" customFormat="1" ht="16.5" thickBot="1" x14ac:dyDescent="0.3">
      <c r="B8" s="230"/>
      <c r="C8" s="247" t="s">
        <v>65</v>
      </c>
      <c r="D8" s="246"/>
      <c r="E8" s="34" t="s">
        <v>118</v>
      </c>
      <c r="F8" s="257" t="s">
        <v>6</v>
      </c>
      <c r="G8" s="258"/>
      <c r="H8" s="258"/>
      <c r="I8" s="258"/>
      <c r="J8" s="259"/>
      <c r="K8" s="260"/>
      <c r="L8" s="260"/>
      <c r="M8" s="261"/>
      <c r="N8" s="262"/>
      <c r="O8" s="263"/>
      <c r="P8" s="35"/>
    </row>
    <row r="9" spans="1:26" s="26" customFormat="1" ht="14.25" customHeight="1" x14ac:dyDescent="0.25">
      <c r="B9" s="264" t="s">
        <v>7</v>
      </c>
      <c r="C9" s="267" t="s">
        <v>66</v>
      </c>
      <c r="D9" s="268" t="s">
        <v>67</v>
      </c>
      <c r="E9" s="253"/>
      <c r="F9" s="36"/>
      <c r="G9" s="269" t="s">
        <v>8</v>
      </c>
      <c r="H9" s="270" t="s">
        <v>9</v>
      </c>
      <c r="I9" s="256"/>
      <c r="J9" s="37"/>
      <c r="K9" s="267" t="s">
        <v>68</v>
      </c>
      <c r="L9" s="271" t="s">
        <v>69</v>
      </c>
      <c r="M9" s="272"/>
      <c r="N9" s="273"/>
      <c r="O9" s="273"/>
      <c r="P9" s="274"/>
    </row>
    <row r="10" spans="1:26" s="26" customFormat="1" ht="16.5" thickBot="1" x14ac:dyDescent="0.3">
      <c r="B10" s="265"/>
      <c r="C10" s="210"/>
      <c r="D10" s="251" t="s">
        <v>70</v>
      </c>
      <c r="E10" s="246"/>
      <c r="F10" s="38" t="s">
        <v>118</v>
      </c>
      <c r="G10" s="210"/>
      <c r="H10" s="251" t="s">
        <v>10</v>
      </c>
      <c r="I10" s="246"/>
      <c r="J10" s="39" t="s">
        <v>5</v>
      </c>
      <c r="K10" s="210"/>
      <c r="L10" s="275"/>
      <c r="M10" s="276"/>
      <c r="N10" s="276"/>
      <c r="O10" s="276"/>
      <c r="P10" s="277"/>
    </row>
    <row r="11" spans="1:26" s="26" customFormat="1" ht="18.75" customHeight="1" x14ac:dyDescent="0.25">
      <c r="A11" s="20"/>
      <c r="B11" s="265"/>
      <c r="C11" s="252" t="s">
        <v>11</v>
      </c>
      <c r="D11" s="253"/>
      <c r="E11" s="40">
        <v>0.66388888888888886</v>
      </c>
      <c r="F11" s="254" t="s">
        <v>12</v>
      </c>
      <c r="G11" s="253"/>
      <c r="H11" s="41">
        <v>1.08</v>
      </c>
      <c r="I11" s="255" t="s">
        <v>13</v>
      </c>
      <c r="J11" s="256"/>
      <c r="K11" s="41">
        <v>18</v>
      </c>
      <c r="L11" s="252" t="s">
        <v>14</v>
      </c>
      <c r="M11" s="253"/>
      <c r="N11" s="42">
        <v>1.5</v>
      </c>
      <c r="O11" s="243" t="s">
        <v>71</v>
      </c>
      <c r="P11" s="244"/>
    </row>
    <row r="12" spans="1:26" s="26" customFormat="1" ht="18.75" customHeight="1" thickBot="1" x14ac:dyDescent="0.3">
      <c r="A12" s="20"/>
      <c r="B12" s="266"/>
      <c r="C12" s="245" t="s">
        <v>15</v>
      </c>
      <c r="D12" s="246"/>
      <c r="E12" s="40">
        <v>0.6958333333333333</v>
      </c>
      <c r="F12" s="247" t="s">
        <v>16</v>
      </c>
      <c r="G12" s="246"/>
      <c r="H12" s="41">
        <v>1.08</v>
      </c>
      <c r="I12" s="248" t="s">
        <v>17</v>
      </c>
      <c r="J12" s="246"/>
      <c r="K12" s="40">
        <v>0.66527777777777775</v>
      </c>
      <c r="L12" s="245" t="s">
        <v>18</v>
      </c>
      <c r="M12" s="246"/>
      <c r="N12" s="43">
        <v>0.1</v>
      </c>
      <c r="O12" s="249">
        <v>3.9</v>
      </c>
      <c r="P12" s="250"/>
    </row>
    <row r="13" spans="1:26" s="26" customFormat="1" ht="21" customHeight="1" x14ac:dyDescent="0.25">
      <c r="A13" s="20"/>
      <c r="B13" s="228" t="s">
        <v>19</v>
      </c>
      <c r="C13" s="231" t="s">
        <v>72</v>
      </c>
      <c r="D13" s="232"/>
      <c r="E13" s="232"/>
      <c r="F13" s="233" t="s">
        <v>73</v>
      </c>
      <c r="G13" s="232"/>
      <c r="H13" s="232"/>
      <c r="I13" s="232"/>
      <c r="J13" s="233" t="s">
        <v>74</v>
      </c>
      <c r="K13" s="232"/>
      <c r="L13" s="232"/>
      <c r="M13" s="232"/>
      <c r="N13" s="234" t="s">
        <v>75</v>
      </c>
      <c r="O13" s="232"/>
      <c r="P13" s="235"/>
      <c r="Q13" s="44"/>
      <c r="R13" s="25"/>
      <c r="S13" s="25"/>
      <c r="T13" s="25"/>
      <c r="U13" s="25"/>
      <c r="V13" s="25"/>
      <c r="W13" s="25"/>
      <c r="X13" s="25"/>
      <c r="Y13" s="25"/>
      <c r="Z13" s="25"/>
    </row>
    <row r="14" spans="1:26" s="26" customFormat="1" ht="21" customHeight="1" x14ac:dyDescent="0.25">
      <c r="A14" s="20"/>
      <c r="B14" s="229"/>
      <c r="C14" s="236" t="s">
        <v>76</v>
      </c>
      <c r="D14" s="237"/>
      <c r="E14" s="237"/>
      <c r="F14" s="238" t="s">
        <v>77</v>
      </c>
      <c r="G14" s="237"/>
      <c r="H14" s="237"/>
      <c r="I14" s="237"/>
      <c r="J14" s="239" t="s">
        <v>78</v>
      </c>
      <c r="K14" s="237"/>
      <c r="L14" s="237"/>
      <c r="M14" s="237"/>
      <c r="N14" s="240"/>
      <c r="O14" s="225"/>
      <c r="P14" s="241"/>
      <c r="Q14" s="25"/>
      <c r="R14" s="25"/>
      <c r="S14" s="25"/>
      <c r="T14" s="25"/>
      <c r="U14" s="25"/>
      <c r="V14" s="25"/>
      <c r="W14" s="25"/>
      <c r="X14" s="25"/>
      <c r="Y14" s="25"/>
      <c r="Z14" s="25"/>
    </row>
    <row r="15" spans="1:26" s="26" customFormat="1" ht="21" customHeight="1" thickBot="1" x14ac:dyDescent="0.3">
      <c r="A15" s="20"/>
      <c r="B15" s="230"/>
      <c r="C15" s="242" t="s">
        <v>79</v>
      </c>
      <c r="D15" s="212"/>
      <c r="E15" s="212"/>
      <c r="F15" s="212" t="s">
        <v>80</v>
      </c>
      <c r="G15" s="213"/>
      <c r="H15" s="213"/>
      <c r="I15" s="213"/>
      <c r="J15" s="212" t="s">
        <v>81</v>
      </c>
      <c r="K15" s="213"/>
      <c r="L15" s="213"/>
      <c r="M15" s="213"/>
      <c r="N15" s="214"/>
      <c r="O15" s="215"/>
      <c r="P15" s="216"/>
      <c r="Q15" s="25"/>
      <c r="R15" s="25"/>
      <c r="S15" s="25"/>
      <c r="T15" s="25"/>
      <c r="U15" s="25"/>
      <c r="V15" s="25"/>
      <c r="W15" s="25"/>
      <c r="X15" s="25"/>
      <c r="Y15" s="25"/>
      <c r="Z15" s="25"/>
    </row>
    <row r="16" spans="1:26" s="26" customFormat="1" ht="16.5" customHeight="1" x14ac:dyDescent="0.25">
      <c r="A16" s="20"/>
      <c r="B16" s="217" t="s">
        <v>20</v>
      </c>
      <c r="C16" s="219" t="s">
        <v>21</v>
      </c>
      <c r="D16" s="219" t="s">
        <v>42</v>
      </c>
      <c r="E16" s="221" t="s">
        <v>22</v>
      </c>
      <c r="F16" s="222" t="s">
        <v>43</v>
      </c>
      <c r="G16" s="223"/>
      <c r="H16" s="219" t="s">
        <v>82</v>
      </c>
      <c r="I16" s="226" t="s">
        <v>83</v>
      </c>
      <c r="J16" s="45" t="s">
        <v>44</v>
      </c>
      <c r="K16" s="46"/>
      <c r="L16" s="47" t="s">
        <v>45</v>
      </c>
      <c r="M16" s="47" t="s">
        <v>46</v>
      </c>
      <c r="N16" s="47" t="s">
        <v>46</v>
      </c>
      <c r="O16" s="47" t="s">
        <v>47</v>
      </c>
      <c r="P16" s="48" t="s">
        <v>23</v>
      </c>
    </row>
    <row r="17" spans="1:26" s="26" customFormat="1" ht="13.5" customHeight="1" thickBot="1" x14ac:dyDescent="0.3">
      <c r="A17" s="49"/>
      <c r="B17" s="218"/>
      <c r="C17" s="220"/>
      <c r="D17" s="220"/>
      <c r="E17" s="220"/>
      <c r="F17" s="224"/>
      <c r="G17" s="225"/>
      <c r="H17" s="220"/>
      <c r="I17" s="227"/>
      <c r="J17" s="50" t="s">
        <v>24</v>
      </c>
      <c r="K17" s="51" t="s">
        <v>25</v>
      </c>
      <c r="L17" s="51" t="s">
        <v>48</v>
      </c>
      <c r="M17" s="51" t="s">
        <v>49</v>
      </c>
      <c r="N17" s="51" t="s">
        <v>26</v>
      </c>
      <c r="O17" s="51" t="s">
        <v>27</v>
      </c>
      <c r="P17" s="52" t="s">
        <v>28</v>
      </c>
    </row>
    <row r="18" spans="1:26" s="63" customFormat="1" ht="13.5" customHeight="1" thickBot="1" x14ac:dyDescent="0.3">
      <c r="A18" s="53"/>
      <c r="B18" s="54"/>
      <c r="C18" s="55">
        <f>+O12</f>
        <v>3.9</v>
      </c>
      <c r="D18" s="55">
        <v>0</v>
      </c>
      <c r="E18" s="56"/>
      <c r="F18" s="57"/>
      <c r="G18" s="58"/>
      <c r="H18" s="59"/>
      <c r="I18" s="60"/>
      <c r="J18" s="61"/>
      <c r="K18" s="56"/>
      <c r="L18" s="56"/>
      <c r="M18" s="56"/>
      <c r="N18" s="56"/>
      <c r="O18" s="56"/>
      <c r="P18" s="62"/>
      <c r="Q18" s="53"/>
      <c r="R18" s="53"/>
      <c r="S18" s="53"/>
      <c r="T18" s="53"/>
      <c r="U18" s="53"/>
      <c r="V18" s="53"/>
      <c r="W18" s="53"/>
      <c r="X18" s="53"/>
      <c r="Y18" s="53"/>
      <c r="Z18" s="53"/>
    </row>
    <row r="19" spans="1:26" s="63" customFormat="1" ht="13.5" customHeight="1" x14ac:dyDescent="0.25">
      <c r="A19" s="53"/>
      <c r="B19" s="208">
        <v>1</v>
      </c>
      <c r="C19" s="211">
        <f>+C18+$N$12</f>
        <v>4</v>
      </c>
      <c r="D19" s="188">
        <v>5.1999999999999998E-2</v>
      </c>
      <c r="E19" s="188">
        <v>2.5000000000000001E-2</v>
      </c>
      <c r="F19" s="64" t="s">
        <v>84</v>
      </c>
      <c r="G19" s="65">
        <v>0</v>
      </c>
      <c r="H19" s="66"/>
      <c r="I19" s="67"/>
      <c r="J19" s="68"/>
      <c r="K19" s="188">
        <f>+IF(E19&lt;=0.12,(J21),(IF(E19&lt;0.16,((J20+2*J21+J22)/4),IF(E19&gt;=0.16,((J19+3*J20+2*J21+3*J22+J23)/10)))))</f>
        <v>0.39600000000000002</v>
      </c>
      <c r="L19" s="188">
        <f>ROUND(+(D18+D19)/2*(C19-C18),3)</f>
        <v>3.0000000000000001E-3</v>
      </c>
      <c r="M19" s="188">
        <f>ROUND(+K19*L19,4)</f>
        <v>1.1999999999999999E-3</v>
      </c>
      <c r="N19" s="191">
        <f>ROUND(+M19/$M$113*100,2)</f>
        <v>1.03</v>
      </c>
      <c r="O19" s="192"/>
      <c r="P19" s="193"/>
      <c r="Q19" s="53"/>
      <c r="R19" s="53"/>
      <c r="S19" s="53"/>
      <c r="T19" s="53"/>
      <c r="U19" s="53"/>
      <c r="V19" s="53"/>
      <c r="W19" s="53"/>
      <c r="X19" s="53"/>
      <c r="Y19" s="53"/>
      <c r="Z19" s="53"/>
    </row>
    <row r="20" spans="1:26" s="63" customFormat="1" ht="13.5" customHeight="1" x14ac:dyDescent="0.25">
      <c r="A20" s="53"/>
      <c r="B20" s="209"/>
      <c r="C20" s="189"/>
      <c r="D20" s="189"/>
      <c r="E20" s="189"/>
      <c r="F20" s="69" t="s">
        <v>85</v>
      </c>
      <c r="G20" s="70" t="str">
        <f>IF(E19&lt;0.125,"NA",IF(0.125&lt;=E19,(0.2*E19)))</f>
        <v>NA</v>
      </c>
      <c r="H20" s="71"/>
      <c r="I20" s="72"/>
      <c r="J20" s="73"/>
      <c r="K20" s="189"/>
      <c r="L20" s="189"/>
      <c r="M20" s="189"/>
      <c r="N20" s="189"/>
      <c r="O20" s="189"/>
      <c r="P20" s="194"/>
      <c r="Q20" s="53"/>
      <c r="R20" s="53"/>
      <c r="S20" s="53"/>
      <c r="T20" s="53"/>
      <c r="U20" s="53"/>
      <c r="V20" s="53"/>
      <c r="W20" s="53"/>
      <c r="X20" s="53"/>
      <c r="Y20" s="53"/>
      <c r="Z20" s="53"/>
    </row>
    <row r="21" spans="1:26" s="63" customFormat="1" ht="13.5" customHeight="1" x14ac:dyDescent="0.25">
      <c r="A21" s="53"/>
      <c r="B21" s="209"/>
      <c r="C21" s="189"/>
      <c r="D21" s="189"/>
      <c r="E21" s="189"/>
      <c r="F21" s="69" t="s">
        <v>86</v>
      </c>
      <c r="G21" s="70">
        <f>+E19*0.4</f>
        <v>1.0000000000000002E-2</v>
      </c>
      <c r="H21" s="71"/>
      <c r="I21" s="72"/>
      <c r="J21" s="73">
        <v>0.39600000000000002</v>
      </c>
      <c r="K21" s="189"/>
      <c r="L21" s="189"/>
      <c r="M21" s="189"/>
      <c r="N21" s="189"/>
      <c r="O21" s="189"/>
      <c r="P21" s="194"/>
      <c r="Q21" s="53"/>
      <c r="R21" s="53"/>
      <c r="S21" s="53"/>
      <c r="T21" s="53"/>
      <c r="U21" s="53"/>
      <c r="V21" s="53"/>
      <c r="W21" s="53"/>
      <c r="X21" s="53"/>
      <c r="Y21" s="53"/>
      <c r="Z21" s="53"/>
    </row>
    <row r="22" spans="1:26" s="63" customFormat="1" ht="13.5" customHeight="1" x14ac:dyDescent="0.25">
      <c r="A22" s="53"/>
      <c r="B22" s="209"/>
      <c r="C22" s="189"/>
      <c r="D22" s="189"/>
      <c r="E22" s="189"/>
      <c r="F22" s="69" t="s">
        <v>87</v>
      </c>
      <c r="G22" s="70" t="str">
        <f>IF(E19&lt;0.125,"NA",IF(0.125&lt;=E19,(0.8*E19)))</f>
        <v>NA</v>
      </c>
      <c r="H22" s="71"/>
      <c r="I22" s="72"/>
      <c r="J22" s="73"/>
      <c r="K22" s="189"/>
      <c r="L22" s="189"/>
      <c r="M22" s="189"/>
      <c r="N22" s="189"/>
      <c r="O22" s="189"/>
      <c r="P22" s="194"/>
      <c r="Q22" s="53"/>
      <c r="R22" s="53"/>
      <c r="S22" s="53"/>
      <c r="T22" s="53"/>
      <c r="U22" s="53"/>
      <c r="V22" s="53"/>
      <c r="W22" s="53"/>
      <c r="X22" s="53"/>
      <c r="Y22" s="53"/>
      <c r="Z22" s="53"/>
    </row>
    <row r="23" spans="1:26" s="63" customFormat="1" ht="13.5" customHeight="1" thickBot="1" x14ac:dyDescent="0.3">
      <c r="A23" s="53"/>
      <c r="B23" s="210"/>
      <c r="C23" s="190"/>
      <c r="D23" s="190"/>
      <c r="E23" s="190"/>
      <c r="F23" s="74" t="s">
        <v>88</v>
      </c>
      <c r="G23" s="75">
        <f>+E19</f>
        <v>2.5000000000000001E-2</v>
      </c>
      <c r="H23" s="76"/>
      <c r="I23" s="77"/>
      <c r="J23" s="78"/>
      <c r="K23" s="190"/>
      <c r="L23" s="190"/>
      <c r="M23" s="190"/>
      <c r="N23" s="190"/>
      <c r="O23" s="190"/>
      <c r="P23" s="195"/>
      <c r="Q23" s="53"/>
      <c r="R23" s="53"/>
      <c r="S23" s="53"/>
      <c r="T23" s="53"/>
      <c r="U23" s="53"/>
      <c r="V23" s="53"/>
      <c r="W23" s="53"/>
      <c r="X23" s="53"/>
      <c r="Y23" s="53"/>
      <c r="Z23" s="53"/>
    </row>
    <row r="24" spans="1:26" s="63" customFormat="1" ht="13.5" customHeight="1" x14ac:dyDescent="0.25">
      <c r="A24" s="53"/>
      <c r="B24" s="208">
        <v>2</v>
      </c>
      <c r="C24" s="211">
        <f>+C19+$N$12</f>
        <v>4.0999999999999996</v>
      </c>
      <c r="D24" s="188">
        <v>0.02</v>
      </c>
      <c r="E24" s="188">
        <v>3.6999999999999998E-2</v>
      </c>
      <c r="F24" s="64" t="s">
        <v>84</v>
      </c>
      <c r="G24" s="65">
        <v>0</v>
      </c>
      <c r="H24" s="66"/>
      <c r="I24" s="67"/>
      <c r="J24" s="68"/>
      <c r="K24" s="188">
        <f>+IF(E24&lt;=0.12,(J26),(IF(E24&lt;0.16,((J25+2*J26+J27)/4),IF(E24&gt;=0.16,((J24+3*J25+2*J26+3*J27+J28)/10)))))</f>
        <v>0.36499999999999999</v>
      </c>
      <c r="L24" s="188">
        <f>ROUND(+(D19+D24)/2*(C24-C19),3)</f>
        <v>4.0000000000000001E-3</v>
      </c>
      <c r="M24" s="188">
        <f>ROUND(+K24*L24,4)</f>
        <v>1.5E-3</v>
      </c>
      <c r="N24" s="191">
        <f>ROUND(+M24/$M$113*100,2)</f>
        <v>1.29</v>
      </c>
      <c r="O24" s="192"/>
      <c r="P24" s="193"/>
      <c r="Q24" s="53"/>
      <c r="R24" s="53"/>
      <c r="S24" s="53"/>
      <c r="T24" s="53"/>
      <c r="U24" s="53"/>
      <c r="V24" s="53"/>
      <c r="W24" s="53"/>
      <c r="X24" s="53"/>
      <c r="Y24" s="53"/>
      <c r="Z24" s="53"/>
    </row>
    <row r="25" spans="1:26" s="63" customFormat="1" ht="13.5" customHeight="1" x14ac:dyDescent="0.25">
      <c r="A25" s="53"/>
      <c r="B25" s="209"/>
      <c r="C25" s="189"/>
      <c r="D25" s="189"/>
      <c r="E25" s="189"/>
      <c r="F25" s="69" t="s">
        <v>85</v>
      </c>
      <c r="G25" s="70" t="str">
        <f>IF(E24&lt;0.125,"NA",IF(0.125&lt;=E24,(0.2*E24)))</f>
        <v>NA</v>
      </c>
      <c r="H25" s="71"/>
      <c r="I25" s="72"/>
      <c r="J25" s="73"/>
      <c r="K25" s="189"/>
      <c r="L25" s="189"/>
      <c r="M25" s="189"/>
      <c r="N25" s="189"/>
      <c r="O25" s="189"/>
      <c r="P25" s="194"/>
      <c r="Q25" s="53"/>
      <c r="R25" s="53"/>
      <c r="S25" s="53"/>
      <c r="T25" s="53"/>
      <c r="U25" s="53"/>
      <c r="V25" s="53"/>
      <c r="W25" s="53"/>
      <c r="X25" s="53"/>
      <c r="Y25" s="53"/>
      <c r="Z25" s="53"/>
    </row>
    <row r="26" spans="1:26" s="63" customFormat="1" ht="13.5" customHeight="1" x14ac:dyDescent="0.25">
      <c r="A26" s="53"/>
      <c r="B26" s="209"/>
      <c r="C26" s="189"/>
      <c r="D26" s="189"/>
      <c r="E26" s="189"/>
      <c r="F26" s="69" t="s">
        <v>86</v>
      </c>
      <c r="G26" s="70">
        <f>+E24*0.4</f>
        <v>1.4800000000000001E-2</v>
      </c>
      <c r="H26" s="71"/>
      <c r="I26" s="72"/>
      <c r="J26" s="73">
        <v>0.36499999999999999</v>
      </c>
      <c r="K26" s="189"/>
      <c r="L26" s="189"/>
      <c r="M26" s="189"/>
      <c r="N26" s="189"/>
      <c r="O26" s="189"/>
      <c r="P26" s="194"/>
      <c r="Q26" s="53"/>
      <c r="R26" s="53"/>
      <c r="S26" s="53"/>
      <c r="T26" s="53"/>
      <c r="U26" s="53"/>
      <c r="V26" s="53"/>
      <c r="W26" s="53"/>
      <c r="X26" s="53"/>
      <c r="Y26" s="53"/>
      <c r="Z26" s="53"/>
    </row>
    <row r="27" spans="1:26" s="63" customFormat="1" ht="13.5" customHeight="1" x14ac:dyDescent="0.25">
      <c r="A27" s="53"/>
      <c r="B27" s="209"/>
      <c r="C27" s="189"/>
      <c r="D27" s="189"/>
      <c r="E27" s="189"/>
      <c r="F27" s="69" t="s">
        <v>87</v>
      </c>
      <c r="G27" s="70" t="str">
        <f>IF(E24&lt;0.125,"NA",IF(0.125&lt;=E24,(0.8*E24)))</f>
        <v>NA</v>
      </c>
      <c r="H27" s="71"/>
      <c r="I27" s="72"/>
      <c r="J27" s="73"/>
      <c r="K27" s="189"/>
      <c r="L27" s="189"/>
      <c r="M27" s="189"/>
      <c r="N27" s="189"/>
      <c r="O27" s="189"/>
      <c r="P27" s="194"/>
      <c r="Q27" s="53"/>
      <c r="R27" s="53"/>
      <c r="S27" s="53"/>
      <c r="T27" s="53"/>
      <c r="U27" s="53"/>
      <c r="V27" s="53"/>
      <c r="W27" s="53"/>
      <c r="X27" s="53"/>
      <c r="Y27" s="53"/>
      <c r="Z27" s="53"/>
    </row>
    <row r="28" spans="1:26" s="63" customFormat="1" ht="13.5" customHeight="1" thickBot="1" x14ac:dyDescent="0.3">
      <c r="A28" s="53"/>
      <c r="B28" s="210"/>
      <c r="C28" s="190"/>
      <c r="D28" s="190"/>
      <c r="E28" s="190"/>
      <c r="F28" s="74" t="s">
        <v>88</v>
      </c>
      <c r="G28" s="75">
        <f>+E24</f>
        <v>3.6999999999999998E-2</v>
      </c>
      <c r="H28" s="76"/>
      <c r="I28" s="77"/>
      <c r="J28" s="78"/>
      <c r="K28" s="190"/>
      <c r="L28" s="190"/>
      <c r="M28" s="190"/>
      <c r="N28" s="190"/>
      <c r="O28" s="190"/>
      <c r="P28" s="195"/>
      <c r="Q28" s="53"/>
      <c r="R28" s="53"/>
      <c r="S28" s="53"/>
      <c r="T28" s="53"/>
      <c r="U28" s="53"/>
      <c r="V28" s="53"/>
      <c r="W28" s="53"/>
      <c r="X28" s="53"/>
      <c r="Y28" s="53"/>
      <c r="Z28" s="53"/>
    </row>
    <row r="29" spans="1:26" s="63" customFormat="1" ht="13.5" customHeight="1" x14ac:dyDescent="0.25">
      <c r="A29" s="53"/>
      <c r="B29" s="208">
        <v>3</v>
      </c>
      <c r="C29" s="211">
        <f t="shared" ref="C29" si="0">+C24+$N$12</f>
        <v>4.1999999999999993</v>
      </c>
      <c r="D29" s="188">
        <v>6.0999999999999999E-2</v>
      </c>
      <c r="E29" s="188">
        <v>4.4999999999999998E-2</v>
      </c>
      <c r="F29" s="64" t="s">
        <v>84</v>
      </c>
      <c r="G29" s="65">
        <v>0</v>
      </c>
      <c r="H29" s="66"/>
      <c r="I29" s="67"/>
      <c r="J29" s="68"/>
      <c r="K29" s="188">
        <f t="shared" ref="K29" si="1">+IF(E29&lt;=0.12,(J31),(IF(E29&lt;0.16,((J30+2*J31+J32)/4),IF(E29&gt;=0.16,((J29+3*J30+2*J31+3*J32+J33)/10)))))</f>
        <v>0.625</v>
      </c>
      <c r="L29" s="188">
        <f t="shared" ref="L29" si="2">ROUND(+(D24+D29)/2*(C29-C24),3)</f>
        <v>4.0000000000000001E-3</v>
      </c>
      <c r="M29" s="188">
        <f t="shared" ref="M29" si="3">ROUND(+K29*L29,4)</f>
        <v>2.5000000000000001E-3</v>
      </c>
      <c r="N29" s="191">
        <f t="shared" ref="N29" si="4">ROUND(+M29/$M$113*100,2)</f>
        <v>2.14</v>
      </c>
      <c r="O29" s="192"/>
      <c r="P29" s="193"/>
      <c r="Q29" s="53"/>
      <c r="R29" s="53"/>
      <c r="S29" s="53"/>
      <c r="T29" s="53"/>
      <c r="U29" s="53"/>
      <c r="V29" s="53"/>
      <c r="W29" s="53"/>
      <c r="X29" s="53"/>
      <c r="Y29" s="53"/>
      <c r="Z29" s="53"/>
    </row>
    <row r="30" spans="1:26" s="63" customFormat="1" ht="13.5" customHeight="1" x14ac:dyDescent="0.25">
      <c r="A30" s="53"/>
      <c r="B30" s="209"/>
      <c r="C30" s="189"/>
      <c r="D30" s="189"/>
      <c r="E30" s="189"/>
      <c r="F30" s="69" t="s">
        <v>85</v>
      </c>
      <c r="G30" s="70" t="str">
        <f t="shared" ref="G30" si="5">IF(E29&lt;0.125,"NA",IF(0.125&lt;=E29,(0.2*E29)))</f>
        <v>NA</v>
      </c>
      <c r="H30" s="71"/>
      <c r="I30" s="72"/>
      <c r="J30" s="73"/>
      <c r="K30" s="189"/>
      <c r="L30" s="189"/>
      <c r="M30" s="189"/>
      <c r="N30" s="189"/>
      <c r="O30" s="189"/>
      <c r="P30" s="194"/>
      <c r="Q30" s="53"/>
      <c r="R30" s="53"/>
      <c r="S30" s="53"/>
      <c r="T30" s="53"/>
      <c r="U30" s="53"/>
      <c r="V30" s="53"/>
      <c r="W30" s="53"/>
      <c r="X30" s="53"/>
      <c r="Y30" s="53"/>
      <c r="Z30" s="53"/>
    </row>
    <row r="31" spans="1:26" s="63" customFormat="1" ht="13.5" customHeight="1" x14ac:dyDescent="0.25">
      <c r="A31" s="53"/>
      <c r="B31" s="209"/>
      <c r="C31" s="189"/>
      <c r="D31" s="189"/>
      <c r="E31" s="189"/>
      <c r="F31" s="69" t="s">
        <v>86</v>
      </c>
      <c r="G31" s="70">
        <f t="shared" ref="G31" si="6">+E29*0.4</f>
        <v>1.7999999999999999E-2</v>
      </c>
      <c r="H31" s="71"/>
      <c r="I31" s="72"/>
      <c r="J31" s="73">
        <v>0.625</v>
      </c>
      <c r="K31" s="189"/>
      <c r="L31" s="189"/>
      <c r="M31" s="189"/>
      <c r="N31" s="189"/>
      <c r="O31" s="189"/>
      <c r="P31" s="194"/>
      <c r="Q31" s="53"/>
      <c r="R31" s="53"/>
      <c r="S31" s="53"/>
      <c r="T31" s="53"/>
      <c r="U31" s="53"/>
      <c r="V31" s="53"/>
      <c r="W31" s="53"/>
      <c r="X31" s="53"/>
      <c r="Y31" s="53"/>
      <c r="Z31" s="53"/>
    </row>
    <row r="32" spans="1:26" s="63" customFormat="1" ht="13.5" customHeight="1" x14ac:dyDescent="0.25">
      <c r="A32" s="53"/>
      <c r="B32" s="209"/>
      <c r="C32" s="189"/>
      <c r="D32" s="189"/>
      <c r="E32" s="189"/>
      <c r="F32" s="69" t="s">
        <v>87</v>
      </c>
      <c r="G32" s="70" t="str">
        <f t="shared" ref="G32" si="7">IF(E29&lt;0.125,"NA",IF(0.125&lt;=E29,(0.8*E29)))</f>
        <v>NA</v>
      </c>
      <c r="H32" s="71"/>
      <c r="I32" s="72"/>
      <c r="J32" s="73"/>
      <c r="K32" s="189"/>
      <c r="L32" s="189"/>
      <c r="M32" s="189"/>
      <c r="N32" s="189"/>
      <c r="O32" s="189"/>
      <c r="P32" s="194"/>
      <c r="Q32" s="53"/>
      <c r="R32" s="53"/>
      <c r="S32" s="53"/>
      <c r="T32" s="53"/>
      <c r="U32" s="53"/>
      <c r="V32" s="53"/>
      <c r="W32" s="53"/>
      <c r="X32" s="53"/>
      <c r="Y32" s="53"/>
      <c r="Z32" s="53"/>
    </row>
    <row r="33" spans="1:26" s="63" customFormat="1" ht="13.5" customHeight="1" thickBot="1" x14ac:dyDescent="0.3">
      <c r="A33" s="53"/>
      <c r="B33" s="210"/>
      <c r="C33" s="190"/>
      <c r="D33" s="190"/>
      <c r="E33" s="190"/>
      <c r="F33" s="74" t="s">
        <v>88</v>
      </c>
      <c r="G33" s="75">
        <f t="shared" ref="G33" si="8">+E29</f>
        <v>4.4999999999999998E-2</v>
      </c>
      <c r="H33" s="76"/>
      <c r="I33" s="77"/>
      <c r="J33" s="78"/>
      <c r="K33" s="190"/>
      <c r="L33" s="190"/>
      <c r="M33" s="190"/>
      <c r="N33" s="190"/>
      <c r="O33" s="190"/>
      <c r="P33" s="195"/>
      <c r="Q33" s="53"/>
      <c r="R33" s="53"/>
      <c r="S33" s="53"/>
      <c r="T33" s="53"/>
      <c r="U33" s="53"/>
      <c r="V33" s="53"/>
      <c r="W33" s="53"/>
      <c r="X33" s="53"/>
      <c r="Y33" s="53"/>
      <c r="Z33" s="53"/>
    </row>
    <row r="34" spans="1:26" s="63" customFormat="1" ht="13.5" customHeight="1" x14ac:dyDescent="0.25">
      <c r="A34" s="53"/>
      <c r="B34" s="208">
        <v>4</v>
      </c>
      <c r="C34" s="211">
        <f t="shared" ref="C34" si="9">+C29+$N$12</f>
        <v>4.2999999999999989</v>
      </c>
      <c r="D34" s="188">
        <v>5.2999999999999999E-2</v>
      </c>
      <c r="E34" s="188">
        <v>5.7000000000000002E-2</v>
      </c>
      <c r="F34" s="64" t="s">
        <v>84</v>
      </c>
      <c r="G34" s="65">
        <v>0</v>
      </c>
      <c r="H34" s="66"/>
      <c r="I34" s="67"/>
      <c r="J34" s="68"/>
      <c r="K34" s="188">
        <f t="shared" ref="K34" si="10">+IF(E34&lt;=0.12,(J36),(IF(E34&lt;0.16,((J35+2*J36+J37)/4),IF(E34&gt;=0.16,((J34+3*J35+2*J36+3*J37+J38)/10)))))</f>
        <v>0.74199999999999999</v>
      </c>
      <c r="L34" s="188">
        <f t="shared" ref="L34" si="11">ROUND(+(D29+D34)/2*(C34-C29),3)</f>
        <v>6.0000000000000001E-3</v>
      </c>
      <c r="M34" s="188">
        <f t="shared" ref="M34" si="12">ROUND(+K34*L34,4)</f>
        <v>4.4999999999999997E-3</v>
      </c>
      <c r="N34" s="191">
        <f t="shared" ref="N34" si="13">ROUND(+M34/$M$113*100,2)</f>
        <v>3.86</v>
      </c>
      <c r="O34" s="192"/>
      <c r="P34" s="193"/>
      <c r="Q34" s="53"/>
      <c r="R34" s="53"/>
      <c r="S34" s="53"/>
      <c r="T34" s="53"/>
      <c r="U34" s="53"/>
      <c r="V34" s="53"/>
      <c r="W34" s="53"/>
      <c r="X34" s="53"/>
      <c r="Y34" s="53"/>
      <c r="Z34" s="53"/>
    </row>
    <row r="35" spans="1:26" s="63" customFormat="1" ht="13.5" customHeight="1" x14ac:dyDescent="0.25">
      <c r="A35" s="53"/>
      <c r="B35" s="209"/>
      <c r="C35" s="189"/>
      <c r="D35" s="189"/>
      <c r="E35" s="189"/>
      <c r="F35" s="69" t="s">
        <v>85</v>
      </c>
      <c r="G35" s="70" t="str">
        <f t="shared" ref="G35" si="14">IF(E34&lt;0.125,"NA",IF(0.125&lt;=E34,(0.2*E34)))</f>
        <v>NA</v>
      </c>
      <c r="H35" s="71"/>
      <c r="I35" s="72"/>
      <c r="J35" s="73"/>
      <c r="K35" s="189"/>
      <c r="L35" s="189"/>
      <c r="M35" s="189"/>
      <c r="N35" s="189"/>
      <c r="O35" s="189"/>
      <c r="P35" s="194"/>
      <c r="Q35" s="53"/>
      <c r="R35" s="53"/>
      <c r="S35" s="53"/>
      <c r="T35" s="53"/>
      <c r="U35" s="53"/>
      <c r="V35" s="53"/>
      <c r="W35" s="53"/>
      <c r="X35" s="53"/>
      <c r="Y35" s="53"/>
      <c r="Z35" s="53"/>
    </row>
    <row r="36" spans="1:26" s="63" customFormat="1" ht="13.5" customHeight="1" x14ac:dyDescent="0.25">
      <c r="A36" s="53"/>
      <c r="B36" s="209"/>
      <c r="C36" s="189"/>
      <c r="D36" s="189"/>
      <c r="E36" s="189"/>
      <c r="F36" s="69" t="s">
        <v>86</v>
      </c>
      <c r="G36" s="70">
        <f t="shared" ref="G36" si="15">+E34*0.4</f>
        <v>2.2800000000000001E-2</v>
      </c>
      <c r="H36" s="71"/>
      <c r="I36" s="72"/>
      <c r="J36" s="73">
        <v>0.74199999999999999</v>
      </c>
      <c r="K36" s="189"/>
      <c r="L36" s="189"/>
      <c r="M36" s="189"/>
      <c r="N36" s="189"/>
      <c r="O36" s="189"/>
      <c r="P36" s="194"/>
      <c r="Q36" s="53"/>
      <c r="R36" s="53"/>
      <c r="S36" s="53"/>
      <c r="T36" s="53"/>
      <c r="U36" s="53"/>
      <c r="V36" s="53"/>
      <c r="W36" s="53"/>
      <c r="X36" s="53"/>
      <c r="Y36" s="53"/>
      <c r="Z36" s="53"/>
    </row>
    <row r="37" spans="1:26" s="63" customFormat="1" ht="13.5" customHeight="1" x14ac:dyDescent="0.25">
      <c r="A37" s="53"/>
      <c r="B37" s="209"/>
      <c r="C37" s="189"/>
      <c r="D37" s="189"/>
      <c r="E37" s="189"/>
      <c r="F37" s="69" t="s">
        <v>87</v>
      </c>
      <c r="G37" s="70" t="str">
        <f t="shared" ref="G37" si="16">IF(E34&lt;0.125,"NA",IF(0.125&lt;=E34,(0.8*E34)))</f>
        <v>NA</v>
      </c>
      <c r="H37" s="71"/>
      <c r="I37" s="72"/>
      <c r="J37" s="73"/>
      <c r="K37" s="189"/>
      <c r="L37" s="189"/>
      <c r="M37" s="189"/>
      <c r="N37" s="189"/>
      <c r="O37" s="189"/>
      <c r="P37" s="194"/>
      <c r="Q37" s="53"/>
      <c r="R37" s="53"/>
      <c r="S37" s="53"/>
      <c r="T37" s="53"/>
      <c r="U37" s="53"/>
      <c r="V37" s="53"/>
      <c r="W37" s="53"/>
      <c r="X37" s="53"/>
      <c r="Y37" s="53"/>
      <c r="Z37" s="53"/>
    </row>
    <row r="38" spans="1:26" s="63" customFormat="1" ht="13.5" customHeight="1" thickBot="1" x14ac:dyDescent="0.3">
      <c r="A38" s="53"/>
      <c r="B38" s="210"/>
      <c r="C38" s="190"/>
      <c r="D38" s="190"/>
      <c r="E38" s="190"/>
      <c r="F38" s="74" t="s">
        <v>88</v>
      </c>
      <c r="G38" s="75">
        <f t="shared" ref="G38" si="17">+E34</f>
        <v>5.7000000000000002E-2</v>
      </c>
      <c r="H38" s="76"/>
      <c r="I38" s="77"/>
      <c r="J38" s="78"/>
      <c r="K38" s="190"/>
      <c r="L38" s="190"/>
      <c r="M38" s="190"/>
      <c r="N38" s="190"/>
      <c r="O38" s="190"/>
      <c r="P38" s="195"/>
      <c r="Q38" s="53"/>
      <c r="R38" s="53"/>
      <c r="S38" s="53"/>
      <c r="T38" s="53"/>
      <c r="U38" s="53"/>
      <c r="V38" s="53"/>
      <c r="W38" s="53"/>
      <c r="X38" s="53"/>
      <c r="Y38" s="53"/>
      <c r="Z38" s="53"/>
    </row>
    <row r="39" spans="1:26" s="63" customFormat="1" ht="13.5" customHeight="1" x14ac:dyDescent="0.25">
      <c r="A39" s="53"/>
      <c r="B39" s="208">
        <v>5</v>
      </c>
      <c r="C39" s="211">
        <f t="shared" ref="C39" si="18">+C34+$N$12</f>
        <v>4.3999999999999986</v>
      </c>
      <c r="D39" s="188">
        <v>6.2E-2</v>
      </c>
      <c r="E39" s="188">
        <v>0.06</v>
      </c>
      <c r="F39" s="64" t="s">
        <v>84</v>
      </c>
      <c r="G39" s="65">
        <v>0</v>
      </c>
      <c r="H39" s="66"/>
      <c r="I39" s="67"/>
      <c r="J39" s="68"/>
      <c r="K39" s="188">
        <f t="shared" ref="K39" si="19">+IF(E39&lt;=0.12,(J41),(IF(E39&lt;0.16,((J40+2*J41+J42)/4),IF(E39&gt;=0.16,((J39+3*J40+2*J41+3*J42+J43)/10)))))</f>
        <v>0.97299999999999998</v>
      </c>
      <c r="L39" s="188">
        <f t="shared" ref="L39" si="20">ROUND(+(D34+D39)/2*(C39-C34),3)</f>
        <v>6.0000000000000001E-3</v>
      </c>
      <c r="M39" s="188">
        <f t="shared" ref="M39" si="21">ROUND(+K39*L39,4)</f>
        <v>5.7999999999999996E-3</v>
      </c>
      <c r="N39" s="191">
        <f t="shared" ref="N39" si="22">ROUND(+M39/$M$113*100,2)</f>
        <v>4.97</v>
      </c>
      <c r="O39" s="192"/>
      <c r="P39" s="193"/>
      <c r="Q39" s="53"/>
      <c r="R39" s="53"/>
      <c r="S39" s="53"/>
      <c r="T39" s="53"/>
      <c r="U39" s="53"/>
      <c r="V39" s="53"/>
      <c r="W39" s="53"/>
      <c r="X39" s="53"/>
      <c r="Y39" s="53"/>
      <c r="Z39" s="53"/>
    </row>
    <row r="40" spans="1:26" s="63" customFormat="1" ht="13.5" customHeight="1" x14ac:dyDescent="0.25">
      <c r="A40" s="53"/>
      <c r="B40" s="209"/>
      <c r="C40" s="189"/>
      <c r="D40" s="189"/>
      <c r="E40" s="189"/>
      <c r="F40" s="69" t="s">
        <v>85</v>
      </c>
      <c r="G40" s="70" t="str">
        <f t="shared" ref="G40" si="23">IF(E39&lt;0.125,"NA",IF(0.125&lt;=E39,(0.2*E39)))</f>
        <v>NA</v>
      </c>
      <c r="H40" s="71"/>
      <c r="I40" s="72"/>
      <c r="J40" s="73"/>
      <c r="K40" s="189"/>
      <c r="L40" s="189"/>
      <c r="M40" s="189"/>
      <c r="N40" s="189"/>
      <c r="O40" s="189"/>
      <c r="P40" s="194"/>
      <c r="Q40" s="53"/>
      <c r="R40" s="53"/>
      <c r="S40" s="53"/>
      <c r="T40" s="53"/>
      <c r="U40" s="53"/>
      <c r="V40" s="53"/>
      <c r="W40" s="53"/>
      <c r="X40" s="53"/>
      <c r="Y40" s="53"/>
      <c r="Z40" s="53"/>
    </row>
    <row r="41" spans="1:26" s="63" customFormat="1" ht="13.5" customHeight="1" x14ac:dyDescent="0.25">
      <c r="A41" s="53"/>
      <c r="B41" s="209"/>
      <c r="C41" s="189"/>
      <c r="D41" s="189"/>
      <c r="E41" s="189"/>
      <c r="F41" s="69" t="s">
        <v>86</v>
      </c>
      <c r="G41" s="70">
        <f t="shared" ref="G41" si="24">+E39*0.4</f>
        <v>2.4E-2</v>
      </c>
      <c r="H41" s="71"/>
      <c r="I41" s="72"/>
      <c r="J41" s="73">
        <v>0.97299999999999998</v>
      </c>
      <c r="K41" s="189"/>
      <c r="L41" s="189"/>
      <c r="M41" s="189"/>
      <c r="N41" s="189"/>
      <c r="O41" s="189"/>
      <c r="P41" s="194"/>
      <c r="Q41" s="53"/>
      <c r="R41" s="53"/>
      <c r="S41" s="53"/>
      <c r="T41" s="53"/>
      <c r="U41" s="53"/>
      <c r="V41" s="53"/>
      <c r="W41" s="53"/>
      <c r="X41" s="53"/>
      <c r="Y41" s="53"/>
      <c r="Z41" s="53"/>
    </row>
    <row r="42" spans="1:26" s="63" customFormat="1" ht="13.5" customHeight="1" x14ac:dyDescent="0.25">
      <c r="A42" s="53"/>
      <c r="B42" s="209"/>
      <c r="C42" s="189"/>
      <c r="D42" s="189"/>
      <c r="E42" s="189"/>
      <c r="F42" s="69" t="s">
        <v>87</v>
      </c>
      <c r="G42" s="70" t="str">
        <f t="shared" ref="G42" si="25">IF(E39&lt;0.125,"NA",IF(0.125&lt;=E39,(0.8*E39)))</f>
        <v>NA</v>
      </c>
      <c r="H42" s="71"/>
      <c r="I42" s="72"/>
      <c r="J42" s="73"/>
      <c r="K42" s="189"/>
      <c r="L42" s="189"/>
      <c r="M42" s="189"/>
      <c r="N42" s="189"/>
      <c r="O42" s="189"/>
      <c r="P42" s="194"/>
      <c r="Q42" s="53"/>
      <c r="R42" s="53"/>
      <c r="S42" s="53"/>
      <c r="T42" s="53"/>
      <c r="U42" s="53"/>
      <c r="V42" s="53"/>
      <c r="W42" s="53"/>
      <c r="X42" s="53"/>
      <c r="Y42" s="53"/>
      <c r="Z42" s="53"/>
    </row>
    <row r="43" spans="1:26" s="63" customFormat="1" ht="13.5" customHeight="1" thickBot="1" x14ac:dyDescent="0.3">
      <c r="A43" s="53"/>
      <c r="B43" s="210"/>
      <c r="C43" s="190"/>
      <c r="D43" s="190"/>
      <c r="E43" s="190"/>
      <c r="F43" s="74" t="s">
        <v>88</v>
      </c>
      <c r="G43" s="75">
        <f t="shared" ref="G43" si="26">+E39</f>
        <v>0.06</v>
      </c>
      <c r="H43" s="76"/>
      <c r="I43" s="77"/>
      <c r="J43" s="78"/>
      <c r="K43" s="190"/>
      <c r="L43" s="190"/>
      <c r="M43" s="190"/>
      <c r="N43" s="190"/>
      <c r="O43" s="190"/>
      <c r="P43" s="195"/>
      <c r="Q43" s="53"/>
      <c r="R43" s="53"/>
      <c r="S43" s="53"/>
      <c r="T43" s="53"/>
      <c r="U43" s="53"/>
      <c r="V43" s="53"/>
      <c r="W43" s="53"/>
      <c r="X43" s="53"/>
      <c r="Y43" s="53"/>
      <c r="Z43" s="53"/>
    </row>
    <row r="44" spans="1:26" s="63" customFormat="1" ht="13.5" customHeight="1" x14ac:dyDescent="0.25">
      <c r="A44" s="53"/>
      <c r="B44" s="208">
        <v>6</v>
      </c>
      <c r="C44" s="211">
        <f t="shared" ref="C44" si="27">+C39+$N$12</f>
        <v>4.4999999999999982</v>
      </c>
      <c r="D44" s="188">
        <v>7.0000000000000007E-2</v>
      </c>
      <c r="E44" s="188">
        <v>6.7000000000000004E-2</v>
      </c>
      <c r="F44" s="64" t="s">
        <v>84</v>
      </c>
      <c r="G44" s="65">
        <v>0</v>
      </c>
      <c r="H44" s="66"/>
      <c r="I44" s="67"/>
      <c r="J44" s="68"/>
      <c r="K44" s="188">
        <f t="shared" ref="K44" si="28">+IF(E44&lt;=0.12,(J46),(IF(E44&lt;0.16,((J45+2*J46+J47)/4),IF(E44&gt;=0.16,((J44+3*J45+2*J46+3*J47+J48)/10)))))</f>
        <v>0.87</v>
      </c>
      <c r="L44" s="188">
        <f t="shared" ref="L44" si="29">ROUND(+(D39+D44)/2*(C44-C39),3)</f>
        <v>7.0000000000000001E-3</v>
      </c>
      <c r="M44" s="188">
        <f t="shared" ref="M44" si="30">ROUND(+K44*L44,4)</f>
        <v>6.1000000000000004E-3</v>
      </c>
      <c r="N44" s="191">
        <f t="shared" ref="N44" si="31">ROUND(+M44/$M$113*100,2)</f>
        <v>5.23</v>
      </c>
      <c r="O44" s="192"/>
      <c r="P44" s="193"/>
      <c r="Q44" s="53"/>
      <c r="R44" s="53"/>
      <c r="S44" s="53"/>
      <c r="T44" s="53"/>
      <c r="U44" s="53"/>
      <c r="V44" s="53"/>
      <c r="W44" s="53"/>
      <c r="X44" s="53"/>
      <c r="Y44" s="53"/>
      <c r="Z44" s="53"/>
    </row>
    <row r="45" spans="1:26" s="63" customFormat="1" ht="13.5" customHeight="1" x14ac:dyDescent="0.25">
      <c r="A45" s="53"/>
      <c r="B45" s="209"/>
      <c r="C45" s="189"/>
      <c r="D45" s="189"/>
      <c r="E45" s="189"/>
      <c r="F45" s="69" t="s">
        <v>85</v>
      </c>
      <c r="G45" s="70" t="str">
        <f t="shared" ref="G45" si="32">IF(E44&lt;0.125,"NA",IF(0.125&lt;=E44,(0.2*E44)))</f>
        <v>NA</v>
      </c>
      <c r="H45" s="71"/>
      <c r="I45" s="72"/>
      <c r="J45" s="73"/>
      <c r="K45" s="189"/>
      <c r="L45" s="189"/>
      <c r="M45" s="189"/>
      <c r="N45" s="189"/>
      <c r="O45" s="189"/>
      <c r="P45" s="194"/>
      <c r="Q45" s="53"/>
      <c r="R45" s="53"/>
      <c r="S45" s="53"/>
      <c r="T45" s="53"/>
      <c r="U45" s="53"/>
      <c r="V45" s="53"/>
      <c r="W45" s="53"/>
      <c r="X45" s="53"/>
      <c r="Y45" s="53"/>
      <c r="Z45" s="53"/>
    </row>
    <row r="46" spans="1:26" s="63" customFormat="1" ht="13.5" customHeight="1" x14ac:dyDescent="0.25">
      <c r="A46" s="53"/>
      <c r="B46" s="209"/>
      <c r="C46" s="189"/>
      <c r="D46" s="189"/>
      <c r="E46" s="189"/>
      <c r="F46" s="69" t="s">
        <v>86</v>
      </c>
      <c r="G46" s="70">
        <f t="shared" ref="G46" si="33">+E44*0.4</f>
        <v>2.6800000000000004E-2</v>
      </c>
      <c r="H46" s="71"/>
      <c r="I46" s="72"/>
      <c r="J46" s="73">
        <v>0.87</v>
      </c>
      <c r="K46" s="189"/>
      <c r="L46" s="189"/>
      <c r="M46" s="189"/>
      <c r="N46" s="189"/>
      <c r="O46" s="189"/>
      <c r="P46" s="194"/>
      <c r="Q46" s="53"/>
      <c r="R46" s="53"/>
      <c r="S46" s="53"/>
      <c r="T46" s="53"/>
      <c r="U46" s="53"/>
      <c r="V46" s="53"/>
      <c r="W46" s="53"/>
      <c r="X46" s="53"/>
      <c r="Y46" s="53"/>
      <c r="Z46" s="53"/>
    </row>
    <row r="47" spans="1:26" s="63" customFormat="1" ht="13.5" customHeight="1" x14ac:dyDescent="0.25">
      <c r="A47" s="53"/>
      <c r="B47" s="209"/>
      <c r="C47" s="189"/>
      <c r="D47" s="189"/>
      <c r="E47" s="189"/>
      <c r="F47" s="69" t="s">
        <v>87</v>
      </c>
      <c r="G47" s="70" t="str">
        <f t="shared" ref="G47" si="34">IF(E44&lt;0.125,"NA",IF(0.125&lt;=E44,(0.8*E44)))</f>
        <v>NA</v>
      </c>
      <c r="H47" s="71"/>
      <c r="I47" s="72"/>
      <c r="J47" s="73"/>
      <c r="K47" s="189"/>
      <c r="L47" s="189"/>
      <c r="M47" s="189"/>
      <c r="N47" s="189"/>
      <c r="O47" s="189"/>
      <c r="P47" s="194"/>
      <c r="Q47" s="53"/>
      <c r="R47" s="53"/>
      <c r="S47" s="53"/>
      <c r="T47" s="53"/>
      <c r="U47" s="53"/>
      <c r="V47" s="53"/>
      <c r="W47" s="53"/>
      <c r="X47" s="53"/>
      <c r="Y47" s="53"/>
      <c r="Z47" s="53"/>
    </row>
    <row r="48" spans="1:26" s="63" customFormat="1" ht="13.5" customHeight="1" thickBot="1" x14ac:dyDescent="0.3">
      <c r="A48" s="53"/>
      <c r="B48" s="210"/>
      <c r="C48" s="190"/>
      <c r="D48" s="190"/>
      <c r="E48" s="190"/>
      <c r="F48" s="74" t="s">
        <v>88</v>
      </c>
      <c r="G48" s="75">
        <f t="shared" ref="G48" si="35">+E44</f>
        <v>6.7000000000000004E-2</v>
      </c>
      <c r="H48" s="76"/>
      <c r="I48" s="77"/>
      <c r="J48" s="78"/>
      <c r="K48" s="190"/>
      <c r="L48" s="190"/>
      <c r="M48" s="190"/>
      <c r="N48" s="190"/>
      <c r="O48" s="190"/>
      <c r="P48" s="195"/>
      <c r="Q48" s="53"/>
      <c r="R48" s="53"/>
      <c r="S48" s="53"/>
      <c r="T48" s="53"/>
      <c r="U48" s="53"/>
      <c r="V48" s="53"/>
      <c r="W48" s="53"/>
      <c r="X48" s="53"/>
      <c r="Y48" s="53"/>
      <c r="Z48" s="53"/>
    </row>
    <row r="49" spans="1:26" s="63" customFormat="1" ht="13.5" customHeight="1" x14ac:dyDescent="0.25">
      <c r="A49" s="53"/>
      <c r="B49" s="208">
        <v>7</v>
      </c>
      <c r="C49" s="211">
        <f t="shared" ref="C49" si="36">+C44+$N$12</f>
        <v>4.5999999999999979</v>
      </c>
      <c r="D49" s="188">
        <v>0.1</v>
      </c>
      <c r="E49" s="188">
        <v>8.5999999999999993E-2</v>
      </c>
      <c r="F49" s="64" t="s">
        <v>84</v>
      </c>
      <c r="G49" s="65">
        <v>0</v>
      </c>
      <c r="H49" s="66"/>
      <c r="I49" s="67"/>
      <c r="J49" s="68"/>
      <c r="K49" s="188">
        <f t="shared" ref="K49" si="37">+IF(E49&lt;=0.12,(J51),(IF(E49&lt;0.16,((J50+2*J51+J52)/4),IF(E49&gt;=0.16,((J49+3*J50+2*J51+3*J52+J53)/10)))))</f>
        <v>0.85</v>
      </c>
      <c r="L49" s="188">
        <f t="shared" ref="L49" si="38">ROUND(+(D44+D49)/2*(C49-C44),3)</f>
        <v>8.0000000000000002E-3</v>
      </c>
      <c r="M49" s="188">
        <f t="shared" ref="M49" si="39">ROUND(+K49*L49,4)</f>
        <v>6.7999999999999996E-3</v>
      </c>
      <c r="N49" s="191">
        <f t="shared" ref="N49" si="40">ROUND(+M49/$M$113*100,2)</f>
        <v>5.83</v>
      </c>
      <c r="O49" s="192"/>
      <c r="P49" s="193"/>
      <c r="Q49" s="53"/>
      <c r="R49" s="53"/>
      <c r="S49" s="53"/>
      <c r="T49" s="53"/>
      <c r="U49" s="53"/>
      <c r="V49" s="53"/>
      <c r="W49" s="53"/>
      <c r="X49" s="53"/>
      <c r="Y49" s="53"/>
      <c r="Z49" s="53"/>
    </row>
    <row r="50" spans="1:26" s="63" customFormat="1" ht="13.5" customHeight="1" x14ac:dyDescent="0.25">
      <c r="A50" s="53"/>
      <c r="B50" s="209"/>
      <c r="C50" s="189"/>
      <c r="D50" s="189"/>
      <c r="E50" s="189"/>
      <c r="F50" s="69" t="s">
        <v>85</v>
      </c>
      <c r="G50" s="70" t="str">
        <f t="shared" ref="G50" si="41">IF(E49&lt;0.125,"NA",IF(0.125&lt;=E49,(0.2*E49)))</f>
        <v>NA</v>
      </c>
      <c r="H50" s="71"/>
      <c r="I50" s="72"/>
      <c r="J50" s="73"/>
      <c r="K50" s="189"/>
      <c r="L50" s="189"/>
      <c r="M50" s="189"/>
      <c r="N50" s="189"/>
      <c r="O50" s="189"/>
      <c r="P50" s="194"/>
      <c r="Q50" s="53"/>
      <c r="R50" s="53"/>
      <c r="S50" s="53"/>
      <c r="T50" s="53"/>
      <c r="U50" s="53"/>
      <c r="V50" s="53"/>
      <c r="W50" s="53"/>
      <c r="X50" s="53"/>
      <c r="Y50" s="53"/>
      <c r="Z50" s="53"/>
    </row>
    <row r="51" spans="1:26" s="63" customFormat="1" ht="13.5" customHeight="1" x14ac:dyDescent="0.25">
      <c r="A51" s="53"/>
      <c r="B51" s="209"/>
      <c r="C51" s="189"/>
      <c r="D51" s="189"/>
      <c r="E51" s="189"/>
      <c r="F51" s="69" t="s">
        <v>86</v>
      </c>
      <c r="G51" s="70">
        <f t="shared" ref="G51" si="42">+E49*0.4</f>
        <v>3.44E-2</v>
      </c>
      <c r="H51" s="71"/>
      <c r="I51" s="72"/>
      <c r="J51" s="73">
        <v>0.85</v>
      </c>
      <c r="K51" s="189"/>
      <c r="L51" s="189"/>
      <c r="M51" s="189"/>
      <c r="N51" s="189"/>
      <c r="O51" s="189"/>
      <c r="P51" s="194"/>
      <c r="Q51" s="53"/>
      <c r="R51" s="53"/>
      <c r="S51" s="53"/>
      <c r="T51" s="53"/>
      <c r="U51" s="53"/>
      <c r="V51" s="53"/>
      <c r="W51" s="53"/>
      <c r="X51" s="53"/>
      <c r="Y51" s="53"/>
      <c r="Z51" s="53"/>
    </row>
    <row r="52" spans="1:26" s="63" customFormat="1" ht="13.5" customHeight="1" x14ac:dyDescent="0.25">
      <c r="A52" s="53"/>
      <c r="B52" s="209"/>
      <c r="C52" s="189"/>
      <c r="D52" s="189"/>
      <c r="E52" s="189"/>
      <c r="F52" s="69" t="s">
        <v>87</v>
      </c>
      <c r="G52" s="70" t="str">
        <f t="shared" ref="G52" si="43">IF(E49&lt;0.125,"NA",IF(0.125&lt;=E49,(0.8*E49)))</f>
        <v>NA</v>
      </c>
      <c r="H52" s="71"/>
      <c r="I52" s="72"/>
      <c r="J52" s="73"/>
      <c r="K52" s="189"/>
      <c r="L52" s="189"/>
      <c r="M52" s="189"/>
      <c r="N52" s="189"/>
      <c r="O52" s="189"/>
      <c r="P52" s="194"/>
      <c r="Q52" s="53"/>
      <c r="R52" s="53"/>
      <c r="S52" s="53"/>
      <c r="T52" s="53"/>
      <c r="U52" s="53"/>
      <c r="V52" s="53"/>
      <c r="W52" s="53"/>
      <c r="X52" s="53"/>
      <c r="Y52" s="53"/>
      <c r="Z52" s="53"/>
    </row>
    <row r="53" spans="1:26" s="63" customFormat="1" ht="13.5" customHeight="1" thickBot="1" x14ac:dyDescent="0.3">
      <c r="A53" s="53"/>
      <c r="B53" s="210"/>
      <c r="C53" s="190"/>
      <c r="D53" s="190"/>
      <c r="E53" s="190"/>
      <c r="F53" s="74" t="s">
        <v>88</v>
      </c>
      <c r="G53" s="75">
        <f t="shared" ref="G53" si="44">+E49</f>
        <v>8.5999999999999993E-2</v>
      </c>
      <c r="H53" s="76"/>
      <c r="I53" s="77"/>
      <c r="J53" s="78"/>
      <c r="K53" s="190"/>
      <c r="L53" s="190"/>
      <c r="M53" s="190"/>
      <c r="N53" s="190"/>
      <c r="O53" s="190"/>
      <c r="P53" s="195"/>
      <c r="Q53" s="53"/>
      <c r="R53" s="53"/>
      <c r="S53" s="53"/>
      <c r="T53" s="53"/>
      <c r="U53" s="53"/>
      <c r="V53" s="53"/>
      <c r="W53" s="53"/>
      <c r="X53" s="53"/>
      <c r="Y53" s="53"/>
      <c r="Z53" s="53"/>
    </row>
    <row r="54" spans="1:26" s="63" customFormat="1" ht="13.5" customHeight="1" x14ac:dyDescent="0.25">
      <c r="A54" s="53"/>
      <c r="B54" s="208">
        <v>8</v>
      </c>
      <c r="C54" s="211">
        <f t="shared" ref="C54" si="45">+C49+$N$12</f>
        <v>4.6999999999999975</v>
      </c>
      <c r="D54" s="188">
        <v>0.05</v>
      </c>
      <c r="E54" s="188">
        <v>7.5999999999999998E-2</v>
      </c>
      <c r="F54" s="64" t="s">
        <v>84</v>
      </c>
      <c r="G54" s="65">
        <v>0</v>
      </c>
      <c r="H54" s="66"/>
      <c r="I54" s="67"/>
      <c r="J54" s="68"/>
      <c r="K54" s="188">
        <f t="shared" ref="K54" si="46">+IF(E54&lt;=0.12,(J56),(IF(E54&lt;0.16,((J55+2*J56+J57)/4),IF(E54&gt;=0.16,((J54+3*J55+2*J56+3*J57+J58)/10)))))</f>
        <v>1.23</v>
      </c>
      <c r="L54" s="188">
        <f t="shared" ref="L54" si="47">ROUND(+(D49+D54)/2*(C54-C49),3)</f>
        <v>7.0000000000000001E-3</v>
      </c>
      <c r="M54" s="188">
        <f t="shared" ref="M54" si="48">ROUND(+K54*L54,4)</f>
        <v>8.6E-3</v>
      </c>
      <c r="N54" s="191">
        <f t="shared" ref="N54" si="49">ROUND(+M54/$M$113*100,2)</f>
        <v>7.37</v>
      </c>
      <c r="O54" s="192"/>
      <c r="P54" s="193"/>
      <c r="Q54" s="53"/>
      <c r="R54" s="53"/>
      <c r="S54" s="53"/>
      <c r="T54" s="53"/>
      <c r="U54" s="53"/>
      <c r="V54" s="53"/>
      <c r="W54" s="53"/>
      <c r="X54" s="53"/>
      <c r="Y54" s="53"/>
      <c r="Z54" s="53"/>
    </row>
    <row r="55" spans="1:26" s="63" customFormat="1" ht="13.5" customHeight="1" x14ac:dyDescent="0.25">
      <c r="A55" s="53"/>
      <c r="B55" s="209"/>
      <c r="C55" s="189"/>
      <c r="D55" s="189"/>
      <c r="E55" s="189"/>
      <c r="F55" s="69" t="s">
        <v>85</v>
      </c>
      <c r="G55" s="70" t="str">
        <f t="shared" ref="G55" si="50">IF(E54&lt;0.125,"NA",IF(0.125&lt;=E54,(0.2*E54)))</f>
        <v>NA</v>
      </c>
      <c r="H55" s="71"/>
      <c r="I55" s="72"/>
      <c r="J55" s="73"/>
      <c r="K55" s="189"/>
      <c r="L55" s="189"/>
      <c r="M55" s="189"/>
      <c r="N55" s="189"/>
      <c r="O55" s="189"/>
      <c r="P55" s="194"/>
      <c r="Q55" s="53"/>
      <c r="R55" s="53"/>
      <c r="S55" s="53"/>
      <c r="T55" s="53"/>
      <c r="U55" s="53"/>
      <c r="V55" s="53"/>
      <c r="W55" s="53"/>
      <c r="X55" s="53"/>
      <c r="Y55" s="53"/>
      <c r="Z55" s="53"/>
    </row>
    <row r="56" spans="1:26" s="63" customFormat="1" ht="13.5" customHeight="1" x14ac:dyDescent="0.25">
      <c r="A56" s="53"/>
      <c r="B56" s="209"/>
      <c r="C56" s="189"/>
      <c r="D56" s="189"/>
      <c r="E56" s="189"/>
      <c r="F56" s="69" t="s">
        <v>86</v>
      </c>
      <c r="G56" s="70">
        <f t="shared" ref="G56" si="51">+E54*0.4</f>
        <v>3.04E-2</v>
      </c>
      <c r="H56" s="71"/>
      <c r="I56" s="72"/>
      <c r="J56" s="73">
        <v>1.23</v>
      </c>
      <c r="K56" s="189"/>
      <c r="L56" s="189"/>
      <c r="M56" s="189"/>
      <c r="N56" s="189"/>
      <c r="O56" s="189"/>
      <c r="P56" s="194"/>
      <c r="Q56" s="53"/>
      <c r="R56" s="53"/>
      <c r="S56" s="53"/>
      <c r="T56" s="53"/>
      <c r="U56" s="53"/>
      <c r="V56" s="53"/>
      <c r="W56" s="53"/>
      <c r="X56" s="53"/>
      <c r="Y56" s="53"/>
      <c r="Z56" s="53"/>
    </row>
    <row r="57" spans="1:26" s="63" customFormat="1" ht="13.5" customHeight="1" x14ac:dyDescent="0.25">
      <c r="A57" s="53"/>
      <c r="B57" s="209"/>
      <c r="C57" s="189"/>
      <c r="D57" s="189"/>
      <c r="E57" s="189"/>
      <c r="F57" s="69" t="s">
        <v>87</v>
      </c>
      <c r="G57" s="70" t="str">
        <f t="shared" ref="G57" si="52">IF(E54&lt;0.125,"NA",IF(0.125&lt;=E54,(0.8*E54)))</f>
        <v>NA</v>
      </c>
      <c r="H57" s="71"/>
      <c r="I57" s="72"/>
      <c r="J57" s="73"/>
      <c r="K57" s="189"/>
      <c r="L57" s="189"/>
      <c r="M57" s="189"/>
      <c r="N57" s="189"/>
      <c r="O57" s="189"/>
      <c r="P57" s="194"/>
      <c r="Q57" s="53"/>
      <c r="R57" s="53"/>
      <c r="S57" s="53"/>
      <c r="T57" s="53"/>
      <c r="U57" s="53"/>
      <c r="V57" s="53"/>
      <c r="W57" s="53"/>
      <c r="X57" s="53"/>
      <c r="Y57" s="53"/>
      <c r="Z57" s="53"/>
    </row>
    <row r="58" spans="1:26" s="63" customFormat="1" ht="13.5" customHeight="1" thickBot="1" x14ac:dyDescent="0.3">
      <c r="A58" s="53"/>
      <c r="B58" s="210"/>
      <c r="C58" s="190"/>
      <c r="D58" s="190"/>
      <c r="E58" s="190"/>
      <c r="F58" s="74" t="s">
        <v>88</v>
      </c>
      <c r="G58" s="75">
        <f t="shared" ref="G58" si="53">+E54</f>
        <v>7.5999999999999998E-2</v>
      </c>
      <c r="H58" s="76"/>
      <c r="I58" s="77"/>
      <c r="J58" s="78"/>
      <c r="K58" s="190"/>
      <c r="L58" s="190"/>
      <c r="M58" s="190"/>
      <c r="N58" s="190"/>
      <c r="O58" s="190"/>
      <c r="P58" s="195"/>
      <c r="Q58" s="53"/>
      <c r="R58" s="53"/>
      <c r="S58" s="53"/>
      <c r="T58" s="53"/>
      <c r="U58" s="53"/>
      <c r="V58" s="53"/>
      <c r="W58" s="53"/>
      <c r="X58" s="53"/>
      <c r="Y58" s="53"/>
      <c r="Z58" s="53"/>
    </row>
    <row r="59" spans="1:26" s="63" customFormat="1" ht="13.5" customHeight="1" x14ac:dyDescent="0.25">
      <c r="A59" s="53"/>
      <c r="B59" s="208">
        <v>9</v>
      </c>
      <c r="C59" s="211">
        <f t="shared" ref="C59" si="54">+C54+$N$12</f>
        <v>4.7999999999999972</v>
      </c>
      <c r="D59" s="188">
        <v>9.6000000000000002E-2</v>
      </c>
      <c r="E59" s="188">
        <v>6.5000000000000002E-2</v>
      </c>
      <c r="F59" s="64" t="s">
        <v>84</v>
      </c>
      <c r="G59" s="65">
        <v>0</v>
      </c>
      <c r="H59" s="66"/>
      <c r="I59" s="67"/>
      <c r="J59" s="68"/>
      <c r="K59" s="188">
        <f t="shared" ref="K59" si="55">+IF(E59&lt;=0.12,(J61),(IF(E59&lt;0.16,((J60+2*J61+J62)/4),IF(E59&gt;=0.16,((J59+3*J60+2*J61+3*J62+J63)/10)))))</f>
        <v>2.0190000000000001</v>
      </c>
      <c r="L59" s="188">
        <f t="shared" ref="L59" si="56">ROUND(+(D54+D59)/2*(C59-C54),3)</f>
        <v>7.0000000000000001E-3</v>
      </c>
      <c r="M59" s="188">
        <f t="shared" ref="M59" si="57">ROUND(+K59*L59,4)</f>
        <v>1.41E-2</v>
      </c>
      <c r="N59" s="191">
        <f t="shared" ref="N59" si="58">ROUND(+M59/$M$113*100,2)</f>
        <v>12.08</v>
      </c>
      <c r="O59" s="192"/>
      <c r="P59" s="193"/>
      <c r="Q59" s="53"/>
      <c r="R59" s="53"/>
      <c r="S59" s="53"/>
      <c r="T59" s="53"/>
      <c r="U59" s="53"/>
      <c r="V59" s="53"/>
      <c r="W59" s="53"/>
      <c r="X59" s="53"/>
      <c r="Y59" s="53"/>
      <c r="Z59" s="53"/>
    </row>
    <row r="60" spans="1:26" s="63" customFormat="1" ht="13.5" customHeight="1" x14ac:dyDescent="0.25">
      <c r="A60" s="53"/>
      <c r="B60" s="209"/>
      <c r="C60" s="189"/>
      <c r="D60" s="189"/>
      <c r="E60" s="189"/>
      <c r="F60" s="69" t="s">
        <v>85</v>
      </c>
      <c r="G60" s="70" t="str">
        <f t="shared" ref="G60" si="59">IF(E59&lt;0.125,"NA",IF(0.125&lt;=E59,(0.2*E59)))</f>
        <v>NA</v>
      </c>
      <c r="H60" s="71"/>
      <c r="I60" s="72"/>
      <c r="J60" s="73"/>
      <c r="K60" s="189"/>
      <c r="L60" s="189"/>
      <c r="M60" s="189"/>
      <c r="N60" s="189"/>
      <c r="O60" s="189"/>
      <c r="P60" s="194"/>
      <c r="Q60" s="53"/>
      <c r="R60" s="53"/>
      <c r="S60" s="53"/>
      <c r="T60" s="53"/>
      <c r="U60" s="53"/>
      <c r="V60" s="53"/>
      <c r="W60" s="53"/>
      <c r="X60" s="53"/>
      <c r="Y60" s="53"/>
      <c r="Z60" s="53"/>
    </row>
    <row r="61" spans="1:26" s="63" customFormat="1" ht="13.5" customHeight="1" x14ac:dyDescent="0.25">
      <c r="A61" s="53"/>
      <c r="B61" s="209"/>
      <c r="C61" s="189"/>
      <c r="D61" s="189"/>
      <c r="E61" s="189"/>
      <c r="F61" s="69" t="s">
        <v>86</v>
      </c>
      <c r="G61" s="70">
        <f t="shared" ref="G61" si="60">+E59*0.4</f>
        <v>2.6000000000000002E-2</v>
      </c>
      <c r="H61" s="71"/>
      <c r="I61" s="72"/>
      <c r="J61" s="73">
        <v>2.0190000000000001</v>
      </c>
      <c r="K61" s="189"/>
      <c r="L61" s="189"/>
      <c r="M61" s="189"/>
      <c r="N61" s="189"/>
      <c r="O61" s="189"/>
      <c r="P61" s="194"/>
      <c r="Q61" s="53"/>
      <c r="R61" s="53"/>
      <c r="S61" s="53"/>
      <c r="T61" s="53"/>
      <c r="U61" s="53"/>
      <c r="V61" s="53"/>
      <c r="W61" s="53"/>
      <c r="X61" s="53"/>
      <c r="Y61" s="53"/>
      <c r="Z61" s="53"/>
    </row>
    <row r="62" spans="1:26" s="63" customFormat="1" ht="13.5" customHeight="1" x14ac:dyDescent="0.25">
      <c r="A62" s="53"/>
      <c r="B62" s="209"/>
      <c r="C62" s="189"/>
      <c r="D62" s="189"/>
      <c r="E62" s="189"/>
      <c r="F62" s="69" t="s">
        <v>87</v>
      </c>
      <c r="G62" s="70" t="str">
        <f t="shared" ref="G62" si="61">IF(E59&lt;0.125,"NA",IF(0.125&lt;=E59,(0.8*E59)))</f>
        <v>NA</v>
      </c>
      <c r="H62" s="71"/>
      <c r="I62" s="72"/>
      <c r="J62" s="73"/>
      <c r="K62" s="189"/>
      <c r="L62" s="189"/>
      <c r="M62" s="189"/>
      <c r="N62" s="189"/>
      <c r="O62" s="189"/>
      <c r="P62" s="194"/>
      <c r="Q62" s="53"/>
      <c r="R62" s="53"/>
      <c r="S62" s="53"/>
      <c r="T62" s="53"/>
      <c r="U62" s="53"/>
      <c r="V62" s="53"/>
      <c r="W62" s="53"/>
      <c r="X62" s="53"/>
      <c r="Y62" s="53"/>
      <c r="Z62" s="53"/>
    </row>
    <row r="63" spans="1:26" s="63" customFormat="1" ht="13.5" customHeight="1" thickBot="1" x14ac:dyDescent="0.3">
      <c r="A63" s="53"/>
      <c r="B63" s="210"/>
      <c r="C63" s="190"/>
      <c r="D63" s="190"/>
      <c r="E63" s="190"/>
      <c r="F63" s="74" t="s">
        <v>88</v>
      </c>
      <c r="G63" s="75">
        <f t="shared" ref="G63" si="62">+E59</f>
        <v>6.5000000000000002E-2</v>
      </c>
      <c r="H63" s="76"/>
      <c r="I63" s="77"/>
      <c r="J63" s="78"/>
      <c r="K63" s="190"/>
      <c r="L63" s="190"/>
      <c r="M63" s="190"/>
      <c r="N63" s="190"/>
      <c r="O63" s="190"/>
      <c r="P63" s="195"/>
      <c r="Q63" s="53"/>
      <c r="R63" s="53"/>
      <c r="S63" s="53"/>
      <c r="T63" s="53"/>
      <c r="U63" s="53"/>
      <c r="V63" s="53"/>
      <c r="W63" s="53"/>
      <c r="X63" s="53"/>
      <c r="Y63" s="53"/>
      <c r="Z63" s="53"/>
    </row>
    <row r="64" spans="1:26" s="63" customFormat="1" ht="13.5" customHeight="1" x14ac:dyDescent="0.25">
      <c r="A64" s="53"/>
      <c r="B64" s="208">
        <v>10</v>
      </c>
      <c r="C64" s="211">
        <f t="shared" ref="C64" si="63">+C59+$N$12</f>
        <v>4.8999999999999968</v>
      </c>
      <c r="D64" s="188">
        <v>9.9000000000000005E-2</v>
      </c>
      <c r="E64" s="188">
        <v>9.8000000000000004E-2</v>
      </c>
      <c r="F64" s="64" t="s">
        <v>84</v>
      </c>
      <c r="G64" s="65">
        <v>0</v>
      </c>
      <c r="H64" s="66"/>
      <c r="I64" s="67"/>
      <c r="J64" s="68"/>
      <c r="K64" s="188">
        <f t="shared" ref="K64" si="64">+IF(E64&lt;=0.12,(J66),(IF(E64&lt;0.16,((J65+2*J66+J67)/4),IF(E64&gt;=0.16,((J64+3*J65+2*J66+3*J67+J68)/10)))))</f>
        <v>1.98</v>
      </c>
      <c r="L64" s="188">
        <f t="shared" ref="L64" si="65">ROUND(+(D59+D64)/2*(C64-C59),3)</f>
        <v>0.01</v>
      </c>
      <c r="M64" s="188">
        <f t="shared" ref="M64" si="66">ROUND(+K64*L64,4)</f>
        <v>1.9800000000000002E-2</v>
      </c>
      <c r="N64" s="191">
        <f t="shared" ref="N64" si="67">ROUND(+M64/$M$113*100,2)</f>
        <v>16.97</v>
      </c>
      <c r="O64" s="192"/>
      <c r="P64" s="193"/>
      <c r="Q64" s="53"/>
      <c r="R64" s="53"/>
      <c r="S64" s="53"/>
      <c r="T64" s="53"/>
      <c r="U64" s="53"/>
      <c r="V64" s="53"/>
      <c r="W64" s="53"/>
      <c r="X64" s="53"/>
      <c r="Y64" s="53"/>
      <c r="Z64" s="53"/>
    </row>
    <row r="65" spans="1:26" s="63" customFormat="1" ht="13.5" customHeight="1" x14ac:dyDescent="0.25">
      <c r="A65" s="53"/>
      <c r="B65" s="209"/>
      <c r="C65" s="189"/>
      <c r="D65" s="189"/>
      <c r="E65" s="189"/>
      <c r="F65" s="69" t="s">
        <v>85</v>
      </c>
      <c r="G65" s="70" t="str">
        <f t="shared" ref="G65" si="68">IF(E64&lt;0.125,"NA",IF(0.125&lt;=E64,(0.2*E64)))</f>
        <v>NA</v>
      </c>
      <c r="H65" s="71"/>
      <c r="I65" s="72"/>
      <c r="J65" s="73"/>
      <c r="K65" s="189"/>
      <c r="L65" s="189"/>
      <c r="M65" s="189"/>
      <c r="N65" s="189"/>
      <c r="O65" s="189"/>
      <c r="P65" s="194"/>
      <c r="Q65" s="53"/>
      <c r="R65" s="53"/>
      <c r="S65" s="53"/>
      <c r="T65" s="53"/>
      <c r="U65" s="53"/>
      <c r="V65" s="53"/>
      <c r="W65" s="53"/>
      <c r="X65" s="53"/>
      <c r="Y65" s="53"/>
      <c r="Z65" s="53"/>
    </row>
    <row r="66" spans="1:26" s="63" customFormat="1" ht="13.5" customHeight="1" x14ac:dyDescent="0.25">
      <c r="A66" s="53"/>
      <c r="B66" s="209"/>
      <c r="C66" s="189"/>
      <c r="D66" s="189"/>
      <c r="E66" s="189"/>
      <c r="F66" s="69" t="s">
        <v>86</v>
      </c>
      <c r="G66" s="70">
        <f t="shared" ref="G66" si="69">+E64*0.4</f>
        <v>3.9200000000000006E-2</v>
      </c>
      <c r="H66" s="71"/>
      <c r="I66" s="72"/>
      <c r="J66" s="73">
        <v>1.98</v>
      </c>
      <c r="K66" s="189"/>
      <c r="L66" s="189"/>
      <c r="M66" s="189"/>
      <c r="N66" s="189"/>
      <c r="O66" s="189"/>
      <c r="P66" s="194"/>
      <c r="Q66" s="53"/>
      <c r="R66" s="53"/>
      <c r="S66" s="53"/>
      <c r="T66" s="53"/>
      <c r="U66" s="53"/>
      <c r="V66" s="53"/>
      <c r="W66" s="53"/>
      <c r="X66" s="53"/>
      <c r="Y66" s="53"/>
      <c r="Z66" s="53"/>
    </row>
    <row r="67" spans="1:26" s="63" customFormat="1" ht="13.5" customHeight="1" x14ac:dyDescent="0.25">
      <c r="A67" s="53"/>
      <c r="B67" s="209"/>
      <c r="C67" s="189"/>
      <c r="D67" s="189"/>
      <c r="E67" s="189"/>
      <c r="F67" s="69" t="s">
        <v>87</v>
      </c>
      <c r="G67" s="70" t="str">
        <f t="shared" ref="G67" si="70">IF(E64&lt;0.125,"NA",IF(0.125&lt;=E64,(0.8*E64)))</f>
        <v>NA</v>
      </c>
      <c r="H67" s="71"/>
      <c r="I67" s="72"/>
      <c r="J67" s="73"/>
      <c r="K67" s="189"/>
      <c r="L67" s="189"/>
      <c r="M67" s="189"/>
      <c r="N67" s="189"/>
      <c r="O67" s="189"/>
      <c r="P67" s="194"/>
      <c r="Q67" s="53"/>
      <c r="R67" s="53"/>
      <c r="S67" s="53"/>
      <c r="T67" s="53"/>
      <c r="U67" s="53"/>
      <c r="V67" s="53"/>
      <c r="W67" s="53"/>
      <c r="X67" s="53"/>
      <c r="Y67" s="53"/>
      <c r="Z67" s="53"/>
    </row>
    <row r="68" spans="1:26" s="63" customFormat="1" ht="13.5" customHeight="1" thickBot="1" x14ac:dyDescent="0.3">
      <c r="A68" s="53"/>
      <c r="B68" s="210"/>
      <c r="C68" s="190"/>
      <c r="D68" s="190"/>
      <c r="E68" s="190"/>
      <c r="F68" s="74" t="s">
        <v>88</v>
      </c>
      <c r="G68" s="75">
        <f t="shared" ref="G68" si="71">+E64</f>
        <v>9.8000000000000004E-2</v>
      </c>
      <c r="H68" s="76"/>
      <c r="I68" s="77"/>
      <c r="J68" s="78"/>
      <c r="K68" s="190"/>
      <c r="L68" s="190"/>
      <c r="M68" s="190"/>
      <c r="N68" s="190"/>
      <c r="O68" s="190"/>
      <c r="P68" s="195"/>
      <c r="Q68" s="53"/>
      <c r="R68" s="53"/>
      <c r="S68" s="53"/>
      <c r="T68" s="53"/>
      <c r="U68" s="53"/>
      <c r="V68" s="53"/>
      <c r="W68" s="53"/>
      <c r="X68" s="53"/>
      <c r="Y68" s="53"/>
      <c r="Z68" s="53"/>
    </row>
    <row r="69" spans="1:26" s="63" customFormat="1" ht="13.5" customHeight="1" x14ac:dyDescent="0.25">
      <c r="A69" s="53"/>
      <c r="B69" s="208">
        <v>11</v>
      </c>
      <c r="C69" s="211">
        <f t="shared" ref="C69" si="72">+C64+$N$12</f>
        <v>4.9999999999999964</v>
      </c>
      <c r="D69" s="188">
        <v>0.08</v>
      </c>
      <c r="E69" s="188">
        <v>0.09</v>
      </c>
      <c r="F69" s="64" t="s">
        <v>84</v>
      </c>
      <c r="G69" s="65">
        <v>0</v>
      </c>
      <c r="H69" s="66"/>
      <c r="I69" s="67"/>
      <c r="J69" s="68"/>
      <c r="K69" s="188">
        <f t="shared" ref="K69" si="73">+IF(E69&lt;=0.12,(J71),(IF(E69&lt;0.16,((J70+2*J71+J72)/4),IF(E69&gt;=0.16,((J69+3*J70+2*J71+3*J72+J73)/10)))))</f>
        <v>1.8340000000000001</v>
      </c>
      <c r="L69" s="188">
        <f t="shared" ref="L69" si="74">ROUND(+(D64+D69)/2*(C69-C64),3)</f>
        <v>8.9999999999999993E-3</v>
      </c>
      <c r="M69" s="188">
        <f t="shared" ref="M69" si="75">ROUND(+K69*L69,4)</f>
        <v>1.6500000000000001E-2</v>
      </c>
      <c r="N69" s="191">
        <f t="shared" ref="N69" si="76">ROUND(+M69/$M$113*100,2)</f>
        <v>14.14</v>
      </c>
      <c r="O69" s="192"/>
      <c r="P69" s="193"/>
      <c r="Q69" s="53"/>
      <c r="R69" s="53"/>
      <c r="S69" s="53"/>
      <c r="T69" s="53"/>
      <c r="U69" s="53"/>
      <c r="V69" s="53"/>
      <c r="W69" s="53"/>
      <c r="X69" s="53"/>
      <c r="Y69" s="53"/>
      <c r="Z69" s="53"/>
    </row>
    <row r="70" spans="1:26" s="63" customFormat="1" ht="13.5" customHeight="1" x14ac:dyDescent="0.25">
      <c r="A70" s="53"/>
      <c r="B70" s="209"/>
      <c r="C70" s="189"/>
      <c r="D70" s="189"/>
      <c r="E70" s="189"/>
      <c r="F70" s="69" t="s">
        <v>85</v>
      </c>
      <c r="G70" s="70" t="str">
        <f t="shared" ref="G70" si="77">IF(E69&lt;0.125,"NA",IF(0.125&lt;=E69,(0.2*E69)))</f>
        <v>NA</v>
      </c>
      <c r="H70" s="71"/>
      <c r="I70" s="72"/>
      <c r="J70" s="73"/>
      <c r="K70" s="189"/>
      <c r="L70" s="189"/>
      <c r="M70" s="189"/>
      <c r="N70" s="189"/>
      <c r="O70" s="189"/>
      <c r="P70" s="194"/>
      <c r="Q70" s="53"/>
      <c r="R70" s="53"/>
      <c r="S70" s="53"/>
      <c r="T70" s="53"/>
      <c r="U70" s="53"/>
      <c r="V70" s="53"/>
      <c r="W70" s="53"/>
      <c r="X70" s="53"/>
      <c r="Y70" s="53"/>
      <c r="Z70" s="53"/>
    </row>
    <row r="71" spans="1:26" s="63" customFormat="1" ht="13.5" customHeight="1" x14ac:dyDescent="0.25">
      <c r="A71" s="53"/>
      <c r="B71" s="209"/>
      <c r="C71" s="189"/>
      <c r="D71" s="189"/>
      <c r="E71" s="189"/>
      <c r="F71" s="69" t="s">
        <v>86</v>
      </c>
      <c r="G71" s="70">
        <f t="shared" ref="G71" si="78">+E69*0.4</f>
        <v>3.5999999999999997E-2</v>
      </c>
      <c r="H71" s="71"/>
      <c r="I71" s="72"/>
      <c r="J71" s="73">
        <v>1.8340000000000001</v>
      </c>
      <c r="K71" s="189"/>
      <c r="L71" s="189"/>
      <c r="M71" s="189"/>
      <c r="N71" s="189"/>
      <c r="O71" s="189"/>
      <c r="P71" s="194"/>
      <c r="Q71" s="53"/>
      <c r="R71" s="53"/>
      <c r="S71" s="53"/>
      <c r="T71" s="53"/>
      <c r="U71" s="53"/>
      <c r="V71" s="53"/>
      <c r="W71" s="53"/>
      <c r="X71" s="53"/>
      <c r="Y71" s="53"/>
      <c r="Z71" s="53"/>
    </row>
    <row r="72" spans="1:26" s="63" customFormat="1" ht="13.5" customHeight="1" x14ac:dyDescent="0.25">
      <c r="A72" s="53"/>
      <c r="B72" s="209"/>
      <c r="C72" s="189"/>
      <c r="D72" s="189"/>
      <c r="E72" s="189"/>
      <c r="F72" s="69" t="s">
        <v>87</v>
      </c>
      <c r="G72" s="70" t="str">
        <f t="shared" ref="G72" si="79">IF(E69&lt;0.125,"NA",IF(0.125&lt;=E69,(0.8*E69)))</f>
        <v>NA</v>
      </c>
      <c r="H72" s="71"/>
      <c r="I72" s="72"/>
      <c r="J72" s="73"/>
      <c r="K72" s="189"/>
      <c r="L72" s="189"/>
      <c r="M72" s="189"/>
      <c r="N72" s="189"/>
      <c r="O72" s="189"/>
      <c r="P72" s="194"/>
      <c r="Q72" s="53"/>
      <c r="R72" s="53"/>
      <c r="S72" s="53"/>
      <c r="T72" s="53"/>
      <c r="U72" s="53"/>
      <c r="V72" s="53"/>
      <c r="W72" s="53"/>
      <c r="X72" s="53"/>
      <c r="Y72" s="53"/>
      <c r="Z72" s="53"/>
    </row>
    <row r="73" spans="1:26" s="63" customFormat="1" ht="13.5" customHeight="1" thickBot="1" x14ac:dyDescent="0.3">
      <c r="A73" s="53"/>
      <c r="B73" s="210"/>
      <c r="C73" s="190"/>
      <c r="D73" s="190"/>
      <c r="E73" s="190"/>
      <c r="F73" s="74" t="s">
        <v>88</v>
      </c>
      <c r="G73" s="75">
        <f t="shared" ref="G73" si="80">+E69</f>
        <v>0.09</v>
      </c>
      <c r="H73" s="76"/>
      <c r="I73" s="77"/>
      <c r="J73" s="78"/>
      <c r="K73" s="190"/>
      <c r="L73" s="190"/>
      <c r="M73" s="190"/>
      <c r="N73" s="190"/>
      <c r="O73" s="190"/>
      <c r="P73" s="195"/>
      <c r="Q73" s="53"/>
      <c r="R73" s="53"/>
      <c r="S73" s="53"/>
      <c r="T73" s="53"/>
      <c r="U73" s="53"/>
      <c r="V73" s="53"/>
      <c r="W73" s="53"/>
      <c r="X73" s="53"/>
      <c r="Y73" s="53"/>
      <c r="Z73" s="53"/>
    </row>
    <row r="74" spans="1:26" s="63" customFormat="1" ht="13.5" customHeight="1" x14ac:dyDescent="0.25">
      <c r="A74" s="53"/>
      <c r="B74" s="208">
        <v>12</v>
      </c>
      <c r="C74" s="211">
        <f t="shared" ref="C74" si="81">+C69+$N$12</f>
        <v>5.0999999999999961</v>
      </c>
      <c r="D74" s="188">
        <v>0.1</v>
      </c>
      <c r="E74" s="188">
        <v>9.1999999999999998E-2</v>
      </c>
      <c r="F74" s="64" t="s">
        <v>84</v>
      </c>
      <c r="G74" s="65">
        <v>0</v>
      </c>
      <c r="H74" s="66"/>
      <c r="I74" s="67"/>
      <c r="J74" s="68"/>
      <c r="K74" s="188">
        <f t="shared" ref="K74" si="82">+IF(E74&lt;=0.12,(J76),(IF(E74&lt;0.16,((J75+2*J76+J77)/4),IF(E74&gt;=0.16,((J74+3*J75+2*J76+3*J77+J78)/10)))))</f>
        <v>1.7649999999999999</v>
      </c>
      <c r="L74" s="188">
        <f t="shared" ref="L74" si="83">ROUND(+(D69+D74)/2*(C74-C69),3)</f>
        <v>8.9999999999999993E-3</v>
      </c>
      <c r="M74" s="188">
        <f t="shared" ref="M74" si="84">ROUND(+K74*L74,4)</f>
        <v>1.5900000000000001E-2</v>
      </c>
      <c r="N74" s="191">
        <f t="shared" ref="N74" si="85">ROUND(+M74/$M$113*100,2)</f>
        <v>13.62</v>
      </c>
      <c r="O74" s="192"/>
      <c r="P74" s="193"/>
      <c r="Q74" s="53"/>
      <c r="R74" s="53"/>
      <c r="S74" s="53"/>
      <c r="T74" s="53"/>
      <c r="U74" s="53"/>
      <c r="V74" s="53"/>
      <c r="W74" s="53"/>
      <c r="X74" s="53"/>
      <c r="Y74" s="53"/>
      <c r="Z74" s="53"/>
    </row>
    <row r="75" spans="1:26" s="63" customFormat="1" ht="13.5" customHeight="1" x14ac:dyDescent="0.25">
      <c r="A75" s="53"/>
      <c r="B75" s="209"/>
      <c r="C75" s="189"/>
      <c r="D75" s="189"/>
      <c r="E75" s="189"/>
      <c r="F75" s="69" t="s">
        <v>85</v>
      </c>
      <c r="G75" s="70" t="str">
        <f t="shared" ref="G75" si="86">IF(E74&lt;0.125,"NA",IF(0.125&lt;=E74,(0.2*E74)))</f>
        <v>NA</v>
      </c>
      <c r="H75" s="71"/>
      <c r="I75" s="72"/>
      <c r="J75" s="73"/>
      <c r="K75" s="189"/>
      <c r="L75" s="189"/>
      <c r="M75" s="189"/>
      <c r="N75" s="189"/>
      <c r="O75" s="189"/>
      <c r="P75" s="194"/>
      <c r="Q75" s="53"/>
      <c r="R75" s="53"/>
      <c r="S75" s="53"/>
      <c r="T75" s="53"/>
      <c r="U75" s="53"/>
      <c r="V75" s="53"/>
      <c r="W75" s="53"/>
      <c r="X75" s="53"/>
      <c r="Y75" s="53"/>
      <c r="Z75" s="53"/>
    </row>
    <row r="76" spans="1:26" s="63" customFormat="1" ht="13.5" customHeight="1" x14ac:dyDescent="0.25">
      <c r="A76" s="53"/>
      <c r="B76" s="209"/>
      <c r="C76" s="189"/>
      <c r="D76" s="189"/>
      <c r="E76" s="189"/>
      <c r="F76" s="69" t="s">
        <v>86</v>
      </c>
      <c r="G76" s="70">
        <f t="shared" ref="G76" si="87">+E74*0.4</f>
        <v>3.6799999999999999E-2</v>
      </c>
      <c r="H76" s="71"/>
      <c r="I76" s="72"/>
      <c r="J76" s="73">
        <v>1.7649999999999999</v>
      </c>
      <c r="K76" s="189"/>
      <c r="L76" s="189"/>
      <c r="M76" s="189"/>
      <c r="N76" s="189"/>
      <c r="O76" s="189"/>
      <c r="P76" s="194"/>
      <c r="Q76" s="53"/>
      <c r="R76" s="53"/>
      <c r="S76" s="53"/>
      <c r="T76" s="53"/>
      <c r="U76" s="53"/>
      <c r="V76" s="53"/>
      <c r="W76" s="53"/>
      <c r="X76" s="53"/>
      <c r="Y76" s="53"/>
      <c r="Z76" s="53"/>
    </row>
    <row r="77" spans="1:26" s="63" customFormat="1" ht="13.5" customHeight="1" x14ac:dyDescent="0.25">
      <c r="A77" s="53"/>
      <c r="B77" s="209"/>
      <c r="C77" s="189"/>
      <c r="D77" s="189"/>
      <c r="E77" s="189"/>
      <c r="F77" s="69" t="s">
        <v>87</v>
      </c>
      <c r="G77" s="70" t="str">
        <f t="shared" ref="G77" si="88">IF(E74&lt;0.125,"NA",IF(0.125&lt;=E74,(0.8*E74)))</f>
        <v>NA</v>
      </c>
      <c r="H77" s="71"/>
      <c r="I77" s="72"/>
      <c r="J77" s="73"/>
      <c r="K77" s="189"/>
      <c r="L77" s="189"/>
      <c r="M77" s="189"/>
      <c r="N77" s="189"/>
      <c r="O77" s="189"/>
      <c r="P77" s="194"/>
      <c r="Q77" s="53"/>
      <c r="R77" s="53"/>
      <c r="S77" s="53"/>
      <c r="T77" s="53"/>
      <c r="U77" s="53"/>
      <c r="V77" s="53"/>
      <c r="W77" s="53"/>
      <c r="X77" s="53"/>
      <c r="Y77" s="53"/>
      <c r="Z77" s="53"/>
    </row>
    <row r="78" spans="1:26" s="63" customFormat="1" ht="13.5" customHeight="1" thickBot="1" x14ac:dyDescent="0.3">
      <c r="A78" s="53"/>
      <c r="B78" s="210"/>
      <c r="C78" s="190"/>
      <c r="D78" s="190"/>
      <c r="E78" s="190"/>
      <c r="F78" s="74" t="s">
        <v>88</v>
      </c>
      <c r="G78" s="75">
        <f t="shared" ref="G78" si="89">+E74</f>
        <v>9.1999999999999998E-2</v>
      </c>
      <c r="H78" s="76"/>
      <c r="I78" s="77"/>
      <c r="J78" s="78"/>
      <c r="K78" s="190"/>
      <c r="L78" s="190"/>
      <c r="M78" s="190"/>
      <c r="N78" s="190"/>
      <c r="O78" s="190"/>
      <c r="P78" s="195"/>
      <c r="Q78" s="53"/>
      <c r="R78" s="53"/>
      <c r="S78" s="53"/>
      <c r="T78" s="53"/>
      <c r="U78" s="53"/>
      <c r="V78" s="53"/>
      <c r="W78" s="53"/>
      <c r="X78" s="53"/>
      <c r="Y78" s="53"/>
      <c r="Z78" s="53"/>
    </row>
    <row r="79" spans="1:26" s="63" customFormat="1" ht="13.5" customHeight="1" x14ac:dyDescent="0.25">
      <c r="A79" s="53"/>
      <c r="B79" s="208">
        <v>13</v>
      </c>
      <c r="C79" s="211">
        <f t="shared" ref="C79" si="90">+C74+$N$12</f>
        <v>5.1999999999999957</v>
      </c>
      <c r="D79" s="188">
        <v>0.03</v>
      </c>
      <c r="E79" s="188">
        <v>4.2000000000000003E-2</v>
      </c>
      <c r="F79" s="64" t="s">
        <v>84</v>
      </c>
      <c r="G79" s="65">
        <v>0</v>
      </c>
      <c r="H79" s="66"/>
      <c r="I79" s="67"/>
      <c r="J79" s="68"/>
      <c r="K79" s="188">
        <f t="shared" ref="K79" si="91">+IF(E79&lt;=0.12,(J81),(IF(E79&lt;0.16,((J80+2*J81+J82)/4),IF(E79&gt;=0.16,((J79+3*J80+2*J81+3*J82+J83)/10)))))</f>
        <v>1.4630000000000001</v>
      </c>
      <c r="L79" s="188">
        <f t="shared" ref="L79" si="92">ROUND(+(D74+D79)/2*(C79-C74),3)</f>
        <v>6.0000000000000001E-3</v>
      </c>
      <c r="M79" s="188">
        <f t="shared" ref="M79" si="93">ROUND(+K79*L79,4)</f>
        <v>8.8000000000000005E-3</v>
      </c>
      <c r="N79" s="191">
        <f t="shared" ref="N79" si="94">ROUND(+M79/$M$113*100,2)</f>
        <v>7.54</v>
      </c>
      <c r="O79" s="192"/>
      <c r="P79" s="193"/>
      <c r="Q79" s="53"/>
      <c r="R79" s="53"/>
      <c r="S79" s="53"/>
      <c r="T79" s="53"/>
      <c r="U79" s="53"/>
      <c r="V79" s="53"/>
      <c r="W79" s="53"/>
      <c r="X79" s="53"/>
      <c r="Y79" s="53"/>
      <c r="Z79" s="53"/>
    </row>
    <row r="80" spans="1:26" s="63" customFormat="1" ht="13.5" customHeight="1" x14ac:dyDescent="0.25">
      <c r="A80" s="53"/>
      <c r="B80" s="209"/>
      <c r="C80" s="189"/>
      <c r="D80" s="189"/>
      <c r="E80" s="189"/>
      <c r="F80" s="69" t="s">
        <v>85</v>
      </c>
      <c r="G80" s="70" t="str">
        <f t="shared" ref="G80" si="95">IF(E79&lt;0.125,"NA",IF(0.125&lt;=E79,(0.2*E79)))</f>
        <v>NA</v>
      </c>
      <c r="H80" s="71"/>
      <c r="I80" s="72"/>
      <c r="J80" s="73"/>
      <c r="K80" s="189"/>
      <c r="L80" s="189"/>
      <c r="M80" s="189"/>
      <c r="N80" s="189"/>
      <c r="O80" s="189"/>
      <c r="P80" s="194"/>
      <c r="Q80" s="53"/>
      <c r="R80" s="53"/>
      <c r="S80" s="53"/>
      <c r="T80" s="53"/>
      <c r="U80" s="53"/>
      <c r="V80" s="53"/>
      <c r="W80" s="53"/>
      <c r="X80" s="53"/>
      <c r="Y80" s="53"/>
      <c r="Z80" s="53"/>
    </row>
    <row r="81" spans="1:26" s="63" customFormat="1" ht="13.5" customHeight="1" x14ac:dyDescent="0.25">
      <c r="A81" s="53"/>
      <c r="B81" s="209"/>
      <c r="C81" s="189"/>
      <c r="D81" s="189"/>
      <c r="E81" s="189"/>
      <c r="F81" s="69" t="s">
        <v>86</v>
      </c>
      <c r="G81" s="70">
        <f t="shared" ref="G81" si="96">+E79*0.4</f>
        <v>1.6800000000000002E-2</v>
      </c>
      <c r="H81" s="71"/>
      <c r="I81" s="72"/>
      <c r="J81" s="73">
        <v>1.4630000000000001</v>
      </c>
      <c r="K81" s="189"/>
      <c r="L81" s="189"/>
      <c r="M81" s="189"/>
      <c r="N81" s="189"/>
      <c r="O81" s="189"/>
      <c r="P81" s="194"/>
      <c r="Q81" s="53"/>
      <c r="R81" s="53"/>
      <c r="S81" s="53"/>
      <c r="T81" s="53"/>
      <c r="U81" s="53"/>
      <c r="V81" s="53"/>
      <c r="W81" s="53"/>
      <c r="X81" s="53"/>
      <c r="Y81" s="53"/>
      <c r="Z81" s="53"/>
    </row>
    <row r="82" spans="1:26" s="63" customFormat="1" ht="13.5" customHeight="1" x14ac:dyDescent="0.25">
      <c r="A82" s="53"/>
      <c r="B82" s="209"/>
      <c r="C82" s="189"/>
      <c r="D82" s="189"/>
      <c r="E82" s="189"/>
      <c r="F82" s="69" t="s">
        <v>87</v>
      </c>
      <c r="G82" s="70" t="str">
        <f t="shared" ref="G82" si="97">IF(E79&lt;0.125,"NA",IF(0.125&lt;=E79,(0.8*E79)))</f>
        <v>NA</v>
      </c>
      <c r="H82" s="71"/>
      <c r="I82" s="72"/>
      <c r="J82" s="73"/>
      <c r="K82" s="189"/>
      <c r="L82" s="189"/>
      <c r="M82" s="189"/>
      <c r="N82" s="189"/>
      <c r="O82" s="189"/>
      <c r="P82" s="194"/>
      <c r="Q82" s="53"/>
      <c r="R82" s="53"/>
      <c r="S82" s="53"/>
      <c r="T82" s="53"/>
      <c r="U82" s="53"/>
      <c r="V82" s="53"/>
      <c r="W82" s="53"/>
      <c r="X82" s="53"/>
      <c r="Y82" s="53"/>
      <c r="Z82" s="53"/>
    </row>
    <row r="83" spans="1:26" s="63" customFormat="1" ht="13.5" customHeight="1" thickBot="1" x14ac:dyDescent="0.3">
      <c r="A83" s="53"/>
      <c r="B83" s="210"/>
      <c r="C83" s="190"/>
      <c r="D83" s="190"/>
      <c r="E83" s="190"/>
      <c r="F83" s="74" t="s">
        <v>88</v>
      </c>
      <c r="G83" s="75">
        <f t="shared" ref="G83" si="98">+E79</f>
        <v>4.2000000000000003E-2</v>
      </c>
      <c r="H83" s="76"/>
      <c r="I83" s="77"/>
      <c r="J83" s="78"/>
      <c r="K83" s="190"/>
      <c r="L83" s="190"/>
      <c r="M83" s="190"/>
      <c r="N83" s="190"/>
      <c r="O83" s="190"/>
      <c r="P83" s="195"/>
      <c r="Q83" s="53"/>
      <c r="R83" s="53"/>
      <c r="S83" s="53"/>
      <c r="T83" s="53"/>
      <c r="U83" s="53"/>
      <c r="V83" s="53"/>
      <c r="W83" s="53"/>
      <c r="X83" s="53"/>
      <c r="Y83" s="53"/>
      <c r="Z83" s="53"/>
    </row>
    <row r="84" spans="1:26" s="63" customFormat="1" ht="13.5" customHeight="1" x14ac:dyDescent="0.25">
      <c r="A84" s="53"/>
      <c r="B84" s="208">
        <v>14</v>
      </c>
      <c r="C84" s="211">
        <f t="shared" ref="C84" si="99">+C79+$N$12</f>
        <v>5.2999999999999954</v>
      </c>
      <c r="D84" s="188">
        <v>0.03</v>
      </c>
      <c r="E84" s="188">
        <v>0.03</v>
      </c>
      <c r="F84" s="64" t="s">
        <v>84</v>
      </c>
      <c r="G84" s="65">
        <v>0</v>
      </c>
      <c r="H84" s="66"/>
      <c r="I84" s="67"/>
      <c r="J84" s="68"/>
      <c r="K84" s="188">
        <f t="shared" ref="K84" si="100">+IF(E84&lt;=0.12,(J86),(IF(E84&lt;0.16,((J85+2*J86+J87)/4),IF(E84&gt;=0.16,((J84+3*J85+2*J86+3*J87+J88)/10)))))</f>
        <v>1.2110000000000001</v>
      </c>
      <c r="L84" s="188">
        <f t="shared" ref="L84" si="101">ROUND(+(D79+D84)/2*(C84-C79),3)</f>
        <v>3.0000000000000001E-3</v>
      </c>
      <c r="M84" s="188">
        <f t="shared" ref="M84" si="102">ROUND(+K84*L84,4)</f>
        <v>3.5999999999999999E-3</v>
      </c>
      <c r="N84" s="191">
        <f t="shared" ref="N84" si="103">ROUND(+M84/$M$113*100,2)</f>
        <v>3.08</v>
      </c>
      <c r="O84" s="192"/>
      <c r="P84" s="193"/>
      <c r="Q84" s="53"/>
      <c r="R84" s="53"/>
      <c r="S84" s="53"/>
      <c r="T84" s="53"/>
      <c r="U84" s="53"/>
      <c r="V84" s="53"/>
      <c r="W84" s="53"/>
      <c r="X84" s="53"/>
      <c r="Y84" s="53"/>
      <c r="Z84" s="53"/>
    </row>
    <row r="85" spans="1:26" s="63" customFormat="1" ht="13.5" customHeight="1" x14ac:dyDescent="0.25">
      <c r="A85" s="53"/>
      <c r="B85" s="209"/>
      <c r="C85" s="189"/>
      <c r="D85" s="189"/>
      <c r="E85" s="189"/>
      <c r="F85" s="69" t="s">
        <v>85</v>
      </c>
      <c r="G85" s="70" t="str">
        <f t="shared" ref="G85" si="104">IF(E84&lt;0.125,"NA",IF(0.125&lt;=E84,(0.2*E84)))</f>
        <v>NA</v>
      </c>
      <c r="H85" s="71"/>
      <c r="I85" s="72"/>
      <c r="J85" s="73"/>
      <c r="K85" s="189"/>
      <c r="L85" s="189"/>
      <c r="M85" s="189"/>
      <c r="N85" s="189"/>
      <c r="O85" s="189"/>
      <c r="P85" s="194"/>
      <c r="Q85" s="53"/>
      <c r="R85" s="53"/>
      <c r="S85" s="53"/>
      <c r="T85" s="53"/>
      <c r="U85" s="53"/>
      <c r="V85" s="53"/>
      <c r="W85" s="53"/>
      <c r="X85" s="53"/>
      <c r="Y85" s="53"/>
      <c r="Z85" s="53"/>
    </row>
    <row r="86" spans="1:26" s="63" customFormat="1" ht="13.5" customHeight="1" x14ac:dyDescent="0.25">
      <c r="A86" s="53"/>
      <c r="B86" s="209"/>
      <c r="C86" s="189"/>
      <c r="D86" s="189"/>
      <c r="E86" s="189"/>
      <c r="F86" s="69" t="s">
        <v>86</v>
      </c>
      <c r="G86" s="70">
        <f t="shared" ref="G86" si="105">+E84*0.4</f>
        <v>1.2E-2</v>
      </c>
      <c r="H86" s="71"/>
      <c r="I86" s="72"/>
      <c r="J86" s="73">
        <v>1.2110000000000001</v>
      </c>
      <c r="K86" s="189"/>
      <c r="L86" s="189"/>
      <c r="M86" s="189"/>
      <c r="N86" s="189"/>
      <c r="O86" s="189"/>
      <c r="P86" s="194"/>
      <c r="Q86" s="53"/>
      <c r="R86" s="53"/>
      <c r="S86" s="53"/>
      <c r="T86" s="53"/>
      <c r="U86" s="53"/>
      <c r="V86" s="53"/>
      <c r="W86" s="53"/>
      <c r="X86" s="53"/>
      <c r="Y86" s="53"/>
      <c r="Z86" s="53"/>
    </row>
    <row r="87" spans="1:26" s="63" customFormat="1" ht="13.5" customHeight="1" x14ac:dyDescent="0.25">
      <c r="A87" s="53"/>
      <c r="B87" s="209"/>
      <c r="C87" s="189"/>
      <c r="D87" s="189"/>
      <c r="E87" s="189"/>
      <c r="F87" s="69" t="s">
        <v>87</v>
      </c>
      <c r="G87" s="70" t="str">
        <f t="shared" ref="G87" si="106">IF(E84&lt;0.125,"NA",IF(0.125&lt;=E84,(0.8*E84)))</f>
        <v>NA</v>
      </c>
      <c r="H87" s="71"/>
      <c r="I87" s="72"/>
      <c r="J87" s="73"/>
      <c r="K87" s="189"/>
      <c r="L87" s="189"/>
      <c r="M87" s="189"/>
      <c r="N87" s="189"/>
      <c r="O87" s="189"/>
      <c r="P87" s="194"/>
      <c r="Q87" s="53"/>
      <c r="R87" s="53"/>
      <c r="S87" s="53"/>
      <c r="T87" s="53"/>
      <c r="U87" s="53"/>
      <c r="V87" s="53"/>
      <c r="W87" s="53"/>
      <c r="X87" s="53"/>
      <c r="Y87" s="53"/>
      <c r="Z87" s="53"/>
    </row>
    <row r="88" spans="1:26" s="63" customFormat="1" ht="13.5" customHeight="1" thickBot="1" x14ac:dyDescent="0.3">
      <c r="A88" s="53"/>
      <c r="B88" s="210"/>
      <c r="C88" s="190"/>
      <c r="D88" s="190"/>
      <c r="E88" s="190"/>
      <c r="F88" s="74" t="s">
        <v>88</v>
      </c>
      <c r="G88" s="75">
        <f t="shared" ref="G88" si="107">+E84</f>
        <v>0.03</v>
      </c>
      <c r="H88" s="76"/>
      <c r="I88" s="77"/>
      <c r="J88" s="78"/>
      <c r="K88" s="190"/>
      <c r="L88" s="190"/>
      <c r="M88" s="190"/>
      <c r="N88" s="190"/>
      <c r="O88" s="190"/>
      <c r="P88" s="195"/>
      <c r="Q88" s="53"/>
      <c r="R88" s="53"/>
      <c r="S88" s="53"/>
      <c r="T88" s="53"/>
      <c r="U88" s="53"/>
      <c r="V88" s="53"/>
      <c r="W88" s="53"/>
      <c r="X88" s="53"/>
      <c r="Y88" s="53"/>
      <c r="Z88" s="53"/>
    </row>
    <row r="89" spans="1:26" s="63" customFormat="1" ht="13.5" customHeight="1" x14ac:dyDescent="0.25">
      <c r="A89" s="53"/>
      <c r="B89" s="208">
        <v>15</v>
      </c>
      <c r="C89" s="211">
        <f t="shared" ref="C89" si="108">+C84+$N$12</f>
        <v>5.399999999999995</v>
      </c>
      <c r="D89" s="188">
        <v>0</v>
      </c>
      <c r="E89" s="188">
        <v>2.1999999999999999E-2</v>
      </c>
      <c r="F89" s="64" t="s">
        <v>84</v>
      </c>
      <c r="G89" s="65">
        <v>0</v>
      </c>
      <c r="H89" s="66"/>
      <c r="I89" s="67"/>
      <c r="J89" s="68"/>
      <c r="K89" s="188">
        <f t="shared" ref="K89" si="109">+IF(E89&lt;=0.12,(J91),(IF(E89&lt;0.16,((J90+2*J91+J92)/4),IF(E89&gt;=0.16,((J89+3*J90+2*J91+3*J92+J93)/10)))))</f>
        <v>0.96899999999999997</v>
      </c>
      <c r="L89" s="188">
        <f t="shared" ref="L89" si="110">ROUND(+(D84+D89)/2*(C89-C84),3)</f>
        <v>1E-3</v>
      </c>
      <c r="M89" s="188">
        <f t="shared" ref="M89" si="111">ROUND(+K89*L89,4)</f>
        <v>1E-3</v>
      </c>
      <c r="N89" s="191">
        <f t="shared" ref="N89" si="112">ROUND(+M89/$M$113*100,2)</f>
        <v>0.86</v>
      </c>
      <c r="O89" s="192"/>
      <c r="P89" s="193"/>
      <c r="Q89" s="53"/>
      <c r="R89" s="53"/>
      <c r="S89" s="53"/>
      <c r="T89" s="53"/>
      <c r="U89" s="53"/>
      <c r="V89" s="53"/>
      <c r="W89" s="53"/>
      <c r="X89" s="53"/>
      <c r="Y89" s="53"/>
      <c r="Z89" s="53"/>
    </row>
    <row r="90" spans="1:26" s="63" customFormat="1" ht="13.5" customHeight="1" x14ac:dyDescent="0.25">
      <c r="A90" s="53"/>
      <c r="B90" s="209"/>
      <c r="C90" s="189"/>
      <c r="D90" s="189"/>
      <c r="E90" s="189"/>
      <c r="F90" s="69" t="s">
        <v>85</v>
      </c>
      <c r="G90" s="70" t="str">
        <f t="shared" ref="G90" si="113">IF(E89&lt;0.125,"NA",IF(0.125&lt;=E89,(0.2*E89)))</f>
        <v>NA</v>
      </c>
      <c r="H90" s="71"/>
      <c r="I90" s="72"/>
      <c r="J90" s="73"/>
      <c r="K90" s="189"/>
      <c r="L90" s="189"/>
      <c r="M90" s="189"/>
      <c r="N90" s="189"/>
      <c r="O90" s="189"/>
      <c r="P90" s="194"/>
      <c r="Q90" s="53"/>
      <c r="R90" s="53"/>
      <c r="S90" s="53"/>
      <c r="T90" s="53"/>
      <c r="U90" s="53"/>
      <c r="V90" s="53"/>
      <c r="W90" s="53"/>
      <c r="X90" s="53"/>
      <c r="Y90" s="53"/>
      <c r="Z90" s="53"/>
    </row>
    <row r="91" spans="1:26" s="63" customFormat="1" ht="13.5" customHeight="1" x14ac:dyDescent="0.25">
      <c r="A91" s="53"/>
      <c r="B91" s="209"/>
      <c r="C91" s="189"/>
      <c r="D91" s="189"/>
      <c r="E91" s="189"/>
      <c r="F91" s="69" t="s">
        <v>86</v>
      </c>
      <c r="G91" s="70">
        <f t="shared" ref="G91" si="114">+E89*0.4</f>
        <v>8.8000000000000005E-3</v>
      </c>
      <c r="H91" s="71"/>
      <c r="I91" s="72"/>
      <c r="J91" s="73">
        <v>0.96899999999999997</v>
      </c>
      <c r="K91" s="189"/>
      <c r="L91" s="189"/>
      <c r="M91" s="189"/>
      <c r="N91" s="189"/>
      <c r="O91" s="189"/>
      <c r="P91" s="194"/>
      <c r="Q91" s="53"/>
      <c r="R91" s="53"/>
      <c r="S91" s="53"/>
      <c r="T91" s="53"/>
      <c r="U91" s="53"/>
      <c r="V91" s="53"/>
      <c r="W91" s="53"/>
      <c r="X91" s="53"/>
      <c r="Y91" s="53"/>
      <c r="Z91" s="53"/>
    </row>
    <row r="92" spans="1:26" s="63" customFormat="1" ht="13.5" customHeight="1" x14ac:dyDescent="0.25">
      <c r="A92" s="53"/>
      <c r="B92" s="209"/>
      <c r="C92" s="189"/>
      <c r="D92" s="189"/>
      <c r="E92" s="189"/>
      <c r="F92" s="69" t="s">
        <v>87</v>
      </c>
      <c r="G92" s="70" t="str">
        <f t="shared" ref="G92" si="115">IF(E89&lt;0.125,"NA",IF(0.125&lt;=E89,(0.8*E89)))</f>
        <v>NA</v>
      </c>
      <c r="H92" s="71"/>
      <c r="I92" s="72"/>
      <c r="J92" s="73"/>
      <c r="K92" s="189"/>
      <c r="L92" s="189"/>
      <c r="M92" s="189"/>
      <c r="N92" s="189"/>
      <c r="O92" s="189"/>
      <c r="P92" s="194"/>
      <c r="Q92" s="53"/>
      <c r="R92" s="53"/>
      <c r="S92" s="53"/>
      <c r="T92" s="53"/>
      <c r="U92" s="53"/>
      <c r="V92" s="53"/>
      <c r="W92" s="53"/>
      <c r="X92" s="53"/>
      <c r="Y92" s="53"/>
      <c r="Z92" s="53"/>
    </row>
    <row r="93" spans="1:26" s="63" customFormat="1" ht="13.5" customHeight="1" thickBot="1" x14ac:dyDescent="0.3">
      <c r="A93" s="53"/>
      <c r="B93" s="210"/>
      <c r="C93" s="190"/>
      <c r="D93" s="190"/>
      <c r="E93" s="190"/>
      <c r="F93" s="74" t="s">
        <v>88</v>
      </c>
      <c r="G93" s="75">
        <f t="shared" ref="G93" si="116">+E89</f>
        <v>2.1999999999999999E-2</v>
      </c>
      <c r="H93" s="76"/>
      <c r="I93" s="77"/>
      <c r="J93" s="78"/>
      <c r="K93" s="190"/>
      <c r="L93" s="190"/>
      <c r="M93" s="190"/>
      <c r="N93" s="190"/>
      <c r="O93" s="190"/>
      <c r="P93" s="195"/>
      <c r="Q93" s="53"/>
      <c r="R93" s="53"/>
      <c r="S93" s="53"/>
      <c r="T93" s="53"/>
      <c r="U93" s="53"/>
      <c r="V93" s="53"/>
      <c r="W93" s="53"/>
      <c r="X93" s="53"/>
      <c r="Y93" s="53"/>
      <c r="Z93" s="53"/>
    </row>
    <row r="94" spans="1:26" s="3" customFormat="1" ht="14.1" customHeight="1" x14ac:dyDescent="0.2">
      <c r="B94" s="196" t="s">
        <v>29</v>
      </c>
      <c r="C94" s="199"/>
      <c r="D94" s="200"/>
      <c r="E94" s="200"/>
      <c r="F94" s="200"/>
      <c r="G94" s="200"/>
      <c r="H94" s="200"/>
      <c r="I94" s="200"/>
      <c r="J94" s="200"/>
      <c r="K94" s="200"/>
      <c r="L94" s="200"/>
      <c r="M94" s="200"/>
      <c r="N94" s="200"/>
      <c r="O94" s="200"/>
      <c r="P94" s="201"/>
    </row>
    <row r="95" spans="1:26" s="3" customFormat="1" ht="14.1" customHeight="1" x14ac:dyDescent="0.2">
      <c r="B95" s="197"/>
      <c r="C95" s="202"/>
      <c r="D95" s="203"/>
      <c r="E95" s="203"/>
      <c r="F95" s="203"/>
      <c r="G95" s="203"/>
      <c r="H95" s="203"/>
      <c r="I95" s="203"/>
      <c r="J95" s="203"/>
      <c r="K95" s="203"/>
      <c r="L95" s="203"/>
      <c r="M95" s="203"/>
      <c r="N95" s="203"/>
      <c r="O95" s="203"/>
      <c r="P95" s="204"/>
    </row>
    <row r="96" spans="1:26" s="3" customFormat="1" ht="14.1" customHeight="1" x14ac:dyDescent="0.2">
      <c r="B96" s="197"/>
      <c r="C96" s="202"/>
      <c r="D96" s="203"/>
      <c r="E96" s="203"/>
      <c r="F96" s="203"/>
      <c r="G96" s="203"/>
      <c r="H96" s="203"/>
      <c r="I96" s="203"/>
      <c r="J96" s="203"/>
      <c r="K96" s="203"/>
      <c r="L96" s="203"/>
      <c r="M96" s="203"/>
      <c r="N96" s="203"/>
      <c r="O96" s="203"/>
      <c r="P96" s="204"/>
    </row>
    <row r="97" spans="1:26" s="3" customFormat="1" ht="14.1" customHeight="1" x14ac:dyDescent="0.2">
      <c r="B97" s="197"/>
      <c r="C97" s="202"/>
      <c r="D97" s="203"/>
      <c r="E97" s="203"/>
      <c r="F97" s="203"/>
      <c r="G97" s="203"/>
      <c r="H97" s="203"/>
      <c r="I97" s="203"/>
      <c r="J97" s="203"/>
      <c r="K97" s="203"/>
      <c r="L97" s="203"/>
      <c r="M97" s="203"/>
      <c r="N97" s="203"/>
      <c r="O97" s="203"/>
      <c r="P97" s="204"/>
    </row>
    <row r="98" spans="1:26" s="3" customFormat="1" ht="14.1" customHeight="1" x14ac:dyDescent="0.2">
      <c r="B98" s="197"/>
      <c r="C98" s="202"/>
      <c r="D98" s="203"/>
      <c r="E98" s="203"/>
      <c r="F98" s="203"/>
      <c r="G98" s="203"/>
      <c r="H98" s="203"/>
      <c r="I98" s="203"/>
      <c r="J98" s="203"/>
      <c r="K98" s="203"/>
      <c r="L98" s="203"/>
      <c r="M98" s="203"/>
      <c r="N98" s="203"/>
      <c r="O98" s="203"/>
      <c r="P98" s="204"/>
    </row>
    <row r="99" spans="1:26" s="3" customFormat="1" ht="14.1" customHeight="1" thickBot="1" x14ac:dyDescent="0.25">
      <c r="B99" s="198"/>
      <c r="C99" s="205"/>
      <c r="D99" s="206"/>
      <c r="E99" s="206"/>
      <c r="F99" s="206"/>
      <c r="G99" s="206"/>
      <c r="H99" s="206"/>
      <c r="I99" s="206"/>
      <c r="J99" s="206"/>
      <c r="K99" s="206"/>
      <c r="L99" s="206"/>
      <c r="M99" s="206"/>
      <c r="N99" s="206"/>
      <c r="O99" s="206"/>
      <c r="P99" s="207"/>
    </row>
    <row r="100" spans="1:26" s="3" customFormat="1" ht="28.5" customHeight="1" thickBot="1" x14ac:dyDescent="0.25">
      <c r="A100" s="79"/>
      <c r="B100" s="80" t="s">
        <v>89</v>
      </c>
      <c r="C100" s="175" t="s">
        <v>90</v>
      </c>
      <c r="D100" s="175"/>
      <c r="E100" s="175"/>
      <c r="F100" s="175"/>
      <c r="G100" s="175"/>
      <c r="H100" s="176"/>
      <c r="I100" s="177"/>
      <c r="J100" s="80" t="s">
        <v>91</v>
      </c>
      <c r="K100" s="175" t="s">
        <v>92</v>
      </c>
      <c r="L100" s="175"/>
      <c r="M100" s="175"/>
      <c r="N100" s="175"/>
      <c r="O100" s="175"/>
      <c r="P100" s="176"/>
    </row>
    <row r="101" spans="1:26" s="3" customFormat="1" ht="28.5" customHeight="1" thickBot="1" x14ac:dyDescent="0.25">
      <c r="B101" s="81" t="s">
        <v>93</v>
      </c>
      <c r="C101" s="179" t="s">
        <v>94</v>
      </c>
      <c r="D101" s="179"/>
      <c r="E101" s="179"/>
      <c r="F101" s="179"/>
      <c r="G101" s="179"/>
      <c r="H101" s="180"/>
      <c r="I101" s="178"/>
      <c r="J101" s="81" t="s">
        <v>95</v>
      </c>
      <c r="K101" s="179" t="s">
        <v>96</v>
      </c>
      <c r="L101" s="179"/>
      <c r="M101" s="179"/>
      <c r="N101" s="179"/>
      <c r="O101" s="179"/>
      <c r="P101" s="180"/>
    </row>
    <row r="102" spans="1:26" s="19" customFormat="1" ht="13.5" customHeight="1" x14ac:dyDescent="0.25">
      <c r="A102" s="82"/>
      <c r="B102" s="181"/>
      <c r="C102" s="184"/>
      <c r="D102" s="186"/>
      <c r="E102" s="186"/>
      <c r="F102" s="83" t="s">
        <v>84</v>
      </c>
      <c r="G102" s="83">
        <v>0.01</v>
      </c>
      <c r="H102" s="84"/>
      <c r="I102" s="85"/>
      <c r="J102" s="86"/>
      <c r="K102" s="187"/>
      <c r="L102" s="167"/>
      <c r="M102" s="170"/>
      <c r="N102" s="167"/>
      <c r="O102" s="167"/>
      <c r="P102" s="171"/>
      <c r="Q102" s="87"/>
      <c r="R102" s="87"/>
      <c r="S102" s="87"/>
      <c r="T102" s="87"/>
      <c r="U102" s="87"/>
      <c r="V102" s="87"/>
      <c r="W102" s="87"/>
      <c r="X102" s="87"/>
      <c r="Y102" s="87"/>
      <c r="Z102" s="87"/>
    </row>
    <row r="103" spans="1:26" s="19" customFormat="1" ht="13.5" customHeight="1" x14ac:dyDescent="0.25">
      <c r="A103" s="82"/>
      <c r="B103" s="182"/>
      <c r="C103" s="168"/>
      <c r="D103" s="168"/>
      <c r="E103" s="168"/>
      <c r="F103" s="88" t="s">
        <v>97</v>
      </c>
      <c r="G103" s="89">
        <f>+E102*0.1</f>
        <v>0</v>
      </c>
      <c r="H103" s="90"/>
      <c r="I103" s="91"/>
      <c r="J103" s="92"/>
      <c r="K103" s="168"/>
      <c r="L103" s="168"/>
      <c r="M103" s="168"/>
      <c r="N103" s="168"/>
      <c r="O103" s="168"/>
      <c r="P103" s="172"/>
      <c r="Q103" s="87"/>
      <c r="R103" s="87"/>
      <c r="S103" s="87"/>
      <c r="T103" s="87"/>
      <c r="U103" s="87"/>
      <c r="V103" s="87"/>
      <c r="W103" s="87"/>
      <c r="X103" s="87"/>
      <c r="Y103" s="87"/>
      <c r="Z103" s="87"/>
    </row>
    <row r="104" spans="1:26" s="19" customFormat="1" ht="13.5" customHeight="1" x14ac:dyDescent="0.25">
      <c r="A104" s="82"/>
      <c r="B104" s="182"/>
      <c r="C104" s="168"/>
      <c r="D104" s="168"/>
      <c r="E104" s="168"/>
      <c r="F104" s="88" t="s">
        <v>98</v>
      </c>
      <c r="G104" s="89">
        <f>+E102*0.2</f>
        <v>0</v>
      </c>
      <c r="H104" s="90"/>
      <c r="I104" s="91"/>
      <c r="J104" s="92"/>
      <c r="K104" s="168"/>
      <c r="L104" s="168"/>
      <c r="M104" s="168"/>
      <c r="N104" s="168"/>
      <c r="O104" s="168"/>
      <c r="P104" s="172"/>
      <c r="Q104" s="87"/>
      <c r="R104" s="87"/>
      <c r="S104" s="87"/>
      <c r="T104" s="87"/>
      <c r="U104" s="87"/>
      <c r="V104" s="87"/>
      <c r="W104" s="87"/>
      <c r="X104" s="87"/>
      <c r="Y104" s="87"/>
      <c r="Z104" s="87"/>
    </row>
    <row r="105" spans="1:26" s="19" customFormat="1" ht="13.5" customHeight="1" x14ac:dyDescent="0.25">
      <c r="A105" s="82"/>
      <c r="B105" s="182"/>
      <c r="C105" s="168"/>
      <c r="D105" s="168"/>
      <c r="E105" s="168"/>
      <c r="F105" s="88" t="s">
        <v>99</v>
      </c>
      <c r="G105" s="89">
        <f>+E102*0.3</f>
        <v>0</v>
      </c>
      <c r="H105" s="90"/>
      <c r="I105" s="91"/>
      <c r="J105" s="92"/>
      <c r="K105" s="168"/>
      <c r="L105" s="168"/>
      <c r="M105" s="168"/>
      <c r="N105" s="168"/>
      <c r="O105" s="168"/>
      <c r="P105" s="172"/>
      <c r="Q105" s="87"/>
      <c r="R105" s="87"/>
      <c r="S105" s="87"/>
      <c r="T105" s="87"/>
      <c r="U105" s="87"/>
      <c r="V105" s="87"/>
      <c r="W105" s="87"/>
      <c r="X105" s="87"/>
      <c r="Y105" s="87"/>
      <c r="Z105" s="87"/>
    </row>
    <row r="106" spans="1:26" s="19" customFormat="1" ht="13.5" customHeight="1" x14ac:dyDescent="0.25">
      <c r="A106" s="82"/>
      <c r="B106" s="182"/>
      <c r="C106" s="185"/>
      <c r="D106" s="185"/>
      <c r="E106" s="168"/>
      <c r="F106" s="88" t="s">
        <v>100</v>
      </c>
      <c r="G106" s="89">
        <f>+E102*0.4</f>
        <v>0</v>
      </c>
      <c r="H106" s="90"/>
      <c r="I106" s="91"/>
      <c r="J106" s="92"/>
      <c r="K106" s="168"/>
      <c r="L106" s="168"/>
      <c r="M106" s="168"/>
      <c r="N106" s="168"/>
      <c r="O106" s="168"/>
      <c r="P106" s="172"/>
      <c r="Q106" s="87"/>
      <c r="R106" s="87"/>
      <c r="S106" s="87"/>
      <c r="T106" s="87"/>
      <c r="U106" s="87"/>
      <c r="V106" s="87"/>
      <c r="W106" s="87"/>
      <c r="X106" s="87"/>
      <c r="Y106" s="87"/>
      <c r="Z106" s="87"/>
    </row>
    <row r="107" spans="1:26" s="19" customFormat="1" ht="13.5" customHeight="1" x14ac:dyDescent="0.25">
      <c r="A107" s="82"/>
      <c r="B107" s="182"/>
      <c r="C107" s="173"/>
      <c r="D107" s="174"/>
      <c r="E107" s="168"/>
      <c r="F107" s="88" t="s">
        <v>30</v>
      </c>
      <c r="G107" s="89">
        <f>+E102*0.5</f>
        <v>0</v>
      </c>
      <c r="H107" s="90"/>
      <c r="I107" s="91"/>
      <c r="J107" s="92"/>
      <c r="K107" s="168"/>
      <c r="L107" s="168"/>
      <c r="M107" s="168"/>
      <c r="N107" s="168"/>
      <c r="O107" s="168"/>
      <c r="P107" s="172"/>
      <c r="Q107" s="87"/>
      <c r="R107" s="87"/>
      <c r="S107" s="87"/>
      <c r="T107" s="87"/>
      <c r="U107" s="87"/>
      <c r="V107" s="87"/>
      <c r="W107" s="87"/>
      <c r="X107" s="87"/>
      <c r="Y107" s="87"/>
      <c r="Z107" s="87"/>
    </row>
    <row r="108" spans="1:26" s="19" customFormat="1" ht="13.5" customHeight="1" x14ac:dyDescent="0.25">
      <c r="A108" s="82"/>
      <c r="B108" s="182"/>
      <c r="C108" s="168"/>
      <c r="D108" s="168"/>
      <c r="E108" s="168"/>
      <c r="F108" s="88" t="s">
        <v>101</v>
      </c>
      <c r="G108" s="89">
        <f>+E102*0.6</f>
        <v>0</v>
      </c>
      <c r="H108" s="90"/>
      <c r="I108" s="91"/>
      <c r="J108" s="92"/>
      <c r="K108" s="168"/>
      <c r="L108" s="168"/>
      <c r="M108" s="168"/>
      <c r="N108" s="168"/>
      <c r="O108" s="168"/>
      <c r="P108" s="172"/>
      <c r="Q108" s="87"/>
      <c r="R108" s="87"/>
      <c r="S108" s="87"/>
      <c r="T108" s="87"/>
      <c r="U108" s="87"/>
      <c r="V108" s="87"/>
      <c r="W108" s="87"/>
      <c r="X108" s="87"/>
      <c r="Y108" s="87"/>
      <c r="Z108" s="87"/>
    </row>
    <row r="109" spans="1:26" s="19" customFormat="1" ht="13.5" customHeight="1" x14ac:dyDescent="0.25">
      <c r="A109" s="82"/>
      <c r="B109" s="182"/>
      <c r="C109" s="168"/>
      <c r="D109" s="168"/>
      <c r="E109" s="168"/>
      <c r="F109" s="88" t="s">
        <v>102</v>
      </c>
      <c r="G109" s="89">
        <f>+E102*0.7</f>
        <v>0</v>
      </c>
      <c r="H109" s="90"/>
      <c r="I109" s="91"/>
      <c r="J109" s="92"/>
      <c r="K109" s="168"/>
      <c r="L109" s="168"/>
      <c r="M109" s="168"/>
      <c r="N109" s="168"/>
      <c r="O109" s="168"/>
      <c r="P109" s="172"/>
      <c r="Q109" s="87"/>
      <c r="R109" s="87"/>
      <c r="S109" s="87"/>
      <c r="T109" s="87"/>
      <c r="U109" s="87"/>
      <c r="V109" s="87"/>
      <c r="W109" s="87"/>
      <c r="X109" s="87"/>
      <c r="Y109" s="87"/>
      <c r="Z109" s="87"/>
    </row>
    <row r="110" spans="1:26" s="19" customFormat="1" ht="13.5" customHeight="1" x14ac:dyDescent="0.25">
      <c r="A110" s="82"/>
      <c r="B110" s="182"/>
      <c r="C110" s="168"/>
      <c r="D110" s="168"/>
      <c r="E110" s="168"/>
      <c r="F110" s="88" t="s">
        <v>103</v>
      </c>
      <c r="G110" s="89">
        <f>+E102*0.8</f>
        <v>0</v>
      </c>
      <c r="H110" s="90"/>
      <c r="I110" s="91"/>
      <c r="J110" s="92"/>
      <c r="K110" s="168"/>
      <c r="L110" s="168"/>
      <c r="M110" s="168"/>
      <c r="N110" s="168"/>
      <c r="O110" s="168"/>
      <c r="P110" s="172"/>
      <c r="Q110" s="87"/>
      <c r="R110" s="87"/>
      <c r="S110" s="87"/>
      <c r="T110" s="87"/>
      <c r="U110" s="87"/>
      <c r="V110" s="87"/>
      <c r="W110" s="87"/>
      <c r="X110" s="87"/>
      <c r="Y110" s="87"/>
      <c r="Z110" s="87"/>
    </row>
    <row r="111" spans="1:26" s="19" customFormat="1" ht="13.5" customHeight="1" x14ac:dyDescent="0.25">
      <c r="A111" s="82"/>
      <c r="B111" s="182"/>
      <c r="C111" s="168"/>
      <c r="D111" s="168"/>
      <c r="E111" s="168"/>
      <c r="F111" s="88" t="s">
        <v>104</v>
      </c>
      <c r="G111" s="89">
        <f>+E102*0.9</f>
        <v>0</v>
      </c>
      <c r="H111" s="90"/>
      <c r="I111" s="91"/>
      <c r="J111" s="92"/>
      <c r="K111" s="168"/>
      <c r="L111" s="168"/>
      <c r="M111" s="168"/>
      <c r="N111" s="168"/>
      <c r="O111" s="168"/>
      <c r="P111" s="172"/>
      <c r="Q111" s="87"/>
      <c r="R111" s="87"/>
      <c r="S111" s="87"/>
      <c r="T111" s="87"/>
      <c r="U111" s="87"/>
      <c r="V111" s="87"/>
      <c r="W111" s="87"/>
      <c r="X111" s="87"/>
      <c r="Y111" s="87"/>
      <c r="Z111" s="87"/>
    </row>
    <row r="112" spans="1:26" s="19" customFormat="1" ht="15.75" thickBot="1" x14ac:dyDescent="0.3">
      <c r="A112" s="82"/>
      <c r="B112" s="183"/>
      <c r="C112" s="169"/>
      <c r="D112" s="169"/>
      <c r="E112" s="169"/>
      <c r="F112" s="93" t="s">
        <v>31</v>
      </c>
      <c r="G112" s="93">
        <f>+E102</f>
        <v>0</v>
      </c>
      <c r="H112" s="94"/>
      <c r="I112" s="95"/>
      <c r="J112" s="96"/>
      <c r="K112" s="169"/>
      <c r="L112" s="169"/>
      <c r="M112" s="169"/>
      <c r="N112" s="169"/>
      <c r="O112" s="168"/>
      <c r="P112" s="172"/>
      <c r="Q112" s="87"/>
      <c r="R112" s="87"/>
      <c r="S112" s="87"/>
      <c r="T112" s="87"/>
      <c r="U112" s="87"/>
      <c r="V112" s="87"/>
      <c r="W112" s="87"/>
      <c r="X112" s="87"/>
      <c r="Y112" s="87"/>
      <c r="Z112" s="87"/>
    </row>
    <row r="113" spans="1:16" s="3" customFormat="1" ht="12.75" x14ac:dyDescent="0.2">
      <c r="A113" s="11"/>
      <c r="B113" s="155" t="s">
        <v>32</v>
      </c>
      <c r="C113" s="155"/>
      <c r="D113" s="155"/>
      <c r="E113" s="155"/>
      <c r="F113" s="155"/>
      <c r="G113" s="155"/>
      <c r="H113" s="155"/>
      <c r="I113" s="155"/>
      <c r="J113" s="155"/>
      <c r="K113" s="12">
        <f>ROUND(+M113/L113,3)</f>
        <v>1.2969999999999999</v>
      </c>
      <c r="L113" s="16">
        <f>SUM(L19:L112)</f>
        <v>0.09</v>
      </c>
      <c r="M113" s="15">
        <f>SUM(M19:M112)</f>
        <v>0.11670000000000001</v>
      </c>
      <c r="N113" s="13">
        <f>ROUND(SUM(N19:N112),0)</f>
        <v>100</v>
      </c>
      <c r="O113" s="307" t="s">
        <v>33</v>
      </c>
      <c r="P113" s="309"/>
    </row>
    <row r="114" spans="1:16" s="3" customFormat="1" ht="15" customHeight="1" thickBot="1" x14ac:dyDescent="0.25">
      <c r="A114" s="11"/>
      <c r="B114" s="156"/>
      <c r="C114" s="156"/>
      <c r="D114" s="156"/>
      <c r="E114" s="156"/>
      <c r="F114" s="156"/>
      <c r="G114" s="156"/>
      <c r="H114" s="156"/>
      <c r="I114" s="156"/>
      <c r="J114" s="156"/>
      <c r="K114" s="14" t="s">
        <v>34</v>
      </c>
      <c r="L114" s="14" t="s">
        <v>50</v>
      </c>
      <c r="M114" s="14" t="s">
        <v>51</v>
      </c>
      <c r="N114" s="14" t="s">
        <v>35</v>
      </c>
      <c r="O114" s="308"/>
      <c r="P114" s="310"/>
    </row>
    <row r="115" spans="1:16" ht="15" customHeight="1" thickBot="1" x14ac:dyDescent="0.3">
      <c r="A115" s="5"/>
      <c r="B115" s="161" t="s">
        <v>105</v>
      </c>
      <c r="C115" s="162"/>
      <c r="D115" s="162"/>
      <c r="E115" s="162"/>
      <c r="F115" s="163"/>
      <c r="G115" s="161" t="s">
        <v>106</v>
      </c>
      <c r="H115" s="162"/>
      <c r="I115" s="162"/>
      <c r="J115" s="162"/>
      <c r="K115" s="163"/>
      <c r="L115" s="164" t="s">
        <v>53</v>
      </c>
      <c r="M115" s="165"/>
      <c r="N115" s="165"/>
      <c r="O115" s="165"/>
      <c r="P115" s="166"/>
    </row>
    <row r="116" spans="1:16" ht="15" customHeight="1" x14ac:dyDescent="0.25">
      <c r="A116" s="5"/>
      <c r="B116" s="128"/>
      <c r="C116" s="129"/>
      <c r="D116" s="129"/>
      <c r="E116" s="129"/>
      <c r="F116" s="130"/>
      <c r="G116" s="128"/>
      <c r="H116" s="129"/>
      <c r="I116" s="129"/>
      <c r="J116" s="129"/>
      <c r="K116" s="130"/>
      <c r="L116" s="137" t="s">
        <v>107</v>
      </c>
      <c r="M116" s="138"/>
      <c r="N116" s="138"/>
      <c r="O116" s="139">
        <f>+AVERAGE(E18:E93)</f>
        <v>5.9466666666666668E-2</v>
      </c>
      <c r="P116" s="140"/>
    </row>
    <row r="117" spans="1:16" ht="15" customHeight="1" thickBot="1" x14ac:dyDescent="0.3">
      <c r="A117" s="5"/>
      <c r="B117" s="131"/>
      <c r="C117" s="132"/>
      <c r="D117" s="132"/>
      <c r="E117" s="132"/>
      <c r="F117" s="133"/>
      <c r="G117" s="131"/>
      <c r="H117" s="132"/>
      <c r="I117" s="132"/>
      <c r="J117" s="132"/>
      <c r="K117" s="133"/>
      <c r="L117" s="141" t="s">
        <v>108</v>
      </c>
      <c r="M117" s="142"/>
      <c r="N117" s="142"/>
      <c r="O117" s="143">
        <f>+MAX(E18:E93)</f>
        <v>9.8000000000000004E-2</v>
      </c>
      <c r="P117" s="144"/>
    </row>
    <row r="118" spans="1:16" ht="18.600000000000001" customHeight="1" x14ac:dyDescent="0.25">
      <c r="A118" s="6"/>
      <c r="B118" s="131"/>
      <c r="C118" s="132"/>
      <c r="D118" s="132"/>
      <c r="E118" s="132"/>
      <c r="F118" s="133"/>
      <c r="G118" s="131"/>
      <c r="H118" s="132"/>
      <c r="I118" s="132"/>
      <c r="J118" s="132"/>
      <c r="K118" s="133"/>
      <c r="L118" s="312" t="s">
        <v>119</v>
      </c>
      <c r="M118" s="313"/>
      <c r="N118" s="313"/>
      <c r="O118" s="313"/>
      <c r="P118" s="314"/>
    </row>
    <row r="119" spans="1:16" ht="60.75" customHeight="1" x14ac:dyDescent="0.25">
      <c r="A119" s="10"/>
      <c r="B119" s="131"/>
      <c r="C119" s="132"/>
      <c r="D119" s="132"/>
      <c r="E119" s="132"/>
      <c r="F119" s="133"/>
      <c r="G119" s="131"/>
      <c r="H119" s="132"/>
      <c r="I119" s="132"/>
      <c r="J119" s="132"/>
      <c r="K119" s="133"/>
      <c r="L119" s="312"/>
      <c r="M119" s="313"/>
      <c r="N119" s="313"/>
      <c r="O119" s="313"/>
      <c r="P119" s="314"/>
    </row>
    <row r="120" spans="1:16" ht="15" customHeight="1" thickBot="1" x14ac:dyDescent="0.3">
      <c r="A120" s="5"/>
      <c r="B120" s="131"/>
      <c r="C120" s="132"/>
      <c r="D120" s="132"/>
      <c r="E120" s="132"/>
      <c r="F120" s="133"/>
      <c r="G120" s="131"/>
      <c r="H120" s="132"/>
      <c r="I120" s="132"/>
      <c r="J120" s="132"/>
      <c r="K120" s="133"/>
      <c r="L120" s="315"/>
      <c r="M120" s="316"/>
      <c r="N120" s="316"/>
      <c r="O120" s="316"/>
      <c r="P120" s="317"/>
    </row>
    <row r="121" spans="1:16" ht="15.75" customHeight="1" thickBot="1" x14ac:dyDescent="0.3">
      <c r="A121" s="5"/>
      <c r="B121" s="131"/>
      <c r="C121" s="132"/>
      <c r="D121" s="132"/>
      <c r="E121" s="132"/>
      <c r="F121" s="133"/>
      <c r="G121" s="131"/>
      <c r="H121" s="132"/>
      <c r="I121" s="132"/>
      <c r="J121" s="132"/>
      <c r="K121" s="133"/>
      <c r="L121" s="151" t="s">
        <v>36</v>
      </c>
      <c r="M121" s="152"/>
      <c r="N121" s="152"/>
      <c r="O121" s="152"/>
      <c r="P121" s="104">
        <v>8.2200000000000006</v>
      </c>
    </row>
    <row r="122" spans="1:16" ht="27.75" customHeight="1" thickBot="1" x14ac:dyDescent="0.3">
      <c r="A122" s="5"/>
      <c r="B122" s="134"/>
      <c r="C122" s="135"/>
      <c r="D122" s="135"/>
      <c r="E122" s="135"/>
      <c r="F122" s="136"/>
      <c r="G122" s="134"/>
      <c r="H122" s="135"/>
      <c r="I122" s="135"/>
      <c r="J122" s="135"/>
      <c r="K122" s="136"/>
      <c r="L122" s="153" t="s">
        <v>52</v>
      </c>
      <c r="M122" s="154"/>
      <c r="N122" s="154"/>
      <c r="O122" s="154"/>
      <c r="P122" s="105" t="s">
        <v>115</v>
      </c>
    </row>
    <row r="123" spans="1:16" ht="23.45" customHeight="1" thickBot="1" x14ac:dyDescent="0.3">
      <c r="A123" s="7"/>
      <c r="B123" s="116"/>
      <c r="C123" s="116"/>
      <c r="D123" s="116"/>
      <c r="E123" s="116"/>
      <c r="F123" s="116"/>
      <c r="G123" s="116"/>
      <c r="H123" s="116"/>
      <c r="I123" s="116"/>
      <c r="J123" s="116"/>
      <c r="K123" s="116"/>
      <c r="L123" s="116"/>
      <c r="M123" s="116"/>
      <c r="N123" s="116"/>
      <c r="O123" s="116"/>
      <c r="P123" s="116"/>
    </row>
    <row r="124" spans="1:16" ht="15.75" thickBot="1" x14ac:dyDescent="0.3">
      <c r="A124" s="117" t="s">
        <v>37</v>
      </c>
      <c r="B124" s="118"/>
      <c r="C124" s="118"/>
      <c r="D124" s="118"/>
      <c r="E124" s="118"/>
      <c r="F124" s="118"/>
      <c r="G124" s="118"/>
      <c r="H124" s="118"/>
      <c r="I124" s="118"/>
      <c r="J124" s="118"/>
      <c r="K124" s="118"/>
      <c r="L124" s="118"/>
      <c r="M124" s="118"/>
      <c r="N124" s="118"/>
      <c r="O124" s="118"/>
      <c r="P124" s="119"/>
    </row>
    <row r="125" spans="1:16" ht="159" customHeight="1" thickBot="1" x14ac:dyDescent="0.3">
      <c r="A125" s="4"/>
      <c r="B125" s="300"/>
      <c r="C125" s="301"/>
      <c r="D125" s="301"/>
      <c r="E125" s="301"/>
      <c r="F125" s="302"/>
      <c r="G125" s="300"/>
      <c r="H125" s="301"/>
      <c r="I125" s="301"/>
      <c r="J125" s="301"/>
      <c r="K125" s="302"/>
      <c r="L125" s="300"/>
      <c r="M125" s="301"/>
      <c r="N125" s="301"/>
      <c r="O125" s="301"/>
      <c r="P125" s="303"/>
    </row>
    <row r="126" spans="1:16" ht="21.75" customHeight="1" thickBot="1" x14ac:dyDescent="0.3">
      <c r="A126" s="4"/>
      <c r="B126" s="304" t="s">
        <v>120</v>
      </c>
      <c r="C126" s="305"/>
      <c r="D126" s="305"/>
      <c r="E126" s="305"/>
      <c r="F126" s="311"/>
      <c r="G126" s="304" t="s">
        <v>121</v>
      </c>
      <c r="H126" s="305"/>
      <c r="I126" s="305"/>
      <c r="J126" s="305"/>
      <c r="K126" s="311"/>
      <c r="L126" s="304" t="s">
        <v>122</v>
      </c>
      <c r="M126" s="305"/>
      <c r="N126" s="305"/>
      <c r="O126" s="305"/>
      <c r="P126" s="306"/>
    </row>
    <row r="127" spans="1:16" s="9" customFormat="1" ht="16.899999999999999" customHeight="1" thickBot="1" x14ac:dyDescent="0.3">
      <c r="A127" s="8"/>
      <c r="B127" s="123"/>
      <c r="C127" s="123"/>
      <c r="D127" s="123"/>
      <c r="E127" s="123"/>
      <c r="F127" s="123"/>
      <c r="G127" s="123"/>
      <c r="H127" s="123"/>
      <c r="I127" s="123"/>
      <c r="J127" s="123"/>
      <c r="K127" s="123"/>
      <c r="L127" s="123"/>
      <c r="M127" s="123"/>
      <c r="N127" s="123"/>
      <c r="O127" s="123"/>
      <c r="P127" s="124"/>
    </row>
    <row r="128" spans="1:16" s="3" customFormat="1" ht="15.75" customHeight="1" thickBot="1" x14ac:dyDescent="0.25">
      <c r="A128" s="125" t="s">
        <v>38</v>
      </c>
      <c r="B128" s="126"/>
      <c r="C128" s="126"/>
      <c r="D128" s="126"/>
      <c r="E128" s="126"/>
      <c r="F128" s="126"/>
      <c r="G128" s="126"/>
      <c r="H128" s="126"/>
      <c r="I128" s="126"/>
      <c r="J128" s="126" t="s">
        <v>39</v>
      </c>
      <c r="K128" s="126"/>
      <c r="L128" s="126"/>
      <c r="M128" s="126"/>
      <c r="N128" s="126"/>
      <c r="O128" s="126"/>
      <c r="P128" s="127"/>
    </row>
  </sheetData>
  <mergeCells count="25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9:M93"/>
    <mergeCell ref="N89:N93"/>
    <mergeCell ref="O89:O93"/>
    <mergeCell ref="P89:P93"/>
    <mergeCell ref="B94:B99"/>
    <mergeCell ref="C94:P99"/>
    <mergeCell ref="M84:M88"/>
    <mergeCell ref="N84:N88"/>
    <mergeCell ref="O84:O88"/>
    <mergeCell ref="P84:P88"/>
    <mergeCell ref="B89:B93"/>
    <mergeCell ref="C89:C93"/>
    <mergeCell ref="D89:D93"/>
    <mergeCell ref="E89:E93"/>
    <mergeCell ref="K89:K93"/>
    <mergeCell ref="L89:L93"/>
    <mergeCell ref="C100:H100"/>
    <mergeCell ref="I100:I101"/>
    <mergeCell ref="K100:P100"/>
    <mergeCell ref="C101:H101"/>
    <mergeCell ref="K101:P101"/>
    <mergeCell ref="B102:B112"/>
    <mergeCell ref="C102:C106"/>
    <mergeCell ref="D102:D106"/>
    <mergeCell ref="E102:E112"/>
    <mergeCell ref="K102:K112"/>
    <mergeCell ref="B113:J114"/>
    <mergeCell ref="O113:O114"/>
    <mergeCell ref="P113:P114"/>
    <mergeCell ref="B115:F115"/>
    <mergeCell ref="G115:K115"/>
    <mergeCell ref="L115:P115"/>
    <mergeCell ref="L102:L112"/>
    <mergeCell ref="M102:M112"/>
    <mergeCell ref="N102:N112"/>
    <mergeCell ref="O102:O112"/>
    <mergeCell ref="P102:P112"/>
    <mergeCell ref="C107:C112"/>
    <mergeCell ref="D107:D112"/>
    <mergeCell ref="B116:F122"/>
    <mergeCell ref="G116:K122"/>
    <mergeCell ref="L116:N116"/>
    <mergeCell ref="O116:P116"/>
    <mergeCell ref="L117:N117"/>
    <mergeCell ref="O117:P117"/>
    <mergeCell ref="L118:P120"/>
    <mergeCell ref="L121:O121"/>
    <mergeCell ref="L122:O122"/>
    <mergeCell ref="B127:P127"/>
    <mergeCell ref="A128:C128"/>
    <mergeCell ref="D128:I128"/>
    <mergeCell ref="J128:K128"/>
    <mergeCell ref="L128:P128"/>
    <mergeCell ref="B123:P123"/>
    <mergeCell ref="A124:P124"/>
    <mergeCell ref="B125:F125"/>
    <mergeCell ref="G125:K125"/>
    <mergeCell ref="L125:P125"/>
    <mergeCell ref="B126:F126"/>
    <mergeCell ref="G126:K126"/>
    <mergeCell ref="L126:P126"/>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25601" r:id="rId5">
          <objectPr defaultSize="0" autoPict="0" r:id="rId6">
            <anchor moveWithCells="1">
              <from>
                <xdr:col>14</xdr:col>
                <xdr:colOff>0</xdr:colOff>
                <xdr:row>1</xdr:row>
                <xdr:rowOff>57150</xdr:rowOff>
              </from>
              <to>
                <xdr:col>15</xdr:col>
                <xdr:colOff>104775</xdr:colOff>
                <xdr:row>2</xdr:row>
                <xdr:rowOff>76200</xdr:rowOff>
              </to>
            </anchor>
          </objectPr>
        </oleObject>
      </mc:Choice>
      <mc:Fallback>
        <oleObject progId="CorelDRAW.Graphic.13" shapeId="25601"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Z93"/>
  <sheetViews>
    <sheetView tabSelected="1" view="pageBreakPreview" zoomScale="85" zoomScaleSheetLayoutView="85"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7" width="10.7109375" customWidth="1"/>
    <col min="8" max="8" width="9.85546875" customWidth="1"/>
    <col min="9" max="9" width="10.7109375" customWidth="1"/>
    <col min="10" max="10" width="12.140625" customWidth="1"/>
    <col min="11" max="16" width="10.7109375" customWidth="1"/>
  </cols>
  <sheetData>
    <row r="1" spans="1:26" ht="4.9000000000000004" customHeight="1" thickBot="1" x14ac:dyDescent="0.3">
      <c r="J1" s="17"/>
    </row>
    <row r="2" spans="1:26" s="2" customFormat="1" ht="30" customHeight="1" x14ac:dyDescent="0.25">
      <c r="A2" s="318"/>
      <c r="B2" s="319"/>
      <c r="C2" s="320"/>
      <c r="D2" s="321"/>
      <c r="E2" s="322" t="s">
        <v>126</v>
      </c>
      <c r="F2" s="323"/>
      <c r="G2" s="323"/>
      <c r="H2" s="323"/>
      <c r="I2" s="323"/>
      <c r="J2" s="323"/>
      <c r="K2" s="323"/>
      <c r="L2" s="323"/>
      <c r="M2" s="323"/>
      <c r="N2" s="323"/>
      <c r="O2" s="324"/>
      <c r="P2" s="325"/>
    </row>
    <row r="3" spans="1:26" s="2" customFormat="1" ht="20.45" customHeight="1" thickBot="1" x14ac:dyDescent="0.3">
      <c r="A3" s="318"/>
      <c r="B3" s="326"/>
      <c r="C3" s="327"/>
      <c r="D3" s="328"/>
      <c r="E3" s="329"/>
      <c r="F3" s="330"/>
      <c r="G3" s="330"/>
      <c r="H3" s="330"/>
      <c r="I3" s="330"/>
      <c r="J3" s="330"/>
      <c r="K3" s="330"/>
      <c r="L3" s="330"/>
      <c r="M3" s="330"/>
      <c r="N3" s="330"/>
      <c r="O3" s="331"/>
      <c r="P3" s="332"/>
    </row>
    <row r="4" spans="1:26" s="19" customFormat="1" ht="4.5" customHeight="1" thickBot="1" x14ac:dyDescent="0.3">
      <c r="A4" s="18"/>
      <c r="B4" s="294"/>
      <c r="C4" s="223"/>
      <c r="D4" s="223"/>
      <c r="E4" s="223"/>
      <c r="F4" s="223"/>
      <c r="G4" s="223"/>
      <c r="H4" s="223"/>
      <c r="I4" s="223"/>
      <c r="J4" s="223"/>
      <c r="K4" s="223"/>
      <c r="L4" s="223"/>
      <c r="M4" s="223"/>
      <c r="N4" s="223"/>
      <c r="O4" s="223"/>
      <c r="P4" s="223"/>
      <c r="Q4" s="2"/>
      <c r="R4" s="2"/>
      <c r="S4" s="2"/>
      <c r="T4" s="2"/>
      <c r="U4" s="2"/>
      <c r="V4" s="2"/>
      <c r="W4" s="2"/>
      <c r="X4" s="2"/>
      <c r="Y4" s="2"/>
      <c r="Z4" s="2"/>
    </row>
    <row r="5" spans="1:26" s="26" customFormat="1" ht="36" customHeight="1" thickBot="1" x14ac:dyDescent="0.3">
      <c r="A5" s="20"/>
      <c r="B5" s="21" t="s">
        <v>0</v>
      </c>
      <c r="C5" s="295">
        <v>43158</v>
      </c>
      <c r="D5" s="296"/>
      <c r="E5" s="22" t="s">
        <v>1</v>
      </c>
      <c r="F5" s="23">
        <v>4</v>
      </c>
      <c r="G5" s="24" t="s">
        <v>2</v>
      </c>
      <c r="H5" s="297" t="s">
        <v>127</v>
      </c>
      <c r="I5" s="298"/>
      <c r="J5" s="298"/>
      <c r="K5" s="298"/>
      <c r="L5" s="298"/>
      <c r="M5" s="298"/>
      <c r="N5" s="298"/>
      <c r="O5" s="298"/>
      <c r="P5" s="299"/>
      <c r="Q5" s="25"/>
      <c r="R5" s="25"/>
      <c r="S5" s="25"/>
      <c r="T5" s="25"/>
      <c r="U5" s="25"/>
      <c r="V5" s="25"/>
      <c r="W5" s="25"/>
      <c r="X5" s="25"/>
      <c r="Y5" s="25"/>
      <c r="Z5" s="25"/>
    </row>
    <row r="6" spans="1:26" s="31" customFormat="1" ht="23.25" customHeight="1" thickBot="1" x14ac:dyDescent="0.3">
      <c r="A6" s="27"/>
      <c r="B6" s="278" t="s">
        <v>3</v>
      </c>
      <c r="C6" s="279"/>
      <c r="D6" s="280" t="s">
        <v>123</v>
      </c>
      <c r="E6" s="281"/>
      <c r="F6" s="281"/>
      <c r="G6" s="281"/>
      <c r="H6" s="281"/>
      <c r="I6" s="282"/>
      <c r="J6" s="28" t="s">
        <v>4</v>
      </c>
      <c r="K6" s="283" t="s">
        <v>112</v>
      </c>
      <c r="L6" s="282"/>
      <c r="M6" s="283" t="s">
        <v>113</v>
      </c>
      <c r="N6" s="284"/>
      <c r="O6" s="29" t="s">
        <v>58</v>
      </c>
      <c r="P6" s="30">
        <v>2040</v>
      </c>
    </row>
    <row r="7" spans="1:26" s="26" customFormat="1" ht="30.75" customHeight="1" x14ac:dyDescent="0.25">
      <c r="B7" s="285" t="s">
        <v>59</v>
      </c>
      <c r="C7" s="286" t="s">
        <v>60</v>
      </c>
      <c r="D7" s="256"/>
      <c r="E7" s="32"/>
      <c r="F7" s="287" t="s">
        <v>61</v>
      </c>
      <c r="G7" s="288"/>
      <c r="H7" s="288"/>
      <c r="I7" s="288"/>
      <c r="J7" s="289" t="s">
        <v>62</v>
      </c>
      <c r="K7" s="290"/>
      <c r="L7" s="290"/>
      <c r="M7" s="291"/>
      <c r="N7" s="292" t="s">
        <v>63</v>
      </c>
      <c r="O7" s="293"/>
      <c r="P7" s="33" t="s">
        <v>64</v>
      </c>
    </row>
    <row r="8" spans="1:26" s="26" customFormat="1" ht="16.5" thickBot="1" x14ac:dyDescent="0.3">
      <c r="B8" s="230"/>
      <c r="C8" s="247" t="s">
        <v>65</v>
      </c>
      <c r="D8" s="246"/>
      <c r="E8" s="34" t="s">
        <v>5</v>
      </c>
      <c r="F8" s="257" t="s">
        <v>6</v>
      </c>
      <c r="G8" s="258"/>
      <c r="H8" s="258"/>
      <c r="I8" s="258"/>
      <c r="J8" s="259"/>
      <c r="K8" s="260"/>
      <c r="L8" s="260"/>
      <c r="M8" s="261"/>
      <c r="N8" s="262"/>
      <c r="O8" s="263"/>
      <c r="P8" s="35"/>
    </row>
    <row r="9" spans="1:26" s="26" customFormat="1" ht="14.25" customHeight="1" x14ac:dyDescent="0.25">
      <c r="B9" s="264" t="s">
        <v>7</v>
      </c>
      <c r="C9" s="267" t="s">
        <v>66</v>
      </c>
      <c r="D9" s="268" t="s">
        <v>67</v>
      </c>
      <c r="E9" s="253"/>
      <c r="F9" s="36"/>
      <c r="G9" s="269" t="s">
        <v>8</v>
      </c>
      <c r="H9" s="270" t="s">
        <v>9</v>
      </c>
      <c r="I9" s="256"/>
      <c r="J9" s="37"/>
      <c r="K9" s="267" t="s">
        <v>68</v>
      </c>
      <c r="L9" s="271" t="s">
        <v>124</v>
      </c>
      <c r="M9" s="272"/>
      <c r="N9" s="273"/>
      <c r="O9" s="273"/>
      <c r="P9" s="274"/>
    </row>
    <row r="10" spans="1:26" s="26" customFormat="1" ht="16.5" thickBot="1" x14ac:dyDescent="0.3">
      <c r="B10" s="265"/>
      <c r="C10" s="210"/>
      <c r="D10" s="251" t="s">
        <v>70</v>
      </c>
      <c r="E10" s="246"/>
      <c r="F10" s="38" t="s">
        <v>5</v>
      </c>
      <c r="G10" s="210"/>
      <c r="H10" s="251" t="s">
        <v>10</v>
      </c>
      <c r="I10" s="246"/>
      <c r="J10" s="39" t="s">
        <v>5</v>
      </c>
      <c r="K10" s="210"/>
      <c r="L10" s="275"/>
      <c r="M10" s="276"/>
      <c r="N10" s="276"/>
      <c r="O10" s="276"/>
      <c r="P10" s="277"/>
    </row>
    <row r="11" spans="1:26" s="26" customFormat="1" ht="18.75" customHeight="1" x14ac:dyDescent="0.25">
      <c r="A11" s="20"/>
      <c r="B11" s="265"/>
      <c r="C11" s="252" t="s">
        <v>11</v>
      </c>
      <c r="D11" s="253"/>
      <c r="E11" s="40">
        <v>0.41319444444444442</v>
      </c>
      <c r="F11" s="254" t="s">
        <v>12</v>
      </c>
      <c r="G11" s="253"/>
      <c r="H11" s="41">
        <v>1.1200000000000001</v>
      </c>
      <c r="I11" s="255" t="s">
        <v>13</v>
      </c>
      <c r="J11" s="256"/>
      <c r="K11" s="41">
        <v>16</v>
      </c>
      <c r="L11" s="252" t="s">
        <v>14</v>
      </c>
      <c r="M11" s="253"/>
      <c r="N11" s="42">
        <v>1.7</v>
      </c>
      <c r="O11" s="243" t="s">
        <v>71</v>
      </c>
      <c r="P11" s="244"/>
    </row>
    <row r="12" spans="1:26" s="26" customFormat="1" ht="18.75" customHeight="1" thickBot="1" x14ac:dyDescent="0.3">
      <c r="A12" s="20"/>
      <c r="B12" s="266"/>
      <c r="C12" s="245" t="s">
        <v>15</v>
      </c>
      <c r="D12" s="246"/>
      <c r="E12" s="40">
        <v>0.43333333333333335</v>
      </c>
      <c r="F12" s="247" t="s">
        <v>16</v>
      </c>
      <c r="G12" s="246"/>
      <c r="H12" s="41">
        <v>1.1200000000000001</v>
      </c>
      <c r="I12" s="248" t="s">
        <v>17</v>
      </c>
      <c r="J12" s="246"/>
      <c r="K12" s="40">
        <v>0.40486111111111112</v>
      </c>
      <c r="L12" s="245" t="s">
        <v>18</v>
      </c>
      <c r="M12" s="246"/>
      <c r="N12" s="43">
        <v>0.2</v>
      </c>
      <c r="O12" s="249">
        <v>3.6</v>
      </c>
      <c r="P12" s="250"/>
    </row>
    <row r="13" spans="1:26" s="26" customFormat="1" ht="21" customHeight="1" x14ac:dyDescent="0.25">
      <c r="A13" s="20"/>
      <c r="B13" s="228" t="s">
        <v>19</v>
      </c>
      <c r="C13" s="231" t="s">
        <v>72</v>
      </c>
      <c r="D13" s="232"/>
      <c r="E13" s="232"/>
      <c r="F13" s="233" t="s">
        <v>73</v>
      </c>
      <c r="G13" s="232"/>
      <c r="H13" s="232"/>
      <c r="I13" s="232"/>
      <c r="J13" s="233" t="s">
        <v>74</v>
      </c>
      <c r="K13" s="232"/>
      <c r="L13" s="232"/>
      <c r="M13" s="232"/>
      <c r="N13" s="234" t="s">
        <v>75</v>
      </c>
      <c r="O13" s="232"/>
      <c r="P13" s="235"/>
      <c r="Q13" s="44"/>
      <c r="R13" s="25"/>
      <c r="S13" s="25"/>
      <c r="T13" s="25"/>
      <c r="U13" s="25"/>
      <c r="V13" s="25"/>
      <c r="W13" s="25"/>
      <c r="X13" s="25"/>
      <c r="Y13" s="25"/>
      <c r="Z13" s="25"/>
    </row>
    <row r="14" spans="1:26" s="26" customFormat="1" ht="21" customHeight="1" x14ac:dyDescent="0.25">
      <c r="A14" s="20"/>
      <c r="B14" s="229"/>
      <c r="C14" s="236" t="s">
        <v>76</v>
      </c>
      <c r="D14" s="237"/>
      <c r="E14" s="237"/>
      <c r="F14" s="238" t="s">
        <v>77</v>
      </c>
      <c r="G14" s="237"/>
      <c r="H14" s="237"/>
      <c r="I14" s="237"/>
      <c r="J14" s="239" t="s">
        <v>78</v>
      </c>
      <c r="K14" s="237"/>
      <c r="L14" s="237"/>
      <c r="M14" s="237"/>
      <c r="N14" s="240"/>
      <c r="O14" s="225"/>
      <c r="P14" s="241"/>
      <c r="Q14" s="25"/>
      <c r="R14" s="25"/>
      <c r="S14" s="25"/>
      <c r="T14" s="25"/>
      <c r="U14" s="25"/>
      <c r="V14" s="25"/>
      <c r="W14" s="25"/>
      <c r="X14" s="25"/>
      <c r="Y14" s="25"/>
      <c r="Z14" s="25"/>
    </row>
    <row r="15" spans="1:26" s="26" customFormat="1" ht="21" customHeight="1" thickBot="1" x14ac:dyDescent="0.3">
      <c r="A15" s="20"/>
      <c r="B15" s="230"/>
      <c r="C15" s="242" t="s">
        <v>79</v>
      </c>
      <c r="D15" s="212"/>
      <c r="E15" s="212"/>
      <c r="F15" s="212" t="s">
        <v>80</v>
      </c>
      <c r="G15" s="213"/>
      <c r="H15" s="213"/>
      <c r="I15" s="213"/>
      <c r="J15" s="212" t="s">
        <v>81</v>
      </c>
      <c r="K15" s="213"/>
      <c r="L15" s="213"/>
      <c r="M15" s="213"/>
      <c r="N15" s="214"/>
      <c r="O15" s="215"/>
      <c r="P15" s="216"/>
      <c r="Q15" s="25"/>
      <c r="R15" s="25"/>
      <c r="S15" s="25"/>
      <c r="T15" s="25"/>
      <c r="U15" s="25"/>
      <c r="V15" s="25"/>
      <c r="W15" s="25"/>
      <c r="X15" s="25"/>
      <c r="Y15" s="25"/>
      <c r="Z15" s="25"/>
    </row>
    <row r="16" spans="1:26" s="26" customFormat="1" ht="16.5" customHeight="1" x14ac:dyDescent="0.25">
      <c r="A16" s="20"/>
      <c r="B16" s="217" t="s">
        <v>20</v>
      </c>
      <c r="C16" s="219" t="s">
        <v>21</v>
      </c>
      <c r="D16" s="219" t="s">
        <v>42</v>
      </c>
      <c r="E16" s="221" t="s">
        <v>22</v>
      </c>
      <c r="F16" s="222" t="s">
        <v>43</v>
      </c>
      <c r="G16" s="223"/>
      <c r="H16" s="219" t="s">
        <v>82</v>
      </c>
      <c r="I16" s="226" t="s">
        <v>83</v>
      </c>
      <c r="J16" s="45" t="s">
        <v>44</v>
      </c>
      <c r="K16" s="46"/>
      <c r="L16" s="47" t="s">
        <v>45</v>
      </c>
      <c r="M16" s="47" t="s">
        <v>46</v>
      </c>
      <c r="N16" s="47" t="s">
        <v>46</v>
      </c>
      <c r="O16" s="47" t="s">
        <v>47</v>
      </c>
      <c r="P16" s="48" t="s">
        <v>23</v>
      </c>
    </row>
    <row r="17" spans="1:26" s="26" customFormat="1" ht="13.5" customHeight="1" thickBot="1" x14ac:dyDescent="0.3">
      <c r="A17" s="49"/>
      <c r="B17" s="218"/>
      <c r="C17" s="220"/>
      <c r="D17" s="220"/>
      <c r="E17" s="220"/>
      <c r="F17" s="224"/>
      <c r="G17" s="225"/>
      <c r="H17" s="220"/>
      <c r="I17" s="227"/>
      <c r="J17" s="50" t="s">
        <v>24</v>
      </c>
      <c r="K17" s="51" t="s">
        <v>25</v>
      </c>
      <c r="L17" s="51" t="s">
        <v>48</v>
      </c>
      <c r="M17" s="51" t="s">
        <v>49</v>
      </c>
      <c r="N17" s="51" t="s">
        <v>26</v>
      </c>
      <c r="O17" s="51" t="s">
        <v>27</v>
      </c>
      <c r="P17" s="52" t="s">
        <v>28</v>
      </c>
    </row>
    <row r="18" spans="1:26" s="63" customFormat="1" ht="13.5" customHeight="1" thickBot="1" x14ac:dyDescent="0.3">
      <c r="A18" s="53"/>
      <c r="B18" s="54"/>
      <c r="C18" s="55">
        <f>+O12</f>
        <v>3.6</v>
      </c>
      <c r="D18" s="55">
        <v>0</v>
      </c>
      <c r="E18" s="56"/>
      <c r="F18" s="57"/>
      <c r="G18" s="58"/>
      <c r="H18" s="59"/>
      <c r="I18" s="60"/>
      <c r="J18" s="61"/>
      <c r="K18" s="56"/>
      <c r="L18" s="56"/>
      <c r="M18" s="56"/>
      <c r="N18" s="56"/>
      <c r="O18" s="56"/>
      <c r="P18" s="62"/>
      <c r="Q18" s="53"/>
      <c r="R18" s="53"/>
      <c r="S18" s="53"/>
      <c r="T18" s="53"/>
      <c r="U18" s="53"/>
      <c r="V18" s="53"/>
      <c r="W18" s="53"/>
      <c r="X18" s="53"/>
      <c r="Y18" s="53"/>
      <c r="Z18" s="53"/>
    </row>
    <row r="19" spans="1:26" s="63" customFormat="1" ht="13.5" customHeight="1" x14ac:dyDescent="0.25">
      <c r="A19" s="53"/>
      <c r="B19" s="208">
        <v>1</v>
      </c>
      <c r="C19" s="211">
        <f>+C18+$N$12</f>
        <v>3.8000000000000003</v>
      </c>
      <c r="D19" s="188">
        <v>0.06</v>
      </c>
      <c r="E19" s="188">
        <v>0.09</v>
      </c>
      <c r="F19" s="64" t="s">
        <v>84</v>
      </c>
      <c r="G19" s="65">
        <v>0</v>
      </c>
      <c r="H19" s="66"/>
      <c r="I19" s="67"/>
      <c r="J19" s="68">
        <v>0.10100000000000001</v>
      </c>
      <c r="K19" s="188">
        <f>+IF(E19&lt;=0.12,(J21),(IF(E19&lt;0.16,((J20+2*J21+J22)/4),IF(E19&gt;=0.16,((J19+3*J20+2*J21+3*J22+J23)/10)))))</f>
        <v>0.124</v>
      </c>
      <c r="L19" s="188">
        <f>ROUND(+(D18+D19)/2*(C19-C18),3)</f>
        <v>6.0000000000000001E-3</v>
      </c>
      <c r="M19" s="188">
        <f>ROUND(+K19*L19,4)</f>
        <v>6.9999999999999999E-4</v>
      </c>
      <c r="N19" s="191">
        <f>ROUND(+M19/$M$78*100,2)</f>
        <v>11.48</v>
      </c>
      <c r="O19" s="192"/>
      <c r="P19" s="193"/>
      <c r="Q19" s="53"/>
      <c r="R19" s="53"/>
      <c r="S19" s="53"/>
      <c r="T19" s="53"/>
      <c r="U19" s="53"/>
      <c r="V19" s="53"/>
      <c r="W19" s="53"/>
      <c r="X19" s="53"/>
      <c r="Y19" s="53"/>
      <c r="Z19" s="53"/>
    </row>
    <row r="20" spans="1:26" s="63" customFormat="1" ht="13.5" customHeight="1" x14ac:dyDescent="0.25">
      <c r="A20" s="53"/>
      <c r="B20" s="209"/>
      <c r="C20" s="189"/>
      <c r="D20" s="189"/>
      <c r="E20" s="189"/>
      <c r="F20" s="69" t="s">
        <v>85</v>
      </c>
      <c r="G20" s="70" t="str">
        <f>IF(E19&lt;0.125,"NA",IF(0.125&lt;=E19,(0.2*E19)))</f>
        <v>NA</v>
      </c>
      <c r="H20" s="71"/>
      <c r="I20" s="72"/>
      <c r="J20" s="73"/>
      <c r="K20" s="189"/>
      <c r="L20" s="189"/>
      <c r="M20" s="189"/>
      <c r="N20" s="189"/>
      <c r="O20" s="189"/>
      <c r="P20" s="194"/>
      <c r="Q20" s="53"/>
      <c r="R20" s="53"/>
      <c r="S20" s="53"/>
      <c r="T20" s="53"/>
      <c r="U20" s="53"/>
      <c r="V20" s="53"/>
      <c r="W20" s="53"/>
      <c r="X20" s="53"/>
      <c r="Y20" s="53"/>
      <c r="Z20" s="53"/>
    </row>
    <row r="21" spans="1:26" s="63" customFormat="1" ht="13.5" customHeight="1" x14ac:dyDescent="0.25">
      <c r="A21" s="53"/>
      <c r="B21" s="209"/>
      <c r="C21" s="189"/>
      <c r="D21" s="189"/>
      <c r="E21" s="189"/>
      <c r="F21" s="69" t="s">
        <v>86</v>
      </c>
      <c r="G21" s="70">
        <f>+E19*0.4</f>
        <v>3.5999999999999997E-2</v>
      </c>
      <c r="H21" s="71"/>
      <c r="I21" s="72"/>
      <c r="J21" s="73">
        <v>0.124</v>
      </c>
      <c r="K21" s="189"/>
      <c r="L21" s="189"/>
      <c r="M21" s="189"/>
      <c r="N21" s="189"/>
      <c r="O21" s="189"/>
      <c r="P21" s="194"/>
      <c r="Q21" s="53"/>
      <c r="R21" s="53"/>
      <c r="S21" s="53"/>
      <c r="T21" s="53"/>
      <c r="U21" s="53"/>
      <c r="V21" s="53"/>
      <c r="W21" s="53"/>
      <c r="X21" s="53"/>
      <c r="Y21" s="53"/>
      <c r="Z21" s="53"/>
    </row>
    <row r="22" spans="1:26" s="63" customFormat="1" ht="13.5" customHeight="1" x14ac:dyDescent="0.25">
      <c r="A22" s="53"/>
      <c r="B22" s="209"/>
      <c r="C22" s="189"/>
      <c r="D22" s="189"/>
      <c r="E22" s="189"/>
      <c r="F22" s="69" t="s">
        <v>87</v>
      </c>
      <c r="G22" s="70" t="str">
        <f>IF(E19&lt;0.125,"NA",IF(0.125&lt;=E19,(0.8*E19)))</f>
        <v>NA</v>
      </c>
      <c r="H22" s="71"/>
      <c r="I22" s="72"/>
      <c r="J22" s="73"/>
      <c r="K22" s="189"/>
      <c r="L22" s="189"/>
      <c r="M22" s="189"/>
      <c r="N22" s="189"/>
      <c r="O22" s="189"/>
      <c r="P22" s="194"/>
      <c r="Q22" s="53"/>
      <c r="R22" s="53"/>
      <c r="S22" s="53"/>
      <c r="T22" s="53"/>
      <c r="U22" s="53"/>
      <c r="V22" s="53"/>
      <c r="W22" s="53"/>
      <c r="X22" s="53"/>
      <c r="Y22" s="53"/>
      <c r="Z22" s="53"/>
    </row>
    <row r="23" spans="1:26" s="63" customFormat="1" ht="13.5" customHeight="1" thickBot="1" x14ac:dyDescent="0.3">
      <c r="A23" s="53"/>
      <c r="B23" s="210"/>
      <c r="C23" s="190"/>
      <c r="D23" s="190"/>
      <c r="E23" s="190"/>
      <c r="F23" s="74" t="s">
        <v>88</v>
      </c>
      <c r="G23" s="75">
        <f>+E19</f>
        <v>0.09</v>
      </c>
      <c r="H23" s="76"/>
      <c r="I23" s="77"/>
      <c r="J23" s="78"/>
      <c r="K23" s="190"/>
      <c r="L23" s="190"/>
      <c r="M23" s="190"/>
      <c r="N23" s="190"/>
      <c r="O23" s="190"/>
      <c r="P23" s="195"/>
      <c r="Q23" s="53"/>
      <c r="R23" s="53"/>
      <c r="S23" s="53"/>
      <c r="T23" s="53"/>
      <c r="U23" s="53"/>
      <c r="V23" s="53"/>
      <c r="W23" s="53"/>
      <c r="X23" s="53"/>
      <c r="Y23" s="53"/>
      <c r="Z23" s="53"/>
    </row>
    <row r="24" spans="1:26" s="63" customFormat="1" ht="13.5" customHeight="1" x14ac:dyDescent="0.25">
      <c r="A24" s="53"/>
      <c r="B24" s="208">
        <v>2</v>
      </c>
      <c r="C24" s="211">
        <f>+C19+$N$12</f>
        <v>4</v>
      </c>
      <c r="D24" s="188">
        <v>2.4E-2</v>
      </c>
      <c r="E24" s="188">
        <v>2.1000000000000001E-2</v>
      </c>
      <c r="F24" s="64" t="s">
        <v>84</v>
      </c>
      <c r="G24" s="65">
        <v>0</v>
      </c>
      <c r="H24" s="66"/>
      <c r="I24" s="67"/>
      <c r="J24" s="68">
        <v>0.17199999999999999</v>
      </c>
      <c r="K24" s="188">
        <f>+IF(E24&lt;=0.12,(J26),(IF(E24&lt;0.16,((J25+2*J26+J27)/4),IF(E24&gt;=0.16,((J24+3*J25+2*J26+3*J27+J28)/10)))))</f>
        <v>0.06</v>
      </c>
      <c r="L24" s="188">
        <f>ROUND(+(D19+D24)/2*(C24-C19),3)</f>
        <v>8.0000000000000002E-3</v>
      </c>
      <c r="M24" s="188">
        <f>ROUND(+K24*L24,4)</f>
        <v>5.0000000000000001E-4</v>
      </c>
      <c r="N24" s="191">
        <f>ROUND(+M24/$M$78*100,2)</f>
        <v>8.1999999999999993</v>
      </c>
      <c r="O24" s="192"/>
      <c r="P24" s="193"/>
      <c r="Q24" s="53"/>
      <c r="R24" s="53"/>
      <c r="S24" s="53"/>
      <c r="T24" s="53"/>
      <c r="U24" s="53"/>
      <c r="V24" s="53"/>
      <c r="W24" s="53"/>
      <c r="X24" s="53"/>
      <c r="Y24" s="53"/>
      <c r="Z24" s="53"/>
    </row>
    <row r="25" spans="1:26" s="63" customFormat="1" ht="13.5" customHeight="1" x14ac:dyDescent="0.25">
      <c r="A25" s="53"/>
      <c r="B25" s="209"/>
      <c r="C25" s="189"/>
      <c r="D25" s="189"/>
      <c r="E25" s="189"/>
      <c r="F25" s="69" t="s">
        <v>85</v>
      </c>
      <c r="G25" s="70" t="str">
        <f t="shared" ref="G25" si="0">IF(E24&lt;0.125,"NA",IF(0.125&lt;=E24,(0.2*E24)))</f>
        <v>NA</v>
      </c>
      <c r="H25" s="71"/>
      <c r="I25" s="72"/>
      <c r="J25" s="73"/>
      <c r="K25" s="189"/>
      <c r="L25" s="189"/>
      <c r="M25" s="189"/>
      <c r="N25" s="189"/>
      <c r="O25" s="189"/>
      <c r="P25" s="194"/>
      <c r="Q25" s="53"/>
      <c r="R25" s="53"/>
      <c r="S25" s="53"/>
      <c r="T25" s="53"/>
      <c r="U25" s="53"/>
      <c r="V25" s="53"/>
      <c r="W25" s="53"/>
      <c r="X25" s="53"/>
      <c r="Y25" s="53"/>
      <c r="Z25" s="53"/>
    </row>
    <row r="26" spans="1:26" s="63" customFormat="1" ht="13.5" customHeight="1" x14ac:dyDescent="0.25">
      <c r="A26" s="53"/>
      <c r="B26" s="209"/>
      <c r="C26" s="189"/>
      <c r="D26" s="189"/>
      <c r="E26" s="189"/>
      <c r="F26" s="69" t="s">
        <v>86</v>
      </c>
      <c r="G26" s="70">
        <f t="shared" ref="G26" si="1">+E24*0.4</f>
        <v>8.4000000000000012E-3</v>
      </c>
      <c r="H26" s="71"/>
      <c r="I26" s="72"/>
      <c r="J26" s="73">
        <v>0.06</v>
      </c>
      <c r="K26" s="189"/>
      <c r="L26" s="189"/>
      <c r="M26" s="189"/>
      <c r="N26" s="189"/>
      <c r="O26" s="189"/>
      <c r="P26" s="194"/>
      <c r="Q26" s="53"/>
      <c r="R26" s="53"/>
      <c r="S26" s="53"/>
      <c r="T26" s="53"/>
      <c r="U26" s="53"/>
      <c r="V26" s="53"/>
      <c r="W26" s="53"/>
      <c r="X26" s="53"/>
      <c r="Y26" s="53"/>
      <c r="Z26" s="53"/>
    </row>
    <row r="27" spans="1:26" s="63" customFormat="1" ht="13.5" customHeight="1" x14ac:dyDescent="0.25">
      <c r="A27" s="53"/>
      <c r="B27" s="209"/>
      <c r="C27" s="189"/>
      <c r="D27" s="189"/>
      <c r="E27" s="189"/>
      <c r="F27" s="69" t="s">
        <v>87</v>
      </c>
      <c r="G27" s="70" t="str">
        <f t="shared" ref="G27" si="2">IF(E24&lt;0.125,"NA",IF(0.125&lt;=E24,(0.8*E24)))</f>
        <v>NA</v>
      </c>
      <c r="H27" s="71"/>
      <c r="I27" s="72"/>
      <c r="J27" s="73"/>
      <c r="K27" s="189"/>
      <c r="L27" s="189"/>
      <c r="M27" s="189"/>
      <c r="N27" s="189"/>
      <c r="O27" s="189"/>
      <c r="P27" s="194"/>
      <c r="Q27" s="53"/>
      <c r="R27" s="53"/>
      <c r="S27" s="53"/>
      <c r="T27" s="53"/>
      <c r="U27" s="53"/>
      <c r="V27" s="53"/>
      <c r="W27" s="53"/>
      <c r="X27" s="53"/>
      <c r="Y27" s="53"/>
      <c r="Z27" s="53"/>
    </row>
    <row r="28" spans="1:26" s="63" customFormat="1" ht="13.5" customHeight="1" thickBot="1" x14ac:dyDescent="0.3">
      <c r="A28" s="53"/>
      <c r="B28" s="210"/>
      <c r="C28" s="190"/>
      <c r="D28" s="190"/>
      <c r="E28" s="190"/>
      <c r="F28" s="74" t="s">
        <v>88</v>
      </c>
      <c r="G28" s="75">
        <f t="shared" ref="G28" si="3">+E24</f>
        <v>2.1000000000000001E-2</v>
      </c>
      <c r="H28" s="76"/>
      <c r="I28" s="77"/>
      <c r="J28" s="78"/>
      <c r="K28" s="190"/>
      <c r="L28" s="190"/>
      <c r="M28" s="190"/>
      <c r="N28" s="190"/>
      <c r="O28" s="190"/>
      <c r="P28" s="195"/>
      <c r="Q28" s="53"/>
      <c r="R28" s="53"/>
      <c r="S28" s="53"/>
      <c r="T28" s="53"/>
      <c r="U28" s="53"/>
      <c r="V28" s="53"/>
      <c r="W28" s="53"/>
      <c r="X28" s="53"/>
      <c r="Y28" s="53"/>
      <c r="Z28" s="53"/>
    </row>
    <row r="29" spans="1:26" s="63" customFormat="1" ht="13.5" customHeight="1" x14ac:dyDescent="0.25">
      <c r="A29" s="53"/>
      <c r="B29" s="208">
        <v>3</v>
      </c>
      <c r="C29" s="211">
        <f>+C24+$N$12</f>
        <v>4.2</v>
      </c>
      <c r="D29" s="188">
        <v>2.5000000000000001E-2</v>
      </c>
      <c r="E29" s="188">
        <v>1.0999999999999999E-2</v>
      </c>
      <c r="F29" s="64" t="s">
        <v>84</v>
      </c>
      <c r="G29" s="65">
        <v>0</v>
      </c>
      <c r="H29" s="66"/>
      <c r="I29" s="67"/>
      <c r="J29" s="68">
        <v>7.0000000000000001E-3</v>
      </c>
      <c r="K29" s="188">
        <f t="shared" ref="K29" si="4">+IF(E29&lt;=0.12,(J31),(IF(E29&lt;0.16,((J30+2*J31+J32)/4),IF(E29&gt;=0.16,((J29+3*J30+2*J31+3*J32+J33)/10)))))</f>
        <v>5.0000000000000001E-3</v>
      </c>
      <c r="L29" s="188">
        <f t="shared" ref="L29" si="5">ROUND(+(D24+D29)/2*(C29-C24),3)</f>
        <v>5.0000000000000001E-3</v>
      </c>
      <c r="M29" s="188">
        <f t="shared" ref="M29" si="6">ROUND(+K29*L29,4)</f>
        <v>0</v>
      </c>
      <c r="N29" s="191">
        <f>ROUND(+M29/$M$78*100,2)</f>
        <v>0</v>
      </c>
      <c r="O29" s="192"/>
      <c r="P29" s="193"/>
      <c r="Q29" s="53"/>
      <c r="R29" s="53"/>
      <c r="S29" s="53"/>
      <c r="T29" s="53"/>
      <c r="U29" s="53"/>
      <c r="V29" s="53"/>
      <c r="W29" s="53"/>
      <c r="X29" s="53"/>
      <c r="Y29" s="53"/>
      <c r="Z29" s="53"/>
    </row>
    <row r="30" spans="1:26" s="63" customFormat="1" ht="13.5" customHeight="1" x14ac:dyDescent="0.25">
      <c r="A30" s="53"/>
      <c r="B30" s="209"/>
      <c r="C30" s="189"/>
      <c r="D30" s="189"/>
      <c r="E30" s="189"/>
      <c r="F30" s="69" t="s">
        <v>85</v>
      </c>
      <c r="G30" s="70" t="str">
        <f t="shared" ref="G30" si="7">IF(E29&lt;0.125,"NA",IF(0.125&lt;=E29,(0.2*E29)))</f>
        <v>NA</v>
      </c>
      <c r="H30" s="71"/>
      <c r="I30" s="72"/>
      <c r="J30" s="73"/>
      <c r="K30" s="189"/>
      <c r="L30" s="189"/>
      <c r="M30" s="189"/>
      <c r="N30" s="189"/>
      <c r="O30" s="189"/>
      <c r="P30" s="194"/>
      <c r="Q30" s="53"/>
      <c r="R30" s="53"/>
      <c r="S30" s="53"/>
      <c r="T30" s="53"/>
      <c r="U30" s="53"/>
      <c r="V30" s="53"/>
      <c r="W30" s="53"/>
      <c r="X30" s="53"/>
      <c r="Y30" s="53"/>
      <c r="Z30" s="53"/>
    </row>
    <row r="31" spans="1:26" s="63" customFormat="1" ht="13.5" customHeight="1" x14ac:dyDescent="0.25">
      <c r="A31" s="53"/>
      <c r="B31" s="209"/>
      <c r="C31" s="189"/>
      <c r="D31" s="189"/>
      <c r="E31" s="189"/>
      <c r="F31" s="69" t="s">
        <v>86</v>
      </c>
      <c r="G31" s="70">
        <f t="shared" ref="G31" si="8">+E29*0.4</f>
        <v>4.4000000000000003E-3</v>
      </c>
      <c r="H31" s="71"/>
      <c r="I31" s="72"/>
      <c r="J31" s="73">
        <v>5.0000000000000001E-3</v>
      </c>
      <c r="K31" s="189"/>
      <c r="L31" s="189"/>
      <c r="M31" s="189"/>
      <c r="N31" s="189"/>
      <c r="O31" s="189"/>
      <c r="P31" s="194"/>
      <c r="Q31" s="53"/>
      <c r="R31" s="53"/>
      <c r="S31" s="53"/>
      <c r="T31" s="53"/>
      <c r="U31" s="53"/>
      <c r="V31" s="53"/>
      <c r="W31" s="53"/>
      <c r="X31" s="53"/>
      <c r="Y31" s="53"/>
      <c r="Z31" s="53"/>
    </row>
    <row r="32" spans="1:26" s="63" customFormat="1" ht="13.5" customHeight="1" x14ac:dyDescent="0.25">
      <c r="A32" s="53"/>
      <c r="B32" s="209"/>
      <c r="C32" s="189"/>
      <c r="D32" s="189"/>
      <c r="E32" s="189"/>
      <c r="F32" s="69" t="s">
        <v>87</v>
      </c>
      <c r="G32" s="70" t="str">
        <f t="shared" ref="G32" si="9">IF(E29&lt;0.125,"NA",IF(0.125&lt;=E29,(0.8*E29)))</f>
        <v>NA</v>
      </c>
      <c r="H32" s="71"/>
      <c r="I32" s="72"/>
      <c r="J32" s="73"/>
      <c r="K32" s="189"/>
      <c r="L32" s="189"/>
      <c r="M32" s="189"/>
      <c r="N32" s="189"/>
      <c r="O32" s="189"/>
      <c r="P32" s="194"/>
      <c r="Q32" s="53"/>
      <c r="R32" s="53"/>
      <c r="S32" s="53"/>
      <c r="T32" s="53"/>
      <c r="U32" s="53"/>
      <c r="V32" s="53"/>
      <c r="W32" s="53"/>
      <c r="X32" s="53"/>
      <c r="Y32" s="53"/>
      <c r="Z32" s="53"/>
    </row>
    <row r="33" spans="1:26" s="63" customFormat="1" ht="13.5" customHeight="1" thickBot="1" x14ac:dyDescent="0.3">
      <c r="A33" s="53"/>
      <c r="B33" s="210"/>
      <c r="C33" s="190"/>
      <c r="D33" s="190"/>
      <c r="E33" s="190"/>
      <c r="F33" s="74" t="s">
        <v>88</v>
      </c>
      <c r="G33" s="75">
        <f t="shared" ref="G33" si="10">+E29</f>
        <v>1.0999999999999999E-2</v>
      </c>
      <c r="H33" s="76"/>
      <c r="I33" s="77"/>
      <c r="J33" s="78"/>
      <c r="K33" s="190"/>
      <c r="L33" s="190"/>
      <c r="M33" s="190"/>
      <c r="N33" s="190"/>
      <c r="O33" s="190"/>
      <c r="P33" s="195"/>
      <c r="Q33" s="53"/>
      <c r="R33" s="53"/>
      <c r="S33" s="53"/>
      <c r="T33" s="53"/>
      <c r="U33" s="53"/>
      <c r="V33" s="53"/>
      <c r="W33" s="53"/>
      <c r="X33" s="53"/>
      <c r="Y33" s="53"/>
      <c r="Z33" s="53"/>
    </row>
    <row r="34" spans="1:26" s="63" customFormat="1" ht="13.5" customHeight="1" x14ac:dyDescent="0.25">
      <c r="A34" s="53"/>
      <c r="B34" s="208">
        <v>4</v>
      </c>
      <c r="C34" s="211">
        <f>+C29+$N$12</f>
        <v>4.4000000000000004</v>
      </c>
      <c r="D34" s="188">
        <v>4.4999999999999998E-2</v>
      </c>
      <c r="E34" s="188">
        <v>0.03</v>
      </c>
      <c r="F34" s="64" t="s">
        <v>84</v>
      </c>
      <c r="G34" s="65">
        <v>0</v>
      </c>
      <c r="H34" s="66"/>
      <c r="I34" s="67"/>
      <c r="J34" s="68">
        <v>1.0999999999999999E-2</v>
      </c>
      <c r="K34" s="188">
        <f t="shared" ref="K34" si="11">+IF(E34&lt;=0.12,(J36),(IF(E34&lt;0.16,((J35+2*J36+J37)/4),IF(E34&gt;=0.16,((J34+3*J35+2*J36+3*J37+J38)/10)))))</f>
        <v>0.16800000000000001</v>
      </c>
      <c r="L34" s="188">
        <f t="shared" ref="L34" si="12">ROUND(+(D29+D34)/2*(C34-C29),3)</f>
        <v>7.0000000000000001E-3</v>
      </c>
      <c r="M34" s="188">
        <f t="shared" ref="M34" si="13">ROUND(+K34*L34,4)</f>
        <v>1.1999999999999999E-3</v>
      </c>
      <c r="N34" s="191">
        <f>ROUND(+M34/$M$78*100,2)</f>
        <v>19.670000000000002</v>
      </c>
      <c r="O34" s="192"/>
      <c r="P34" s="193"/>
      <c r="Q34" s="53"/>
      <c r="R34" s="53"/>
      <c r="S34" s="53"/>
      <c r="T34" s="53"/>
      <c r="U34" s="53"/>
      <c r="V34" s="53"/>
      <c r="W34" s="53"/>
      <c r="X34" s="53"/>
      <c r="Y34" s="53"/>
      <c r="Z34" s="53"/>
    </row>
    <row r="35" spans="1:26" s="63" customFormat="1" ht="13.5" customHeight="1" x14ac:dyDescent="0.25">
      <c r="A35" s="53"/>
      <c r="B35" s="209"/>
      <c r="C35" s="189"/>
      <c r="D35" s="189"/>
      <c r="E35" s="189"/>
      <c r="F35" s="69" t="s">
        <v>85</v>
      </c>
      <c r="G35" s="70" t="str">
        <f t="shared" ref="G35" si="14">IF(E34&lt;0.125,"NA",IF(0.125&lt;=E34,(0.2*E34)))</f>
        <v>NA</v>
      </c>
      <c r="H35" s="71"/>
      <c r="I35" s="72"/>
      <c r="J35" s="73"/>
      <c r="K35" s="189"/>
      <c r="L35" s="189"/>
      <c r="M35" s="189"/>
      <c r="N35" s="189"/>
      <c r="O35" s="189"/>
      <c r="P35" s="194"/>
      <c r="Q35" s="53"/>
      <c r="R35" s="53"/>
      <c r="S35" s="53"/>
      <c r="T35" s="53"/>
      <c r="U35" s="53"/>
      <c r="V35" s="53"/>
      <c r="W35" s="53"/>
      <c r="X35" s="53"/>
      <c r="Y35" s="53"/>
      <c r="Z35" s="53"/>
    </row>
    <row r="36" spans="1:26" s="63" customFormat="1" ht="13.5" customHeight="1" x14ac:dyDescent="0.25">
      <c r="A36" s="53"/>
      <c r="B36" s="209"/>
      <c r="C36" s="189"/>
      <c r="D36" s="189"/>
      <c r="E36" s="189"/>
      <c r="F36" s="69" t="s">
        <v>86</v>
      </c>
      <c r="G36" s="70">
        <f t="shared" ref="G36" si="15">+E34*0.4</f>
        <v>1.2E-2</v>
      </c>
      <c r="H36" s="71"/>
      <c r="I36" s="72"/>
      <c r="J36" s="73">
        <v>0.16800000000000001</v>
      </c>
      <c r="K36" s="189"/>
      <c r="L36" s="189"/>
      <c r="M36" s="189"/>
      <c r="N36" s="189"/>
      <c r="O36" s="189"/>
      <c r="P36" s="194"/>
      <c r="Q36" s="53"/>
      <c r="R36" s="53"/>
      <c r="S36" s="53"/>
      <c r="T36" s="53"/>
      <c r="U36" s="53"/>
      <c r="V36" s="53"/>
      <c r="W36" s="53"/>
      <c r="X36" s="53"/>
      <c r="Y36" s="53"/>
      <c r="Z36" s="53"/>
    </row>
    <row r="37" spans="1:26" s="63" customFormat="1" ht="13.5" customHeight="1" x14ac:dyDescent="0.25">
      <c r="A37" s="53"/>
      <c r="B37" s="209"/>
      <c r="C37" s="189"/>
      <c r="D37" s="189"/>
      <c r="E37" s="189"/>
      <c r="F37" s="69" t="s">
        <v>87</v>
      </c>
      <c r="G37" s="70" t="str">
        <f t="shared" ref="G37" si="16">IF(E34&lt;0.125,"NA",IF(0.125&lt;=E34,(0.8*E34)))</f>
        <v>NA</v>
      </c>
      <c r="H37" s="71"/>
      <c r="I37" s="72"/>
      <c r="J37" s="73"/>
      <c r="K37" s="189"/>
      <c r="L37" s="189"/>
      <c r="M37" s="189"/>
      <c r="N37" s="189"/>
      <c r="O37" s="189"/>
      <c r="P37" s="194"/>
      <c r="Q37" s="53"/>
      <c r="R37" s="53"/>
      <c r="S37" s="53"/>
      <c r="T37" s="53"/>
      <c r="U37" s="53"/>
      <c r="V37" s="53"/>
      <c r="W37" s="53"/>
      <c r="X37" s="53"/>
      <c r="Y37" s="53"/>
      <c r="Z37" s="53"/>
    </row>
    <row r="38" spans="1:26" s="63" customFormat="1" ht="13.5" customHeight="1" thickBot="1" x14ac:dyDescent="0.3">
      <c r="A38" s="53"/>
      <c r="B38" s="210"/>
      <c r="C38" s="190"/>
      <c r="D38" s="190"/>
      <c r="E38" s="190"/>
      <c r="F38" s="74" t="s">
        <v>88</v>
      </c>
      <c r="G38" s="75">
        <f t="shared" ref="G38" si="17">+E34</f>
        <v>0.03</v>
      </c>
      <c r="H38" s="76"/>
      <c r="I38" s="77"/>
      <c r="J38" s="78"/>
      <c r="K38" s="190"/>
      <c r="L38" s="190"/>
      <c r="M38" s="190"/>
      <c r="N38" s="190"/>
      <c r="O38" s="190"/>
      <c r="P38" s="195"/>
      <c r="Q38" s="53"/>
      <c r="R38" s="53"/>
      <c r="S38" s="53"/>
      <c r="T38" s="53"/>
      <c r="U38" s="53"/>
      <c r="V38" s="53"/>
      <c r="W38" s="53"/>
      <c r="X38" s="53"/>
      <c r="Y38" s="53"/>
      <c r="Z38" s="53"/>
    </row>
    <row r="39" spans="1:26" s="63" customFormat="1" ht="13.5" customHeight="1" x14ac:dyDescent="0.25">
      <c r="A39" s="53"/>
      <c r="B39" s="208">
        <v>5</v>
      </c>
      <c r="C39" s="211">
        <f>+C34+$N$12</f>
        <v>4.6000000000000005</v>
      </c>
      <c r="D39" s="188">
        <v>4.4999999999999998E-2</v>
      </c>
      <c r="E39" s="188">
        <v>0.12</v>
      </c>
      <c r="F39" s="64" t="s">
        <v>84</v>
      </c>
      <c r="G39" s="65">
        <v>0</v>
      </c>
      <c r="H39" s="66"/>
      <c r="I39" s="67"/>
      <c r="J39" s="68">
        <v>7.0000000000000001E-3</v>
      </c>
      <c r="K39" s="188">
        <f t="shared" ref="K39" si="18">+IF(E39&lt;=0.12,(J41),(IF(E39&lt;0.16,((J40+2*J41+J42)/4),IF(E39&gt;=0.16,((J39+3*J40+2*J41+3*J42+J43)/10)))))</f>
        <v>8.9999999999999993E-3</v>
      </c>
      <c r="L39" s="188">
        <f t="shared" ref="L39" si="19">ROUND(+(D34+D39)/2*(C39-C34),3)</f>
        <v>8.9999999999999993E-3</v>
      </c>
      <c r="M39" s="188">
        <f t="shared" ref="M39" si="20">ROUND(+K39*L39,4)</f>
        <v>1E-4</v>
      </c>
      <c r="N39" s="191">
        <f>ROUND(+M39/$M$78*100,2)</f>
        <v>1.64</v>
      </c>
      <c r="O39" s="192"/>
      <c r="P39" s="193"/>
      <c r="Q39" s="53"/>
      <c r="R39" s="53"/>
      <c r="S39" s="53"/>
      <c r="T39" s="53"/>
      <c r="U39" s="53"/>
      <c r="V39" s="53"/>
      <c r="W39" s="53"/>
      <c r="X39" s="53"/>
      <c r="Y39" s="53"/>
      <c r="Z39" s="53"/>
    </row>
    <row r="40" spans="1:26" s="63" customFormat="1" ht="13.5" customHeight="1" x14ac:dyDescent="0.25">
      <c r="A40" s="53"/>
      <c r="B40" s="209"/>
      <c r="C40" s="189"/>
      <c r="D40" s="189"/>
      <c r="E40" s="189"/>
      <c r="F40" s="69" t="s">
        <v>85</v>
      </c>
      <c r="G40" s="70" t="str">
        <f t="shared" ref="G40" si="21">IF(E39&lt;0.125,"NA",IF(0.125&lt;=E39,(0.2*E39)))</f>
        <v>NA</v>
      </c>
      <c r="H40" s="71"/>
      <c r="I40" s="72"/>
      <c r="J40" s="73"/>
      <c r="K40" s="189"/>
      <c r="L40" s="189"/>
      <c r="M40" s="189"/>
      <c r="N40" s="189"/>
      <c r="O40" s="189"/>
      <c r="P40" s="194"/>
      <c r="Q40" s="53"/>
      <c r="R40" s="53"/>
      <c r="S40" s="53"/>
      <c r="T40" s="53"/>
      <c r="U40" s="53"/>
      <c r="V40" s="53"/>
      <c r="W40" s="53"/>
      <c r="X40" s="53"/>
      <c r="Y40" s="53"/>
      <c r="Z40" s="53"/>
    </row>
    <row r="41" spans="1:26" s="63" customFormat="1" ht="13.5" customHeight="1" x14ac:dyDescent="0.25">
      <c r="A41" s="53"/>
      <c r="B41" s="209"/>
      <c r="C41" s="189"/>
      <c r="D41" s="189"/>
      <c r="E41" s="189"/>
      <c r="F41" s="69" t="s">
        <v>86</v>
      </c>
      <c r="G41" s="70">
        <f t="shared" ref="G41" si="22">+E39*0.4</f>
        <v>4.8000000000000001E-2</v>
      </c>
      <c r="H41" s="71"/>
      <c r="I41" s="72"/>
      <c r="J41" s="73">
        <v>8.9999999999999993E-3</v>
      </c>
      <c r="K41" s="189"/>
      <c r="L41" s="189"/>
      <c r="M41" s="189"/>
      <c r="N41" s="189"/>
      <c r="O41" s="189"/>
      <c r="P41" s="194"/>
      <c r="Q41" s="53"/>
      <c r="R41" s="53"/>
      <c r="S41" s="53"/>
      <c r="T41" s="53"/>
      <c r="U41" s="53"/>
      <c r="V41" s="53"/>
      <c r="W41" s="53"/>
      <c r="X41" s="53"/>
      <c r="Y41" s="53"/>
      <c r="Z41" s="53"/>
    </row>
    <row r="42" spans="1:26" s="63" customFormat="1" ht="13.5" customHeight="1" x14ac:dyDescent="0.25">
      <c r="A42" s="53"/>
      <c r="B42" s="209"/>
      <c r="C42" s="189"/>
      <c r="D42" s="189"/>
      <c r="E42" s="189"/>
      <c r="F42" s="69" t="s">
        <v>87</v>
      </c>
      <c r="G42" s="70" t="str">
        <f t="shared" ref="G42" si="23">IF(E39&lt;0.125,"NA",IF(0.125&lt;=E39,(0.8*E39)))</f>
        <v>NA</v>
      </c>
      <c r="H42" s="71"/>
      <c r="I42" s="72"/>
      <c r="J42" s="73"/>
      <c r="K42" s="189"/>
      <c r="L42" s="189"/>
      <c r="M42" s="189"/>
      <c r="N42" s="189"/>
      <c r="O42" s="189"/>
      <c r="P42" s="194"/>
      <c r="Q42" s="53"/>
      <c r="R42" s="53"/>
      <c r="S42" s="53"/>
      <c r="T42" s="53"/>
      <c r="U42" s="53"/>
      <c r="V42" s="53"/>
      <c r="W42" s="53"/>
      <c r="X42" s="53"/>
      <c r="Y42" s="53"/>
      <c r="Z42" s="53"/>
    </row>
    <row r="43" spans="1:26" s="63" customFormat="1" ht="13.5" customHeight="1" thickBot="1" x14ac:dyDescent="0.3">
      <c r="A43" s="53"/>
      <c r="B43" s="210"/>
      <c r="C43" s="190"/>
      <c r="D43" s="190"/>
      <c r="E43" s="190"/>
      <c r="F43" s="74" t="s">
        <v>88</v>
      </c>
      <c r="G43" s="75">
        <f t="shared" ref="G43" si="24">+E39</f>
        <v>0.12</v>
      </c>
      <c r="H43" s="76"/>
      <c r="I43" s="77"/>
      <c r="J43" s="78">
        <v>1.2999999999999999E-2</v>
      </c>
      <c r="K43" s="190"/>
      <c r="L43" s="190"/>
      <c r="M43" s="190"/>
      <c r="N43" s="190"/>
      <c r="O43" s="190"/>
      <c r="P43" s="195"/>
      <c r="Q43" s="53"/>
      <c r="R43" s="53"/>
      <c r="S43" s="53"/>
      <c r="T43" s="53"/>
      <c r="U43" s="53"/>
      <c r="V43" s="53"/>
      <c r="W43" s="53"/>
      <c r="X43" s="53"/>
      <c r="Y43" s="53"/>
      <c r="Z43" s="53"/>
    </row>
    <row r="44" spans="1:26" s="63" customFormat="1" ht="13.5" customHeight="1" x14ac:dyDescent="0.25">
      <c r="A44" s="53"/>
      <c r="B44" s="208">
        <v>6</v>
      </c>
      <c r="C44" s="211">
        <f>+C39+$N$12</f>
        <v>4.8000000000000007</v>
      </c>
      <c r="D44" s="188">
        <v>0.05</v>
      </c>
      <c r="E44" s="188">
        <v>0.12</v>
      </c>
      <c r="F44" s="64" t="s">
        <v>84</v>
      </c>
      <c r="G44" s="65">
        <v>0</v>
      </c>
      <c r="H44" s="66"/>
      <c r="I44" s="67"/>
      <c r="J44" s="68">
        <v>0.34799999999999998</v>
      </c>
      <c r="K44" s="188">
        <f t="shared" ref="K44" si="25">+IF(E44&lt;=0.12,(J46),(IF(E44&lt;0.16,((J45+2*J46+J47)/4),IF(E44&gt;=0.16,((J44+3*J45+2*J46+3*J47+J48)/10)))))</f>
        <v>5.5E-2</v>
      </c>
      <c r="L44" s="188">
        <f t="shared" ref="L44" si="26">ROUND(+(D39+D44)/2*(C44-C39),3)</f>
        <v>0.01</v>
      </c>
      <c r="M44" s="188">
        <f t="shared" ref="M44" si="27">ROUND(+K44*L44,4)</f>
        <v>5.9999999999999995E-4</v>
      </c>
      <c r="N44" s="191">
        <f>ROUND(+M44/$M$78*100,2)</f>
        <v>9.84</v>
      </c>
      <c r="O44" s="192"/>
      <c r="P44" s="193"/>
      <c r="Q44" s="53"/>
      <c r="R44" s="53"/>
      <c r="S44" s="53"/>
      <c r="T44" s="53"/>
      <c r="U44" s="53"/>
      <c r="V44" s="53"/>
      <c r="W44" s="53"/>
      <c r="X44" s="53"/>
      <c r="Y44" s="53"/>
      <c r="Z44" s="53"/>
    </row>
    <row r="45" spans="1:26" s="63" customFormat="1" ht="13.5" customHeight="1" x14ac:dyDescent="0.25">
      <c r="A45" s="53"/>
      <c r="B45" s="209"/>
      <c r="C45" s="189"/>
      <c r="D45" s="189"/>
      <c r="E45" s="189"/>
      <c r="F45" s="69" t="s">
        <v>85</v>
      </c>
      <c r="G45" s="70" t="str">
        <f t="shared" ref="G45" si="28">IF(E44&lt;0.125,"NA",IF(0.125&lt;=E44,(0.2*E44)))</f>
        <v>NA</v>
      </c>
      <c r="H45" s="71"/>
      <c r="I45" s="72"/>
      <c r="J45" s="73"/>
      <c r="K45" s="189"/>
      <c r="L45" s="189"/>
      <c r="M45" s="189"/>
      <c r="N45" s="189"/>
      <c r="O45" s="189"/>
      <c r="P45" s="194"/>
      <c r="Q45" s="53"/>
      <c r="R45" s="53"/>
      <c r="S45" s="53"/>
      <c r="T45" s="53"/>
      <c r="U45" s="53"/>
      <c r="V45" s="53"/>
      <c r="W45" s="53"/>
      <c r="X45" s="53"/>
      <c r="Y45" s="53"/>
      <c r="Z45" s="53"/>
    </row>
    <row r="46" spans="1:26" s="63" customFormat="1" ht="13.5" customHeight="1" x14ac:dyDescent="0.25">
      <c r="A46" s="53"/>
      <c r="B46" s="209"/>
      <c r="C46" s="189"/>
      <c r="D46" s="189"/>
      <c r="E46" s="189"/>
      <c r="F46" s="69" t="s">
        <v>86</v>
      </c>
      <c r="G46" s="70">
        <f t="shared" ref="G46" si="29">+E44*0.4</f>
        <v>4.8000000000000001E-2</v>
      </c>
      <c r="H46" s="71"/>
      <c r="I46" s="72"/>
      <c r="J46" s="73">
        <v>5.5E-2</v>
      </c>
      <c r="K46" s="189"/>
      <c r="L46" s="189"/>
      <c r="M46" s="189"/>
      <c r="N46" s="189"/>
      <c r="O46" s="189"/>
      <c r="P46" s="194"/>
      <c r="Q46" s="53"/>
      <c r="R46" s="53"/>
      <c r="S46" s="53"/>
      <c r="T46" s="53"/>
      <c r="U46" s="53"/>
      <c r="V46" s="53"/>
      <c r="W46" s="53"/>
      <c r="X46" s="53"/>
      <c r="Y46" s="53"/>
      <c r="Z46" s="53"/>
    </row>
    <row r="47" spans="1:26" s="63" customFormat="1" ht="13.5" customHeight="1" x14ac:dyDescent="0.25">
      <c r="A47" s="53"/>
      <c r="B47" s="209"/>
      <c r="C47" s="189"/>
      <c r="D47" s="189"/>
      <c r="E47" s="189"/>
      <c r="F47" s="69" t="s">
        <v>87</v>
      </c>
      <c r="G47" s="70" t="str">
        <f t="shared" ref="G47" si="30">IF(E44&lt;0.125,"NA",IF(0.125&lt;=E44,(0.8*E44)))</f>
        <v>NA</v>
      </c>
      <c r="H47" s="71"/>
      <c r="I47" s="72"/>
      <c r="J47" s="73"/>
      <c r="K47" s="189"/>
      <c r="L47" s="189"/>
      <c r="M47" s="189"/>
      <c r="N47" s="189"/>
      <c r="O47" s="189"/>
      <c r="P47" s="194"/>
      <c r="Q47" s="53"/>
      <c r="R47" s="53"/>
      <c r="S47" s="53"/>
      <c r="T47" s="53"/>
      <c r="U47" s="53"/>
      <c r="V47" s="53"/>
      <c r="W47" s="53"/>
      <c r="X47" s="53"/>
      <c r="Y47" s="53"/>
      <c r="Z47" s="53"/>
    </row>
    <row r="48" spans="1:26" s="63" customFormat="1" ht="13.5" customHeight="1" thickBot="1" x14ac:dyDescent="0.3">
      <c r="A48" s="53"/>
      <c r="B48" s="210"/>
      <c r="C48" s="190"/>
      <c r="D48" s="190"/>
      <c r="E48" s="190"/>
      <c r="F48" s="74" t="s">
        <v>88</v>
      </c>
      <c r="G48" s="75">
        <f t="shared" ref="G48" si="31">+E44</f>
        <v>0.12</v>
      </c>
      <c r="H48" s="76"/>
      <c r="I48" s="77"/>
      <c r="J48" s="78">
        <v>8.4000000000000005E-2</v>
      </c>
      <c r="K48" s="190"/>
      <c r="L48" s="190"/>
      <c r="M48" s="190"/>
      <c r="N48" s="190"/>
      <c r="O48" s="190"/>
      <c r="P48" s="195"/>
      <c r="Q48" s="53"/>
      <c r="R48" s="53"/>
      <c r="S48" s="53"/>
      <c r="T48" s="53"/>
      <c r="U48" s="53"/>
      <c r="V48" s="53"/>
      <c r="W48" s="53"/>
      <c r="X48" s="53"/>
      <c r="Y48" s="53"/>
      <c r="Z48" s="53"/>
    </row>
    <row r="49" spans="1:26" s="63" customFormat="1" ht="13.5" customHeight="1" x14ac:dyDescent="0.25">
      <c r="A49" s="53"/>
      <c r="B49" s="208">
        <v>7</v>
      </c>
      <c r="C49" s="211">
        <f>+C44+$N$12</f>
        <v>5.0000000000000009</v>
      </c>
      <c r="D49" s="188">
        <v>0.05</v>
      </c>
      <c r="E49" s="188">
        <v>1.4999999999999999E-2</v>
      </c>
      <c r="F49" s="64" t="s">
        <v>84</v>
      </c>
      <c r="G49" s="65">
        <v>0</v>
      </c>
      <c r="H49" s="66"/>
      <c r="I49" s="67"/>
      <c r="J49" s="68">
        <v>0.19400000000000001</v>
      </c>
      <c r="K49" s="188">
        <f t="shared" ref="K49" si="32">+IF(E49&lt;=0.12,(J51),(IF(E49&lt;0.16,((J50+2*J51+J52)/4),IF(E49&gt;=0.16,((J49+3*J50+2*J51+3*J52+J53)/10)))))</f>
        <v>0.27500000000000002</v>
      </c>
      <c r="L49" s="188">
        <f t="shared" ref="L49" si="33">ROUND(+(D44+D49)/2*(C49-C44),3)</f>
        <v>0.01</v>
      </c>
      <c r="M49" s="188">
        <f t="shared" ref="M49" si="34">ROUND(+K49*L49,4)</f>
        <v>2.8E-3</v>
      </c>
      <c r="N49" s="191">
        <f>ROUND(+M49/$M$78*100,2)</f>
        <v>45.9</v>
      </c>
      <c r="O49" s="192"/>
      <c r="P49" s="193"/>
      <c r="Q49" s="53"/>
      <c r="R49" s="53"/>
      <c r="S49" s="53"/>
      <c r="T49" s="53"/>
      <c r="U49" s="53"/>
      <c r="V49" s="53"/>
      <c r="W49" s="53"/>
      <c r="X49" s="53"/>
      <c r="Y49" s="53"/>
      <c r="Z49" s="53"/>
    </row>
    <row r="50" spans="1:26" s="63" customFormat="1" ht="13.5" customHeight="1" x14ac:dyDescent="0.25">
      <c r="A50" s="53"/>
      <c r="B50" s="209"/>
      <c r="C50" s="189"/>
      <c r="D50" s="189"/>
      <c r="E50" s="189"/>
      <c r="F50" s="69" t="s">
        <v>85</v>
      </c>
      <c r="G50" s="70" t="str">
        <f t="shared" ref="G50" si="35">IF(E49&lt;0.125,"NA",IF(0.125&lt;=E49,(0.2*E49)))</f>
        <v>NA</v>
      </c>
      <c r="H50" s="71"/>
      <c r="I50" s="72"/>
      <c r="J50" s="73"/>
      <c r="K50" s="189"/>
      <c r="L50" s="189"/>
      <c r="M50" s="189"/>
      <c r="N50" s="189"/>
      <c r="O50" s="189"/>
      <c r="P50" s="194"/>
      <c r="Q50" s="53"/>
      <c r="R50" s="53"/>
      <c r="S50" s="53"/>
      <c r="T50" s="53"/>
      <c r="U50" s="53"/>
      <c r="V50" s="53"/>
      <c r="W50" s="53"/>
      <c r="X50" s="53"/>
      <c r="Y50" s="53"/>
      <c r="Z50" s="53"/>
    </row>
    <row r="51" spans="1:26" s="63" customFormat="1" ht="13.5" customHeight="1" x14ac:dyDescent="0.25">
      <c r="A51" s="53"/>
      <c r="B51" s="209"/>
      <c r="C51" s="189"/>
      <c r="D51" s="189"/>
      <c r="E51" s="189"/>
      <c r="F51" s="69" t="s">
        <v>86</v>
      </c>
      <c r="G51" s="70">
        <f t="shared" ref="G51" si="36">+E49*0.4</f>
        <v>6.0000000000000001E-3</v>
      </c>
      <c r="H51" s="71"/>
      <c r="I51" s="72"/>
      <c r="J51" s="73">
        <v>0.27500000000000002</v>
      </c>
      <c r="K51" s="189"/>
      <c r="L51" s="189"/>
      <c r="M51" s="189"/>
      <c r="N51" s="189"/>
      <c r="O51" s="189"/>
      <c r="P51" s="194"/>
      <c r="Q51" s="53"/>
      <c r="R51" s="53"/>
      <c r="S51" s="53"/>
      <c r="T51" s="53"/>
      <c r="U51" s="53"/>
      <c r="V51" s="53"/>
      <c r="W51" s="53"/>
      <c r="X51" s="53"/>
      <c r="Y51" s="53"/>
      <c r="Z51" s="53"/>
    </row>
    <row r="52" spans="1:26" s="63" customFormat="1" ht="13.5" customHeight="1" x14ac:dyDescent="0.25">
      <c r="A52" s="53"/>
      <c r="B52" s="209"/>
      <c r="C52" s="189"/>
      <c r="D52" s="189"/>
      <c r="E52" s="189"/>
      <c r="F52" s="69" t="s">
        <v>87</v>
      </c>
      <c r="G52" s="70" t="str">
        <f t="shared" ref="G52" si="37">IF(E49&lt;0.125,"NA",IF(0.125&lt;=E49,(0.8*E49)))</f>
        <v>NA</v>
      </c>
      <c r="H52" s="71"/>
      <c r="I52" s="72"/>
      <c r="J52" s="73"/>
      <c r="K52" s="189"/>
      <c r="L52" s="189"/>
      <c r="M52" s="189"/>
      <c r="N52" s="189"/>
      <c r="O52" s="189"/>
      <c r="P52" s="194"/>
      <c r="Q52" s="53"/>
      <c r="R52" s="53"/>
      <c r="S52" s="53"/>
      <c r="T52" s="53"/>
      <c r="U52" s="53"/>
      <c r="V52" s="53"/>
      <c r="W52" s="53"/>
      <c r="X52" s="53"/>
      <c r="Y52" s="53"/>
      <c r="Z52" s="53"/>
    </row>
    <row r="53" spans="1:26" s="63" customFormat="1" ht="13.5" customHeight="1" thickBot="1" x14ac:dyDescent="0.3">
      <c r="A53" s="53"/>
      <c r="B53" s="210"/>
      <c r="C53" s="190"/>
      <c r="D53" s="190"/>
      <c r="E53" s="190"/>
      <c r="F53" s="74" t="s">
        <v>88</v>
      </c>
      <c r="G53" s="75">
        <f t="shared" ref="G53" si="38">+E49</f>
        <v>1.4999999999999999E-2</v>
      </c>
      <c r="H53" s="76"/>
      <c r="I53" s="77"/>
      <c r="J53" s="78"/>
      <c r="K53" s="190"/>
      <c r="L53" s="190"/>
      <c r="M53" s="190"/>
      <c r="N53" s="190"/>
      <c r="O53" s="190"/>
      <c r="P53" s="195"/>
      <c r="Q53" s="53"/>
      <c r="R53" s="53"/>
      <c r="S53" s="53"/>
      <c r="T53" s="53"/>
      <c r="U53" s="53"/>
      <c r="V53" s="53"/>
      <c r="W53" s="53"/>
      <c r="X53" s="53"/>
      <c r="Y53" s="53"/>
      <c r="Z53" s="53"/>
    </row>
    <row r="54" spans="1:26" s="63" customFormat="1" ht="13.5" customHeight="1" x14ac:dyDescent="0.25">
      <c r="A54" s="53"/>
      <c r="B54" s="208">
        <v>8</v>
      </c>
      <c r="C54" s="211">
        <f>+C49+0.3</f>
        <v>5.3000000000000007</v>
      </c>
      <c r="D54" s="188">
        <v>5.0000000000000001E-3</v>
      </c>
      <c r="E54" s="188">
        <v>0.02</v>
      </c>
      <c r="F54" s="64" t="s">
        <v>84</v>
      </c>
      <c r="G54" s="65">
        <v>0</v>
      </c>
      <c r="H54" s="66"/>
      <c r="I54" s="67"/>
      <c r="J54" s="68">
        <v>0.185</v>
      </c>
      <c r="K54" s="188">
        <f t="shared" ref="K54" si="39">+IF(E54&lt;=0.12,(J56),(IF(E54&lt;0.16,((J55+2*J56+J57)/4),IF(E54&gt;=0.16,((J54+3*J55+2*J56+3*J57+J58)/10)))))</f>
        <v>2.3E-2</v>
      </c>
      <c r="L54" s="188">
        <f t="shared" ref="L54" si="40">ROUND(+(D49+D54)/2*(C54-C49),3)</f>
        <v>8.0000000000000002E-3</v>
      </c>
      <c r="M54" s="188">
        <f t="shared" ref="M54" si="41">ROUND(+K54*L54,4)</f>
        <v>2.0000000000000001E-4</v>
      </c>
      <c r="N54" s="191">
        <f t="shared" ref="N54" si="42">ROUND(+M54/$M$78*100,2)</f>
        <v>3.28</v>
      </c>
      <c r="O54" s="192"/>
      <c r="P54" s="193"/>
      <c r="Q54" s="53"/>
      <c r="R54" s="53"/>
      <c r="S54" s="53"/>
      <c r="T54" s="53"/>
      <c r="U54" s="53"/>
      <c r="V54" s="53"/>
      <c r="W54" s="53"/>
      <c r="X54" s="53"/>
      <c r="Y54" s="53"/>
      <c r="Z54" s="53"/>
    </row>
    <row r="55" spans="1:26" s="63" customFormat="1" ht="13.5" customHeight="1" x14ac:dyDescent="0.25">
      <c r="A55" s="53"/>
      <c r="B55" s="209"/>
      <c r="C55" s="189"/>
      <c r="D55" s="189"/>
      <c r="E55" s="189"/>
      <c r="F55" s="69" t="s">
        <v>85</v>
      </c>
      <c r="G55" s="70" t="str">
        <f t="shared" ref="G55" si="43">IF(E54&lt;0.125,"NA",IF(0.125&lt;=E54,(0.2*E54)))</f>
        <v>NA</v>
      </c>
      <c r="H55" s="71"/>
      <c r="I55" s="72"/>
      <c r="J55" s="73"/>
      <c r="K55" s="189"/>
      <c r="L55" s="189"/>
      <c r="M55" s="189"/>
      <c r="N55" s="189"/>
      <c r="O55" s="189"/>
      <c r="P55" s="194"/>
      <c r="Q55" s="53"/>
      <c r="R55" s="53"/>
      <c r="S55" s="53"/>
      <c r="T55" s="53"/>
      <c r="U55" s="53"/>
      <c r="V55" s="53"/>
      <c r="W55" s="53"/>
      <c r="X55" s="53"/>
      <c r="Y55" s="53"/>
      <c r="Z55" s="53"/>
    </row>
    <row r="56" spans="1:26" s="63" customFormat="1" ht="13.5" customHeight="1" x14ac:dyDescent="0.25">
      <c r="A56" s="53"/>
      <c r="B56" s="209"/>
      <c r="C56" s="189"/>
      <c r="D56" s="189"/>
      <c r="E56" s="189"/>
      <c r="F56" s="69" t="s">
        <v>86</v>
      </c>
      <c r="G56" s="70">
        <f t="shared" ref="G56" si="44">+E54*0.4</f>
        <v>8.0000000000000002E-3</v>
      </c>
      <c r="H56" s="71"/>
      <c r="I56" s="72"/>
      <c r="J56" s="73">
        <v>2.3E-2</v>
      </c>
      <c r="K56" s="189"/>
      <c r="L56" s="189"/>
      <c r="M56" s="189"/>
      <c r="N56" s="189"/>
      <c r="O56" s="189"/>
      <c r="P56" s="194"/>
      <c r="Q56" s="53"/>
      <c r="R56" s="53"/>
      <c r="S56" s="53"/>
      <c r="T56" s="53"/>
      <c r="U56" s="53"/>
      <c r="V56" s="53"/>
      <c r="W56" s="53"/>
      <c r="X56" s="53"/>
      <c r="Y56" s="53"/>
      <c r="Z56" s="53"/>
    </row>
    <row r="57" spans="1:26" s="63" customFormat="1" ht="13.5" customHeight="1" x14ac:dyDescent="0.25">
      <c r="A57" s="53"/>
      <c r="B57" s="209"/>
      <c r="C57" s="189"/>
      <c r="D57" s="189"/>
      <c r="E57" s="189"/>
      <c r="F57" s="69" t="s">
        <v>87</v>
      </c>
      <c r="G57" s="70" t="str">
        <f t="shared" ref="G57" si="45">IF(E54&lt;0.125,"NA",IF(0.125&lt;=E54,(0.8*E54)))</f>
        <v>NA</v>
      </c>
      <c r="H57" s="71"/>
      <c r="I57" s="72"/>
      <c r="J57" s="73"/>
      <c r="K57" s="189"/>
      <c r="L57" s="189"/>
      <c r="M57" s="189"/>
      <c r="N57" s="189"/>
      <c r="O57" s="189"/>
      <c r="P57" s="194"/>
      <c r="Q57" s="53"/>
      <c r="R57" s="53"/>
      <c r="S57" s="53"/>
      <c r="T57" s="53"/>
      <c r="U57" s="53"/>
      <c r="V57" s="53"/>
      <c r="W57" s="53"/>
      <c r="X57" s="53"/>
      <c r="Y57" s="53"/>
      <c r="Z57" s="53"/>
    </row>
    <row r="58" spans="1:26" s="63" customFormat="1" ht="13.5" customHeight="1" thickBot="1" x14ac:dyDescent="0.3">
      <c r="A58" s="53"/>
      <c r="B58" s="210"/>
      <c r="C58" s="190"/>
      <c r="D58" s="190"/>
      <c r="E58" s="190"/>
      <c r="F58" s="74" t="s">
        <v>88</v>
      </c>
      <c r="G58" s="75">
        <f t="shared" ref="G58" si="46">+E54</f>
        <v>0.02</v>
      </c>
      <c r="H58" s="76"/>
      <c r="I58" s="77"/>
      <c r="J58" s="78"/>
      <c r="K58" s="190"/>
      <c r="L58" s="190"/>
      <c r="M58" s="190"/>
      <c r="N58" s="190"/>
      <c r="O58" s="190"/>
      <c r="P58" s="195"/>
      <c r="Q58" s="53"/>
      <c r="R58" s="53"/>
      <c r="S58" s="53"/>
      <c r="T58" s="53"/>
      <c r="U58" s="53"/>
      <c r="V58" s="53"/>
      <c r="W58" s="53"/>
      <c r="X58" s="53"/>
      <c r="Y58" s="53"/>
      <c r="Z58" s="53"/>
    </row>
    <row r="59" spans="1:26" s="3" customFormat="1" ht="14.1" customHeight="1" x14ac:dyDescent="0.2">
      <c r="B59" s="196" t="s">
        <v>29</v>
      </c>
      <c r="C59" s="199"/>
      <c r="D59" s="200"/>
      <c r="E59" s="200"/>
      <c r="F59" s="200"/>
      <c r="G59" s="200"/>
      <c r="H59" s="200"/>
      <c r="I59" s="200"/>
      <c r="J59" s="200"/>
      <c r="K59" s="200"/>
      <c r="L59" s="200"/>
      <c r="M59" s="200"/>
      <c r="N59" s="200"/>
      <c r="O59" s="200"/>
      <c r="P59" s="201"/>
    </row>
    <row r="60" spans="1:26" s="3" customFormat="1" ht="14.1" customHeight="1" x14ac:dyDescent="0.2">
      <c r="B60" s="197"/>
      <c r="C60" s="202"/>
      <c r="D60" s="203"/>
      <c r="E60" s="203"/>
      <c r="F60" s="203"/>
      <c r="G60" s="203"/>
      <c r="H60" s="203"/>
      <c r="I60" s="203"/>
      <c r="J60" s="203"/>
      <c r="K60" s="203"/>
      <c r="L60" s="203"/>
      <c r="M60" s="203"/>
      <c r="N60" s="203"/>
      <c r="O60" s="203"/>
      <c r="P60" s="204"/>
    </row>
    <row r="61" spans="1:26" s="3" customFormat="1" ht="14.1" customHeight="1" x14ac:dyDescent="0.2">
      <c r="B61" s="197"/>
      <c r="C61" s="202"/>
      <c r="D61" s="203"/>
      <c r="E61" s="203"/>
      <c r="F61" s="203"/>
      <c r="G61" s="203"/>
      <c r="H61" s="203"/>
      <c r="I61" s="203"/>
      <c r="J61" s="203"/>
      <c r="K61" s="203"/>
      <c r="L61" s="203"/>
      <c r="M61" s="203"/>
      <c r="N61" s="203"/>
      <c r="O61" s="203"/>
      <c r="P61" s="204"/>
    </row>
    <row r="62" spans="1:26" s="3" customFormat="1" ht="14.1" customHeight="1" x14ac:dyDescent="0.2">
      <c r="B62" s="197"/>
      <c r="C62" s="202"/>
      <c r="D62" s="203"/>
      <c r="E62" s="203"/>
      <c r="F62" s="203"/>
      <c r="G62" s="203"/>
      <c r="H62" s="203"/>
      <c r="I62" s="203"/>
      <c r="J62" s="203"/>
      <c r="K62" s="203"/>
      <c r="L62" s="203"/>
      <c r="M62" s="203"/>
      <c r="N62" s="203"/>
      <c r="O62" s="203"/>
      <c r="P62" s="204"/>
    </row>
    <row r="63" spans="1:26" s="3" customFormat="1" ht="14.1" customHeight="1" x14ac:dyDescent="0.2">
      <c r="B63" s="197"/>
      <c r="C63" s="202"/>
      <c r="D63" s="203"/>
      <c r="E63" s="203"/>
      <c r="F63" s="203"/>
      <c r="G63" s="203"/>
      <c r="H63" s="203"/>
      <c r="I63" s="203"/>
      <c r="J63" s="203"/>
      <c r="K63" s="203"/>
      <c r="L63" s="203"/>
      <c r="M63" s="203"/>
      <c r="N63" s="203"/>
      <c r="O63" s="203"/>
      <c r="P63" s="204"/>
    </row>
    <row r="64" spans="1:26" s="3" customFormat="1" ht="14.1" customHeight="1" thickBot="1" x14ac:dyDescent="0.25">
      <c r="B64" s="198"/>
      <c r="C64" s="205"/>
      <c r="D64" s="206"/>
      <c r="E64" s="206"/>
      <c r="F64" s="206"/>
      <c r="G64" s="206"/>
      <c r="H64" s="206"/>
      <c r="I64" s="206"/>
      <c r="J64" s="206"/>
      <c r="K64" s="206"/>
      <c r="L64" s="206"/>
      <c r="M64" s="206"/>
      <c r="N64" s="206"/>
      <c r="O64" s="206"/>
      <c r="P64" s="207"/>
    </row>
    <row r="65" spans="1:26" s="3" customFormat="1" ht="28.5" customHeight="1" thickBot="1" x14ac:dyDescent="0.25">
      <c r="A65" s="79"/>
      <c r="B65" s="80" t="s">
        <v>89</v>
      </c>
      <c r="C65" s="175" t="s">
        <v>90</v>
      </c>
      <c r="D65" s="175"/>
      <c r="E65" s="175"/>
      <c r="F65" s="175"/>
      <c r="G65" s="175"/>
      <c r="H65" s="176"/>
      <c r="I65" s="177"/>
      <c r="J65" s="80" t="s">
        <v>91</v>
      </c>
      <c r="K65" s="175" t="s">
        <v>92</v>
      </c>
      <c r="L65" s="175"/>
      <c r="M65" s="175"/>
      <c r="N65" s="175"/>
      <c r="O65" s="175"/>
      <c r="P65" s="176"/>
    </row>
    <row r="66" spans="1:26" s="3" customFormat="1" ht="28.5" customHeight="1" thickBot="1" x14ac:dyDescent="0.25">
      <c r="B66" s="81" t="s">
        <v>93</v>
      </c>
      <c r="C66" s="179" t="s">
        <v>94</v>
      </c>
      <c r="D66" s="179"/>
      <c r="E66" s="179"/>
      <c r="F66" s="179"/>
      <c r="G66" s="179"/>
      <c r="H66" s="180"/>
      <c r="I66" s="178"/>
      <c r="J66" s="81" t="s">
        <v>95</v>
      </c>
      <c r="K66" s="179" t="s">
        <v>96</v>
      </c>
      <c r="L66" s="179"/>
      <c r="M66" s="179"/>
      <c r="N66" s="179"/>
      <c r="O66" s="179"/>
      <c r="P66" s="180"/>
    </row>
    <row r="67" spans="1:26" s="19" customFormat="1" ht="13.5" customHeight="1" x14ac:dyDescent="0.25">
      <c r="A67" s="82"/>
      <c r="B67" s="181"/>
      <c r="C67" s="184"/>
      <c r="D67" s="186"/>
      <c r="E67" s="186"/>
      <c r="F67" s="83" t="s">
        <v>84</v>
      </c>
      <c r="G67" s="83">
        <v>0.01</v>
      </c>
      <c r="H67" s="84"/>
      <c r="I67" s="85"/>
      <c r="J67" s="86"/>
      <c r="K67" s="187"/>
      <c r="L67" s="167"/>
      <c r="M67" s="170"/>
      <c r="N67" s="167"/>
      <c r="O67" s="167"/>
      <c r="P67" s="171"/>
      <c r="Q67" s="87"/>
      <c r="R67" s="87"/>
      <c r="S67" s="87"/>
      <c r="T67" s="87"/>
      <c r="U67" s="87"/>
      <c r="V67" s="87"/>
      <c r="W67" s="87"/>
      <c r="X67" s="87"/>
      <c r="Y67" s="87"/>
      <c r="Z67" s="87"/>
    </row>
    <row r="68" spans="1:26" s="19" customFormat="1" ht="13.5" customHeight="1" x14ac:dyDescent="0.25">
      <c r="A68" s="82"/>
      <c r="B68" s="182"/>
      <c r="C68" s="168"/>
      <c r="D68" s="168"/>
      <c r="E68" s="168"/>
      <c r="F68" s="88" t="s">
        <v>97</v>
      </c>
      <c r="G68" s="89">
        <f>+E67*0.1</f>
        <v>0</v>
      </c>
      <c r="H68" s="90"/>
      <c r="I68" s="91"/>
      <c r="J68" s="92"/>
      <c r="K68" s="168"/>
      <c r="L68" s="168"/>
      <c r="M68" s="168"/>
      <c r="N68" s="168"/>
      <c r="O68" s="168"/>
      <c r="P68" s="172"/>
      <c r="Q68" s="87"/>
      <c r="R68" s="87"/>
      <c r="S68" s="87"/>
      <c r="T68" s="87"/>
      <c r="U68" s="87"/>
      <c r="V68" s="87"/>
      <c r="W68" s="87"/>
      <c r="X68" s="87"/>
      <c r="Y68" s="87"/>
      <c r="Z68" s="87"/>
    </row>
    <row r="69" spans="1:26" s="19" customFormat="1" ht="13.5" customHeight="1" x14ac:dyDescent="0.25">
      <c r="A69" s="82"/>
      <c r="B69" s="182"/>
      <c r="C69" s="168"/>
      <c r="D69" s="168"/>
      <c r="E69" s="168"/>
      <c r="F69" s="88" t="s">
        <v>98</v>
      </c>
      <c r="G69" s="89">
        <f>+E67*0.2</f>
        <v>0</v>
      </c>
      <c r="H69" s="90"/>
      <c r="I69" s="91"/>
      <c r="J69" s="92"/>
      <c r="K69" s="168"/>
      <c r="L69" s="168"/>
      <c r="M69" s="168"/>
      <c r="N69" s="168"/>
      <c r="O69" s="168"/>
      <c r="P69" s="172"/>
      <c r="Q69" s="87"/>
      <c r="R69" s="87"/>
      <c r="S69" s="87"/>
      <c r="T69" s="87"/>
      <c r="U69" s="87"/>
      <c r="V69" s="87"/>
      <c r="W69" s="87"/>
      <c r="X69" s="87"/>
      <c r="Y69" s="87"/>
      <c r="Z69" s="87"/>
    </row>
    <row r="70" spans="1:26" s="19" customFormat="1" ht="13.5" customHeight="1" x14ac:dyDescent="0.25">
      <c r="A70" s="82"/>
      <c r="B70" s="182"/>
      <c r="C70" s="168"/>
      <c r="D70" s="168"/>
      <c r="E70" s="168"/>
      <c r="F70" s="88" t="s">
        <v>99</v>
      </c>
      <c r="G70" s="89">
        <f>+E67*0.3</f>
        <v>0</v>
      </c>
      <c r="H70" s="90"/>
      <c r="I70" s="91"/>
      <c r="J70" s="92"/>
      <c r="K70" s="168"/>
      <c r="L70" s="168"/>
      <c r="M70" s="168"/>
      <c r="N70" s="168"/>
      <c r="O70" s="168"/>
      <c r="P70" s="172"/>
      <c r="Q70" s="87"/>
      <c r="R70" s="87"/>
      <c r="S70" s="87"/>
      <c r="T70" s="87"/>
      <c r="U70" s="87"/>
      <c r="V70" s="87"/>
      <c r="W70" s="87"/>
      <c r="X70" s="87"/>
      <c r="Y70" s="87"/>
      <c r="Z70" s="87"/>
    </row>
    <row r="71" spans="1:26" s="19" customFormat="1" ht="13.5" customHeight="1" x14ac:dyDescent="0.25">
      <c r="A71" s="82"/>
      <c r="B71" s="182"/>
      <c r="C71" s="185"/>
      <c r="D71" s="185"/>
      <c r="E71" s="168"/>
      <c r="F71" s="88" t="s">
        <v>100</v>
      </c>
      <c r="G71" s="89">
        <f>+E67*0.4</f>
        <v>0</v>
      </c>
      <c r="H71" s="90"/>
      <c r="I71" s="91"/>
      <c r="J71" s="92"/>
      <c r="K71" s="168"/>
      <c r="L71" s="168"/>
      <c r="M71" s="168"/>
      <c r="N71" s="168"/>
      <c r="O71" s="168"/>
      <c r="P71" s="172"/>
      <c r="Q71" s="87"/>
      <c r="R71" s="87"/>
      <c r="S71" s="87"/>
      <c r="T71" s="87"/>
      <c r="U71" s="87"/>
      <c r="V71" s="87"/>
      <c r="W71" s="87"/>
      <c r="X71" s="87"/>
      <c r="Y71" s="87"/>
      <c r="Z71" s="87"/>
    </row>
    <row r="72" spans="1:26" s="19" customFormat="1" ht="13.5" customHeight="1" x14ac:dyDescent="0.25">
      <c r="A72" s="82"/>
      <c r="B72" s="182"/>
      <c r="C72" s="173"/>
      <c r="D72" s="174"/>
      <c r="E72" s="168"/>
      <c r="F72" s="88" t="s">
        <v>30</v>
      </c>
      <c r="G72" s="89">
        <f>+E67*0.5</f>
        <v>0</v>
      </c>
      <c r="H72" s="90"/>
      <c r="I72" s="91"/>
      <c r="J72" s="92"/>
      <c r="K72" s="168"/>
      <c r="L72" s="168"/>
      <c r="M72" s="168"/>
      <c r="N72" s="168"/>
      <c r="O72" s="168"/>
      <c r="P72" s="172"/>
      <c r="Q72" s="87"/>
      <c r="R72" s="87"/>
      <c r="S72" s="87"/>
      <c r="T72" s="87"/>
      <c r="U72" s="87"/>
      <c r="V72" s="87"/>
      <c r="W72" s="87"/>
      <c r="X72" s="87"/>
      <c r="Y72" s="87"/>
      <c r="Z72" s="87"/>
    </row>
    <row r="73" spans="1:26" s="19" customFormat="1" ht="13.5" customHeight="1" x14ac:dyDescent="0.25">
      <c r="A73" s="82"/>
      <c r="B73" s="182"/>
      <c r="C73" s="168"/>
      <c r="D73" s="168"/>
      <c r="E73" s="168"/>
      <c r="F73" s="88" t="s">
        <v>101</v>
      </c>
      <c r="G73" s="89">
        <f>+E67*0.6</f>
        <v>0</v>
      </c>
      <c r="H73" s="90"/>
      <c r="I73" s="91"/>
      <c r="J73" s="92"/>
      <c r="K73" s="168"/>
      <c r="L73" s="168"/>
      <c r="M73" s="168"/>
      <c r="N73" s="168"/>
      <c r="O73" s="168"/>
      <c r="P73" s="172"/>
      <c r="Q73" s="87"/>
      <c r="R73" s="87"/>
      <c r="S73" s="87"/>
      <c r="T73" s="87"/>
      <c r="U73" s="87"/>
      <c r="V73" s="87"/>
      <c r="W73" s="87"/>
      <c r="X73" s="87"/>
      <c r="Y73" s="87"/>
      <c r="Z73" s="87"/>
    </row>
    <row r="74" spans="1:26" s="19" customFormat="1" ht="13.5" customHeight="1" x14ac:dyDescent="0.25">
      <c r="A74" s="82"/>
      <c r="B74" s="182"/>
      <c r="C74" s="168"/>
      <c r="D74" s="168"/>
      <c r="E74" s="168"/>
      <c r="F74" s="88" t="s">
        <v>102</v>
      </c>
      <c r="G74" s="89">
        <f>+E67*0.7</f>
        <v>0</v>
      </c>
      <c r="H74" s="90"/>
      <c r="I74" s="91"/>
      <c r="J74" s="92"/>
      <c r="K74" s="168"/>
      <c r="L74" s="168"/>
      <c r="M74" s="168"/>
      <c r="N74" s="168"/>
      <c r="O74" s="168"/>
      <c r="P74" s="172"/>
      <c r="Q74" s="87"/>
      <c r="R74" s="87"/>
      <c r="S74" s="87"/>
      <c r="T74" s="87"/>
      <c r="U74" s="87"/>
      <c r="V74" s="87"/>
      <c r="W74" s="87"/>
      <c r="X74" s="87"/>
      <c r="Y74" s="87"/>
      <c r="Z74" s="87"/>
    </row>
    <row r="75" spans="1:26" s="19" customFormat="1" ht="13.5" customHeight="1" x14ac:dyDescent="0.25">
      <c r="A75" s="82"/>
      <c r="B75" s="182"/>
      <c r="C75" s="168"/>
      <c r="D75" s="168"/>
      <c r="E75" s="168"/>
      <c r="F75" s="88" t="s">
        <v>103</v>
      </c>
      <c r="G75" s="89">
        <f>+E67*0.8</f>
        <v>0</v>
      </c>
      <c r="H75" s="90"/>
      <c r="I75" s="91"/>
      <c r="J75" s="92"/>
      <c r="K75" s="168"/>
      <c r="L75" s="168"/>
      <c r="M75" s="168"/>
      <c r="N75" s="168"/>
      <c r="O75" s="168"/>
      <c r="P75" s="172"/>
      <c r="Q75" s="87"/>
      <c r="R75" s="87"/>
      <c r="S75" s="87"/>
      <c r="T75" s="87"/>
      <c r="U75" s="87"/>
      <c r="V75" s="87"/>
      <c r="W75" s="87"/>
      <c r="X75" s="87"/>
      <c r="Y75" s="87"/>
      <c r="Z75" s="87"/>
    </row>
    <row r="76" spans="1:26" s="19" customFormat="1" ht="13.5" customHeight="1" x14ac:dyDescent="0.25">
      <c r="A76" s="82"/>
      <c r="B76" s="182"/>
      <c r="C76" s="168"/>
      <c r="D76" s="168"/>
      <c r="E76" s="168"/>
      <c r="F76" s="88" t="s">
        <v>104</v>
      </c>
      <c r="G76" s="89">
        <f>+E67*0.9</f>
        <v>0</v>
      </c>
      <c r="H76" s="90"/>
      <c r="I76" s="91"/>
      <c r="J76" s="92"/>
      <c r="K76" s="168"/>
      <c r="L76" s="168"/>
      <c r="M76" s="168"/>
      <c r="N76" s="168"/>
      <c r="O76" s="168"/>
      <c r="P76" s="172"/>
      <c r="Q76" s="87"/>
      <c r="R76" s="87"/>
      <c r="S76" s="87"/>
      <c r="T76" s="87"/>
      <c r="U76" s="87"/>
      <c r="V76" s="87"/>
      <c r="W76" s="87"/>
      <c r="X76" s="87"/>
      <c r="Y76" s="87"/>
      <c r="Z76" s="87"/>
    </row>
    <row r="77" spans="1:26" s="19" customFormat="1" ht="15.75" thickBot="1" x14ac:dyDescent="0.3">
      <c r="A77" s="82"/>
      <c r="B77" s="183"/>
      <c r="C77" s="169"/>
      <c r="D77" s="169"/>
      <c r="E77" s="169"/>
      <c r="F77" s="93" t="s">
        <v>31</v>
      </c>
      <c r="G77" s="93">
        <f>+E67</f>
        <v>0</v>
      </c>
      <c r="H77" s="94"/>
      <c r="I77" s="95"/>
      <c r="J77" s="96"/>
      <c r="K77" s="169"/>
      <c r="L77" s="169"/>
      <c r="M77" s="169"/>
      <c r="N77" s="169"/>
      <c r="O77" s="168"/>
      <c r="P77" s="172"/>
      <c r="Q77" s="87"/>
      <c r="R77" s="87"/>
      <c r="S77" s="87"/>
      <c r="T77" s="87"/>
      <c r="U77" s="87"/>
      <c r="V77" s="87"/>
      <c r="W77" s="87"/>
      <c r="X77" s="87"/>
      <c r="Y77" s="87"/>
      <c r="Z77" s="87"/>
    </row>
    <row r="78" spans="1:26" s="3" customFormat="1" ht="12.75" x14ac:dyDescent="0.2">
      <c r="A78" s="11"/>
      <c r="B78" s="155" t="s">
        <v>32</v>
      </c>
      <c r="C78" s="155"/>
      <c r="D78" s="155"/>
      <c r="E78" s="155"/>
      <c r="F78" s="155"/>
      <c r="G78" s="155"/>
      <c r="H78" s="155"/>
      <c r="I78" s="155"/>
      <c r="J78" s="155"/>
      <c r="K78" s="12">
        <f>ROUND(+M78/L78,3)</f>
        <v>9.7000000000000003E-2</v>
      </c>
      <c r="L78" s="16">
        <f>SUM(L19:L77)</f>
        <v>6.3E-2</v>
      </c>
      <c r="M78" s="15">
        <f>SUM(M19:M77)</f>
        <v>6.0999999999999995E-3</v>
      </c>
      <c r="N78" s="13">
        <f>ROUND(SUM(N19:N77),0)</f>
        <v>100</v>
      </c>
      <c r="O78" s="307" t="s">
        <v>33</v>
      </c>
      <c r="P78" s="309"/>
    </row>
    <row r="79" spans="1:26" s="3" customFormat="1" ht="15" customHeight="1" thickBot="1" x14ac:dyDescent="0.25">
      <c r="A79" s="11"/>
      <c r="B79" s="156"/>
      <c r="C79" s="156"/>
      <c r="D79" s="156"/>
      <c r="E79" s="156"/>
      <c r="F79" s="156"/>
      <c r="G79" s="156"/>
      <c r="H79" s="156"/>
      <c r="I79" s="156"/>
      <c r="J79" s="156"/>
      <c r="K79" s="14" t="s">
        <v>34</v>
      </c>
      <c r="L79" s="14" t="s">
        <v>50</v>
      </c>
      <c r="M79" s="14" t="s">
        <v>51</v>
      </c>
      <c r="N79" s="14" t="s">
        <v>35</v>
      </c>
      <c r="O79" s="308"/>
      <c r="P79" s="310"/>
    </row>
    <row r="80" spans="1:26" ht="15" customHeight="1" thickBot="1" x14ac:dyDescent="0.3">
      <c r="A80" s="5"/>
      <c r="B80" s="161" t="s">
        <v>105</v>
      </c>
      <c r="C80" s="162"/>
      <c r="D80" s="162"/>
      <c r="E80" s="162"/>
      <c r="F80" s="163"/>
      <c r="G80" s="161" t="s">
        <v>106</v>
      </c>
      <c r="H80" s="162"/>
      <c r="I80" s="162"/>
      <c r="J80" s="162"/>
      <c r="K80" s="163"/>
      <c r="L80" s="164" t="s">
        <v>53</v>
      </c>
      <c r="M80" s="165"/>
      <c r="N80" s="165"/>
      <c r="O80" s="165"/>
      <c r="P80" s="166"/>
    </row>
    <row r="81" spans="1:16" ht="15" customHeight="1" x14ac:dyDescent="0.25">
      <c r="A81" s="5"/>
      <c r="B81" s="128"/>
      <c r="C81" s="129"/>
      <c r="D81" s="129"/>
      <c r="E81" s="129"/>
      <c r="F81" s="130"/>
      <c r="G81" s="128"/>
      <c r="H81" s="129"/>
      <c r="I81" s="129"/>
      <c r="J81" s="129"/>
      <c r="K81" s="130"/>
      <c r="L81" s="137" t="s">
        <v>107</v>
      </c>
      <c r="M81" s="138"/>
      <c r="N81" s="138"/>
      <c r="O81" s="139">
        <f>+AVERAGE(E18:E58)</f>
        <v>5.3375000000000006E-2</v>
      </c>
      <c r="P81" s="140"/>
    </row>
    <row r="82" spans="1:16" ht="15" customHeight="1" thickBot="1" x14ac:dyDescent="0.3">
      <c r="A82" s="5"/>
      <c r="B82" s="131"/>
      <c r="C82" s="132"/>
      <c r="D82" s="132"/>
      <c r="E82" s="132"/>
      <c r="F82" s="133"/>
      <c r="G82" s="131"/>
      <c r="H82" s="132"/>
      <c r="I82" s="132"/>
      <c r="J82" s="132"/>
      <c r="K82" s="133"/>
      <c r="L82" s="141" t="s">
        <v>108</v>
      </c>
      <c r="M82" s="142"/>
      <c r="N82" s="142"/>
      <c r="O82" s="143">
        <f>+MAX(E18:E58)</f>
        <v>0.12</v>
      </c>
      <c r="P82" s="144"/>
    </row>
    <row r="83" spans="1:16" ht="18" customHeight="1" x14ac:dyDescent="0.25">
      <c r="A83" s="6"/>
      <c r="B83" s="131"/>
      <c r="C83" s="132"/>
      <c r="D83" s="132"/>
      <c r="E83" s="132"/>
      <c r="F83" s="133"/>
      <c r="G83" s="131"/>
      <c r="H83" s="132"/>
      <c r="I83" s="132"/>
      <c r="J83" s="132"/>
      <c r="K83" s="133"/>
      <c r="L83" s="145" t="s">
        <v>125</v>
      </c>
      <c r="M83" s="146"/>
      <c r="N83" s="146"/>
      <c r="O83" s="146"/>
      <c r="P83" s="147"/>
    </row>
    <row r="84" spans="1:16" ht="78.75" customHeight="1" x14ac:dyDescent="0.25">
      <c r="A84" s="10"/>
      <c r="B84" s="131"/>
      <c r="C84" s="132"/>
      <c r="D84" s="132"/>
      <c r="E84" s="132"/>
      <c r="F84" s="133"/>
      <c r="G84" s="131"/>
      <c r="H84" s="132"/>
      <c r="I84" s="132"/>
      <c r="J84" s="132"/>
      <c r="K84" s="133"/>
      <c r="L84" s="145"/>
      <c r="M84" s="146"/>
      <c r="N84" s="146"/>
      <c r="O84" s="146"/>
      <c r="P84" s="147"/>
    </row>
    <row r="85" spans="1:16" ht="15" customHeight="1" thickBot="1" x14ac:dyDescent="0.3">
      <c r="A85" s="5"/>
      <c r="B85" s="131"/>
      <c r="C85" s="132"/>
      <c r="D85" s="132"/>
      <c r="E85" s="132"/>
      <c r="F85" s="133"/>
      <c r="G85" s="131"/>
      <c r="H85" s="132"/>
      <c r="I85" s="132"/>
      <c r="J85" s="132"/>
      <c r="K85" s="133"/>
      <c r="L85" s="148"/>
      <c r="M85" s="149"/>
      <c r="N85" s="149"/>
      <c r="O85" s="149"/>
      <c r="P85" s="150"/>
    </row>
    <row r="86" spans="1:16" ht="15.75" customHeight="1" thickBot="1" x14ac:dyDescent="0.3">
      <c r="A86" s="5"/>
      <c r="B86" s="131"/>
      <c r="C86" s="132"/>
      <c r="D86" s="132"/>
      <c r="E86" s="132"/>
      <c r="F86" s="133"/>
      <c r="G86" s="131"/>
      <c r="H86" s="132"/>
      <c r="I86" s="132"/>
      <c r="J86" s="132"/>
      <c r="K86" s="133"/>
      <c r="L86" s="151" t="s">
        <v>36</v>
      </c>
      <c r="M86" s="152"/>
      <c r="N86" s="152"/>
      <c r="O86" s="152"/>
      <c r="P86" s="104">
        <v>9.5</v>
      </c>
    </row>
    <row r="87" spans="1:16" ht="29.25" customHeight="1" thickBot="1" x14ac:dyDescent="0.3">
      <c r="A87" s="5"/>
      <c r="B87" s="134"/>
      <c r="C87" s="135"/>
      <c r="D87" s="135"/>
      <c r="E87" s="135"/>
      <c r="F87" s="136"/>
      <c r="G87" s="134"/>
      <c r="H87" s="135"/>
      <c r="I87" s="135"/>
      <c r="J87" s="135"/>
      <c r="K87" s="136"/>
      <c r="L87" s="153" t="s">
        <v>52</v>
      </c>
      <c r="M87" s="154"/>
      <c r="N87" s="154"/>
      <c r="O87" s="154"/>
      <c r="P87" s="105" t="s">
        <v>115</v>
      </c>
    </row>
    <row r="88" spans="1:16" ht="23.45" customHeight="1" thickBot="1" x14ac:dyDescent="0.3">
      <c r="A88" s="7"/>
      <c r="B88" s="116"/>
      <c r="C88" s="116"/>
      <c r="D88" s="116"/>
      <c r="E88" s="116"/>
      <c r="F88" s="116"/>
      <c r="G88" s="116"/>
      <c r="H88" s="116"/>
      <c r="I88" s="116"/>
      <c r="J88" s="116"/>
      <c r="K88" s="116"/>
      <c r="L88" s="116"/>
      <c r="M88" s="116"/>
      <c r="N88" s="116"/>
      <c r="O88" s="116"/>
      <c r="P88" s="116"/>
    </row>
    <row r="89" spans="1:16" ht="15.75" thickBot="1" x14ac:dyDescent="0.3">
      <c r="A89" s="117" t="s">
        <v>37</v>
      </c>
      <c r="B89" s="118"/>
      <c r="C89" s="118"/>
      <c r="D89" s="118"/>
      <c r="E89" s="118"/>
      <c r="F89" s="118"/>
      <c r="G89" s="118"/>
      <c r="H89" s="118"/>
      <c r="I89" s="118"/>
      <c r="J89" s="118"/>
      <c r="K89" s="118"/>
      <c r="L89" s="118"/>
      <c r="M89" s="118"/>
      <c r="N89" s="118"/>
      <c r="O89" s="118"/>
      <c r="P89" s="119"/>
    </row>
    <row r="90" spans="1:16" ht="159" customHeight="1" thickBot="1" x14ac:dyDescent="0.3">
      <c r="A90" s="4"/>
      <c r="B90" s="300"/>
      <c r="C90" s="301"/>
      <c r="D90" s="301"/>
      <c r="E90" s="301"/>
      <c r="F90" s="302"/>
      <c r="G90" s="300"/>
      <c r="H90" s="301"/>
      <c r="I90" s="301"/>
      <c r="J90" s="301"/>
      <c r="K90" s="302"/>
      <c r="L90" s="300"/>
      <c r="M90" s="301"/>
      <c r="N90" s="301"/>
      <c r="O90" s="301"/>
      <c r="P90" s="303"/>
    </row>
    <row r="91" spans="1:16" ht="21.75" customHeight="1" thickBot="1" x14ac:dyDescent="0.3">
      <c r="A91" s="4"/>
      <c r="B91" s="304"/>
      <c r="C91" s="305"/>
      <c r="D91" s="305"/>
      <c r="E91" s="305"/>
      <c r="F91" s="311"/>
      <c r="G91" s="304"/>
      <c r="H91" s="305"/>
      <c r="I91" s="305"/>
      <c r="J91" s="305"/>
      <c r="K91" s="311"/>
      <c r="L91" s="304"/>
      <c r="M91" s="305"/>
      <c r="N91" s="305"/>
      <c r="O91" s="305"/>
      <c r="P91" s="306"/>
    </row>
    <row r="92" spans="1:16" s="9" customFormat="1" ht="16.899999999999999" customHeight="1" thickBot="1" x14ac:dyDescent="0.3">
      <c r="A92" s="8"/>
      <c r="B92" s="123"/>
      <c r="C92" s="123"/>
      <c r="D92" s="123"/>
      <c r="E92" s="123"/>
      <c r="F92" s="123"/>
      <c r="G92" s="123"/>
      <c r="H92" s="123"/>
      <c r="I92" s="123"/>
      <c r="J92" s="123"/>
      <c r="K92" s="123"/>
      <c r="L92" s="123"/>
      <c r="M92" s="123"/>
      <c r="N92" s="123"/>
      <c r="O92" s="123"/>
      <c r="P92" s="124"/>
    </row>
    <row r="93" spans="1:16" s="3" customFormat="1" ht="15.75" customHeight="1" thickBot="1" x14ac:dyDescent="0.25">
      <c r="A93" s="125" t="s">
        <v>38</v>
      </c>
      <c r="B93" s="126"/>
      <c r="C93" s="126"/>
      <c r="D93" s="126"/>
      <c r="E93" s="126"/>
      <c r="F93" s="126"/>
      <c r="G93" s="126"/>
      <c r="H93" s="126"/>
      <c r="I93" s="126"/>
      <c r="J93" s="126" t="s">
        <v>39</v>
      </c>
      <c r="K93" s="126"/>
      <c r="L93" s="126"/>
      <c r="M93" s="126"/>
      <c r="N93" s="126"/>
      <c r="O93" s="126"/>
      <c r="P93" s="127"/>
    </row>
  </sheetData>
  <mergeCells count="18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54:M58"/>
    <mergeCell ref="N54:N58"/>
    <mergeCell ref="O54:O58"/>
    <mergeCell ref="P54:P58"/>
    <mergeCell ref="B59:B64"/>
    <mergeCell ref="C59:P64"/>
    <mergeCell ref="M49:M53"/>
    <mergeCell ref="N49:N53"/>
    <mergeCell ref="O49:O53"/>
    <mergeCell ref="P49:P53"/>
    <mergeCell ref="B54:B58"/>
    <mergeCell ref="C54:C58"/>
    <mergeCell ref="D54:D58"/>
    <mergeCell ref="E54:E58"/>
    <mergeCell ref="K54:K58"/>
    <mergeCell ref="L54:L58"/>
    <mergeCell ref="C65:H65"/>
    <mergeCell ref="I65:I66"/>
    <mergeCell ref="K65:P65"/>
    <mergeCell ref="C66:H66"/>
    <mergeCell ref="K66:P66"/>
    <mergeCell ref="B67:B77"/>
    <mergeCell ref="C67:C71"/>
    <mergeCell ref="D67:D71"/>
    <mergeCell ref="E67:E77"/>
    <mergeCell ref="K67:K77"/>
    <mergeCell ref="B78:J79"/>
    <mergeCell ref="O78:O79"/>
    <mergeCell ref="P78:P79"/>
    <mergeCell ref="B80:F80"/>
    <mergeCell ref="G80:K80"/>
    <mergeCell ref="L80:P80"/>
    <mergeCell ref="L67:L77"/>
    <mergeCell ref="M67:M77"/>
    <mergeCell ref="N67:N77"/>
    <mergeCell ref="O67:O77"/>
    <mergeCell ref="P67:P77"/>
    <mergeCell ref="C72:C77"/>
    <mergeCell ref="D72:D77"/>
    <mergeCell ref="B81:F87"/>
    <mergeCell ref="G81:K87"/>
    <mergeCell ref="L81:N81"/>
    <mergeCell ref="O81:P81"/>
    <mergeCell ref="L82:N82"/>
    <mergeCell ref="O82:P82"/>
    <mergeCell ref="L83:P85"/>
    <mergeCell ref="L86:O86"/>
    <mergeCell ref="L87:O87"/>
    <mergeCell ref="B92:P92"/>
    <mergeCell ref="A93:C93"/>
    <mergeCell ref="D93:I93"/>
    <mergeCell ref="J93:K93"/>
    <mergeCell ref="L93:P93"/>
    <mergeCell ref="B88:P88"/>
    <mergeCell ref="A89:P89"/>
    <mergeCell ref="B90:F90"/>
    <mergeCell ref="G90:K90"/>
    <mergeCell ref="L90:P90"/>
    <mergeCell ref="B91:F91"/>
    <mergeCell ref="G91:K91"/>
    <mergeCell ref="L91:P91"/>
  </mergeCells>
  <printOptions horizontalCentered="1"/>
  <pageMargins left="0.35433070866141736" right="0.23622047244094491" top="0.74803149606299213" bottom="0.74803149606299213" header="0.19685039370078741" footer="0.31496062992125984"/>
  <pageSetup scale="62" fitToHeight="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26625" r:id="rId5">
          <objectPr defaultSize="0" autoPict="0" r:id="rId6">
            <anchor moveWithCells="1">
              <from>
                <xdr:col>14</xdr:col>
                <xdr:colOff>0</xdr:colOff>
                <xdr:row>1</xdr:row>
                <xdr:rowOff>66675</xdr:rowOff>
              </from>
              <to>
                <xdr:col>15</xdr:col>
                <xdr:colOff>123825</xdr:colOff>
                <xdr:row>2</xdr:row>
                <xdr:rowOff>104775</xdr:rowOff>
              </to>
            </anchor>
          </objectPr>
        </oleObject>
      </mc:Choice>
      <mc:Fallback>
        <oleObject progId="CorelDRAW.Graphic.13" shapeId="26625"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Planta y sección típica</vt:lpstr>
      <vt:lpstr>Aforo 1</vt:lpstr>
      <vt:lpstr>Aforo 2</vt:lpstr>
      <vt:lpstr>Aforo 3</vt:lpstr>
      <vt:lpstr>Aforo 4</vt:lpstr>
      <vt:lpstr>'Aforo 1'!Área_de_impresión</vt:lpstr>
      <vt:lpstr>'Aforo 2'!Área_de_impresión</vt:lpstr>
      <vt:lpstr>'Aforo 3'!Área_de_impresión</vt:lpstr>
      <vt:lpstr>'Aforo 4'!Área_de_impresión</vt:lpstr>
      <vt:lpstr>'Aforo 1'!Títulos_a_imprimir</vt:lpstr>
      <vt:lpstr>'Aforo 2'!Títulos_a_imprimir</vt:lpstr>
      <vt:lpstr>'Aforo 3'!Títulos_a_imprimir</vt:lpstr>
      <vt:lpstr>'Aforo 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2019-05-16T20:10:00Z</dcterms:modified>
</cp:coreProperties>
</file>