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98" r:id="rId2"/>
    <sheet name="Aforo 2" sheetId="99" r:id="rId3"/>
    <sheet name="Aforo 3" sheetId="100" r:id="rId4"/>
    <sheet name="Aforo 4" sheetId="101" r:id="rId5"/>
  </sheets>
  <definedNames>
    <definedName name="_xlnm.Print_Area" localSheetId="1">'Aforo 1'!$B$1:$P$118</definedName>
    <definedName name="_xlnm.Print_Area" localSheetId="2">'Aforo 2'!$B$1:$P$118</definedName>
    <definedName name="_xlnm.Print_Area" localSheetId="3">'Aforo 3'!$B$1:$P$118</definedName>
    <definedName name="_xlnm.Print_Area" localSheetId="4">'Aforo 4'!$B$1:$P$118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7" i="101" l="1"/>
  <c r="O106" i="101"/>
  <c r="G101" i="101"/>
  <c r="G97" i="101"/>
  <c r="D97" i="101"/>
  <c r="G95" i="101"/>
  <c r="K92" i="101"/>
  <c r="E92" i="101"/>
  <c r="G100" i="101" s="1"/>
  <c r="D92" i="101"/>
  <c r="B92" i="101"/>
  <c r="G83" i="101"/>
  <c r="G82" i="101"/>
  <c r="G81" i="101"/>
  <c r="G80" i="101"/>
  <c r="K79" i="101"/>
  <c r="G78" i="101"/>
  <c r="G77" i="101"/>
  <c r="G76" i="101"/>
  <c r="G75" i="101"/>
  <c r="K74" i="101"/>
  <c r="G73" i="101"/>
  <c r="G72" i="101"/>
  <c r="G71" i="101"/>
  <c r="G70" i="101"/>
  <c r="K69" i="101"/>
  <c r="G68" i="101"/>
  <c r="G67" i="101"/>
  <c r="G66" i="101"/>
  <c r="G65" i="101"/>
  <c r="K64" i="101"/>
  <c r="G63" i="101"/>
  <c r="G62" i="101"/>
  <c r="G61" i="101"/>
  <c r="G60" i="101"/>
  <c r="K59" i="101"/>
  <c r="G58" i="101"/>
  <c r="G57" i="101"/>
  <c r="G56" i="101"/>
  <c r="G55" i="101"/>
  <c r="K54" i="101"/>
  <c r="G53" i="101"/>
  <c r="G52" i="101"/>
  <c r="G51" i="101"/>
  <c r="G50" i="101"/>
  <c r="K49" i="101"/>
  <c r="G48" i="101"/>
  <c r="G47" i="101"/>
  <c r="G46" i="101"/>
  <c r="G45" i="101"/>
  <c r="K44" i="101"/>
  <c r="G43" i="101"/>
  <c r="G42" i="101"/>
  <c r="G41" i="101"/>
  <c r="G40" i="101"/>
  <c r="K39" i="101"/>
  <c r="G38" i="101"/>
  <c r="G37" i="101"/>
  <c r="G36" i="101"/>
  <c r="G35" i="101"/>
  <c r="K34" i="101"/>
  <c r="G33" i="101"/>
  <c r="G32" i="101"/>
  <c r="G31" i="101"/>
  <c r="G30" i="101"/>
  <c r="G28" i="101"/>
  <c r="G27" i="101"/>
  <c r="G26" i="101"/>
  <c r="G25" i="101"/>
  <c r="K24" i="101"/>
  <c r="G23" i="101"/>
  <c r="G22" i="101"/>
  <c r="G21" i="101"/>
  <c r="G20" i="101"/>
  <c r="K19" i="101"/>
  <c r="C18" i="101"/>
  <c r="C19" i="101" s="1"/>
  <c r="L19" i="101" l="1"/>
  <c r="C24" i="101"/>
  <c r="G102" i="101"/>
  <c r="G93" i="101"/>
  <c r="G99" i="101"/>
  <c r="G96" i="101"/>
  <c r="G98" i="101"/>
  <c r="G94" i="101"/>
  <c r="M19" i="101" l="1"/>
  <c r="C92" i="101"/>
  <c r="C29" i="101"/>
  <c r="L24" i="101"/>
  <c r="M24" i="101" s="1"/>
  <c r="C97" i="101" l="1"/>
  <c r="L92" i="101" s="1"/>
  <c r="M92" i="101" s="1"/>
  <c r="C34" i="101"/>
  <c r="L34" i="101" l="1"/>
  <c r="C39" i="101"/>
  <c r="L39" i="101" l="1"/>
  <c r="M39" i="101" s="1"/>
  <c r="C44" i="101"/>
  <c r="M34" i="101"/>
  <c r="C49" i="101" l="1"/>
  <c r="L44" i="101"/>
  <c r="M44" i="101" l="1"/>
  <c r="L49" i="101"/>
  <c r="M49" i="101" s="1"/>
  <c r="C54" i="101"/>
  <c r="L54" i="101" l="1"/>
  <c r="M54" i="101" s="1"/>
  <c r="C59" i="101"/>
  <c r="L59" i="101" l="1"/>
  <c r="M59" i="101" s="1"/>
  <c r="C64" i="101"/>
  <c r="C69" i="101" l="1"/>
  <c r="L64" i="101"/>
  <c r="M64" i="101" s="1"/>
  <c r="L69" i="101" l="1"/>
  <c r="M69" i="101" s="1"/>
  <c r="C74" i="101"/>
  <c r="C79" i="101" l="1"/>
  <c r="L79" i="101" s="1"/>
  <c r="L74" i="101"/>
  <c r="M74" i="101" s="1"/>
  <c r="M79" i="101" l="1"/>
  <c r="L103" i="101"/>
  <c r="M103" i="101" l="1"/>
  <c r="K103" i="101" l="1"/>
  <c r="N24" i="101"/>
  <c r="N19" i="101"/>
  <c r="N92" i="101"/>
  <c r="N34" i="101"/>
  <c r="N39" i="101"/>
  <c r="N49" i="101"/>
  <c r="N44" i="101"/>
  <c r="N54" i="101"/>
  <c r="N59" i="101"/>
  <c r="N64" i="101"/>
  <c r="N69" i="101"/>
  <c r="N74" i="101"/>
  <c r="N79" i="101"/>
  <c r="N103" i="101" l="1"/>
  <c r="O107" i="100" l="1"/>
  <c r="O106" i="100"/>
  <c r="G101" i="100"/>
  <c r="G97" i="100"/>
  <c r="D97" i="100"/>
  <c r="G95" i="100"/>
  <c r="K92" i="100"/>
  <c r="E92" i="100"/>
  <c r="G100" i="100" s="1"/>
  <c r="D92" i="100"/>
  <c r="B92" i="100"/>
  <c r="G83" i="100"/>
  <c r="G82" i="100"/>
  <c r="G81" i="100"/>
  <c r="G80" i="100"/>
  <c r="K79" i="100"/>
  <c r="G78" i="100"/>
  <c r="G77" i="100"/>
  <c r="G76" i="100"/>
  <c r="G75" i="100"/>
  <c r="K74" i="100"/>
  <c r="G73" i="100"/>
  <c r="G72" i="100"/>
  <c r="G71" i="100"/>
  <c r="G70" i="100"/>
  <c r="K69" i="100"/>
  <c r="G68" i="100"/>
  <c r="G67" i="100"/>
  <c r="G66" i="100"/>
  <c r="G65" i="100"/>
  <c r="K64" i="100"/>
  <c r="G63" i="100"/>
  <c r="G62" i="100"/>
  <c r="G61" i="100"/>
  <c r="G60" i="100"/>
  <c r="K59" i="100"/>
  <c r="G58" i="100"/>
  <c r="G57" i="100"/>
  <c r="G56" i="100"/>
  <c r="G55" i="100"/>
  <c r="K54" i="100"/>
  <c r="G53" i="100"/>
  <c r="G52" i="100"/>
  <c r="G51" i="100"/>
  <c r="G50" i="100"/>
  <c r="K49" i="100"/>
  <c r="G48" i="100"/>
  <c r="G47" i="100"/>
  <c r="G46" i="100"/>
  <c r="G45" i="100"/>
  <c r="K44" i="100"/>
  <c r="G43" i="100"/>
  <c r="G42" i="100"/>
  <c r="G41" i="100"/>
  <c r="G40" i="100"/>
  <c r="K39" i="100"/>
  <c r="G38" i="100"/>
  <c r="G37" i="100"/>
  <c r="G36" i="100"/>
  <c r="G35" i="100"/>
  <c r="K34" i="100"/>
  <c r="G33" i="100"/>
  <c r="G32" i="100"/>
  <c r="G31" i="100"/>
  <c r="G30" i="100"/>
  <c r="G28" i="100"/>
  <c r="G27" i="100"/>
  <c r="G26" i="100"/>
  <c r="G25" i="100"/>
  <c r="K24" i="100"/>
  <c r="G23" i="100"/>
  <c r="G22" i="100"/>
  <c r="G21" i="100"/>
  <c r="G20" i="100"/>
  <c r="K19" i="100"/>
  <c r="C18" i="100"/>
  <c r="C19" i="100" s="1"/>
  <c r="L19" i="100" l="1"/>
  <c r="C24" i="100"/>
  <c r="G96" i="100"/>
  <c r="G98" i="100"/>
  <c r="G102" i="100"/>
  <c r="G93" i="100"/>
  <c r="G99" i="100"/>
  <c r="G94" i="100"/>
  <c r="C92" i="100" l="1"/>
  <c r="C29" i="100"/>
  <c r="L24" i="100"/>
  <c r="M24" i="100" s="1"/>
  <c r="M19" i="100"/>
  <c r="C34" i="100" l="1"/>
  <c r="C97" i="100"/>
  <c r="L92" i="100" s="1"/>
  <c r="M92" i="100" s="1"/>
  <c r="L34" i="100" l="1"/>
  <c r="C39" i="100"/>
  <c r="L39" i="100" l="1"/>
  <c r="M39" i="100" s="1"/>
  <c r="C44" i="100"/>
  <c r="M34" i="100"/>
  <c r="C49" i="100" l="1"/>
  <c r="L44" i="100"/>
  <c r="M44" i="100" l="1"/>
  <c r="C54" i="100"/>
  <c r="L49" i="100"/>
  <c r="M49" i="100" s="1"/>
  <c r="L54" i="100" l="1"/>
  <c r="M54" i="100" s="1"/>
  <c r="C59" i="100"/>
  <c r="L59" i="100" l="1"/>
  <c r="M59" i="100" s="1"/>
  <c r="C64" i="100"/>
  <c r="C69" i="100" l="1"/>
  <c r="L64" i="100"/>
  <c r="M64" i="100" s="1"/>
  <c r="C74" i="100" l="1"/>
  <c r="L69" i="100"/>
  <c r="M69" i="100" s="1"/>
  <c r="L74" i="100" l="1"/>
  <c r="M74" i="100" s="1"/>
  <c r="C79" i="100"/>
  <c r="L79" i="100" s="1"/>
  <c r="M79" i="100" l="1"/>
  <c r="L103" i="100"/>
  <c r="M103" i="100" l="1"/>
  <c r="K103" i="100" l="1"/>
  <c r="N24" i="100"/>
  <c r="N19" i="100"/>
  <c r="N92" i="100"/>
  <c r="N34" i="100"/>
  <c r="N39" i="100"/>
  <c r="N49" i="100"/>
  <c r="N44" i="100"/>
  <c r="N54" i="100"/>
  <c r="N59" i="100"/>
  <c r="N64" i="100"/>
  <c r="N69" i="100"/>
  <c r="N74" i="100"/>
  <c r="N79" i="100"/>
  <c r="N103" i="100" l="1"/>
  <c r="O107" i="99" l="1"/>
  <c r="O106" i="99"/>
  <c r="G101" i="99"/>
  <c r="G100" i="99"/>
  <c r="G97" i="99"/>
  <c r="D97" i="99"/>
  <c r="G95" i="99"/>
  <c r="G94" i="99"/>
  <c r="G93" i="99"/>
  <c r="K92" i="99"/>
  <c r="E92" i="99"/>
  <c r="G99" i="99" s="1"/>
  <c r="D92" i="99"/>
  <c r="B92" i="99"/>
  <c r="G83" i="99"/>
  <c r="G82" i="99"/>
  <c r="G81" i="99"/>
  <c r="G80" i="99"/>
  <c r="K79" i="99"/>
  <c r="G78" i="99"/>
  <c r="G77" i="99"/>
  <c r="G76" i="99"/>
  <c r="G75" i="99"/>
  <c r="K74" i="99"/>
  <c r="G73" i="99"/>
  <c r="G72" i="99"/>
  <c r="G71" i="99"/>
  <c r="G70" i="99"/>
  <c r="K69" i="99"/>
  <c r="G68" i="99"/>
  <c r="G67" i="99"/>
  <c r="G66" i="99"/>
  <c r="G65" i="99"/>
  <c r="K64" i="99"/>
  <c r="G63" i="99"/>
  <c r="G62" i="99"/>
  <c r="G61" i="99"/>
  <c r="G60" i="99"/>
  <c r="K59" i="99"/>
  <c r="G58" i="99"/>
  <c r="G57" i="99"/>
  <c r="G56" i="99"/>
  <c r="G55" i="99"/>
  <c r="K54" i="99"/>
  <c r="G53" i="99"/>
  <c r="G52" i="99"/>
  <c r="G51" i="99"/>
  <c r="G50" i="99"/>
  <c r="K49" i="99"/>
  <c r="G48" i="99"/>
  <c r="G47" i="99"/>
  <c r="G46" i="99"/>
  <c r="G45" i="99"/>
  <c r="K44" i="99"/>
  <c r="G43" i="99"/>
  <c r="G42" i="99"/>
  <c r="G41" i="99"/>
  <c r="G40" i="99"/>
  <c r="K39" i="99"/>
  <c r="G38" i="99"/>
  <c r="G37" i="99"/>
  <c r="G36" i="99"/>
  <c r="G35" i="99"/>
  <c r="K34" i="99"/>
  <c r="G33" i="99"/>
  <c r="G32" i="99"/>
  <c r="G31" i="99"/>
  <c r="G30" i="99"/>
  <c r="G28" i="99"/>
  <c r="G27" i="99"/>
  <c r="G26" i="99"/>
  <c r="G25" i="99"/>
  <c r="K24" i="99"/>
  <c r="G23" i="99"/>
  <c r="G22" i="99"/>
  <c r="G21" i="99"/>
  <c r="G20" i="99"/>
  <c r="K19" i="99"/>
  <c r="C18" i="99"/>
  <c r="C19" i="99" s="1"/>
  <c r="L19" i="99" l="1"/>
  <c r="C24" i="99"/>
  <c r="G96" i="99"/>
  <c r="G98" i="99"/>
  <c r="G102" i="99"/>
  <c r="M19" i="99" l="1"/>
  <c r="C92" i="99"/>
  <c r="C29" i="99"/>
  <c r="L24" i="99"/>
  <c r="M24" i="99" s="1"/>
  <c r="C97" i="99" l="1"/>
  <c r="L92" i="99" s="1"/>
  <c r="M92" i="99" s="1"/>
  <c r="C34" i="99"/>
  <c r="L34" i="99" l="1"/>
  <c r="C39" i="99"/>
  <c r="L39" i="99" l="1"/>
  <c r="M39" i="99" s="1"/>
  <c r="C44" i="99"/>
  <c r="M34" i="99"/>
  <c r="C49" i="99" l="1"/>
  <c r="L44" i="99"/>
  <c r="M44" i="99" l="1"/>
  <c r="C54" i="99"/>
  <c r="L49" i="99"/>
  <c r="M49" i="99" s="1"/>
  <c r="L54" i="99" l="1"/>
  <c r="M54" i="99" s="1"/>
  <c r="C59" i="99"/>
  <c r="L59" i="99" l="1"/>
  <c r="M59" i="99" s="1"/>
  <c r="C64" i="99"/>
  <c r="C69" i="99" l="1"/>
  <c r="L64" i="99"/>
  <c r="M64" i="99" s="1"/>
  <c r="C74" i="99" l="1"/>
  <c r="L69" i="99"/>
  <c r="M69" i="99" s="1"/>
  <c r="L74" i="99" l="1"/>
  <c r="M74" i="99" s="1"/>
  <c r="C79" i="99"/>
  <c r="L79" i="99" s="1"/>
  <c r="M79" i="99" l="1"/>
  <c r="L103" i="99"/>
  <c r="M103" i="99" l="1"/>
  <c r="K103" i="99" l="1"/>
  <c r="N24" i="99"/>
  <c r="N19" i="99"/>
  <c r="N92" i="99"/>
  <c r="N34" i="99"/>
  <c r="N39" i="99"/>
  <c r="N44" i="99"/>
  <c r="N49" i="99"/>
  <c r="N54" i="99"/>
  <c r="N59" i="99"/>
  <c r="N64" i="99"/>
  <c r="N69" i="99"/>
  <c r="N74" i="99"/>
  <c r="N79" i="99"/>
  <c r="N103" i="99" l="1"/>
  <c r="O107" i="98" l="1"/>
  <c r="O106" i="98"/>
  <c r="G101" i="98"/>
  <c r="G100" i="98"/>
  <c r="G97" i="98"/>
  <c r="D97" i="98"/>
  <c r="G95" i="98"/>
  <c r="G94" i="98"/>
  <c r="K92" i="98"/>
  <c r="E92" i="98"/>
  <c r="G99" i="98" s="1"/>
  <c r="D92" i="98"/>
  <c r="B92" i="98"/>
  <c r="G83" i="98"/>
  <c r="G82" i="98"/>
  <c r="G81" i="98"/>
  <c r="G80" i="98"/>
  <c r="K79" i="98"/>
  <c r="G78" i="98"/>
  <c r="G77" i="98"/>
  <c r="G76" i="98"/>
  <c r="G75" i="98"/>
  <c r="K74" i="98"/>
  <c r="G73" i="98"/>
  <c r="G72" i="98"/>
  <c r="G71" i="98"/>
  <c r="G70" i="98"/>
  <c r="K69" i="98"/>
  <c r="G68" i="98"/>
  <c r="G67" i="98"/>
  <c r="G66" i="98"/>
  <c r="G65" i="98"/>
  <c r="K64" i="98"/>
  <c r="G63" i="98"/>
  <c r="G62" i="98"/>
  <c r="G61" i="98"/>
  <c r="G60" i="98"/>
  <c r="K59" i="98"/>
  <c r="G58" i="98"/>
  <c r="G57" i="98"/>
  <c r="G56" i="98"/>
  <c r="G55" i="98"/>
  <c r="K54" i="98"/>
  <c r="G53" i="98"/>
  <c r="G52" i="98"/>
  <c r="G51" i="98"/>
  <c r="G50" i="98"/>
  <c r="K49" i="98"/>
  <c r="G48" i="98"/>
  <c r="G47" i="98"/>
  <c r="G46" i="98"/>
  <c r="G45" i="98"/>
  <c r="K44" i="98"/>
  <c r="G43" i="98"/>
  <c r="G42" i="98"/>
  <c r="G41" i="98"/>
  <c r="G40" i="98"/>
  <c r="K39" i="98"/>
  <c r="G38" i="98"/>
  <c r="G37" i="98"/>
  <c r="G36" i="98"/>
  <c r="G35" i="98"/>
  <c r="K34" i="98"/>
  <c r="G33" i="98"/>
  <c r="G32" i="98"/>
  <c r="G31" i="98"/>
  <c r="G30" i="98"/>
  <c r="G28" i="98"/>
  <c r="G27" i="98"/>
  <c r="G26" i="98"/>
  <c r="G25" i="98"/>
  <c r="K24" i="98"/>
  <c r="G23" i="98"/>
  <c r="G22" i="98"/>
  <c r="G21" i="98"/>
  <c r="G20" i="98"/>
  <c r="K19" i="98"/>
  <c r="C18" i="98"/>
  <c r="C19" i="98" s="1"/>
  <c r="L19" i="98" l="1"/>
  <c r="C24" i="98"/>
  <c r="G96" i="98"/>
  <c r="G98" i="98"/>
  <c r="G102" i="98"/>
  <c r="G93" i="98"/>
  <c r="M19" i="98" l="1"/>
  <c r="C92" i="98"/>
  <c r="C29" i="98"/>
  <c r="L24" i="98"/>
  <c r="M24" i="98" s="1"/>
  <c r="C97" i="98" l="1"/>
  <c r="L92" i="98" s="1"/>
  <c r="M92" i="98" s="1"/>
  <c r="C34" i="98"/>
  <c r="L34" i="98" l="1"/>
  <c r="C39" i="98"/>
  <c r="L39" i="98" l="1"/>
  <c r="M39" i="98" s="1"/>
  <c r="C44" i="98"/>
  <c r="M34" i="98"/>
  <c r="C49" i="98" l="1"/>
  <c r="L44" i="98"/>
  <c r="M44" i="98" l="1"/>
  <c r="C54" i="98"/>
  <c r="L49" i="98"/>
  <c r="M49" i="98" s="1"/>
  <c r="L54" i="98" l="1"/>
  <c r="M54" i="98" s="1"/>
  <c r="C59" i="98"/>
  <c r="L59" i="98" l="1"/>
  <c r="M59" i="98" s="1"/>
  <c r="C64" i="98"/>
  <c r="C69" i="98" l="1"/>
  <c r="L64" i="98"/>
  <c r="M64" i="98" s="1"/>
  <c r="L69" i="98" l="1"/>
  <c r="M69" i="98" s="1"/>
  <c r="C74" i="98"/>
  <c r="L74" i="98" l="1"/>
  <c r="M74" i="98" s="1"/>
  <c r="C79" i="98"/>
  <c r="L79" i="98" s="1"/>
  <c r="M79" i="98" l="1"/>
  <c r="L103" i="98"/>
  <c r="M103" i="98" l="1"/>
  <c r="K103" i="98" l="1"/>
  <c r="N24" i="98"/>
  <c r="N19" i="98"/>
  <c r="N92" i="98"/>
  <c r="N34" i="98"/>
  <c r="N39" i="98"/>
  <c r="N44" i="98"/>
  <c r="N49" i="98"/>
  <c r="N54" i="98"/>
  <c r="N59" i="98"/>
  <c r="N64" i="98"/>
  <c r="N69" i="98"/>
  <c r="N74" i="98"/>
  <c r="N79" i="98"/>
  <c r="N103" i="98" l="1"/>
</calcChain>
</file>

<file path=xl/sharedStrings.xml><?xml version="1.0" encoding="utf-8"?>
<sst xmlns="http://schemas.openxmlformats.org/spreadsheetml/2006/main" count="700" uniqueCount="113">
  <si>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</si>
  <si>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</si>
  <si>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</si>
  <si>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</si>
  <si>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</si>
  <si>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</si>
  <si>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</si>
  <si>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</si>
  <si>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</si>
  <si>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</si>
  <si>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</si>
  <si>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</si>
  <si>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</si>
  <si>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</si>
  <si>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</si>
  <si>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</si>
  <si>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</si>
  <si>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</si>
  <si>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</si>
  <si>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</si>
  <si>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</si>
  <si>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</si>
  <si>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</si>
  <si>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</si>
  <si>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</si>
  <si>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</si>
  <si>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</si>
  <si>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</si>
  <si>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</si>
  <si>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</si>
  <si>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</si>
  <si>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</si>
  <si>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</si>
  <si>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</si>
  <si>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</si>
  <si>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</si>
  <si>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</si>
  <si>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</si>
  <si>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</si>
  <si>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</si>
  <si>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</si>
  <si>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</si>
  <si>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</si>
  <si>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</si>
  <si>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</si>
  <si>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</si>
  <si>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</si>
  <si>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</si>
  <si>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</si>
  <si>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</si>
  <si>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</si>
  <si>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</si>
  <si>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</si>
  <si>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</si>
  <si>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</si>
  <si>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</si>
  <si>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</si>
  <si>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</si>
  <si>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</si>
  <si>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</si>
  <si>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</si>
  <si>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</si>
  <si>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</si>
  <si>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</si>
  <si>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</si>
  <si>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</si>
  <si>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</si>
  <si>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</si>
  <si>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</si>
  <si>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</si>
  <si>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</si>
  <si>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</si>
  <si>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</si>
  <si>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</si>
  <si>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</si>
  <si>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</si>
  <si>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</si>
  <si>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</si>
  <si>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</si>
  <si>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</si>
  <si>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</si>
  <si>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</si>
  <si>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</si>
  <si>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</si>
  <si>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</si>
  <si>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</si>
  <si>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</si>
  <si>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</si>
  <si>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</si>
  <si>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</si>
  <si>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</si>
  <si>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</si>
  <si>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</si>
  <si>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</si>
  <si>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</si>
  <si>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</si>
  <si>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</si>
  <si>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</si>
  <si>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</si>
  <si>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</si>
  <si>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</si>
  <si>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Organizando sección de aforo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</si>
  <si>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</si>
  <si>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(cm)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</si>
  <si>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>Medida de la temperatura</t>
  </si>
  <si>
    <t>Detalle del aforo</t>
  </si>
  <si>
    <t>RIO CLARO - LA BATEA</t>
  </si>
  <si>
    <t xml:space="preserve">  N 04° 58' 2,28"</t>
  </si>
  <si>
    <t xml:space="preserve"> W 75° 32' 2,23"</t>
  </si>
  <si>
    <r>
      <t xml:space="preserve">Tiempo contador </t>
    </r>
    <r>
      <rPr>
        <b/>
        <sz val="10"/>
        <rFont val="Calibri"/>
        <family val="2"/>
        <scheme val="minor"/>
      </rPr>
      <t xml:space="preserve">(tc) </t>
    </r>
    <r>
      <rPr>
        <sz val="10"/>
        <rFont val="Calibri"/>
        <family val="2"/>
        <scheme val="minor"/>
      </rPr>
      <t>[s]</t>
    </r>
  </si>
  <si>
    <t>Cálido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</si>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</sst>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1"/>
      <name val="Calibri"/>
      <family val="2"/>
    </font>
    <font>
      <i/>
      <u/>
      <sz val="11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24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Font="1" applyBorder="1"/>
    <xf numFmtId="0" fontId="0" fillId="0" borderId="0" xfId="0" applyFont="1" applyAlignment="1"/>
    <xf numFmtId="0" fontId="2" fillId="0" borderId="39" xfId="0" applyFont="1" applyBorder="1"/>
    <xf numFmtId="0" fontId="2" fillId="0" borderId="0" xfId="0" applyFont="1"/>
    <xf numFmtId="0" fontId="2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17" fillId="6" borderId="78" xfId="0" applyFont="1" applyFill="1" applyBorder="1" applyAlignment="1">
      <alignment horizontal="center" vertical="center"/>
    </xf>
    <xf numFmtId="0" fontId="17" fillId="6" borderId="95" xfId="0" applyFont="1" applyFill="1" applyBorder="1" applyAlignment="1">
      <alignment vertical="center"/>
    </xf>
    <xf numFmtId="0" fontId="17" fillId="6" borderId="95" xfId="0" applyFont="1" applyFill="1" applyBorder="1" applyAlignment="1">
      <alignment horizontal="center" vertical="center"/>
    </xf>
    <xf numFmtId="0" fontId="17" fillId="6" borderId="56" xfId="0" applyFont="1" applyFill="1" applyBorder="1" applyAlignment="1">
      <alignment horizontal="center" vertical="center"/>
    </xf>
    <xf numFmtId="0" fontId="2" fillId="0" borderId="89" xfId="0" applyFont="1" applyBorder="1"/>
    <xf numFmtId="0" fontId="17" fillId="6" borderId="89" xfId="0" applyFont="1" applyFill="1" applyBorder="1" applyAlignment="1">
      <alignment vertical="center"/>
    </xf>
    <xf numFmtId="0" fontId="17" fillId="6" borderId="98" xfId="0" applyFont="1" applyFill="1" applyBorder="1" applyAlignment="1">
      <alignment horizontal="center" vertical="center"/>
    </xf>
    <xf numFmtId="0" fontId="17" fillId="6" borderId="85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7" xfId="0" applyFont="1" applyFill="1" applyBorder="1" applyAlignment="1">
      <alignment horizontal="center" vertical="center" wrapText="1"/>
    </xf>
    <xf numFmtId="0" fontId="2" fillId="0" borderId="93" xfId="0" applyFont="1" applyFill="1" applyBorder="1" applyAlignment="1">
      <alignment horizontal="center" vertical="center" wrapText="1"/>
    </xf>
    <xf numFmtId="0" fontId="17" fillId="0" borderId="93" xfId="0" applyFont="1" applyFill="1" applyBorder="1" applyAlignment="1">
      <alignment horizontal="center" vertical="center"/>
    </xf>
    <xf numFmtId="0" fontId="12" fillId="0" borderId="93" xfId="0" applyFont="1" applyFill="1" applyBorder="1" applyAlignment="1">
      <alignment horizontal="center"/>
    </xf>
    <xf numFmtId="2" fontId="14" fillId="0" borderId="93" xfId="0" applyNumberFormat="1" applyFont="1" applyFill="1" applyBorder="1" applyAlignment="1">
      <alignment vertical="center"/>
    </xf>
    <xf numFmtId="164" fontId="14" fillId="0" borderId="93" xfId="0" applyNumberFormat="1" applyFont="1" applyFill="1" applyBorder="1" applyAlignment="1">
      <alignment vertical="center"/>
    </xf>
    <xf numFmtId="0" fontId="17" fillId="0" borderId="99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5" xfId="0" applyFont="1" applyFill="1" applyBorder="1" applyAlignment="1">
      <alignment horizontal="center"/>
    </xf>
    <xf numFmtId="2" fontId="14" fillId="0" borderId="95" xfId="0" applyNumberFormat="1" applyFont="1" applyFill="1" applyBorder="1" applyAlignment="1">
      <alignment horizontal="center" vertical="center"/>
    </xf>
    <xf numFmtId="2" fontId="14" fillId="0" borderId="95" xfId="0" applyNumberFormat="1" applyFont="1" applyFill="1" applyBorder="1" applyAlignment="1">
      <alignment vertical="center"/>
    </xf>
    <xf numFmtId="0" fontId="2" fillId="0" borderId="95" xfId="0" applyFont="1" applyFill="1" applyBorder="1"/>
    <xf numFmtId="164" fontId="14" fillId="0" borderId="95" xfId="0" applyNumberFormat="1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/>
    </xf>
    <xf numFmtId="2" fontId="14" fillId="0" borderId="100" xfId="0" applyNumberFormat="1" applyFont="1" applyFill="1" applyBorder="1" applyAlignment="1">
      <alignment horizontal="center" vertical="center"/>
    </xf>
    <xf numFmtId="2" fontId="14" fillId="0" borderId="100" xfId="0" applyNumberFormat="1" applyFont="1" applyFill="1" applyBorder="1" applyAlignment="1">
      <alignment vertical="center"/>
    </xf>
    <xf numFmtId="0" fontId="2" fillId="0" borderId="100" xfId="0" applyFont="1" applyFill="1" applyBorder="1"/>
    <xf numFmtId="164" fontId="14" fillId="0" borderId="100" xfId="0" applyNumberFormat="1" applyFont="1" applyFill="1" applyBorder="1" applyAlignment="1">
      <alignment horizontal="center" vertical="center"/>
    </xf>
    <xf numFmtId="0" fontId="12" fillId="0" borderId="103" xfId="0" applyFont="1" applyFill="1" applyBorder="1" applyAlignment="1">
      <alignment horizontal="center"/>
    </xf>
    <xf numFmtId="2" fontId="14" fillId="0" borderId="103" xfId="0" applyNumberFormat="1" applyFont="1" applyFill="1" applyBorder="1" applyAlignment="1">
      <alignment horizontal="center" vertical="center"/>
    </xf>
    <xf numFmtId="2" fontId="14" fillId="0" borderId="103" xfId="0" applyNumberFormat="1" applyFont="1" applyFill="1" applyBorder="1" applyAlignment="1">
      <alignment vertical="center"/>
    </xf>
    <xf numFmtId="0" fontId="2" fillId="0" borderId="103" xfId="0" applyFont="1" applyFill="1" applyBorder="1"/>
    <xf numFmtId="164" fontId="14" fillId="0" borderId="103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06" xfId="0" applyFont="1" applyFill="1" applyBorder="1" applyAlignment="1">
      <alignment vertical="center" wrapText="1"/>
    </xf>
    <xf numFmtId="0" fontId="21" fillId="0" borderId="39" xfId="0" applyFont="1" applyBorder="1"/>
    <xf numFmtId="2" fontId="14" fillId="10" borderId="110" xfId="0" applyNumberFormat="1" applyFont="1" applyFill="1" applyBorder="1" applyAlignment="1">
      <alignment horizontal="center" vertical="center"/>
    </xf>
    <xf numFmtId="2" fontId="14" fillId="10" borderId="110" xfId="0" applyNumberFormat="1" applyFont="1" applyFill="1" applyBorder="1" applyAlignment="1">
      <alignment horizontal="center"/>
    </xf>
    <xf numFmtId="164" fontId="2" fillId="10" borderId="110" xfId="0" applyNumberFormat="1" applyFont="1" applyFill="1" applyBorder="1" applyAlignment="1">
      <alignment horizontal="center"/>
    </xf>
    <xf numFmtId="164" fontId="2" fillId="9" borderId="110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100" xfId="0" applyFont="1" applyFill="1" applyBorder="1" applyAlignment="1">
      <alignment horizontal="center"/>
    </xf>
    <xf numFmtId="2" fontId="14" fillId="10" borderId="100" xfId="0" applyNumberFormat="1" applyFont="1" applyFill="1" applyBorder="1" applyAlignment="1">
      <alignment horizontal="center" vertical="center"/>
    </xf>
    <xf numFmtId="2" fontId="14" fillId="10" borderId="100" xfId="0" applyNumberFormat="1" applyFont="1" applyFill="1" applyBorder="1" applyAlignment="1">
      <alignment horizontal="center"/>
    </xf>
    <xf numFmtId="164" fontId="2" fillId="10" borderId="100" xfId="0" applyNumberFormat="1" applyFont="1" applyFill="1" applyBorder="1" applyAlignment="1">
      <alignment horizontal="center"/>
    </xf>
    <xf numFmtId="164" fontId="2" fillId="9" borderId="100" xfId="0" applyNumberFormat="1" applyFont="1" applyFill="1" applyBorder="1" applyAlignment="1">
      <alignment horizontal="center"/>
    </xf>
    <xf numFmtId="2" fontId="14" fillId="10" borderId="117" xfId="0" applyNumberFormat="1" applyFont="1" applyFill="1" applyBorder="1" applyAlignment="1">
      <alignment horizontal="center" vertical="center"/>
    </xf>
    <xf numFmtId="2" fontId="14" fillId="10" borderId="117" xfId="0" applyNumberFormat="1" applyFont="1" applyFill="1" applyBorder="1" applyAlignment="1">
      <alignment horizontal="center"/>
    </xf>
    <xf numFmtId="164" fontId="2" fillId="10" borderId="117" xfId="0" applyNumberFormat="1" applyFont="1" applyFill="1" applyBorder="1" applyAlignment="1">
      <alignment horizontal="center"/>
    </xf>
    <xf numFmtId="164" fontId="2" fillId="11" borderId="117" xfId="0" applyNumberFormat="1" applyFont="1" applyFill="1" applyBorder="1" applyAlignment="1">
      <alignment horizontal="center"/>
    </xf>
    <xf numFmtId="0" fontId="16" fillId="0" borderId="65" xfId="0" applyFont="1" applyFill="1" applyBorder="1" applyAlignment="1">
      <alignment horizontal="center" vertical="center"/>
    </xf>
    <xf numFmtId="0" fontId="16" fillId="0" borderId="75" xfId="0" applyFont="1" applyFill="1" applyBorder="1" applyAlignment="1">
      <alignment horizontal="center" vertical="center"/>
    </xf>
    <xf numFmtId="0" fontId="16" fillId="0" borderId="65" xfId="0" applyFont="1" applyFill="1" applyBorder="1" applyAlignment="1">
      <alignment horizontal="center" vertical="top" wrapText="1"/>
    </xf>
    <xf numFmtId="0" fontId="16" fillId="0" borderId="82" xfId="0" applyFont="1" applyFill="1" applyBorder="1" applyAlignment="1">
      <alignment horizontal="center" vertical="center" wrapText="1"/>
    </xf>
    <xf numFmtId="20" fontId="16" fillId="0" borderId="85" xfId="0" applyNumberFormat="1" applyFont="1" applyFill="1" applyBorder="1" applyAlignment="1">
      <alignment horizontal="center" vertical="top"/>
    </xf>
    <xf numFmtId="0" fontId="16" fillId="0" borderId="86" xfId="0" applyFont="1" applyFill="1" applyBorder="1" applyAlignment="1">
      <alignment horizontal="center" vertical="top"/>
    </xf>
    <xf numFmtId="0" fontId="16" fillId="0" borderId="89" xfId="0" applyFont="1" applyFill="1" applyBorder="1" applyAlignment="1">
      <alignment horizontal="center" vertical="center"/>
    </xf>
    <xf numFmtId="164" fontId="22" fillId="5" borderId="121" xfId="0" applyNumberFormat="1" applyFont="1" applyFill="1" applyBorder="1" applyAlignment="1">
      <alignment horizontal="center" vertical="center"/>
    </xf>
    <xf numFmtId="164" fontId="14" fillId="0" borderId="93" xfId="0" applyNumberFormat="1" applyFont="1" applyFill="1" applyBorder="1" applyAlignment="1">
      <alignment horizontal="center" vertical="center"/>
    </xf>
    <xf numFmtId="2" fontId="14" fillId="0" borderId="93" xfId="0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 vertical="center"/>
    </xf>
    <xf numFmtId="164" fontId="21" fillId="0" borderId="0" xfId="0" applyNumberFormat="1" applyFont="1" applyFill="1"/>
    <xf numFmtId="0" fontId="14" fillId="0" borderId="39" xfId="0" applyFont="1" applyBorder="1"/>
    <xf numFmtId="0" fontId="14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vertical="center"/>
    </xf>
    <xf numFmtId="0" fontId="16" fillId="5" borderId="49" xfId="0" applyFont="1" applyFill="1" applyBorder="1" applyAlignment="1">
      <alignment horizontal="center" vertical="center"/>
    </xf>
    <xf numFmtId="0" fontId="14" fillId="0" borderId="48" xfId="0" applyFont="1" applyBorder="1" applyAlignment="1">
      <alignment vertical="center"/>
    </xf>
    <xf numFmtId="0" fontId="14" fillId="0" borderId="0" xfId="0" applyFont="1"/>
    <xf numFmtId="0" fontId="14" fillId="0" borderId="0" xfId="0" applyFont="1" applyAlignment="1"/>
    <xf numFmtId="0" fontId="14" fillId="0" borderId="39" xfId="0" applyFont="1" applyFill="1" applyBorder="1" applyAlignment="1">
      <alignment vertical="center"/>
    </xf>
    <xf numFmtId="0" fontId="14" fillId="0" borderId="46" xfId="0" applyFont="1" applyFill="1" applyBorder="1" applyAlignment="1">
      <alignment vertical="center"/>
    </xf>
    <xf numFmtId="0" fontId="16" fillId="0" borderId="49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5" fillId="0" borderId="56" xfId="0" applyFont="1" applyFill="1" applyBorder="1" applyAlignment="1">
      <alignment horizontal="center" vertical="center"/>
    </xf>
    <xf numFmtId="0" fontId="14" fillId="0" borderId="62" xfId="0" applyFont="1" applyFill="1" applyBorder="1" applyAlignment="1">
      <alignment horizontal="center" vertical="center"/>
    </xf>
    <xf numFmtId="0" fontId="15" fillId="0" borderId="72" xfId="0" applyFont="1" applyFill="1" applyBorder="1" applyAlignment="1">
      <alignment vertical="top" wrapText="1"/>
    </xf>
    <xf numFmtId="0" fontId="15" fillId="0" borderId="56" xfId="0" applyFont="1" applyFill="1" applyBorder="1" applyAlignment="1">
      <alignment horizontal="center" vertical="top" wrapText="1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19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0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5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7" fillId="12" borderId="0" xfId="0" applyFont="1" applyFill="1" applyBorder="1" applyAlignment="1">
      <alignment horizontal="center" vertical="top" wrapText="1"/>
    </xf>
    <xf numFmtId="0" fontId="17" fillId="12" borderId="44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9" xfId="0" applyFont="1" applyFill="1" applyBorder="1" applyAlignment="1">
      <alignment horizontal="center" vertical="center"/>
    </xf>
    <xf numFmtId="0" fontId="14" fillId="3" borderId="96" xfId="0" applyFont="1" applyFill="1" applyBorder="1"/>
    <xf numFmtId="0" fontId="14" fillId="3" borderId="116" xfId="0" applyFont="1" applyFill="1" applyBorder="1"/>
    <xf numFmtId="166" fontId="14" fillId="10" borderId="109" xfId="0" applyNumberFormat="1" applyFont="1" applyFill="1" applyBorder="1" applyAlignment="1">
      <alignment horizontal="center" vertical="center"/>
    </xf>
    <xf numFmtId="0" fontId="14" fillId="10" borderId="111" xfId="0" applyFont="1" applyFill="1" applyBorder="1" applyAlignment="1">
      <alignment horizontal="center" vertical="center"/>
    </xf>
    <xf numFmtId="0" fontId="14" fillId="3" borderId="113" xfId="0" applyFont="1" applyFill="1" applyBorder="1"/>
    <xf numFmtId="0" fontId="14" fillId="3" borderId="118" xfId="0" applyFont="1" applyFill="1" applyBorder="1"/>
    <xf numFmtId="2" fontId="14" fillId="9" borderId="98" xfId="0" applyNumberFormat="1" applyFont="1" applyFill="1" applyBorder="1" applyAlignment="1">
      <alignment horizontal="center" vertical="center"/>
    </xf>
    <xf numFmtId="164" fontId="14" fillId="9" borderId="98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08" xfId="0" applyFont="1" applyFill="1" applyBorder="1" applyAlignment="1">
      <alignment horizontal="center" vertical="center"/>
    </xf>
    <xf numFmtId="0" fontId="14" fillId="3" borderId="112" xfId="0" applyFont="1" applyFill="1" applyBorder="1"/>
    <xf numFmtId="0" fontId="14" fillId="3" borderId="115" xfId="0" applyFont="1" applyFill="1" applyBorder="1"/>
    <xf numFmtId="2" fontId="14" fillId="9" borderId="109" xfId="0" applyNumberFormat="1" applyFont="1" applyFill="1" applyBorder="1" applyAlignment="1">
      <alignment horizontal="center" vertical="center"/>
    </xf>
    <xf numFmtId="0" fontId="14" fillId="3" borderId="114" xfId="0" applyFont="1" applyFill="1" applyBorder="1"/>
    <xf numFmtId="164" fontId="14" fillId="9" borderId="109" xfId="0" applyNumberFormat="1" applyFont="1" applyFill="1" applyBorder="1" applyAlignment="1">
      <alignment horizontal="center" vertical="center"/>
    </xf>
    <xf numFmtId="164" fontId="14" fillId="10" borderId="109" xfId="0" applyNumberFormat="1" applyFont="1" applyFill="1" applyBorder="1" applyAlignment="1">
      <alignment horizontal="center" vertical="center"/>
    </xf>
    <xf numFmtId="164" fontId="14" fillId="0" borderId="93" xfId="0" applyNumberFormat="1" applyFont="1" applyFill="1" applyBorder="1" applyAlignment="1">
      <alignment horizontal="center" vertical="center"/>
    </xf>
    <xf numFmtId="0" fontId="14" fillId="0" borderId="96" xfId="0" applyFont="1" applyFill="1" applyBorder="1"/>
    <xf numFmtId="0" fontId="14" fillId="0" borderId="102" xfId="0" applyFont="1" applyFill="1" applyBorder="1"/>
    <xf numFmtId="165" fontId="14" fillId="0" borderId="93" xfId="0" applyNumberFormat="1" applyFont="1" applyFill="1" applyBorder="1" applyAlignment="1">
      <alignment horizontal="center" vertical="center"/>
    </xf>
    <xf numFmtId="0" fontId="14" fillId="0" borderId="93" xfId="0" applyFont="1" applyFill="1" applyBorder="1" applyAlignment="1">
      <alignment horizontal="center" vertical="center"/>
    </xf>
    <xf numFmtId="0" fontId="14" fillId="0" borderId="99" xfId="0" applyFont="1" applyFill="1" applyBorder="1" applyAlignment="1">
      <alignment horizontal="center" vertical="center"/>
    </xf>
    <xf numFmtId="0" fontId="14" fillId="0" borderId="101" xfId="0" applyFont="1" applyFill="1" applyBorder="1"/>
    <xf numFmtId="0" fontId="14" fillId="0" borderId="104" xfId="0" applyFont="1" applyFill="1" applyBorder="1"/>
    <xf numFmtId="0" fontId="4" fillId="8" borderId="105" xfId="0" applyFont="1" applyFill="1" applyBorder="1" applyAlignment="1">
      <alignment horizontal="center" vertical="center" textRotation="90"/>
    </xf>
    <xf numFmtId="0" fontId="4" fillId="8" borderId="106" xfId="0" applyFont="1" applyFill="1" applyBorder="1" applyAlignment="1">
      <alignment horizontal="center" vertical="center" textRotation="90"/>
    </xf>
    <xf numFmtId="0" fontId="4" fillId="8" borderId="107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7" xfId="0" applyFont="1" applyFill="1" applyBorder="1" applyAlignment="1">
      <alignment horizontal="center" vertical="center"/>
    </xf>
    <xf numFmtId="0" fontId="14" fillId="0" borderId="74" xfId="0" applyFont="1" applyFill="1" applyBorder="1"/>
    <xf numFmtId="0" fontId="14" fillId="0" borderId="81" xfId="0" applyFont="1" applyFill="1" applyBorder="1"/>
    <xf numFmtId="2" fontId="14" fillId="0" borderId="93" xfId="0" applyNumberFormat="1" applyFont="1" applyFill="1" applyBorder="1" applyAlignment="1">
      <alignment horizontal="center" vertical="center"/>
    </xf>
    <xf numFmtId="0" fontId="14" fillId="7" borderId="44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center"/>
    </xf>
    <xf numFmtId="0" fontId="14" fillId="7" borderId="44" xfId="0" applyFont="1" applyFill="1" applyBorder="1" applyAlignment="1">
      <alignment horizontal="center"/>
    </xf>
    <xf numFmtId="0" fontId="14" fillId="0" borderId="44" xfId="0" applyFont="1" applyBorder="1"/>
    <xf numFmtId="0" fontId="14" fillId="0" borderId="45" xfId="0" applyFont="1" applyBorder="1"/>
    <xf numFmtId="0" fontId="17" fillId="6" borderId="77" xfId="0" applyFont="1" applyFill="1" applyBorder="1" applyAlignment="1">
      <alignment horizontal="center" vertical="center" wrapText="1"/>
    </xf>
    <xf numFmtId="0" fontId="14" fillId="0" borderId="74" xfId="0" applyFont="1" applyBorder="1"/>
    <xf numFmtId="0" fontId="17" fillId="6" borderId="93" xfId="0" applyFont="1" applyFill="1" applyBorder="1" applyAlignment="1">
      <alignment horizontal="center" vertical="center" wrapText="1"/>
    </xf>
    <xf numFmtId="0" fontId="14" fillId="0" borderId="96" xfId="0" applyFont="1" applyBorder="1"/>
    <xf numFmtId="0" fontId="17" fillId="6" borderId="93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4" fillId="0" borderId="41" xfId="0" applyFont="1" applyBorder="1"/>
    <xf numFmtId="0" fontId="14" fillId="0" borderId="79" xfId="0" applyFont="1" applyBorder="1"/>
    <xf numFmtId="0" fontId="14" fillId="0" borderId="0" xfId="0" applyFont="1" applyBorder="1"/>
    <xf numFmtId="0" fontId="17" fillId="6" borderId="94" xfId="0" applyFont="1" applyFill="1" applyBorder="1" applyAlignment="1">
      <alignment horizontal="center" vertical="center" wrapText="1"/>
    </xf>
    <xf numFmtId="0" fontId="14" fillId="0" borderId="97" xfId="0" applyFont="1" applyBorder="1"/>
    <xf numFmtId="0" fontId="17" fillId="6" borderId="40" xfId="0" applyFont="1" applyFill="1" applyBorder="1" applyAlignment="1">
      <alignment horizontal="center" vertical="center" textRotation="90" wrapText="1"/>
    </xf>
    <xf numFmtId="0" fontId="14" fillId="0" borderId="91" xfId="0" applyFont="1" applyBorder="1"/>
    <xf numFmtId="0" fontId="14" fillId="0" borderId="43" xfId="0" applyFont="1" applyBorder="1"/>
    <xf numFmtId="0" fontId="14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/>
    </xf>
    <xf numFmtId="0" fontId="14" fillId="7" borderId="9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2" xfId="0" applyFont="1" applyBorder="1"/>
    <xf numFmtId="0" fontId="14" fillId="7" borderId="43" xfId="0" applyFont="1" applyFill="1" applyBorder="1" applyAlignment="1">
      <alignment horizontal="center" vertical="center" wrapText="1"/>
    </xf>
    <xf numFmtId="0" fontId="14" fillId="0" borderId="84" xfId="0" applyFont="1" applyFill="1" applyBorder="1" applyAlignment="1">
      <alignment horizontal="center" vertical="center" wrapText="1"/>
    </xf>
    <xf numFmtId="0" fontId="14" fillId="0" borderId="87" xfId="0" applyFont="1" applyFill="1" applyBorder="1"/>
    <xf numFmtId="0" fontId="14" fillId="0" borderId="63" xfId="0" applyFont="1" applyFill="1" applyBorder="1" applyAlignment="1">
      <alignment horizontal="center" vertical="center"/>
    </xf>
    <xf numFmtId="0" fontId="14" fillId="0" borderId="64" xfId="0" applyFont="1" applyFill="1" applyBorder="1"/>
    <xf numFmtId="0" fontId="14" fillId="0" borderId="63" xfId="0" applyFont="1" applyFill="1" applyBorder="1" applyAlignment="1">
      <alignment horizontal="center"/>
    </xf>
    <xf numFmtId="0" fontId="14" fillId="0" borderId="63" xfId="0" applyFont="1" applyFill="1" applyBorder="1" applyAlignment="1">
      <alignment horizontal="center" vertical="top"/>
    </xf>
    <xf numFmtId="0" fontId="16" fillId="0" borderId="63" xfId="0" applyFont="1" applyFill="1" applyBorder="1" applyAlignment="1">
      <alignment horizontal="center" vertical="center" wrapText="1"/>
    </xf>
    <xf numFmtId="0" fontId="15" fillId="0" borderId="90" xfId="0" applyFont="1" applyFill="1" applyBorder="1"/>
    <xf numFmtId="0" fontId="14" fillId="0" borderId="82" xfId="0" applyFont="1" applyFill="1" applyBorder="1" applyAlignment="1">
      <alignment horizontal="center" vertical="center"/>
    </xf>
    <xf numFmtId="0" fontId="14" fillId="0" borderId="84" xfId="0" applyFont="1" applyFill="1" applyBorder="1" applyAlignment="1">
      <alignment horizontal="center" vertical="center"/>
    </xf>
    <xf numFmtId="0" fontId="14" fillId="0" borderId="76" xfId="0" applyFont="1" applyFill="1" applyBorder="1"/>
    <xf numFmtId="0" fontId="14" fillId="0" borderId="84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 vertical="top"/>
    </xf>
    <xf numFmtId="0" fontId="14" fillId="0" borderId="55" xfId="0" applyFont="1" applyFill="1" applyBorder="1"/>
    <xf numFmtId="0" fontId="16" fillId="0" borderId="66" xfId="0" applyFont="1" applyFill="1" applyBorder="1" applyAlignment="1">
      <alignment horizontal="center"/>
    </xf>
    <xf numFmtId="0" fontId="15" fillId="0" borderId="66" xfId="0" applyFont="1" applyFill="1" applyBorder="1"/>
    <xf numFmtId="0" fontId="15" fillId="0" borderId="67" xfId="0" applyFont="1" applyFill="1" applyBorder="1" applyAlignment="1">
      <alignment horizontal="center"/>
    </xf>
    <xf numFmtId="0" fontId="15" fillId="0" borderId="68" xfId="0" applyFont="1" applyFill="1" applyBorder="1"/>
    <xf numFmtId="0" fontId="15" fillId="0" borderId="69" xfId="0" applyFont="1" applyFill="1" applyBorder="1"/>
    <xf numFmtId="0" fontId="15" fillId="0" borderId="70" xfId="0" applyFont="1" applyFill="1" applyBorder="1" applyAlignment="1">
      <alignment horizontal="center"/>
    </xf>
    <xf numFmtId="0" fontId="15" fillId="0" borderId="71" xfId="0" applyFont="1" applyFill="1" applyBorder="1"/>
    <xf numFmtId="0" fontId="22" fillId="6" borderId="73" xfId="0" applyFont="1" applyFill="1" applyBorder="1" applyAlignment="1">
      <alignment horizontal="center" vertical="center" wrapText="1"/>
    </xf>
    <xf numFmtId="0" fontId="14" fillId="0" borderId="80" xfId="0" applyFont="1" applyBorder="1"/>
    <xf numFmtId="0" fontId="14" fillId="0" borderId="88" xfId="0" applyFont="1" applyBorder="1"/>
    <xf numFmtId="0" fontId="23" fillId="0" borderId="74" xfId="0" applyFont="1" applyFill="1" applyBorder="1" applyAlignment="1">
      <alignment horizontal="center" vertical="center" wrapText="1"/>
    </xf>
    <xf numFmtId="0" fontId="14" fillId="0" borderId="75" xfId="0" applyFont="1" applyFill="1" applyBorder="1" applyAlignment="1">
      <alignment horizontal="center" vertical="center"/>
    </xf>
    <xf numFmtId="0" fontId="23" fillId="0" borderId="77" xfId="0" applyFont="1" applyFill="1" applyBorder="1" applyAlignment="1">
      <alignment horizontal="center" vertical="center" wrapText="1"/>
    </xf>
    <xf numFmtId="0" fontId="14" fillId="0" borderId="78" xfId="0" applyFont="1" applyFill="1" applyBorder="1" applyAlignment="1">
      <alignment horizontal="center" vertical="center"/>
    </xf>
    <xf numFmtId="0" fontId="16" fillId="0" borderId="79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41" xfId="0" applyFont="1" applyFill="1" applyBorder="1"/>
    <xf numFmtId="0" fontId="15" fillId="0" borderId="42" xfId="0" applyFont="1" applyFill="1" applyBorder="1"/>
    <xf numFmtId="0" fontId="15" fillId="0" borderId="83" xfId="0" applyFont="1" applyFill="1" applyBorder="1"/>
    <xf numFmtId="0" fontId="15" fillId="0" borderId="44" xfId="0" applyFont="1" applyFill="1" applyBorder="1"/>
    <xf numFmtId="0" fontId="15" fillId="0" borderId="45" xfId="0" applyFont="1" applyFill="1" applyBorder="1"/>
    <xf numFmtId="0" fontId="14" fillId="0" borderId="51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vertical="center"/>
    </xf>
    <xf numFmtId="0" fontId="16" fillId="0" borderId="53" xfId="0" applyFont="1" applyFill="1" applyBorder="1" applyAlignment="1">
      <alignment horizontal="center" vertical="center"/>
    </xf>
    <xf numFmtId="0" fontId="15" fillId="0" borderId="41" xfId="0" applyFont="1" applyFill="1" applyBorder="1" applyAlignment="1">
      <alignment vertical="center"/>
    </xf>
    <xf numFmtId="0" fontId="15" fillId="0" borderId="42" xfId="0" applyFont="1" applyFill="1" applyBorder="1" applyAlignment="1">
      <alignment vertical="center"/>
    </xf>
    <xf numFmtId="0" fontId="15" fillId="0" borderId="52" xfId="0" applyFont="1" applyFill="1" applyBorder="1" applyAlignment="1">
      <alignment vertical="center"/>
    </xf>
    <xf numFmtId="0" fontId="22" fillId="6" borderId="40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 vertical="center"/>
    </xf>
    <xf numFmtId="0" fontId="14" fillId="0" borderId="57" xfId="0" applyFont="1" applyFill="1" applyBorder="1"/>
    <xf numFmtId="0" fontId="14" fillId="0" borderId="58" xfId="0" applyFont="1" applyFill="1" applyBorder="1" applyAlignment="1">
      <alignment horizontal="center" vertical="center" wrapText="1"/>
    </xf>
    <xf numFmtId="0" fontId="14" fillId="0" borderId="59" xfId="0" applyFont="1" applyFill="1" applyBorder="1"/>
    <xf numFmtId="0" fontId="14" fillId="0" borderId="60" xfId="0" applyFont="1" applyFill="1" applyBorder="1"/>
    <xf numFmtId="0" fontId="14" fillId="0" borderId="57" xfId="0" applyFont="1" applyFill="1" applyBorder="1" applyAlignment="1">
      <alignment horizontal="center" vertical="center" wrapText="1"/>
    </xf>
    <xf numFmtId="0" fontId="14" fillId="0" borderId="61" xfId="0" applyFont="1" applyFill="1" applyBorder="1"/>
    <xf numFmtId="0" fontId="13" fillId="0" borderId="41" xfId="0" applyFont="1" applyBorder="1" applyAlignment="1">
      <alignment horizontal="center" wrapText="1"/>
    </xf>
    <xf numFmtId="14" fontId="16" fillId="0" borderId="47" xfId="0" applyNumberFormat="1" applyFont="1" applyFill="1" applyBorder="1" applyAlignment="1">
      <alignment horizontal="center" vertical="center"/>
    </xf>
    <xf numFmtId="0" fontId="15" fillId="0" borderId="48" xfId="0" applyFont="1" applyFill="1" applyBorder="1"/>
    <xf numFmtId="0" fontId="15" fillId="0" borderId="48" xfId="0" applyFont="1" applyBorder="1"/>
    <xf numFmtId="0" fontId="15" fillId="0" borderId="50" xfId="0" applyFont="1" applyBorder="1"/>
    <xf numFmtId="0" fontId="1" fillId="0" borderId="38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 vertical="center"/>
    </xf>
    <xf numFmtId="0" fontId="1" fillId="0" borderId="122" xfId="0" applyFont="1" applyFill="1" applyBorder="1" applyAlignment="1">
      <alignment horizontal="center" vertical="center"/>
    </xf>
    <xf numFmtId="0" fontId="1" fillId="0" borderId="123" xfId="0" applyFont="1" applyFill="1" applyBorder="1" applyAlignment="1">
      <alignment horizontal="center" vertical="center"/>
    </xf>
    <xf numFmtId="0" fontId="0" fillId="0" borderId="32" xfId="0" applyFont="1" applyBorder="1"/>
    <xf numFmtId="0" fontId="0" fillId="0" borderId="12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4" fillId="0" borderId="124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124" xfId="0" applyFont="1" applyBorder="1" applyAlignment="1">
      <alignment horizontal="center" wrapText="1"/>
    </xf>
    <xf numFmtId="0" fontId="25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4" fillId="0" borderId="25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wrapText="1"/>
    </xf>
    <xf numFmtId="0" fontId="25" fillId="0" borderId="8" xfId="0" applyFont="1" applyBorder="1" applyAlignment="1">
      <alignment horizontal="center" wrapText="1"/>
    </xf>
    <xf numFmtId="0" fontId="26" fillId="0" borderId="47" xfId="0" applyFont="1" applyBorder="1" applyAlignment="1">
      <alignment horizontal="center" vertic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20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238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9</xdr:col>
      <xdr:colOff>0</xdr:colOff>
      <xdr:row>37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269441"/>
          <a:ext cx="5334000" cy="247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89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1716272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106</xdr:row>
      <xdr:rowOff>15875</xdr:rowOff>
    </xdr:from>
    <xdr:to>
      <xdr:col>5</xdr:col>
      <xdr:colOff>408063</xdr:colOff>
      <xdr:row>111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456525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106</xdr:row>
      <xdr:rowOff>15875</xdr:rowOff>
    </xdr:from>
    <xdr:to>
      <xdr:col>10</xdr:col>
      <xdr:colOff>481636</xdr:colOff>
      <xdr:row>111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0456525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693893</xdr:colOff>
      <xdr:row>114</xdr:row>
      <xdr:rowOff>117847</xdr:rowOff>
    </xdr:from>
    <xdr:to>
      <xdr:col>10</xdr:col>
      <xdr:colOff>138226</xdr:colOff>
      <xdr:row>114</xdr:row>
      <xdr:rowOff>1889125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9093" y="23139772"/>
          <a:ext cx="2301833" cy="1771278"/>
        </a:xfrm>
        <a:prstGeom prst="rect">
          <a:avLst/>
        </a:prstGeom>
      </xdr:spPr>
    </xdr:pic>
    <xdr:clientData/>
  </xdr:twoCellAnchor>
  <xdr:twoCellAnchor editAs="oneCell">
    <xdr:from>
      <xdr:col>1</xdr:col>
      <xdr:colOff>493882</xdr:colOff>
      <xdr:row>114</xdr:row>
      <xdr:rowOff>95250</xdr:rowOff>
    </xdr:from>
    <xdr:to>
      <xdr:col>5</xdr:col>
      <xdr:colOff>65711</xdr:colOff>
      <xdr:row>114</xdr:row>
      <xdr:rowOff>1905000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07" y="23117175"/>
          <a:ext cx="2353129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576943</xdr:colOff>
      <xdr:row>114</xdr:row>
      <xdr:rowOff>50711</xdr:rowOff>
    </xdr:from>
    <xdr:to>
      <xdr:col>15</xdr:col>
      <xdr:colOff>248069</xdr:colOff>
      <xdr:row>114</xdr:row>
      <xdr:rowOff>1992084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4018" y="23072636"/>
          <a:ext cx="2528626" cy="1941373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89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1716272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106</xdr:row>
      <xdr:rowOff>15875</xdr:rowOff>
    </xdr:from>
    <xdr:to>
      <xdr:col>5</xdr:col>
      <xdr:colOff>408063</xdr:colOff>
      <xdr:row>111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456525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106</xdr:row>
      <xdr:rowOff>15875</xdr:rowOff>
    </xdr:from>
    <xdr:to>
      <xdr:col>10</xdr:col>
      <xdr:colOff>481636</xdr:colOff>
      <xdr:row>111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0456525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698247</xdr:colOff>
      <xdr:row>114</xdr:row>
      <xdr:rowOff>117847</xdr:rowOff>
    </xdr:from>
    <xdr:to>
      <xdr:col>10</xdr:col>
      <xdr:colOff>133871</xdr:colOff>
      <xdr:row>114</xdr:row>
      <xdr:rowOff>1889125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3447" y="23139772"/>
          <a:ext cx="2293124" cy="1771278"/>
        </a:xfrm>
        <a:prstGeom prst="rect">
          <a:avLst/>
        </a:prstGeom>
      </xdr:spPr>
    </xdr:pic>
    <xdr:clientData/>
  </xdr:twoCellAnchor>
  <xdr:twoCellAnchor editAs="oneCell">
    <xdr:from>
      <xdr:col>1</xdr:col>
      <xdr:colOff>498237</xdr:colOff>
      <xdr:row>114</xdr:row>
      <xdr:rowOff>95250</xdr:rowOff>
    </xdr:from>
    <xdr:to>
      <xdr:col>5</xdr:col>
      <xdr:colOff>61357</xdr:colOff>
      <xdr:row>114</xdr:row>
      <xdr:rowOff>1905000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762" y="23117175"/>
          <a:ext cx="2344420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241134</xdr:colOff>
      <xdr:row>114</xdr:row>
      <xdr:rowOff>113489</xdr:rowOff>
    </xdr:from>
    <xdr:to>
      <xdr:col>15</xdr:col>
      <xdr:colOff>489116</xdr:colOff>
      <xdr:row>114</xdr:row>
      <xdr:rowOff>1898899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8209" y="23135414"/>
          <a:ext cx="3105482" cy="178541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89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1716272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106</xdr:row>
      <xdr:rowOff>15875</xdr:rowOff>
    </xdr:from>
    <xdr:to>
      <xdr:col>5</xdr:col>
      <xdr:colOff>408063</xdr:colOff>
      <xdr:row>111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456525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106</xdr:row>
      <xdr:rowOff>15875</xdr:rowOff>
    </xdr:from>
    <xdr:to>
      <xdr:col>10</xdr:col>
      <xdr:colOff>481636</xdr:colOff>
      <xdr:row>111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0456525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693893</xdr:colOff>
      <xdr:row>114</xdr:row>
      <xdr:rowOff>117847</xdr:rowOff>
    </xdr:from>
    <xdr:to>
      <xdr:col>10</xdr:col>
      <xdr:colOff>138226</xdr:colOff>
      <xdr:row>114</xdr:row>
      <xdr:rowOff>1889125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9093" y="23139772"/>
          <a:ext cx="2301833" cy="1771278"/>
        </a:xfrm>
        <a:prstGeom prst="rect">
          <a:avLst/>
        </a:prstGeom>
      </xdr:spPr>
    </xdr:pic>
    <xdr:clientData/>
  </xdr:twoCellAnchor>
  <xdr:twoCellAnchor editAs="oneCell">
    <xdr:from>
      <xdr:col>1</xdr:col>
      <xdr:colOff>493882</xdr:colOff>
      <xdr:row>114</xdr:row>
      <xdr:rowOff>95250</xdr:rowOff>
    </xdr:from>
    <xdr:to>
      <xdr:col>5</xdr:col>
      <xdr:colOff>65711</xdr:colOff>
      <xdr:row>114</xdr:row>
      <xdr:rowOff>1905000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07" y="23117175"/>
          <a:ext cx="2353129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555172</xdr:colOff>
      <xdr:row>114</xdr:row>
      <xdr:rowOff>113488</xdr:rowOff>
    </xdr:from>
    <xdr:to>
      <xdr:col>15</xdr:col>
      <xdr:colOff>96712</xdr:colOff>
      <xdr:row>114</xdr:row>
      <xdr:rowOff>1957673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247" y="23135413"/>
          <a:ext cx="2399040" cy="1844185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89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1716272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106</xdr:row>
      <xdr:rowOff>15875</xdr:rowOff>
    </xdr:from>
    <xdr:to>
      <xdr:col>5</xdr:col>
      <xdr:colOff>408063</xdr:colOff>
      <xdr:row>111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456525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106</xdr:row>
      <xdr:rowOff>15875</xdr:rowOff>
    </xdr:from>
    <xdr:to>
      <xdr:col>10</xdr:col>
      <xdr:colOff>481636</xdr:colOff>
      <xdr:row>111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0456525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702057</xdr:colOff>
      <xdr:row>114</xdr:row>
      <xdr:rowOff>117847</xdr:rowOff>
    </xdr:from>
    <xdr:to>
      <xdr:col>10</xdr:col>
      <xdr:colOff>130061</xdr:colOff>
      <xdr:row>114</xdr:row>
      <xdr:rowOff>1889125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7257" y="23139772"/>
          <a:ext cx="2285504" cy="1771278"/>
        </a:xfrm>
        <a:prstGeom prst="rect">
          <a:avLst/>
        </a:prstGeom>
      </xdr:spPr>
    </xdr:pic>
    <xdr:clientData/>
  </xdr:twoCellAnchor>
  <xdr:twoCellAnchor editAs="oneCell">
    <xdr:from>
      <xdr:col>1</xdr:col>
      <xdr:colOff>502047</xdr:colOff>
      <xdr:row>114</xdr:row>
      <xdr:rowOff>95250</xdr:rowOff>
    </xdr:from>
    <xdr:to>
      <xdr:col>5</xdr:col>
      <xdr:colOff>57547</xdr:colOff>
      <xdr:row>114</xdr:row>
      <xdr:rowOff>1905000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572" y="23117175"/>
          <a:ext cx="2336800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361950</xdr:colOff>
      <xdr:row>114</xdr:row>
      <xdr:rowOff>57928</xdr:rowOff>
    </xdr:from>
    <xdr:to>
      <xdr:col>14</xdr:col>
      <xdr:colOff>342899</xdr:colOff>
      <xdr:row>114</xdr:row>
      <xdr:rowOff>1988327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23079853"/>
          <a:ext cx="1409699" cy="1930399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8"/>
  <sheetViews>
    <sheetView topLeftCell="A22" zoomScale="85" zoomScaleNormal="85" workbookViewId="0">
      <selection activeCell="D41" sqref="D41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01" t="s">
        <v>39</v>
      </c>
      <c r="C2" s="101"/>
      <c r="D2" s="101"/>
      <c r="E2" s="101"/>
      <c r="F2" s="101"/>
      <c r="G2" s="101"/>
      <c r="H2" s="101"/>
      <c r="I2" s="101"/>
      <c r="J2" s="101"/>
    </row>
    <row r="3" spans="2:10" ht="6.75" customHeight="1" x14ac:dyDescent="0.25">
      <c r="B3" s="103"/>
      <c r="C3" s="104"/>
      <c r="D3" s="104"/>
      <c r="E3" s="104"/>
      <c r="F3" s="104"/>
      <c r="G3" s="104"/>
      <c r="H3" s="104"/>
      <c r="I3" s="104"/>
      <c r="J3" s="105"/>
    </row>
    <row r="4" spans="2:10" x14ac:dyDescent="0.25">
      <c r="B4" s="106"/>
      <c r="C4" s="102"/>
      <c r="D4" s="102"/>
      <c r="E4" s="102"/>
      <c r="F4" s="102"/>
      <c r="G4" s="102"/>
      <c r="H4" s="102"/>
      <c r="I4" s="102"/>
      <c r="J4" s="108"/>
    </row>
    <row r="5" spans="2:10" x14ac:dyDescent="0.25">
      <c r="B5" s="106"/>
      <c r="C5" s="102"/>
      <c r="D5" s="102"/>
      <c r="E5" s="102"/>
      <c r="F5" s="102"/>
      <c r="G5" s="102"/>
      <c r="H5" s="102"/>
      <c r="I5" s="102"/>
      <c r="J5" s="108"/>
    </row>
    <row r="6" spans="2:10" x14ac:dyDescent="0.25">
      <c r="B6" s="106"/>
      <c r="C6" s="102"/>
      <c r="D6" s="102"/>
      <c r="E6" s="102"/>
      <c r="F6" s="102"/>
      <c r="G6" s="102"/>
      <c r="H6" s="102"/>
      <c r="I6" s="102"/>
      <c r="J6" s="108"/>
    </row>
    <row r="7" spans="2:10" x14ac:dyDescent="0.25">
      <c r="B7" s="106"/>
      <c r="C7" s="102"/>
      <c r="D7" s="102"/>
      <c r="E7" s="102"/>
      <c r="F7" s="102"/>
      <c r="G7" s="102"/>
      <c r="H7" s="102"/>
      <c r="I7" s="102"/>
      <c r="J7" s="108"/>
    </row>
    <row r="8" spans="2:10" x14ac:dyDescent="0.25">
      <c r="B8" s="106"/>
      <c r="C8" s="102"/>
      <c r="D8" s="102"/>
      <c r="E8" s="102"/>
      <c r="F8" s="102"/>
      <c r="G8" s="102"/>
      <c r="H8" s="102"/>
      <c r="I8" s="102"/>
      <c r="J8" s="108"/>
    </row>
    <row r="9" spans="2:10" x14ac:dyDescent="0.25">
      <c r="B9" s="106"/>
      <c r="C9" s="102"/>
      <c r="D9" s="102"/>
      <c r="E9" s="102"/>
      <c r="F9" s="102"/>
      <c r="G9" s="102"/>
      <c r="H9" s="102"/>
      <c r="I9" s="102"/>
      <c r="J9" s="108"/>
    </row>
    <row r="10" spans="2:10" x14ac:dyDescent="0.25">
      <c r="B10" s="106"/>
      <c r="C10" s="102"/>
      <c r="D10" s="102"/>
      <c r="E10" s="102"/>
      <c r="F10" s="102"/>
      <c r="G10" s="102"/>
      <c r="H10" s="102"/>
      <c r="I10" s="102"/>
      <c r="J10" s="108"/>
    </row>
    <row r="11" spans="2:10" x14ac:dyDescent="0.25">
      <c r="B11" s="106"/>
      <c r="C11" s="102"/>
      <c r="D11" s="102"/>
      <c r="E11" s="102"/>
      <c r="F11" s="102"/>
      <c r="G11" s="102"/>
      <c r="H11" s="102"/>
      <c r="I11" s="102"/>
      <c r="J11" s="108"/>
    </row>
    <row r="12" spans="2:10" x14ac:dyDescent="0.25">
      <c r="B12" s="106"/>
      <c r="C12" s="102"/>
      <c r="D12" s="102"/>
      <c r="E12" s="102"/>
      <c r="F12" s="102"/>
      <c r="G12" s="102"/>
      <c r="H12" s="102"/>
      <c r="I12" s="102"/>
      <c r="J12" s="108"/>
    </row>
    <row r="13" spans="2:10" x14ac:dyDescent="0.25">
      <c r="B13" s="106"/>
      <c r="C13" s="102"/>
      <c r="D13" s="102"/>
      <c r="E13" s="102"/>
      <c r="F13" s="102"/>
      <c r="G13" s="102"/>
      <c r="H13" s="102"/>
      <c r="I13" s="102"/>
      <c r="J13" s="108"/>
    </row>
    <row r="14" spans="2:10" x14ac:dyDescent="0.25">
      <c r="B14" s="106"/>
      <c r="C14" s="102"/>
      <c r="D14" s="102"/>
      <c r="E14" s="102"/>
      <c r="F14" s="102"/>
      <c r="G14" s="102"/>
      <c r="H14" s="102"/>
      <c r="I14" s="102"/>
      <c r="J14" s="108"/>
    </row>
    <row r="15" spans="2:10" x14ac:dyDescent="0.25">
      <c r="B15" s="106"/>
      <c r="C15" s="102"/>
      <c r="D15" s="102"/>
      <c r="E15" s="102"/>
      <c r="F15" s="102"/>
      <c r="G15" s="102"/>
      <c r="H15" s="102"/>
      <c r="I15" s="102"/>
      <c r="J15" s="108"/>
    </row>
    <row r="16" spans="2:10" x14ac:dyDescent="0.25">
      <c r="B16" s="106"/>
      <c r="C16" s="102"/>
      <c r="D16" s="102"/>
      <c r="E16" s="102"/>
      <c r="F16" s="102"/>
      <c r="G16" s="102"/>
      <c r="H16" s="102"/>
      <c r="I16" s="102"/>
      <c r="J16" s="108"/>
    </row>
    <row r="17" spans="2:10" x14ac:dyDescent="0.25">
      <c r="B17" s="106"/>
      <c r="C17" s="102"/>
      <c r="D17" s="102"/>
      <c r="E17" s="102"/>
      <c r="F17" s="102"/>
      <c r="G17" s="102"/>
      <c r="H17" s="102"/>
      <c r="I17" s="102"/>
      <c r="J17" s="108"/>
    </row>
    <row r="18" spans="2:10" x14ac:dyDescent="0.25">
      <c r="B18" s="106"/>
      <c r="C18" s="102"/>
      <c r="D18" s="102"/>
      <c r="E18" s="102"/>
      <c r="F18" s="102"/>
      <c r="G18" s="102"/>
      <c r="H18" s="102"/>
      <c r="I18" s="102"/>
      <c r="J18" s="108"/>
    </row>
    <row r="19" spans="2:10" x14ac:dyDescent="0.25">
      <c r="B19" s="106"/>
      <c r="C19" s="102"/>
      <c r="D19" s="102"/>
      <c r="E19" s="102"/>
      <c r="F19" s="102"/>
      <c r="G19" s="102"/>
      <c r="H19" s="102"/>
      <c r="I19" s="102"/>
      <c r="J19" s="108"/>
    </row>
    <row r="20" spans="2:10" x14ac:dyDescent="0.25">
      <c r="B20" s="106"/>
      <c r="C20" s="102"/>
      <c r="D20" s="102"/>
      <c r="E20" s="102"/>
      <c r="F20" s="102"/>
      <c r="G20" s="102"/>
      <c r="H20" s="102"/>
      <c r="I20" s="102"/>
      <c r="J20" s="108"/>
    </row>
    <row r="21" spans="2:10" ht="6.75" customHeight="1" x14ac:dyDescent="0.25">
      <c r="B21" s="107"/>
      <c r="C21" s="110"/>
      <c r="D21" s="110"/>
      <c r="E21" s="110"/>
      <c r="F21" s="110"/>
      <c r="G21" s="110"/>
      <c r="H21" s="110"/>
      <c r="I21" s="110"/>
      <c r="J21" s="109"/>
    </row>
    <row r="22" spans="2:10" x14ac:dyDescent="0.25">
      <c r="B22" s="1"/>
      <c r="C22" s="1"/>
      <c r="D22" s="1"/>
      <c r="E22" s="1"/>
      <c r="F22" s="1"/>
      <c r="G22" s="1"/>
      <c r="H22" s="1"/>
      <c r="I22" s="1"/>
    </row>
    <row r="23" spans="2:10" x14ac:dyDescent="0.25">
      <c r="B23" s="101" t="s">
        <v>40</v>
      </c>
      <c r="C23" s="101"/>
      <c r="D23" s="101"/>
      <c r="E23" s="101"/>
      <c r="F23" s="101"/>
      <c r="G23" s="101"/>
      <c r="H23" s="101"/>
      <c r="I23" s="101"/>
      <c r="J23" s="101"/>
    </row>
    <row r="24" spans="2:10" ht="6.75" customHeight="1" x14ac:dyDescent="0.25">
      <c r="B24" s="103"/>
      <c r="C24" s="104"/>
      <c r="D24" s="104"/>
      <c r="E24" s="104"/>
      <c r="F24" s="104"/>
      <c r="G24" s="104"/>
      <c r="H24" s="104"/>
      <c r="I24" s="104"/>
      <c r="J24" s="105"/>
    </row>
    <row r="25" spans="2:10" x14ac:dyDescent="0.25">
      <c r="B25" s="106"/>
      <c r="C25" s="102"/>
      <c r="D25" s="102"/>
      <c r="E25" s="102"/>
      <c r="F25" s="102"/>
      <c r="G25" s="102"/>
      <c r="H25" s="102"/>
      <c r="I25" s="102"/>
      <c r="J25" s="108"/>
    </row>
    <row r="26" spans="2:10" x14ac:dyDescent="0.25">
      <c r="B26" s="106"/>
      <c r="C26" s="102"/>
      <c r="D26" s="102"/>
      <c r="E26" s="102"/>
      <c r="F26" s="102"/>
      <c r="G26" s="102"/>
      <c r="H26" s="102"/>
      <c r="I26" s="102"/>
      <c r="J26" s="108"/>
    </row>
    <row r="27" spans="2:10" x14ac:dyDescent="0.25">
      <c r="B27" s="106"/>
      <c r="C27" s="102"/>
      <c r="D27" s="102"/>
      <c r="E27" s="102"/>
      <c r="F27" s="102"/>
      <c r="G27" s="102"/>
      <c r="H27" s="102"/>
      <c r="I27" s="102"/>
      <c r="J27" s="108"/>
    </row>
    <row r="28" spans="2:10" x14ac:dyDescent="0.25">
      <c r="B28" s="106"/>
      <c r="C28" s="102"/>
      <c r="D28" s="102"/>
      <c r="E28" s="102"/>
      <c r="F28" s="102"/>
      <c r="G28" s="102"/>
      <c r="H28" s="102"/>
      <c r="I28" s="102"/>
      <c r="J28" s="108"/>
    </row>
    <row r="29" spans="2:10" x14ac:dyDescent="0.25">
      <c r="B29" s="106"/>
      <c r="C29" s="102"/>
      <c r="D29" s="102"/>
      <c r="E29" s="102"/>
      <c r="F29" s="102"/>
      <c r="G29" s="102"/>
      <c r="H29" s="102"/>
      <c r="I29" s="102"/>
      <c r="J29" s="108"/>
    </row>
    <row r="30" spans="2:10" x14ac:dyDescent="0.25">
      <c r="B30" s="106"/>
      <c r="C30" s="102"/>
      <c r="D30" s="102"/>
      <c r="E30" s="102"/>
      <c r="F30" s="102"/>
      <c r="G30" s="102"/>
      <c r="H30" s="102"/>
      <c r="I30" s="102"/>
      <c r="J30" s="108"/>
    </row>
    <row r="31" spans="2:10" x14ac:dyDescent="0.25">
      <c r="B31" s="106"/>
      <c r="C31" s="102"/>
      <c r="D31" s="102"/>
      <c r="E31" s="102"/>
      <c r="F31" s="102"/>
      <c r="G31" s="102"/>
      <c r="H31" s="102"/>
      <c r="I31" s="102"/>
      <c r="J31" s="108"/>
    </row>
    <row r="32" spans="2:10" x14ac:dyDescent="0.25">
      <c r="B32" s="106"/>
      <c r="C32" s="102"/>
      <c r="D32" s="102"/>
      <c r="E32" s="102"/>
      <c r="F32" s="102"/>
      <c r="G32" s="102"/>
      <c r="H32" s="102"/>
      <c r="I32" s="102"/>
      <c r="J32" s="108"/>
    </row>
    <row r="33" spans="2:10" x14ac:dyDescent="0.25">
      <c r="B33" s="106"/>
      <c r="C33" s="102"/>
      <c r="D33" s="102"/>
      <c r="E33" s="102"/>
      <c r="F33" s="102"/>
      <c r="G33" s="102"/>
      <c r="H33" s="102"/>
      <c r="I33" s="102"/>
      <c r="J33" s="108"/>
    </row>
    <row r="34" spans="2:10" x14ac:dyDescent="0.25">
      <c r="B34" s="106"/>
      <c r="C34" s="102"/>
      <c r="D34" s="102"/>
      <c r="E34" s="102"/>
      <c r="F34" s="102"/>
      <c r="G34" s="102"/>
      <c r="H34" s="102"/>
      <c r="I34" s="102"/>
      <c r="J34" s="108"/>
    </row>
    <row r="35" spans="2:10" x14ac:dyDescent="0.25">
      <c r="B35" s="106"/>
      <c r="C35" s="102"/>
      <c r="D35" s="102"/>
      <c r="E35" s="102"/>
      <c r="F35" s="102"/>
      <c r="G35" s="102"/>
      <c r="H35" s="102"/>
      <c r="I35" s="102"/>
      <c r="J35" s="108"/>
    </row>
    <row r="36" spans="2:10" x14ac:dyDescent="0.25">
      <c r="B36" s="106"/>
      <c r="C36" s="102"/>
      <c r="D36" s="102"/>
      <c r="E36" s="102"/>
      <c r="F36" s="102"/>
      <c r="G36" s="102"/>
      <c r="H36" s="102"/>
      <c r="I36" s="102"/>
      <c r="J36" s="108"/>
    </row>
    <row r="37" spans="2:10" x14ac:dyDescent="0.25">
      <c r="B37" s="106"/>
      <c r="C37" s="102"/>
      <c r="D37" s="102"/>
      <c r="E37" s="102"/>
      <c r="F37" s="102"/>
      <c r="G37" s="102"/>
      <c r="H37" s="102"/>
      <c r="I37" s="102"/>
      <c r="J37" s="108"/>
    </row>
    <row r="38" spans="2:10" ht="6.75" customHeight="1" x14ac:dyDescent="0.25">
      <c r="B38" s="107"/>
      <c r="C38" s="110"/>
      <c r="D38" s="110"/>
      <c r="E38" s="110"/>
      <c r="F38" s="110"/>
      <c r="G38" s="110"/>
      <c r="H38" s="110"/>
      <c r="I38" s="110"/>
      <c r="J38" s="109"/>
    </row>
  </sheetData>
  <mergeCells count="12">
    <mergeCell ref="B23:J23"/>
    <mergeCell ref="B24:J24"/>
    <mergeCell ref="B25:B38"/>
    <mergeCell ref="C25:I37"/>
    <mergeCell ref="J25:J38"/>
    <mergeCell ref="C38:I38"/>
    <mergeCell ref="B2:J2"/>
    <mergeCell ref="C4:I20"/>
    <mergeCell ref="B3:J3"/>
    <mergeCell ref="B4:B21"/>
    <mergeCell ref="J4:J21"/>
    <mergeCell ref="C21:I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tabSelected="1"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08"/>
      <c r="B2" s="309"/>
      <c r="C2" s="310"/>
      <c r="D2" s="311"/>
      <c r="E2" s="312" t="s">
        <v>111</v>
      </c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315"/>
    </row>
    <row r="3" spans="1:26" s="2" customFormat="1" ht="25.5" customHeight="1" thickBot="1" x14ac:dyDescent="0.3">
      <c r="A3" s="308"/>
      <c r="B3" s="316"/>
      <c r="C3" s="317"/>
      <c r="D3" s="318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1"/>
      <c r="P3" s="322"/>
    </row>
    <row r="4" spans="1:26" s="19" customFormat="1" ht="11.25" customHeight="1" thickBot="1" x14ac:dyDescent="0.3">
      <c r="A4" s="18"/>
      <c r="B4" s="29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92" customFormat="1" ht="31.5" customHeight="1" thickBot="1" x14ac:dyDescent="0.3">
      <c r="A5" s="86"/>
      <c r="B5" s="87" t="s">
        <v>0</v>
      </c>
      <c r="C5" s="298">
        <v>43278</v>
      </c>
      <c r="D5" s="299"/>
      <c r="E5" s="88" t="s">
        <v>51</v>
      </c>
      <c r="F5" s="89">
        <v>1</v>
      </c>
      <c r="G5" s="90" t="s">
        <v>1</v>
      </c>
      <c r="H5" s="323" t="s">
        <v>112</v>
      </c>
      <c r="I5" s="300"/>
      <c r="J5" s="300"/>
      <c r="K5" s="300"/>
      <c r="L5" s="300"/>
      <c r="M5" s="300"/>
      <c r="N5" s="300"/>
      <c r="O5" s="300"/>
      <c r="P5" s="30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 s="96" customFormat="1" ht="21.75" customHeight="1" thickBot="1" x14ac:dyDescent="0.3">
      <c r="A6" s="93"/>
      <c r="B6" s="282" t="s">
        <v>2</v>
      </c>
      <c r="C6" s="283"/>
      <c r="D6" s="284" t="s">
        <v>106</v>
      </c>
      <c r="E6" s="285"/>
      <c r="F6" s="285"/>
      <c r="G6" s="285"/>
      <c r="H6" s="285"/>
      <c r="I6" s="286"/>
      <c r="J6" s="84" t="s">
        <v>3</v>
      </c>
      <c r="K6" s="284" t="s">
        <v>107</v>
      </c>
      <c r="L6" s="286"/>
      <c r="M6" s="284" t="s">
        <v>108</v>
      </c>
      <c r="N6" s="287"/>
      <c r="O6" s="94" t="s">
        <v>52</v>
      </c>
      <c r="P6" s="95">
        <v>1641</v>
      </c>
    </row>
    <row r="7" spans="1:26" s="92" customFormat="1" ht="21.75" customHeight="1" x14ac:dyDescent="0.25">
      <c r="B7" s="288" t="s">
        <v>53</v>
      </c>
      <c r="C7" s="289" t="s">
        <v>54</v>
      </c>
      <c r="D7" s="260"/>
      <c r="E7" s="97"/>
      <c r="F7" s="290" t="s">
        <v>55</v>
      </c>
      <c r="G7" s="291"/>
      <c r="H7" s="291"/>
      <c r="I7" s="291"/>
      <c r="J7" s="292" t="s">
        <v>56</v>
      </c>
      <c r="K7" s="293"/>
      <c r="L7" s="293"/>
      <c r="M7" s="294"/>
      <c r="N7" s="295" t="s">
        <v>109</v>
      </c>
      <c r="O7" s="296"/>
      <c r="P7" s="98" t="s">
        <v>57</v>
      </c>
    </row>
    <row r="8" spans="1:26" s="92" customFormat="1" ht="21.75" customHeight="1" thickBot="1" x14ac:dyDescent="0.3">
      <c r="B8" s="234"/>
      <c r="C8" s="251" t="s">
        <v>58</v>
      </c>
      <c r="D8" s="250"/>
      <c r="E8" s="74" t="s">
        <v>4</v>
      </c>
      <c r="F8" s="261" t="s">
        <v>5</v>
      </c>
      <c r="G8" s="262"/>
      <c r="H8" s="262"/>
      <c r="I8" s="262"/>
      <c r="J8" s="263"/>
      <c r="K8" s="264"/>
      <c r="L8" s="264"/>
      <c r="M8" s="265"/>
      <c r="N8" s="266"/>
      <c r="O8" s="267"/>
      <c r="P8" s="99"/>
    </row>
    <row r="9" spans="1:26" s="92" customFormat="1" ht="21.75" customHeight="1" x14ac:dyDescent="0.25">
      <c r="B9" s="268" t="s">
        <v>6</v>
      </c>
      <c r="C9" s="271" t="s">
        <v>59</v>
      </c>
      <c r="D9" s="272" t="s">
        <v>60</v>
      </c>
      <c r="E9" s="257"/>
      <c r="F9" s="100"/>
      <c r="G9" s="273" t="s">
        <v>7</v>
      </c>
      <c r="H9" s="274" t="s">
        <v>8</v>
      </c>
      <c r="I9" s="260"/>
      <c r="J9" s="75"/>
      <c r="K9" s="271" t="s">
        <v>61</v>
      </c>
      <c r="L9" s="275" t="s">
        <v>110</v>
      </c>
      <c r="M9" s="276"/>
      <c r="N9" s="277"/>
      <c r="O9" s="277"/>
      <c r="P9" s="278"/>
    </row>
    <row r="10" spans="1:26" s="92" customFormat="1" ht="21.75" customHeight="1" thickBot="1" x14ac:dyDescent="0.3">
      <c r="B10" s="269"/>
      <c r="C10" s="214"/>
      <c r="D10" s="255" t="s">
        <v>62</v>
      </c>
      <c r="E10" s="250"/>
      <c r="F10" s="76" t="s">
        <v>4</v>
      </c>
      <c r="G10" s="214"/>
      <c r="H10" s="255" t="s">
        <v>9</v>
      </c>
      <c r="I10" s="250"/>
      <c r="J10" s="77" t="s">
        <v>4</v>
      </c>
      <c r="K10" s="214"/>
      <c r="L10" s="279"/>
      <c r="M10" s="280"/>
      <c r="N10" s="280"/>
      <c r="O10" s="280"/>
      <c r="P10" s="281"/>
    </row>
    <row r="11" spans="1:26" s="22" customFormat="1" ht="21.75" customHeight="1" x14ac:dyDescent="0.25">
      <c r="A11" s="20"/>
      <c r="B11" s="269"/>
      <c r="C11" s="256" t="s">
        <v>10</v>
      </c>
      <c r="D11" s="257"/>
      <c r="E11" s="78">
        <v>0.46527777777777773</v>
      </c>
      <c r="F11" s="258" t="s">
        <v>11</v>
      </c>
      <c r="G11" s="257"/>
      <c r="H11" s="79">
        <v>1.78</v>
      </c>
      <c r="I11" s="259" t="s">
        <v>12</v>
      </c>
      <c r="J11" s="260"/>
      <c r="K11" s="79">
        <v>18</v>
      </c>
      <c r="L11" s="256" t="s">
        <v>13</v>
      </c>
      <c r="M11" s="257"/>
      <c r="N11" s="75">
        <v>13.44</v>
      </c>
      <c r="O11" s="247" t="s">
        <v>63</v>
      </c>
      <c r="P11" s="248"/>
    </row>
    <row r="12" spans="1:26" s="22" customFormat="1" ht="21.75" customHeight="1" thickBot="1" x14ac:dyDescent="0.3">
      <c r="A12" s="20"/>
      <c r="B12" s="270"/>
      <c r="C12" s="249" t="s">
        <v>14</v>
      </c>
      <c r="D12" s="250"/>
      <c r="E12" s="78">
        <v>0.49652777777777773</v>
      </c>
      <c r="F12" s="251" t="s">
        <v>15</v>
      </c>
      <c r="G12" s="250"/>
      <c r="H12" s="79">
        <v>1.78</v>
      </c>
      <c r="I12" s="252" t="s">
        <v>16</v>
      </c>
      <c r="J12" s="250"/>
      <c r="K12" s="78">
        <v>0.46527777777777773</v>
      </c>
      <c r="L12" s="249" t="s">
        <v>17</v>
      </c>
      <c r="M12" s="250"/>
      <c r="N12" s="80">
        <v>1</v>
      </c>
      <c r="O12" s="253">
        <v>0</v>
      </c>
      <c r="P12" s="254"/>
    </row>
    <row r="13" spans="1:26" s="22" customFormat="1" ht="21.75" customHeight="1" x14ac:dyDescent="0.25">
      <c r="A13" s="20"/>
      <c r="B13" s="232" t="s">
        <v>18</v>
      </c>
      <c r="C13" s="235" t="s">
        <v>64</v>
      </c>
      <c r="D13" s="236"/>
      <c r="E13" s="236"/>
      <c r="F13" s="237" t="s">
        <v>65</v>
      </c>
      <c r="G13" s="236"/>
      <c r="H13" s="236"/>
      <c r="I13" s="236"/>
      <c r="J13" s="237" t="s">
        <v>66</v>
      </c>
      <c r="K13" s="236"/>
      <c r="L13" s="236"/>
      <c r="M13" s="236"/>
      <c r="N13" s="238" t="s">
        <v>67</v>
      </c>
      <c r="O13" s="236"/>
      <c r="P13" s="239"/>
      <c r="Q13" s="23"/>
      <c r="R13" s="21"/>
      <c r="S13" s="21"/>
      <c r="T13" s="21"/>
      <c r="U13" s="21"/>
      <c r="V13" s="21"/>
      <c r="W13" s="21"/>
      <c r="X13" s="21"/>
      <c r="Y13" s="21"/>
      <c r="Z13" s="21"/>
    </row>
    <row r="14" spans="1:26" s="22" customFormat="1" ht="21.75" customHeight="1" x14ac:dyDescent="0.25">
      <c r="A14" s="20"/>
      <c r="B14" s="233"/>
      <c r="C14" s="240" t="s">
        <v>68</v>
      </c>
      <c r="D14" s="241"/>
      <c r="E14" s="241"/>
      <c r="F14" s="242" t="s">
        <v>69</v>
      </c>
      <c r="G14" s="241"/>
      <c r="H14" s="241"/>
      <c r="I14" s="241"/>
      <c r="J14" s="243" t="s">
        <v>70</v>
      </c>
      <c r="K14" s="241"/>
      <c r="L14" s="241"/>
      <c r="M14" s="241"/>
      <c r="N14" s="244"/>
      <c r="O14" s="229"/>
      <c r="P14" s="245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s="22" customFormat="1" ht="21.75" customHeight="1" thickBot="1" x14ac:dyDescent="0.3">
      <c r="A15" s="20"/>
      <c r="B15" s="234"/>
      <c r="C15" s="246" t="s">
        <v>71</v>
      </c>
      <c r="D15" s="216"/>
      <c r="E15" s="216"/>
      <c r="F15" s="216" t="s">
        <v>72</v>
      </c>
      <c r="G15" s="217"/>
      <c r="H15" s="217"/>
      <c r="I15" s="217"/>
      <c r="J15" s="216" t="s">
        <v>73</v>
      </c>
      <c r="K15" s="217"/>
      <c r="L15" s="217"/>
      <c r="M15" s="217"/>
      <c r="N15" s="218"/>
      <c r="O15" s="219"/>
      <c r="P15" s="220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s="22" customFormat="1" ht="21.75" customHeight="1" x14ac:dyDescent="0.25">
      <c r="A16" s="20"/>
      <c r="B16" s="221" t="s">
        <v>19</v>
      </c>
      <c r="C16" s="223" t="s">
        <v>20</v>
      </c>
      <c r="D16" s="223" t="s">
        <v>41</v>
      </c>
      <c r="E16" s="225" t="s">
        <v>21</v>
      </c>
      <c r="F16" s="226" t="s">
        <v>42</v>
      </c>
      <c r="G16" s="227"/>
      <c r="H16" s="223" t="s">
        <v>74</v>
      </c>
      <c r="I16" s="230" t="s">
        <v>75</v>
      </c>
      <c r="J16" s="24" t="s">
        <v>43</v>
      </c>
      <c r="K16" s="25"/>
      <c r="L16" s="26" t="s">
        <v>44</v>
      </c>
      <c r="M16" s="26" t="s">
        <v>45</v>
      </c>
      <c r="N16" s="26" t="s">
        <v>45</v>
      </c>
      <c r="O16" s="26" t="s">
        <v>46</v>
      </c>
      <c r="P16" s="27" t="s">
        <v>22</v>
      </c>
    </row>
    <row r="17" spans="1:26" s="22" customFormat="1" ht="21.75" customHeight="1" thickBot="1" x14ac:dyDescent="0.3">
      <c r="A17" s="28"/>
      <c r="B17" s="222"/>
      <c r="C17" s="224"/>
      <c r="D17" s="224"/>
      <c r="E17" s="224"/>
      <c r="F17" s="228"/>
      <c r="G17" s="229"/>
      <c r="H17" s="224"/>
      <c r="I17" s="231"/>
      <c r="J17" s="29" t="s">
        <v>23</v>
      </c>
      <c r="K17" s="30" t="s">
        <v>24</v>
      </c>
      <c r="L17" s="30" t="s">
        <v>47</v>
      </c>
      <c r="M17" s="30" t="s">
        <v>48</v>
      </c>
      <c r="N17" s="30" t="s">
        <v>25</v>
      </c>
      <c r="O17" s="30" t="s">
        <v>26</v>
      </c>
      <c r="P17" s="31" t="s">
        <v>27</v>
      </c>
    </row>
    <row r="18" spans="1:26" s="40" customFormat="1" ht="21.75" customHeight="1" thickBot="1" x14ac:dyDescent="0.3">
      <c r="A18" s="32"/>
      <c r="B18" s="33"/>
      <c r="C18" s="34">
        <f>+O12</f>
        <v>0</v>
      </c>
      <c r="D18" s="34">
        <v>0.27700000000000002</v>
      </c>
      <c r="E18" s="35"/>
      <c r="F18" s="36"/>
      <c r="G18" s="83"/>
      <c r="H18" s="37"/>
      <c r="I18" s="38"/>
      <c r="J18" s="82"/>
      <c r="K18" s="35"/>
      <c r="L18" s="35"/>
      <c r="M18" s="35"/>
      <c r="N18" s="35"/>
      <c r="O18" s="35"/>
      <c r="P18" s="39"/>
      <c r="Q18" s="85"/>
      <c r="R18" s="32"/>
      <c r="S18" s="32"/>
      <c r="T18" s="32"/>
      <c r="U18" s="32"/>
      <c r="V18" s="32"/>
      <c r="W18" s="32"/>
      <c r="X18" s="32"/>
      <c r="Y18" s="32"/>
      <c r="Z18" s="32"/>
    </row>
    <row r="19" spans="1:26" s="40" customFormat="1" ht="13.5" customHeight="1" x14ac:dyDescent="0.25">
      <c r="A19" s="32"/>
      <c r="B19" s="212">
        <v>1</v>
      </c>
      <c r="C19" s="215">
        <f>+C18+$N$12</f>
        <v>1</v>
      </c>
      <c r="D19" s="192">
        <v>0.315</v>
      </c>
      <c r="E19" s="192">
        <v>0.27700000000000002</v>
      </c>
      <c r="F19" s="41" t="s">
        <v>76</v>
      </c>
      <c r="G19" s="42">
        <v>0</v>
      </c>
      <c r="H19" s="43"/>
      <c r="I19" s="44"/>
      <c r="J19" s="45">
        <v>4.0000000000000001E-3</v>
      </c>
      <c r="K19" s="192">
        <f>+IF(E19&lt;=0.12,(J21),(IF(E19&lt;0.16,((J20+2*J21+J22)/4),IF(E19&gt;=0.16,((J19+3*J20+2*J21+3*J22+J23)/10)))))</f>
        <v>0.17519999999999999</v>
      </c>
      <c r="L19" s="192">
        <f>ROUND(+(D18+D19)/2*(C19-C18),3)</f>
        <v>0.29599999999999999</v>
      </c>
      <c r="M19" s="192">
        <f>ROUND(+K19*L19,4)</f>
        <v>5.1900000000000002E-2</v>
      </c>
      <c r="N19" s="195">
        <f>ROUND(+M19/$M$103*100,2)</f>
        <v>0.95</v>
      </c>
      <c r="O19" s="196"/>
      <c r="P19" s="197"/>
      <c r="Q19" s="85"/>
      <c r="R19" s="32"/>
      <c r="S19" s="32"/>
      <c r="T19" s="32"/>
      <c r="U19" s="32"/>
      <c r="V19" s="32"/>
      <c r="W19" s="32"/>
      <c r="X19" s="32"/>
      <c r="Y19" s="32"/>
      <c r="Z19" s="32"/>
    </row>
    <row r="20" spans="1:26" s="40" customFormat="1" ht="13.5" customHeight="1" x14ac:dyDescent="0.25">
      <c r="A20" s="32"/>
      <c r="B20" s="213"/>
      <c r="C20" s="193"/>
      <c r="D20" s="193"/>
      <c r="E20" s="193"/>
      <c r="F20" s="46" t="s">
        <v>77</v>
      </c>
      <c r="G20" s="47">
        <f>IF(E19&lt;0.125,"NA",IF(0.125&lt;=E19,(0.2*E19)))</f>
        <v>5.5400000000000005E-2</v>
      </c>
      <c r="H20" s="48"/>
      <c r="I20" s="49"/>
      <c r="J20" s="50">
        <v>1.0999999999999999E-2</v>
      </c>
      <c r="K20" s="193"/>
      <c r="L20" s="193"/>
      <c r="M20" s="193"/>
      <c r="N20" s="193"/>
      <c r="O20" s="193"/>
      <c r="P20" s="198"/>
      <c r="Q20" s="85"/>
      <c r="R20" s="32"/>
      <c r="S20" s="32"/>
      <c r="T20" s="32"/>
      <c r="U20" s="32"/>
      <c r="V20" s="32"/>
      <c r="W20" s="32"/>
      <c r="X20" s="32"/>
      <c r="Y20" s="32"/>
      <c r="Z20" s="32"/>
    </row>
    <row r="21" spans="1:26" s="40" customFormat="1" ht="13.5" customHeight="1" x14ac:dyDescent="0.25">
      <c r="A21" s="32"/>
      <c r="B21" s="213"/>
      <c r="C21" s="193"/>
      <c r="D21" s="193"/>
      <c r="E21" s="193"/>
      <c r="F21" s="46" t="s">
        <v>78</v>
      </c>
      <c r="G21" s="47">
        <f>+E19*0.4</f>
        <v>0.11080000000000001</v>
      </c>
      <c r="H21" s="48"/>
      <c r="I21" s="49"/>
      <c r="J21" s="50">
        <v>0.20599999999999999</v>
      </c>
      <c r="K21" s="193"/>
      <c r="L21" s="193"/>
      <c r="M21" s="193"/>
      <c r="N21" s="193"/>
      <c r="O21" s="193"/>
      <c r="P21" s="198"/>
      <c r="Q21" s="85"/>
      <c r="R21" s="32"/>
      <c r="S21" s="32"/>
      <c r="T21" s="32"/>
      <c r="U21" s="32"/>
      <c r="V21" s="32"/>
      <c r="W21" s="32"/>
      <c r="X21" s="32"/>
      <c r="Y21" s="32"/>
      <c r="Z21" s="32"/>
    </row>
    <row r="22" spans="1:26" s="40" customFormat="1" ht="13.5" customHeight="1" x14ac:dyDescent="0.25">
      <c r="A22" s="32"/>
      <c r="B22" s="213"/>
      <c r="C22" s="193"/>
      <c r="D22" s="193"/>
      <c r="E22" s="193"/>
      <c r="F22" s="46" t="s">
        <v>79</v>
      </c>
      <c r="G22" s="47">
        <f>IF(E19&lt;0.125,"NA",IF(0.125&lt;=E19,(0.8*E19)))</f>
        <v>0.22160000000000002</v>
      </c>
      <c r="H22" s="48"/>
      <c r="I22" s="49"/>
      <c r="J22" s="50">
        <v>0.32600000000000001</v>
      </c>
      <c r="K22" s="193"/>
      <c r="L22" s="193"/>
      <c r="M22" s="193"/>
      <c r="N22" s="193"/>
      <c r="O22" s="193"/>
      <c r="P22" s="198"/>
      <c r="Q22" s="85"/>
      <c r="R22" s="32"/>
      <c r="S22" s="32"/>
      <c r="T22" s="32"/>
      <c r="U22" s="32"/>
      <c r="V22" s="32"/>
      <c r="W22" s="32"/>
      <c r="X22" s="32"/>
      <c r="Y22" s="32"/>
      <c r="Z22" s="32"/>
    </row>
    <row r="23" spans="1:26" s="40" customFormat="1" ht="13.5" customHeight="1" thickBot="1" x14ac:dyDescent="0.3">
      <c r="A23" s="32"/>
      <c r="B23" s="214"/>
      <c r="C23" s="194"/>
      <c r="D23" s="194"/>
      <c r="E23" s="194"/>
      <c r="F23" s="51" t="s">
        <v>80</v>
      </c>
      <c r="G23" s="52">
        <f>+E19</f>
        <v>0.27700000000000002</v>
      </c>
      <c r="H23" s="53"/>
      <c r="I23" s="54"/>
      <c r="J23" s="55">
        <v>0.32500000000000001</v>
      </c>
      <c r="K23" s="194"/>
      <c r="L23" s="194"/>
      <c r="M23" s="194"/>
      <c r="N23" s="194"/>
      <c r="O23" s="194"/>
      <c r="P23" s="199"/>
      <c r="Q23" s="85"/>
      <c r="R23" s="32"/>
      <c r="S23" s="32"/>
      <c r="T23" s="32"/>
      <c r="U23" s="32"/>
      <c r="V23" s="32"/>
      <c r="W23" s="32"/>
      <c r="X23" s="32"/>
      <c r="Y23" s="32"/>
      <c r="Z23" s="32"/>
    </row>
    <row r="24" spans="1:26" s="40" customFormat="1" ht="13.5" customHeight="1" x14ac:dyDescent="0.25">
      <c r="A24" s="32"/>
      <c r="B24" s="212">
        <v>2</v>
      </c>
      <c r="C24" s="215">
        <f>+C19+$N$12</f>
        <v>2</v>
      </c>
      <c r="D24" s="192">
        <v>0.627</v>
      </c>
      <c r="E24" s="192">
        <v>0.35899999999999999</v>
      </c>
      <c r="F24" s="41" t="s">
        <v>76</v>
      </c>
      <c r="G24" s="42">
        <v>0</v>
      </c>
      <c r="H24" s="43"/>
      <c r="I24" s="44"/>
      <c r="J24" s="45">
        <v>1.4E-2</v>
      </c>
      <c r="K24" s="192">
        <f>+IF(E24&lt;=0.12,(J26),(IF(E24&lt;0.16,((J25+2*J26+J27)/4),IF(E24&gt;=0.16,((J24+3*J25+2*J26+3*J27+J28)/10)))))</f>
        <v>6.9099999999999995E-2</v>
      </c>
      <c r="L24" s="192">
        <f>ROUND(+(D19+D24)/2*(C24-C19),3)</f>
        <v>0.47099999999999997</v>
      </c>
      <c r="M24" s="192">
        <f>ROUND(+K24*L24,4)</f>
        <v>3.2500000000000001E-2</v>
      </c>
      <c r="N24" s="195">
        <f>ROUND(+M24/$M$103*100,2)</f>
        <v>0.6</v>
      </c>
      <c r="O24" s="196"/>
      <c r="P24" s="197"/>
      <c r="Q24" s="85"/>
      <c r="R24" s="32"/>
      <c r="S24" s="32"/>
      <c r="T24" s="32"/>
      <c r="U24" s="32"/>
      <c r="V24" s="32"/>
      <c r="W24" s="32"/>
      <c r="X24" s="32"/>
      <c r="Y24" s="32"/>
      <c r="Z24" s="32"/>
    </row>
    <row r="25" spans="1:26" s="40" customFormat="1" ht="13.5" customHeight="1" x14ac:dyDescent="0.25">
      <c r="A25" s="32"/>
      <c r="B25" s="213"/>
      <c r="C25" s="193"/>
      <c r="D25" s="193"/>
      <c r="E25" s="193"/>
      <c r="F25" s="46" t="s">
        <v>77</v>
      </c>
      <c r="G25" s="47">
        <f t="shared" ref="G25" si="0">IF(E24&lt;0.125,"NA",IF(0.125&lt;=E24,(0.2*E24)))</f>
        <v>7.1800000000000003E-2</v>
      </c>
      <c r="H25" s="48"/>
      <c r="I25" s="49"/>
      <c r="J25" s="50">
        <v>5.6000000000000001E-2</v>
      </c>
      <c r="K25" s="193"/>
      <c r="L25" s="193"/>
      <c r="M25" s="193"/>
      <c r="N25" s="193"/>
      <c r="O25" s="193"/>
      <c r="P25" s="198"/>
      <c r="Q25" s="85"/>
      <c r="R25" s="32"/>
      <c r="S25" s="32"/>
      <c r="T25" s="32"/>
      <c r="U25" s="32"/>
      <c r="V25" s="32"/>
      <c r="W25" s="32"/>
      <c r="X25" s="32"/>
      <c r="Y25" s="32"/>
      <c r="Z25" s="32"/>
    </row>
    <row r="26" spans="1:26" s="40" customFormat="1" ht="13.5" customHeight="1" x14ac:dyDescent="0.25">
      <c r="A26" s="32"/>
      <c r="B26" s="213"/>
      <c r="C26" s="193"/>
      <c r="D26" s="193"/>
      <c r="E26" s="193"/>
      <c r="F26" s="46" t="s">
        <v>78</v>
      </c>
      <c r="G26" s="47">
        <f t="shared" ref="G26" si="1">+E24*0.4</f>
        <v>0.14360000000000001</v>
      </c>
      <c r="H26" s="48"/>
      <c r="I26" s="49"/>
      <c r="J26" s="50">
        <v>7.5999999999999998E-2</v>
      </c>
      <c r="K26" s="193"/>
      <c r="L26" s="193"/>
      <c r="M26" s="193"/>
      <c r="N26" s="193"/>
      <c r="O26" s="193"/>
      <c r="P26" s="198"/>
      <c r="Q26" s="85"/>
      <c r="R26" s="32"/>
      <c r="S26" s="32"/>
      <c r="T26" s="32"/>
      <c r="U26" s="32"/>
      <c r="V26" s="32"/>
      <c r="W26" s="32"/>
      <c r="X26" s="32"/>
      <c r="Y26" s="32"/>
      <c r="Z26" s="32"/>
    </row>
    <row r="27" spans="1:26" s="40" customFormat="1" ht="13.5" customHeight="1" x14ac:dyDescent="0.25">
      <c r="A27" s="32"/>
      <c r="B27" s="213"/>
      <c r="C27" s="193"/>
      <c r="D27" s="193"/>
      <c r="E27" s="193"/>
      <c r="F27" s="46" t="s">
        <v>79</v>
      </c>
      <c r="G27" s="47">
        <f t="shared" ref="G27" si="2">IF(E24&lt;0.125,"NA",IF(0.125&lt;=E24,(0.8*E24)))</f>
        <v>0.28720000000000001</v>
      </c>
      <c r="H27" s="48"/>
      <c r="I27" s="49"/>
      <c r="J27" s="50">
        <v>8.1000000000000003E-2</v>
      </c>
      <c r="K27" s="193"/>
      <c r="L27" s="193"/>
      <c r="M27" s="193"/>
      <c r="N27" s="193"/>
      <c r="O27" s="193"/>
      <c r="P27" s="198"/>
      <c r="Q27" s="85"/>
      <c r="R27" s="32"/>
      <c r="S27" s="32"/>
      <c r="T27" s="32"/>
      <c r="U27" s="32"/>
      <c r="V27" s="32"/>
      <c r="W27" s="32"/>
      <c r="X27" s="32"/>
      <c r="Y27" s="32"/>
      <c r="Z27" s="32"/>
    </row>
    <row r="28" spans="1:26" s="40" customFormat="1" ht="13.5" customHeight="1" thickBot="1" x14ac:dyDescent="0.3">
      <c r="A28" s="32"/>
      <c r="B28" s="214"/>
      <c r="C28" s="194"/>
      <c r="D28" s="194"/>
      <c r="E28" s="194"/>
      <c r="F28" s="51" t="s">
        <v>80</v>
      </c>
      <c r="G28" s="52">
        <f t="shared" ref="G28" si="3">+E24</f>
        <v>0.35899999999999999</v>
      </c>
      <c r="H28" s="53"/>
      <c r="I28" s="54"/>
      <c r="J28" s="55">
        <v>0.114</v>
      </c>
      <c r="K28" s="194"/>
      <c r="L28" s="194"/>
      <c r="M28" s="194"/>
      <c r="N28" s="194"/>
      <c r="O28" s="194"/>
      <c r="P28" s="199"/>
      <c r="Q28" s="85"/>
      <c r="R28" s="32"/>
      <c r="S28" s="32"/>
      <c r="T28" s="32"/>
      <c r="U28" s="32"/>
      <c r="V28" s="32"/>
      <c r="W28" s="32"/>
      <c r="X28" s="32"/>
      <c r="Y28" s="32"/>
      <c r="Z28" s="32"/>
    </row>
    <row r="29" spans="1:26" s="40" customFormat="1" ht="13.5" customHeight="1" x14ac:dyDescent="0.25">
      <c r="A29" s="32"/>
      <c r="B29" s="212">
        <v>3</v>
      </c>
      <c r="C29" s="215">
        <f>+C24+$N$12</f>
        <v>3</v>
      </c>
      <c r="D29" s="192">
        <v>0.80700000000000005</v>
      </c>
      <c r="E29" s="192">
        <v>0.73599999999999999</v>
      </c>
      <c r="F29" s="41" t="s">
        <v>76</v>
      </c>
      <c r="G29" s="42">
        <v>0</v>
      </c>
      <c r="H29" s="43"/>
      <c r="I29" s="44"/>
      <c r="J29" s="45"/>
      <c r="K29" s="192"/>
      <c r="L29" s="192"/>
      <c r="M29" s="192"/>
      <c r="N29" s="195"/>
      <c r="O29" s="196"/>
      <c r="P29" s="197"/>
      <c r="Q29" s="85"/>
      <c r="R29" s="32"/>
      <c r="S29" s="32"/>
      <c r="T29" s="32"/>
      <c r="U29" s="32"/>
      <c r="V29" s="32"/>
      <c r="W29" s="32"/>
      <c r="X29" s="32"/>
      <c r="Y29" s="32"/>
      <c r="Z29" s="32"/>
    </row>
    <row r="30" spans="1:26" s="40" customFormat="1" ht="13.5" customHeight="1" x14ac:dyDescent="0.25">
      <c r="A30" s="32"/>
      <c r="B30" s="213"/>
      <c r="C30" s="193"/>
      <c r="D30" s="193"/>
      <c r="E30" s="193"/>
      <c r="F30" s="46" t="s">
        <v>77</v>
      </c>
      <c r="G30" s="47">
        <f t="shared" ref="G30" si="4">IF(E29&lt;0.125,"NA",IF(0.125&lt;=E29,(0.2*E29)))</f>
        <v>0.1472</v>
      </c>
      <c r="H30" s="48"/>
      <c r="I30" s="49"/>
      <c r="J30" s="50"/>
      <c r="K30" s="193"/>
      <c r="L30" s="193"/>
      <c r="M30" s="193"/>
      <c r="N30" s="193"/>
      <c r="O30" s="193"/>
      <c r="P30" s="198"/>
      <c r="Q30" s="85"/>
      <c r="R30" s="32"/>
      <c r="S30" s="32"/>
      <c r="T30" s="32"/>
      <c r="U30" s="32"/>
      <c r="V30" s="32"/>
      <c r="W30" s="32"/>
      <c r="X30" s="32"/>
      <c r="Y30" s="32"/>
      <c r="Z30" s="32"/>
    </row>
    <row r="31" spans="1:26" s="40" customFormat="1" ht="13.5" customHeight="1" x14ac:dyDescent="0.25">
      <c r="A31" s="32"/>
      <c r="B31" s="213"/>
      <c r="C31" s="193"/>
      <c r="D31" s="193"/>
      <c r="E31" s="193"/>
      <c r="F31" s="46" t="s">
        <v>78</v>
      </c>
      <c r="G31" s="47">
        <f t="shared" ref="G31" si="5">+E29*0.4</f>
        <v>0.2944</v>
      </c>
      <c r="H31" s="48"/>
      <c r="I31" s="49"/>
      <c r="J31" s="50"/>
      <c r="K31" s="193"/>
      <c r="L31" s="193"/>
      <c r="M31" s="193"/>
      <c r="N31" s="193"/>
      <c r="O31" s="193"/>
      <c r="P31" s="198"/>
      <c r="Q31" s="85"/>
      <c r="R31" s="32"/>
      <c r="S31" s="32"/>
      <c r="T31" s="32"/>
      <c r="U31" s="32"/>
      <c r="V31" s="32"/>
      <c r="W31" s="32"/>
      <c r="X31" s="32"/>
      <c r="Y31" s="32"/>
      <c r="Z31" s="32"/>
    </row>
    <row r="32" spans="1:26" s="40" customFormat="1" ht="13.5" customHeight="1" x14ac:dyDescent="0.25">
      <c r="A32" s="32"/>
      <c r="B32" s="213"/>
      <c r="C32" s="193"/>
      <c r="D32" s="193"/>
      <c r="E32" s="193"/>
      <c r="F32" s="46" t="s">
        <v>79</v>
      </c>
      <c r="G32" s="47">
        <f t="shared" ref="G32" si="6">IF(E29&lt;0.125,"NA",IF(0.125&lt;=E29,(0.8*E29)))</f>
        <v>0.58879999999999999</v>
      </c>
      <c r="H32" s="48"/>
      <c r="I32" s="49"/>
      <c r="J32" s="50"/>
      <c r="K32" s="193"/>
      <c r="L32" s="193"/>
      <c r="M32" s="193"/>
      <c r="N32" s="193"/>
      <c r="O32" s="193"/>
      <c r="P32" s="198"/>
      <c r="Q32" s="85"/>
      <c r="R32" s="32"/>
      <c r="S32" s="32"/>
      <c r="T32" s="32"/>
      <c r="U32" s="32"/>
      <c r="V32" s="32"/>
      <c r="W32" s="32"/>
      <c r="X32" s="32"/>
      <c r="Y32" s="32"/>
      <c r="Z32" s="32"/>
    </row>
    <row r="33" spans="1:26" s="40" customFormat="1" ht="13.5" customHeight="1" thickBot="1" x14ac:dyDescent="0.3">
      <c r="A33" s="32"/>
      <c r="B33" s="214"/>
      <c r="C33" s="194"/>
      <c r="D33" s="194"/>
      <c r="E33" s="194"/>
      <c r="F33" s="51" t="s">
        <v>80</v>
      </c>
      <c r="G33" s="52">
        <f t="shared" ref="G33" si="7">+E29</f>
        <v>0.73599999999999999</v>
      </c>
      <c r="H33" s="53"/>
      <c r="I33" s="54"/>
      <c r="J33" s="55"/>
      <c r="K33" s="194"/>
      <c r="L33" s="194"/>
      <c r="M33" s="194"/>
      <c r="N33" s="194"/>
      <c r="O33" s="194"/>
      <c r="P33" s="199"/>
      <c r="Q33" s="85"/>
      <c r="R33" s="32"/>
      <c r="S33" s="32"/>
      <c r="T33" s="32"/>
      <c r="U33" s="32"/>
      <c r="V33" s="32"/>
      <c r="W33" s="32"/>
      <c r="X33" s="32"/>
      <c r="Y33" s="32"/>
      <c r="Z33" s="32"/>
    </row>
    <row r="34" spans="1:26" s="40" customFormat="1" ht="13.5" customHeight="1" x14ac:dyDescent="0.25">
      <c r="A34" s="32"/>
      <c r="B34" s="212">
        <v>4</v>
      </c>
      <c r="C34" s="215">
        <f>+C29+$N$12</f>
        <v>4</v>
      </c>
      <c r="D34" s="192">
        <v>0.40699999999999997</v>
      </c>
      <c r="E34" s="192">
        <v>0.435</v>
      </c>
      <c r="F34" s="41" t="s">
        <v>76</v>
      </c>
      <c r="G34" s="42">
        <v>0</v>
      </c>
      <c r="H34" s="43"/>
      <c r="I34" s="44"/>
      <c r="J34" s="45">
        <v>1.377</v>
      </c>
      <c r="K34" s="192">
        <f t="shared" ref="K34" si="8">+IF(E34&lt;=0.12,(J36),(IF(E34&lt;0.16,((J35+2*J36+J37)/4),IF(E34&gt;=0.16,((J34+3*J35+2*J36+3*J37+J38)/10)))))</f>
        <v>1.6652999999999998</v>
      </c>
      <c r="L34" s="192">
        <f>ROUND(+(D29+D34)/2*(C34-C29),3)</f>
        <v>0.60699999999999998</v>
      </c>
      <c r="M34" s="192">
        <f t="shared" ref="M34" si="9">ROUND(+K34*L34,4)</f>
        <v>1.0107999999999999</v>
      </c>
      <c r="N34" s="195">
        <f t="shared" ref="N34" si="10">ROUND(+M34/$M$103*100,2)</f>
        <v>18.559999999999999</v>
      </c>
      <c r="O34" s="196"/>
      <c r="P34" s="197"/>
      <c r="Q34" s="85"/>
      <c r="R34" s="32"/>
      <c r="S34" s="32"/>
      <c r="T34" s="32"/>
      <c r="U34" s="32"/>
      <c r="V34" s="32"/>
      <c r="W34" s="32"/>
      <c r="X34" s="32"/>
      <c r="Y34" s="32"/>
      <c r="Z34" s="32"/>
    </row>
    <row r="35" spans="1:26" s="40" customFormat="1" ht="13.5" customHeight="1" x14ac:dyDescent="0.25">
      <c r="A35" s="32"/>
      <c r="B35" s="213"/>
      <c r="C35" s="193"/>
      <c r="D35" s="193"/>
      <c r="E35" s="193"/>
      <c r="F35" s="46" t="s">
        <v>77</v>
      </c>
      <c r="G35" s="47">
        <f t="shared" ref="G35" si="11">IF(E34&lt;0.125,"NA",IF(0.125&lt;=E34,(0.2*E34)))</f>
        <v>8.7000000000000008E-2</v>
      </c>
      <c r="H35" s="48"/>
      <c r="I35" s="49"/>
      <c r="J35" s="50">
        <v>1.518</v>
      </c>
      <c r="K35" s="193"/>
      <c r="L35" s="193"/>
      <c r="M35" s="193"/>
      <c r="N35" s="193"/>
      <c r="O35" s="193"/>
      <c r="P35" s="198"/>
      <c r="Q35" s="85"/>
      <c r="R35" s="32"/>
      <c r="S35" s="32"/>
      <c r="T35" s="32"/>
      <c r="U35" s="32"/>
      <c r="V35" s="32"/>
      <c r="W35" s="32"/>
      <c r="X35" s="32"/>
      <c r="Y35" s="32"/>
      <c r="Z35" s="32"/>
    </row>
    <row r="36" spans="1:26" s="40" customFormat="1" ht="13.5" customHeight="1" x14ac:dyDescent="0.25">
      <c r="A36" s="32"/>
      <c r="B36" s="213"/>
      <c r="C36" s="193"/>
      <c r="D36" s="193"/>
      <c r="E36" s="193"/>
      <c r="F36" s="46" t="s">
        <v>78</v>
      </c>
      <c r="G36" s="47">
        <f t="shared" ref="G36" si="12">+E34*0.4</f>
        <v>0.17400000000000002</v>
      </c>
      <c r="H36" s="48"/>
      <c r="I36" s="49"/>
      <c r="J36" s="50">
        <v>1.5720000000000001</v>
      </c>
      <c r="K36" s="193"/>
      <c r="L36" s="193"/>
      <c r="M36" s="193"/>
      <c r="N36" s="193"/>
      <c r="O36" s="193"/>
      <c r="P36" s="198"/>
      <c r="Q36" s="85"/>
      <c r="R36" s="32"/>
      <c r="S36" s="32"/>
      <c r="T36" s="32"/>
      <c r="U36" s="32"/>
      <c r="V36" s="32"/>
      <c r="W36" s="32"/>
      <c r="X36" s="32"/>
      <c r="Y36" s="32"/>
      <c r="Z36" s="32"/>
    </row>
    <row r="37" spans="1:26" s="40" customFormat="1" ht="13.5" customHeight="1" x14ac:dyDescent="0.25">
      <c r="A37" s="32"/>
      <c r="B37" s="213"/>
      <c r="C37" s="193"/>
      <c r="D37" s="193"/>
      <c r="E37" s="193"/>
      <c r="F37" s="46" t="s">
        <v>79</v>
      </c>
      <c r="G37" s="47">
        <f t="shared" ref="G37" si="13">IF(E34&lt;0.125,"NA",IF(0.125&lt;=E34,(0.8*E34)))</f>
        <v>0.34800000000000003</v>
      </c>
      <c r="H37" s="48"/>
      <c r="I37" s="49"/>
      <c r="J37" s="50">
        <v>1.891</v>
      </c>
      <c r="K37" s="193"/>
      <c r="L37" s="193"/>
      <c r="M37" s="193"/>
      <c r="N37" s="193"/>
      <c r="O37" s="193"/>
      <c r="P37" s="198"/>
      <c r="Q37" s="85"/>
      <c r="R37" s="32"/>
      <c r="S37" s="32"/>
      <c r="T37" s="32"/>
      <c r="U37" s="32"/>
      <c r="V37" s="32"/>
      <c r="W37" s="32"/>
      <c r="X37" s="32"/>
      <c r="Y37" s="32"/>
      <c r="Z37" s="32"/>
    </row>
    <row r="38" spans="1:26" s="40" customFormat="1" ht="13.5" customHeight="1" thickBot="1" x14ac:dyDescent="0.3">
      <c r="A38" s="32"/>
      <c r="B38" s="214"/>
      <c r="C38" s="194"/>
      <c r="D38" s="194"/>
      <c r="E38" s="194"/>
      <c r="F38" s="51" t="s">
        <v>80</v>
      </c>
      <c r="G38" s="52">
        <f t="shared" ref="G38" si="14">+E34</f>
        <v>0.435</v>
      </c>
      <c r="H38" s="53"/>
      <c r="I38" s="54"/>
      <c r="J38" s="55">
        <v>1.905</v>
      </c>
      <c r="K38" s="194"/>
      <c r="L38" s="194"/>
      <c r="M38" s="194"/>
      <c r="N38" s="194"/>
      <c r="O38" s="194"/>
      <c r="P38" s="199"/>
      <c r="Q38" s="85"/>
      <c r="R38" s="32"/>
      <c r="S38" s="32"/>
      <c r="T38" s="32"/>
      <c r="U38" s="32"/>
      <c r="V38" s="32"/>
      <c r="W38" s="32"/>
      <c r="X38" s="32"/>
      <c r="Y38" s="32"/>
      <c r="Z38" s="32"/>
    </row>
    <row r="39" spans="1:26" s="40" customFormat="1" ht="13.5" customHeight="1" x14ac:dyDescent="0.25">
      <c r="A39" s="32"/>
      <c r="B39" s="212">
        <v>5</v>
      </c>
      <c r="C39" s="215">
        <f>+C34+$N$12</f>
        <v>5</v>
      </c>
      <c r="D39" s="192">
        <v>0.42599999999999999</v>
      </c>
      <c r="E39" s="192">
        <v>0.45600000000000002</v>
      </c>
      <c r="F39" s="41" t="s">
        <v>76</v>
      </c>
      <c r="G39" s="42">
        <v>0</v>
      </c>
      <c r="H39" s="43"/>
      <c r="I39" s="44"/>
      <c r="J39" s="45">
        <v>0.47199999999999998</v>
      </c>
      <c r="K39" s="192">
        <f t="shared" ref="K39" si="15">+IF(E39&lt;=0.12,(J41),(IF(E39&lt;0.16,((J40+2*J41+J42)/4),IF(E39&gt;=0.16,((J39+3*J40+2*J41+3*J42+J43)/10)))))</f>
        <v>0.95209999999999995</v>
      </c>
      <c r="L39" s="192">
        <f>ROUND(+(D34+D39)/2*(C39-C34),3)</f>
        <v>0.41699999999999998</v>
      </c>
      <c r="M39" s="192">
        <f t="shared" ref="M39" si="16">ROUND(+K39*L39,4)</f>
        <v>0.39700000000000002</v>
      </c>
      <c r="N39" s="195">
        <f t="shared" ref="N39" si="17">ROUND(+M39/$M$103*100,2)</f>
        <v>7.29</v>
      </c>
      <c r="O39" s="196"/>
      <c r="P39" s="197"/>
      <c r="Q39" s="85"/>
      <c r="R39" s="32"/>
      <c r="S39" s="32"/>
      <c r="T39" s="32"/>
      <c r="U39" s="32"/>
      <c r="V39" s="32"/>
      <c r="W39" s="32"/>
      <c r="X39" s="32"/>
      <c r="Y39" s="32"/>
      <c r="Z39" s="32"/>
    </row>
    <row r="40" spans="1:26" s="40" customFormat="1" ht="13.5" customHeight="1" x14ac:dyDescent="0.25">
      <c r="A40" s="32"/>
      <c r="B40" s="213"/>
      <c r="C40" s="193"/>
      <c r="D40" s="193"/>
      <c r="E40" s="193"/>
      <c r="F40" s="46" t="s">
        <v>77</v>
      </c>
      <c r="G40" s="47">
        <f t="shared" ref="G40" si="18">IF(E39&lt;0.125,"NA",IF(0.125&lt;=E39,(0.2*E39)))</f>
        <v>9.1200000000000003E-2</v>
      </c>
      <c r="H40" s="48"/>
      <c r="I40" s="49"/>
      <c r="J40" s="50">
        <v>0.60099999999999998</v>
      </c>
      <c r="K40" s="193"/>
      <c r="L40" s="193"/>
      <c r="M40" s="193"/>
      <c r="N40" s="193"/>
      <c r="O40" s="193"/>
      <c r="P40" s="198"/>
      <c r="Q40" s="85"/>
      <c r="R40" s="32"/>
      <c r="S40" s="32"/>
      <c r="T40" s="32"/>
      <c r="U40" s="32"/>
      <c r="V40" s="32"/>
      <c r="W40" s="32"/>
      <c r="X40" s="32"/>
      <c r="Y40" s="32"/>
      <c r="Z40" s="32"/>
    </row>
    <row r="41" spans="1:26" s="40" customFormat="1" ht="13.5" customHeight="1" x14ac:dyDescent="0.25">
      <c r="A41" s="32"/>
      <c r="B41" s="213"/>
      <c r="C41" s="193"/>
      <c r="D41" s="193"/>
      <c r="E41" s="193"/>
      <c r="F41" s="46" t="s">
        <v>78</v>
      </c>
      <c r="G41" s="47">
        <f t="shared" ref="G41" si="19">+E39*0.4</f>
        <v>0.18240000000000001</v>
      </c>
      <c r="H41" s="48"/>
      <c r="I41" s="49"/>
      <c r="J41" s="50">
        <v>0.95099999999999996</v>
      </c>
      <c r="K41" s="193"/>
      <c r="L41" s="193"/>
      <c r="M41" s="193"/>
      <c r="N41" s="193"/>
      <c r="O41" s="193"/>
      <c r="P41" s="198"/>
      <c r="Q41" s="85"/>
      <c r="R41" s="32"/>
      <c r="S41" s="32"/>
      <c r="T41" s="32"/>
      <c r="U41" s="32"/>
      <c r="V41" s="32"/>
      <c r="W41" s="32"/>
      <c r="X41" s="32"/>
      <c r="Y41" s="32"/>
      <c r="Z41" s="32"/>
    </row>
    <row r="42" spans="1:26" s="40" customFormat="1" ht="13.5" customHeight="1" x14ac:dyDescent="0.25">
      <c r="A42" s="32"/>
      <c r="B42" s="213"/>
      <c r="C42" s="193"/>
      <c r="D42" s="193"/>
      <c r="E42" s="193"/>
      <c r="F42" s="46" t="s">
        <v>79</v>
      </c>
      <c r="G42" s="47">
        <f t="shared" ref="G42" si="20">IF(E39&lt;0.125,"NA",IF(0.125&lt;=E39,(0.8*E39)))</f>
        <v>0.36480000000000001</v>
      </c>
      <c r="H42" s="48"/>
      <c r="I42" s="49"/>
      <c r="J42" s="50">
        <v>1.325</v>
      </c>
      <c r="K42" s="193"/>
      <c r="L42" s="193"/>
      <c r="M42" s="193"/>
      <c r="N42" s="193"/>
      <c r="O42" s="193"/>
      <c r="P42" s="198"/>
      <c r="Q42" s="85"/>
      <c r="R42" s="32"/>
      <c r="S42" s="32"/>
      <c r="T42" s="32"/>
      <c r="U42" s="32"/>
      <c r="V42" s="32"/>
      <c r="W42" s="32"/>
      <c r="X42" s="32"/>
      <c r="Y42" s="32"/>
      <c r="Z42" s="32"/>
    </row>
    <row r="43" spans="1:26" s="40" customFormat="1" ht="13.5" customHeight="1" thickBot="1" x14ac:dyDescent="0.3">
      <c r="A43" s="32"/>
      <c r="B43" s="214"/>
      <c r="C43" s="194"/>
      <c r="D43" s="194"/>
      <c r="E43" s="194"/>
      <c r="F43" s="51" t="s">
        <v>80</v>
      </c>
      <c r="G43" s="52">
        <f t="shared" ref="G43" si="21">+E39</f>
        <v>0.45600000000000002</v>
      </c>
      <c r="H43" s="53"/>
      <c r="I43" s="54"/>
      <c r="J43" s="55">
        <v>1.369</v>
      </c>
      <c r="K43" s="194"/>
      <c r="L43" s="194"/>
      <c r="M43" s="194"/>
      <c r="N43" s="194"/>
      <c r="O43" s="194"/>
      <c r="P43" s="199"/>
      <c r="Q43" s="85"/>
      <c r="R43" s="32"/>
      <c r="S43" s="32"/>
      <c r="T43" s="32"/>
      <c r="U43" s="32"/>
      <c r="V43" s="32"/>
      <c r="W43" s="32"/>
      <c r="X43" s="32"/>
      <c r="Y43" s="32"/>
      <c r="Z43" s="32"/>
    </row>
    <row r="44" spans="1:26" s="40" customFormat="1" ht="13.5" customHeight="1" x14ac:dyDescent="0.25">
      <c r="A44" s="32"/>
      <c r="B44" s="212">
        <v>6</v>
      </c>
      <c r="C44" s="215">
        <f t="shared" ref="C44" si="22">+C39+$N$12</f>
        <v>6</v>
      </c>
      <c r="D44" s="192">
        <v>0.48599999999999999</v>
      </c>
      <c r="E44" s="192">
        <v>0.52700000000000002</v>
      </c>
      <c r="F44" s="41" t="s">
        <v>76</v>
      </c>
      <c r="G44" s="42">
        <v>0</v>
      </c>
      <c r="H44" s="43"/>
      <c r="I44" s="44"/>
      <c r="J44" s="45">
        <v>0.91500000000000004</v>
      </c>
      <c r="K44" s="192">
        <f t="shared" ref="K44" si="23">+IF(E44&lt;=0.12,(J46),(IF(E44&lt;0.16,((J45+2*J46+J47)/4),IF(E44&gt;=0.16,((J44+3*J45+2*J46+3*J47+J48)/10)))))</f>
        <v>1.2861</v>
      </c>
      <c r="L44" s="192">
        <f>ROUND(+(D39+D44)/2*(C44-C39),3)</f>
        <v>0.45600000000000002</v>
      </c>
      <c r="M44" s="192">
        <f t="shared" ref="M44" si="24">ROUND(+K44*L44,4)</f>
        <v>0.58650000000000002</v>
      </c>
      <c r="N44" s="195">
        <f t="shared" ref="N44" si="25">ROUND(+M44/$M$103*100,2)</f>
        <v>10.77</v>
      </c>
      <c r="O44" s="196"/>
      <c r="P44" s="197"/>
      <c r="Q44" s="85"/>
      <c r="R44" s="32"/>
      <c r="S44" s="32"/>
      <c r="T44" s="32"/>
      <c r="U44" s="32"/>
      <c r="V44" s="32"/>
      <c r="W44" s="32"/>
      <c r="X44" s="32"/>
      <c r="Y44" s="32"/>
      <c r="Z44" s="32"/>
    </row>
    <row r="45" spans="1:26" s="40" customFormat="1" ht="13.5" customHeight="1" x14ac:dyDescent="0.25">
      <c r="A45" s="32"/>
      <c r="B45" s="213"/>
      <c r="C45" s="193"/>
      <c r="D45" s="193"/>
      <c r="E45" s="193"/>
      <c r="F45" s="46" t="s">
        <v>77</v>
      </c>
      <c r="G45" s="47">
        <f t="shared" ref="G45" si="26">IF(E44&lt;0.125,"NA",IF(0.125&lt;=E44,(0.2*E44)))</f>
        <v>0.10540000000000001</v>
      </c>
      <c r="H45" s="48"/>
      <c r="I45" s="49"/>
      <c r="J45" s="50">
        <v>1.228</v>
      </c>
      <c r="K45" s="193"/>
      <c r="L45" s="193"/>
      <c r="M45" s="193"/>
      <c r="N45" s="193"/>
      <c r="O45" s="193"/>
      <c r="P45" s="198"/>
      <c r="Q45" s="85"/>
      <c r="R45" s="32"/>
      <c r="S45" s="32"/>
      <c r="T45" s="32"/>
      <c r="U45" s="32"/>
      <c r="V45" s="32"/>
      <c r="W45" s="32"/>
      <c r="X45" s="32"/>
      <c r="Y45" s="32"/>
      <c r="Z45" s="32"/>
    </row>
    <row r="46" spans="1:26" s="40" customFormat="1" ht="13.5" customHeight="1" x14ac:dyDescent="0.25">
      <c r="A46" s="32"/>
      <c r="B46" s="213"/>
      <c r="C46" s="193"/>
      <c r="D46" s="193"/>
      <c r="E46" s="193"/>
      <c r="F46" s="46" t="s">
        <v>78</v>
      </c>
      <c r="G46" s="47">
        <f t="shared" ref="G46" si="27">+E44*0.4</f>
        <v>0.21080000000000002</v>
      </c>
      <c r="H46" s="48"/>
      <c r="I46" s="49"/>
      <c r="J46" s="50">
        <v>1.36</v>
      </c>
      <c r="K46" s="193"/>
      <c r="L46" s="193"/>
      <c r="M46" s="193"/>
      <c r="N46" s="193"/>
      <c r="O46" s="193"/>
      <c r="P46" s="198"/>
      <c r="Q46" s="85"/>
      <c r="R46" s="32"/>
      <c r="S46" s="32"/>
      <c r="T46" s="32"/>
      <c r="U46" s="32"/>
      <c r="V46" s="32"/>
      <c r="W46" s="32"/>
      <c r="X46" s="32"/>
      <c r="Y46" s="32"/>
      <c r="Z46" s="32"/>
    </row>
    <row r="47" spans="1:26" s="40" customFormat="1" ht="13.5" customHeight="1" x14ac:dyDescent="0.25">
      <c r="A47" s="32"/>
      <c r="B47" s="213"/>
      <c r="C47" s="193"/>
      <c r="D47" s="193"/>
      <c r="E47" s="193"/>
      <c r="F47" s="46" t="s">
        <v>79</v>
      </c>
      <c r="G47" s="47">
        <f t="shared" ref="G47" si="28">IF(E44&lt;0.125,"NA",IF(0.125&lt;=E44,(0.8*E44)))</f>
        <v>0.42160000000000003</v>
      </c>
      <c r="H47" s="48"/>
      <c r="I47" s="49"/>
      <c r="J47" s="50">
        <v>1.381</v>
      </c>
      <c r="K47" s="193"/>
      <c r="L47" s="193"/>
      <c r="M47" s="193"/>
      <c r="N47" s="193"/>
      <c r="O47" s="193"/>
      <c r="P47" s="198"/>
      <c r="Q47" s="85"/>
      <c r="R47" s="32"/>
      <c r="S47" s="32"/>
      <c r="T47" s="32"/>
      <c r="U47" s="32"/>
      <c r="V47" s="32"/>
      <c r="W47" s="32"/>
      <c r="X47" s="32"/>
      <c r="Y47" s="32"/>
      <c r="Z47" s="32"/>
    </row>
    <row r="48" spans="1:26" s="40" customFormat="1" ht="13.5" customHeight="1" thickBot="1" x14ac:dyDescent="0.3">
      <c r="A48" s="32"/>
      <c r="B48" s="214"/>
      <c r="C48" s="194"/>
      <c r="D48" s="194"/>
      <c r="E48" s="194"/>
      <c r="F48" s="51" t="s">
        <v>80</v>
      </c>
      <c r="G48" s="52">
        <f t="shared" ref="G48" si="29">+E44</f>
        <v>0.52700000000000002</v>
      </c>
      <c r="H48" s="53"/>
      <c r="I48" s="54"/>
      <c r="J48" s="55">
        <v>1.399</v>
      </c>
      <c r="K48" s="194"/>
      <c r="L48" s="194"/>
      <c r="M48" s="194"/>
      <c r="N48" s="194"/>
      <c r="O48" s="194"/>
      <c r="P48" s="199"/>
      <c r="Q48" s="85"/>
      <c r="R48" s="32"/>
      <c r="S48" s="32"/>
      <c r="T48" s="32"/>
      <c r="U48" s="32"/>
      <c r="V48" s="32"/>
      <c r="W48" s="32"/>
      <c r="X48" s="32"/>
      <c r="Y48" s="32"/>
      <c r="Z48" s="32"/>
    </row>
    <row r="49" spans="1:26" s="40" customFormat="1" ht="13.5" customHeight="1" x14ac:dyDescent="0.25">
      <c r="A49" s="32"/>
      <c r="B49" s="212">
        <v>7</v>
      </c>
      <c r="C49" s="215">
        <f t="shared" ref="C49" si="30">+C44+$N$12</f>
        <v>7</v>
      </c>
      <c r="D49" s="192">
        <v>0.40699999999999997</v>
      </c>
      <c r="E49" s="192">
        <v>0.44700000000000001</v>
      </c>
      <c r="F49" s="41" t="s">
        <v>76</v>
      </c>
      <c r="G49" s="42">
        <v>0</v>
      </c>
      <c r="H49" s="43"/>
      <c r="I49" s="44"/>
      <c r="J49" s="45">
        <v>0.65200000000000002</v>
      </c>
      <c r="K49" s="192">
        <f t="shared" ref="K49" si="31">+IF(E49&lt;=0.12,(J51),(IF(E49&lt;0.16,((J50+2*J51+J52)/4),IF(E49&gt;=0.16,((J49+3*J50+2*J51+3*J52+J53)/10)))))</f>
        <v>1.6991000000000003</v>
      </c>
      <c r="L49" s="192">
        <f>ROUND(+(D44+D49)/2*(C49-C44),3)</f>
        <v>0.44700000000000001</v>
      </c>
      <c r="M49" s="192">
        <f t="shared" ref="M49" si="32">ROUND(+K49*L49,4)</f>
        <v>0.75949999999999995</v>
      </c>
      <c r="N49" s="195">
        <f t="shared" ref="N49" si="33">ROUND(+M49/$M$103*100,2)</f>
        <v>13.94</v>
      </c>
      <c r="O49" s="196"/>
      <c r="P49" s="197"/>
      <c r="Q49" s="85"/>
      <c r="R49" s="32"/>
      <c r="S49" s="32"/>
      <c r="T49" s="32"/>
      <c r="U49" s="32"/>
      <c r="V49" s="32"/>
      <c r="W49" s="32"/>
      <c r="X49" s="32"/>
      <c r="Y49" s="32"/>
      <c r="Z49" s="32"/>
    </row>
    <row r="50" spans="1:26" s="40" customFormat="1" ht="13.5" customHeight="1" x14ac:dyDescent="0.25">
      <c r="A50" s="32"/>
      <c r="B50" s="213"/>
      <c r="C50" s="193"/>
      <c r="D50" s="193"/>
      <c r="E50" s="193"/>
      <c r="F50" s="46" t="s">
        <v>77</v>
      </c>
      <c r="G50" s="47">
        <f t="shared" ref="G50" si="34">IF(E49&lt;0.125,"NA",IF(0.125&lt;=E49,(0.2*E49)))</f>
        <v>8.9400000000000007E-2</v>
      </c>
      <c r="H50" s="48"/>
      <c r="I50" s="49"/>
      <c r="J50" s="50">
        <v>1.85</v>
      </c>
      <c r="K50" s="193"/>
      <c r="L50" s="193"/>
      <c r="M50" s="193"/>
      <c r="N50" s="193"/>
      <c r="O50" s="193"/>
      <c r="P50" s="198"/>
      <c r="Q50" s="85"/>
      <c r="R50" s="32"/>
      <c r="S50" s="32"/>
      <c r="T50" s="32"/>
      <c r="U50" s="32"/>
      <c r="V50" s="32"/>
      <c r="W50" s="32"/>
      <c r="X50" s="32"/>
      <c r="Y50" s="32"/>
      <c r="Z50" s="32"/>
    </row>
    <row r="51" spans="1:26" s="40" customFormat="1" ht="13.5" customHeight="1" x14ac:dyDescent="0.25">
      <c r="A51" s="32"/>
      <c r="B51" s="213"/>
      <c r="C51" s="193"/>
      <c r="D51" s="193"/>
      <c r="E51" s="193"/>
      <c r="F51" s="46" t="s">
        <v>78</v>
      </c>
      <c r="G51" s="47">
        <f t="shared" ref="G51" si="35">+E49*0.4</f>
        <v>0.17880000000000001</v>
      </c>
      <c r="H51" s="48"/>
      <c r="I51" s="49"/>
      <c r="J51" s="50">
        <v>1.8340000000000001</v>
      </c>
      <c r="K51" s="193"/>
      <c r="L51" s="193"/>
      <c r="M51" s="193"/>
      <c r="N51" s="193"/>
      <c r="O51" s="193"/>
      <c r="P51" s="198"/>
      <c r="Q51" s="85"/>
      <c r="R51" s="32"/>
      <c r="S51" s="32"/>
      <c r="T51" s="32"/>
      <c r="U51" s="32"/>
      <c r="V51" s="32"/>
      <c r="W51" s="32"/>
      <c r="X51" s="32"/>
      <c r="Y51" s="32"/>
      <c r="Z51" s="32"/>
    </row>
    <row r="52" spans="1:26" s="40" customFormat="1" ht="13.5" customHeight="1" x14ac:dyDescent="0.25">
      <c r="A52" s="32"/>
      <c r="B52" s="213"/>
      <c r="C52" s="193"/>
      <c r="D52" s="193"/>
      <c r="E52" s="193"/>
      <c r="F52" s="46" t="s">
        <v>79</v>
      </c>
      <c r="G52" s="47">
        <f t="shared" ref="G52" si="36">IF(E49&lt;0.125,"NA",IF(0.125&lt;=E49,(0.8*E49)))</f>
        <v>0.35760000000000003</v>
      </c>
      <c r="H52" s="48"/>
      <c r="I52" s="49"/>
      <c r="J52" s="50">
        <v>1.8560000000000001</v>
      </c>
      <c r="K52" s="193"/>
      <c r="L52" s="193"/>
      <c r="M52" s="193"/>
      <c r="N52" s="193"/>
      <c r="O52" s="193"/>
      <c r="P52" s="198"/>
      <c r="Q52" s="85"/>
      <c r="R52" s="32"/>
      <c r="S52" s="32"/>
      <c r="T52" s="32"/>
      <c r="U52" s="32"/>
      <c r="V52" s="32"/>
      <c r="W52" s="32"/>
      <c r="X52" s="32"/>
      <c r="Y52" s="32"/>
      <c r="Z52" s="32"/>
    </row>
    <row r="53" spans="1:26" s="40" customFormat="1" ht="13.5" customHeight="1" thickBot="1" x14ac:dyDescent="0.3">
      <c r="A53" s="32"/>
      <c r="B53" s="214"/>
      <c r="C53" s="194"/>
      <c r="D53" s="194"/>
      <c r="E53" s="194"/>
      <c r="F53" s="51" t="s">
        <v>80</v>
      </c>
      <c r="G53" s="52">
        <f t="shared" ref="G53" si="37">+E49</f>
        <v>0.44700000000000001</v>
      </c>
      <c r="H53" s="53"/>
      <c r="I53" s="54"/>
      <c r="J53" s="55">
        <v>1.5529999999999999</v>
      </c>
      <c r="K53" s="194"/>
      <c r="L53" s="194"/>
      <c r="M53" s="194"/>
      <c r="N53" s="194"/>
      <c r="O53" s="194"/>
      <c r="P53" s="199"/>
      <c r="Q53" s="85"/>
      <c r="R53" s="32"/>
      <c r="S53" s="32"/>
      <c r="T53" s="32"/>
      <c r="U53" s="32"/>
      <c r="V53" s="32"/>
      <c r="W53" s="32"/>
      <c r="X53" s="32"/>
      <c r="Y53" s="32"/>
      <c r="Z53" s="32"/>
    </row>
    <row r="54" spans="1:26" s="40" customFormat="1" ht="13.5" customHeight="1" x14ac:dyDescent="0.25">
      <c r="A54" s="32"/>
      <c r="B54" s="212">
        <v>8</v>
      </c>
      <c r="C54" s="215">
        <f>+C49+$N$12</f>
        <v>8</v>
      </c>
      <c r="D54" s="192">
        <v>0.29599999999999999</v>
      </c>
      <c r="E54" s="192">
        <v>0.41199999999999998</v>
      </c>
      <c r="F54" s="41" t="s">
        <v>76</v>
      </c>
      <c r="G54" s="42">
        <v>0</v>
      </c>
      <c r="H54" s="43"/>
      <c r="I54" s="44"/>
      <c r="J54" s="45">
        <v>0.55800000000000005</v>
      </c>
      <c r="K54" s="192">
        <f t="shared" ref="K54" si="38">+IF(E54&lt;=0.12,(J56),(IF(E54&lt;0.16,((J55+2*J56+J57)/4),IF(E54&gt;=0.16,((J54+3*J55+2*J56+3*J57+J58)/10)))))</f>
        <v>1.0391999999999999</v>
      </c>
      <c r="L54" s="192">
        <f>ROUND(+(D49+D54)/2*(C54-C49),3)</f>
        <v>0.35199999999999998</v>
      </c>
      <c r="M54" s="192">
        <f t="shared" ref="M54" si="39">ROUND(+K54*L54,4)</f>
        <v>0.36580000000000001</v>
      </c>
      <c r="N54" s="195">
        <f t="shared" ref="N54" si="40">ROUND(+M54/$M$103*100,2)</f>
        <v>6.72</v>
      </c>
      <c r="O54" s="196"/>
      <c r="P54" s="197"/>
      <c r="Q54" s="85"/>
      <c r="R54" s="32"/>
      <c r="S54" s="32"/>
      <c r="T54" s="32"/>
      <c r="U54" s="32"/>
      <c r="V54" s="32"/>
      <c r="W54" s="32"/>
      <c r="X54" s="32"/>
      <c r="Y54" s="32"/>
      <c r="Z54" s="32"/>
    </row>
    <row r="55" spans="1:26" s="40" customFormat="1" ht="13.5" customHeight="1" x14ac:dyDescent="0.25">
      <c r="A55" s="32"/>
      <c r="B55" s="213"/>
      <c r="C55" s="193"/>
      <c r="D55" s="193"/>
      <c r="E55" s="193"/>
      <c r="F55" s="46" t="s">
        <v>77</v>
      </c>
      <c r="G55" s="47">
        <f t="shared" ref="G55" si="41">IF(E54&lt;0.125,"NA",IF(0.125&lt;=E54,(0.2*E54)))</f>
        <v>8.2400000000000001E-2</v>
      </c>
      <c r="H55" s="48"/>
      <c r="I55" s="49"/>
      <c r="J55" s="50">
        <v>0.95199999999999996</v>
      </c>
      <c r="K55" s="193"/>
      <c r="L55" s="193"/>
      <c r="M55" s="193"/>
      <c r="N55" s="193"/>
      <c r="O55" s="193"/>
      <c r="P55" s="198"/>
      <c r="Q55" s="85"/>
      <c r="R55" s="32"/>
      <c r="S55" s="32"/>
      <c r="T55" s="32"/>
      <c r="U55" s="32"/>
      <c r="V55" s="32"/>
      <c r="W55" s="32"/>
      <c r="X55" s="32"/>
      <c r="Y55" s="32"/>
      <c r="Z55" s="32"/>
    </row>
    <row r="56" spans="1:26" s="40" customFormat="1" ht="13.5" customHeight="1" x14ac:dyDescent="0.25">
      <c r="A56" s="32"/>
      <c r="B56" s="213"/>
      <c r="C56" s="193"/>
      <c r="D56" s="193"/>
      <c r="E56" s="193"/>
      <c r="F56" s="46" t="s">
        <v>78</v>
      </c>
      <c r="G56" s="47">
        <f t="shared" ref="G56" si="42">+E54*0.4</f>
        <v>0.1648</v>
      </c>
      <c r="H56" s="48"/>
      <c r="I56" s="49"/>
      <c r="J56" s="50">
        <v>1.127</v>
      </c>
      <c r="K56" s="193"/>
      <c r="L56" s="193"/>
      <c r="M56" s="193"/>
      <c r="N56" s="193"/>
      <c r="O56" s="193"/>
      <c r="P56" s="198"/>
      <c r="Q56" s="85"/>
      <c r="R56" s="32"/>
      <c r="S56" s="32"/>
      <c r="T56" s="32"/>
      <c r="U56" s="32"/>
      <c r="V56" s="32"/>
      <c r="W56" s="32"/>
      <c r="X56" s="32"/>
      <c r="Y56" s="32"/>
      <c r="Z56" s="32"/>
    </row>
    <row r="57" spans="1:26" s="40" customFormat="1" ht="13.5" customHeight="1" x14ac:dyDescent="0.25">
      <c r="A57" s="32"/>
      <c r="B57" s="213"/>
      <c r="C57" s="193"/>
      <c r="D57" s="193"/>
      <c r="E57" s="193"/>
      <c r="F57" s="46" t="s">
        <v>79</v>
      </c>
      <c r="G57" s="47">
        <f t="shared" ref="G57" si="43">IF(E54&lt;0.125,"NA",IF(0.125&lt;=E54,(0.8*E54)))</f>
        <v>0.3296</v>
      </c>
      <c r="H57" s="48"/>
      <c r="I57" s="49"/>
      <c r="J57" s="50">
        <v>1.175</v>
      </c>
      <c r="K57" s="193"/>
      <c r="L57" s="193"/>
      <c r="M57" s="193"/>
      <c r="N57" s="193"/>
      <c r="O57" s="193"/>
      <c r="P57" s="198"/>
      <c r="Q57" s="85"/>
      <c r="R57" s="32"/>
      <c r="S57" s="32"/>
      <c r="T57" s="32"/>
      <c r="U57" s="32"/>
      <c r="V57" s="32"/>
      <c r="W57" s="32"/>
      <c r="X57" s="32"/>
      <c r="Y57" s="32"/>
      <c r="Z57" s="32"/>
    </row>
    <row r="58" spans="1:26" s="40" customFormat="1" ht="13.5" customHeight="1" thickBot="1" x14ac:dyDescent="0.3">
      <c r="A58" s="32"/>
      <c r="B58" s="214"/>
      <c r="C58" s="194"/>
      <c r="D58" s="194"/>
      <c r="E58" s="194"/>
      <c r="F58" s="51" t="s">
        <v>80</v>
      </c>
      <c r="G58" s="52">
        <f t="shared" ref="G58" si="44">+E54</f>
        <v>0.41199999999999998</v>
      </c>
      <c r="H58" s="53"/>
      <c r="I58" s="54"/>
      <c r="J58" s="55">
        <v>1.1990000000000001</v>
      </c>
      <c r="K58" s="194"/>
      <c r="L58" s="194"/>
      <c r="M58" s="194"/>
      <c r="N58" s="194"/>
      <c r="O58" s="194"/>
      <c r="P58" s="199"/>
      <c r="Q58" s="85"/>
      <c r="R58" s="32"/>
      <c r="S58" s="32"/>
      <c r="T58" s="32"/>
      <c r="U58" s="32"/>
      <c r="V58" s="32"/>
      <c r="W58" s="32"/>
      <c r="X58" s="32"/>
      <c r="Y58" s="32"/>
      <c r="Z58" s="32"/>
    </row>
    <row r="59" spans="1:26" s="40" customFormat="1" ht="13.5" customHeight="1" x14ac:dyDescent="0.25">
      <c r="A59" s="32"/>
      <c r="B59" s="212">
        <v>9</v>
      </c>
      <c r="C59" s="215">
        <f t="shared" ref="C59" si="45">+C54+$N$12</f>
        <v>9</v>
      </c>
      <c r="D59" s="192">
        <v>0.46700000000000003</v>
      </c>
      <c r="E59" s="192">
        <v>0.50700000000000001</v>
      </c>
      <c r="F59" s="41" t="s">
        <v>76</v>
      </c>
      <c r="G59" s="42">
        <v>0</v>
      </c>
      <c r="H59" s="43"/>
      <c r="I59" s="44"/>
      <c r="J59" s="45">
        <v>0.67800000000000005</v>
      </c>
      <c r="K59" s="192">
        <f t="shared" ref="K59" si="46">+IF(E59&lt;=0.12,(J61),(IF(E59&lt;0.16,((J60+2*J61+J62)/4),IF(E59&gt;=0.16,((J59+3*J60+2*J61+3*J62+J63)/10)))))</f>
        <v>0.95720000000000005</v>
      </c>
      <c r="L59" s="192">
        <f>ROUND(+(D54+D59)/2*(C59-C54),3)</f>
        <v>0.38200000000000001</v>
      </c>
      <c r="M59" s="192">
        <f t="shared" ref="M59" si="47">ROUND(+K59*L59,4)</f>
        <v>0.36570000000000003</v>
      </c>
      <c r="N59" s="195">
        <f t="shared" ref="N59" si="48">ROUND(+M59/$M$103*100,2)</f>
        <v>6.71</v>
      </c>
      <c r="O59" s="196"/>
      <c r="P59" s="197"/>
      <c r="Q59" s="85"/>
      <c r="R59" s="32"/>
      <c r="S59" s="32"/>
      <c r="T59" s="32"/>
      <c r="U59" s="32"/>
      <c r="V59" s="32"/>
      <c r="W59" s="32"/>
      <c r="X59" s="32"/>
      <c r="Y59" s="32"/>
      <c r="Z59" s="32"/>
    </row>
    <row r="60" spans="1:26" s="40" customFormat="1" ht="13.5" customHeight="1" x14ac:dyDescent="0.25">
      <c r="A60" s="32"/>
      <c r="B60" s="213"/>
      <c r="C60" s="193"/>
      <c r="D60" s="193"/>
      <c r="E60" s="193"/>
      <c r="F60" s="46" t="s">
        <v>77</v>
      </c>
      <c r="G60" s="47">
        <f t="shared" ref="G60" si="49">IF(E59&lt;0.125,"NA",IF(0.125&lt;=E59,(0.2*E59)))</f>
        <v>0.1014</v>
      </c>
      <c r="H60" s="48"/>
      <c r="I60" s="49"/>
      <c r="J60" s="50">
        <v>0.73399999999999999</v>
      </c>
      <c r="K60" s="193"/>
      <c r="L60" s="193"/>
      <c r="M60" s="193"/>
      <c r="N60" s="193"/>
      <c r="O60" s="193"/>
      <c r="P60" s="198"/>
      <c r="Q60" s="85"/>
      <c r="R60" s="32"/>
      <c r="S60" s="32"/>
      <c r="T60" s="32"/>
      <c r="U60" s="32"/>
      <c r="V60" s="32"/>
      <c r="W60" s="32"/>
      <c r="X60" s="32"/>
      <c r="Y60" s="32"/>
      <c r="Z60" s="32"/>
    </row>
    <row r="61" spans="1:26" s="40" customFormat="1" ht="13.5" customHeight="1" x14ac:dyDescent="0.25">
      <c r="A61" s="32"/>
      <c r="B61" s="213"/>
      <c r="C61" s="193"/>
      <c r="D61" s="193"/>
      <c r="E61" s="193"/>
      <c r="F61" s="46" t="s">
        <v>78</v>
      </c>
      <c r="G61" s="47">
        <f t="shared" ref="G61" si="50">+E59*0.4</f>
        <v>0.20280000000000001</v>
      </c>
      <c r="H61" s="48"/>
      <c r="I61" s="49"/>
      <c r="J61" s="50">
        <v>0.98799999999999999</v>
      </c>
      <c r="K61" s="193"/>
      <c r="L61" s="193"/>
      <c r="M61" s="193"/>
      <c r="N61" s="193"/>
      <c r="O61" s="193"/>
      <c r="P61" s="198"/>
      <c r="Q61" s="85"/>
      <c r="R61" s="32"/>
      <c r="S61" s="32"/>
      <c r="T61" s="32"/>
      <c r="U61" s="32"/>
      <c r="V61" s="32"/>
      <c r="W61" s="32"/>
      <c r="X61" s="32"/>
      <c r="Y61" s="32"/>
      <c r="Z61" s="32"/>
    </row>
    <row r="62" spans="1:26" s="40" customFormat="1" ht="13.5" customHeight="1" x14ac:dyDescent="0.25">
      <c r="A62" s="32"/>
      <c r="B62" s="213"/>
      <c r="C62" s="193"/>
      <c r="D62" s="193"/>
      <c r="E62" s="193"/>
      <c r="F62" s="46" t="s">
        <v>79</v>
      </c>
      <c r="G62" s="47">
        <f t="shared" ref="G62" si="51">IF(E59&lt;0.125,"NA",IF(0.125&lt;=E59,(0.8*E59)))</f>
        <v>0.40560000000000002</v>
      </c>
      <c r="H62" s="48"/>
      <c r="I62" s="49"/>
      <c r="J62" s="50">
        <v>1.1779999999999999</v>
      </c>
      <c r="K62" s="193"/>
      <c r="L62" s="193"/>
      <c r="M62" s="193"/>
      <c r="N62" s="193"/>
      <c r="O62" s="193"/>
      <c r="P62" s="198"/>
      <c r="Q62" s="85"/>
      <c r="R62" s="32"/>
      <c r="S62" s="32"/>
      <c r="T62" s="32"/>
      <c r="U62" s="32"/>
      <c r="V62" s="32"/>
      <c r="W62" s="32"/>
      <c r="X62" s="32"/>
      <c r="Y62" s="32"/>
      <c r="Z62" s="32"/>
    </row>
    <row r="63" spans="1:26" s="40" customFormat="1" ht="13.5" customHeight="1" thickBot="1" x14ac:dyDescent="0.3">
      <c r="A63" s="32"/>
      <c r="B63" s="214"/>
      <c r="C63" s="194"/>
      <c r="D63" s="194"/>
      <c r="E63" s="194"/>
      <c r="F63" s="51" t="s">
        <v>80</v>
      </c>
      <c r="G63" s="52">
        <f t="shared" ref="G63" si="52">+E59</f>
        <v>0.50700000000000001</v>
      </c>
      <c r="H63" s="53"/>
      <c r="I63" s="54"/>
      <c r="J63" s="55">
        <v>1.1819999999999999</v>
      </c>
      <c r="K63" s="194"/>
      <c r="L63" s="194"/>
      <c r="M63" s="194"/>
      <c r="N63" s="194"/>
      <c r="O63" s="194"/>
      <c r="P63" s="199"/>
      <c r="Q63" s="85"/>
      <c r="R63" s="32"/>
      <c r="S63" s="32"/>
      <c r="T63" s="32"/>
      <c r="U63" s="32"/>
      <c r="V63" s="32"/>
      <c r="W63" s="32"/>
      <c r="X63" s="32"/>
      <c r="Y63" s="32"/>
      <c r="Z63" s="32"/>
    </row>
    <row r="64" spans="1:26" s="40" customFormat="1" ht="13.5" customHeight="1" x14ac:dyDescent="0.25">
      <c r="A64" s="32"/>
      <c r="B64" s="212">
        <v>10</v>
      </c>
      <c r="C64" s="215">
        <f>+C59+$N$12</f>
        <v>10</v>
      </c>
      <c r="D64" s="192">
        <v>0.51700000000000002</v>
      </c>
      <c r="E64" s="192">
        <v>0.41199999999999998</v>
      </c>
      <c r="F64" s="41" t="s">
        <v>76</v>
      </c>
      <c r="G64" s="42">
        <v>0</v>
      </c>
      <c r="H64" s="43"/>
      <c r="I64" s="44"/>
      <c r="J64" s="45">
        <v>1.018</v>
      </c>
      <c r="K64" s="192">
        <f t="shared" ref="K64" si="53">+IF(E64&lt;=0.12,(J66),(IF(E64&lt;0.16,((J65+2*J66+J67)/4),IF(E64&gt;=0.16,((J64+3*J65+2*J66+3*J67+J68)/10)))))</f>
        <v>1.5275000000000001</v>
      </c>
      <c r="L64" s="192">
        <f>ROUND(+(D59+D64)/2*(C64-C59),3)</f>
        <v>0.49199999999999999</v>
      </c>
      <c r="M64" s="192">
        <f t="shared" ref="M64" si="54">ROUND(+K64*L64,4)</f>
        <v>0.75149999999999995</v>
      </c>
      <c r="N64" s="195">
        <f t="shared" ref="N64" si="55">ROUND(+M64/$M$103*100,2)</f>
        <v>13.8</v>
      </c>
      <c r="O64" s="196"/>
      <c r="P64" s="197"/>
      <c r="Q64" s="85"/>
      <c r="R64" s="32"/>
      <c r="S64" s="32"/>
      <c r="T64" s="32"/>
      <c r="U64" s="32"/>
      <c r="V64" s="32"/>
      <c r="W64" s="32"/>
      <c r="X64" s="32"/>
      <c r="Y64" s="32"/>
      <c r="Z64" s="32"/>
    </row>
    <row r="65" spans="1:26" s="40" customFormat="1" ht="13.5" customHeight="1" x14ac:dyDescent="0.25">
      <c r="A65" s="32"/>
      <c r="B65" s="213"/>
      <c r="C65" s="193"/>
      <c r="D65" s="193"/>
      <c r="E65" s="193"/>
      <c r="F65" s="46" t="s">
        <v>77</v>
      </c>
      <c r="G65" s="47">
        <f t="shared" ref="G65" si="56">IF(E64&lt;0.125,"NA",IF(0.125&lt;=E64,(0.2*E64)))</f>
        <v>8.2400000000000001E-2</v>
      </c>
      <c r="H65" s="48"/>
      <c r="I65" s="49"/>
      <c r="J65" s="50">
        <v>1.4339999999999999</v>
      </c>
      <c r="K65" s="193"/>
      <c r="L65" s="193"/>
      <c r="M65" s="193"/>
      <c r="N65" s="193"/>
      <c r="O65" s="193"/>
      <c r="P65" s="198"/>
      <c r="Q65" s="85"/>
      <c r="R65" s="32"/>
      <c r="S65" s="32"/>
      <c r="T65" s="32"/>
      <c r="U65" s="32"/>
      <c r="V65" s="32"/>
      <c r="W65" s="32"/>
      <c r="X65" s="32"/>
      <c r="Y65" s="32"/>
      <c r="Z65" s="32"/>
    </row>
    <row r="66" spans="1:26" s="40" customFormat="1" ht="13.5" customHeight="1" x14ac:dyDescent="0.25">
      <c r="A66" s="32"/>
      <c r="B66" s="213"/>
      <c r="C66" s="193"/>
      <c r="D66" s="193"/>
      <c r="E66" s="193"/>
      <c r="F66" s="46" t="s">
        <v>78</v>
      </c>
      <c r="G66" s="47">
        <f t="shared" ref="G66" si="57">+E64*0.4</f>
        <v>0.1648</v>
      </c>
      <c r="H66" s="48"/>
      <c r="I66" s="49"/>
      <c r="J66" s="50">
        <v>1.6739999999999999</v>
      </c>
      <c r="K66" s="193"/>
      <c r="L66" s="193"/>
      <c r="M66" s="193"/>
      <c r="N66" s="193"/>
      <c r="O66" s="193"/>
      <c r="P66" s="198"/>
      <c r="Q66" s="85"/>
      <c r="R66" s="32"/>
      <c r="S66" s="32"/>
      <c r="T66" s="32"/>
      <c r="U66" s="32"/>
      <c r="V66" s="32"/>
      <c r="W66" s="32"/>
      <c r="X66" s="32"/>
      <c r="Y66" s="32"/>
      <c r="Z66" s="32"/>
    </row>
    <row r="67" spans="1:26" s="40" customFormat="1" ht="13.5" customHeight="1" x14ac:dyDescent="0.25">
      <c r="A67" s="32"/>
      <c r="B67" s="213"/>
      <c r="C67" s="193"/>
      <c r="D67" s="193"/>
      <c r="E67" s="193"/>
      <c r="F67" s="46" t="s">
        <v>79</v>
      </c>
      <c r="G67" s="47">
        <f t="shared" ref="G67" si="58">IF(E64&lt;0.125,"NA",IF(0.125&lt;=E64,(0.8*E64)))</f>
        <v>0.3296</v>
      </c>
      <c r="H67" s="48"/>
      <c r="I67" s="49"/>
      <c r="J67" s="50">
        <v>1.7569999999999999</v>
      </c>
      <c r="K67" s="193"/>
      <c r="L67" s="193"/>
      <c r="M67" s="193"/>
      <c r="N67" s="193"/>
      <c r="O67" s="193"/>
      <c r="P67" s="198"/>
      <c r="Q67" s="85"/>
      <c r="R67" s="32"/>
      <c r="S67" s="32"/>
      <c r="T67" s="32"/>
      <c r="U67" s="32"/>
      <c r="V67" s="32"/>
      <c r="W67" s="32"/>
      <c r="X67" s="32"/>
      <c r="Y67" s="32"/>
      <c r="Z67" s="32"/>
    </row>
    <row r="68" spans="1:26" s="40" customFormat="1" ht="13.5" customHeight="1" thickBot="1" x14ac:dyDescent="0.3">
      <c r="A68" s="32"/>
      <c r="B68" s="214"/>
      <c r="C68" s="194"/>
      <c r="D68" s="194"/>
      <c r="E68" s="194"/>
      <c r="F68" s="51" t="s">
        <v>80</v>
      </c>
      <c r="G68" s="52">
        <f t="shared" ref="G68" si="59">+E64</f>
        <v>0.41199999999999998</v>
      </c>
      <c r="H68" s="53"/>
      <c r="I68" s="54"/>
      <c r="J68" s="55">
        <v>1.3360000000000001</v>
      </c>
      <c r="K68" s="194"/>
      <c r="L68" s="194"/>
      <c r="M68" s="194"/>
      <c r="N68" s="194"/>
      <c r="O68" s="194"/>
      <c r="P68" s="199"/>
      <c r="Q68" s="85"/>
      <c r="R68" s="32"/>
      <c r="S68" s="32"/>
      <c r="T68" s="32"/>
      <c r="U68" s="32"/>
      <c r="V68" s="32"/>
      <c r="W68" s="32"/>
      <c r="X68" s="32"/>
      <c r="Y68" s="32"/>
      <c r="Z68" s="32"/>
    </row>
    <row r="69" spans="1:26" s="40" customFormat="1" ht="13.5" customHeight="1" x14ac:dyDescent="0.25">
      <c r="A69" s="32"/>
      <c r="B69" s="212">
        <v>11</v>
      </c>
      <c r="C69" s="215">
        <f t="shared" ref="C69" si="60">+C64+$N$12</f>
        <v>11</v>
      </c>
      <c r="D69" s="192">
        <v>0.38700000000000001</v>
      </c>
      <c r="E69" s="192">
        <v>0.371</v>
      </c>
      <c r="F69" s="41" t="s">
        <v>76</v>
      </c>
      <c r="G69" s="42">
        <v>0</v>
      </c>
      <c r="H69" s="43"/>
      <c r="I69" s="44"/>
      <c r="J69" s="45">
        <v>0.84899999999999998</v>
      </c>
      <c r="K69" s="192">
        <f t="shared" ref="K69" si="61">+IF(E69&lt;=0.12,(J71),(IF(E69&lt;0.16,((J70+2*J71+J72)/4),IF(E69&gt;=0.16,((J69+3*J70+2*J71+3*J72+J73)/10)))))</f>
        <v>1.0328999999999999</v>
      </c>
      <c r="L69" s="192">
        <f>ROUND(+(D64+D69)/2*(C69-C64),3)</f>
        <v>0.45200000000000001</v>
      </c>
      <c r="M69" s="192">
        <f t="shared" ref="M69" si="62">ROUND(+K69*L69,4)</f>
        <v>0.46689999999999998</v>
      </c>
      <c r="N69" s="195">
        <f t="shared" ref="N69" si="63">ROUND(+M69/$M$103*100,2)</f>
        <v>8.57</v>
      </c>
      <c r="O69" s="196"/>
      <c r="P69" s="197"/>
      <c r="Q69" s="85"/>
      <c r="R69" s="32"/>
      <c r="S69" s="32"/>
      <c r="T69" s="32"/>
      <c r="U69" s="32"/>
      <c r="V69" s="32"/>
      <c r="W69" s="32"/>
      <c r="X69" s="32"/>
      <c r="Y69" s="32"/>
      <c r="Z69" s="32"/>
    </row>
    <row r="70" spans="1:26" s="40" customFormat="1" ht="13.5" customHeight="1" x14ac:dyDescent="0.25">
      <c r="A70" s="32"/>
      <c r="B70" s="213"/>
      <c r="C70" s="193"/>
      <c r="D70" s="193"/>
      <c r="E70" s="193"/>
      <c r="F70" s="46" t="s">
        <v>77</v>
      </c>
      <c r="G70" s="47">
        <f t="shared" ref="G70" si="64">IF(E69&lt;0.125,"NA",IF(0.125&lt;=E69,(0.2*E69)))</f>
        <v>7.4200000000000002E-2</v>
      </c>
      <c r="H70" s="48"/>
      <c r="I70" s="49"/>
      <c r="J70" s="50">
        <v>0.91300000000000003</v>
      </c>
      <c r="K70" s="193"/>
      <c r="L70" s="193"/>
      <c r="M70" s="193"/>
      <c r="N70" s="193"/>
      <c r="O70" s="193"/>
      <c r="P70" s="198"/>
      <c r="Q70" s="85"/>
      <c r="R70" s="32"/>
      <c r="S70" s="32"/>
      <c r="T70" s="32"/>
      <c r="U70" s="32"/>
      <c r="V70" s="32"/>
      <c r="W70" s="32"/>
      <c r="X70" s="32"/>
      <c r="Y70" s="32"/>
      <c r="Z70" s="32"/>
    </row>
    <row r="71" spans="1:26" s="40" customFormat="1" ht="13.5" customHeight="1" x14ac:dyDescent="0.25">
      <c r="A71" s="32"/>
      <c r="B71" s="213"/>
      <c r="C71" s="193"/>
      <c r="D71" s="193"/>
      <c r="E71" s="193"/>
      <c r="F71" s="46" t="s">
        <v>78</v>
      </c>
      <c r="G71" s="47">
        <f t="shared" ref="G71" si="65">+E69*0.4</f>
        <v>0.1484</v>
      </c>
      <c r="H71" s="48"/>
      <c r="I71" s="49"/>
      <c r="J71" s="50">
        <v>0.97399999999999998</v>
      </c>
      <c r="K71" s="193"/>
      <c r="L71" s="193"/>
      <c r="M71" s="193"/>
      <c r="N71" s="193"/>
      <c r="O71" s="193"/>
      <c r="P71" s="198"/>
      <c r="Q71" s="85"/>
      <c r="R71" s="32"/>
      <c r="S71" s="32"/>
      <c r="T71" s="32"/>
      <c r="U71" s="32"/>
      <c r="V71" s="32"/>
      <c r="W71" s="32"/>
      <c r="X71" s="32"/>
      <c r="Y71" s="32"/>
      <c r="Z71" s="32"/>
    </row>
    <row r="72" spans="1:26" s="40" customFormat="1" ht="13.5" customHeight="1" x14ac:dyDescent="0.25">
      <c r="A72" s="32"/>
      <c r="B72" s="213"/>
      <c r="C72" s="193"/>
      <c r="D72" s="193"/>
      <c r="E72" s="193"/>
      <c r="F72" s="46" t="s">
        <v>79</v>
      </c>
      <c r="G72" s="47">
        <f t="shared" ref="G72" si="66">IF(E69&lt;0.125,"NA",IF(0.125&lt;=E69,(0.8*E69)))</f>
        <v>0.29680000000000001</v>
      </c>
      <c r="H72" s="48"/>
      <c r="I72" s="49"/>
      <c r="J72" s="50">
        <v>1.2</v>
      </c>
      <c r="K72" s="193"/>
      <c r="L72" s="193"/>
      <c r="M72" s="193"/>
      <c r="N72" s="193"/>
      <c r="O72" s="193"/>
      <c r="P72" s="198"/>
      <c r="Q72" s="85"/>
      <c r="R72" s="32"/>
      <c r="S72" s="32"/>
      <c r="T72" s="32"/>
      <c r="U72" s="32"/>
      <c r="V72" s="32"/>
      <c r="W72" s="32"/>
      <c r="X72" s="32"/>
      <c r="Y72" s="32"/>
      <c r="Z72" s="32"/>
    </row>
    <row r="73" spans="1:26" s="40" customFormat="1" ht="13.5" customHeight="1" thickBot="1" x14ac:dyDescent="0.3">
      <c r="A73" s="32"/>
      <c r="B73" s="214"/>
      <c r="C73" s="194"/>
      <c r="D73" s="194"/>
      <c r="E73" s="194"/>
      <c r="F73" s="51" t="s">
        <v>80</v>
      </c>
      <c r="G73" s="52">
        <f t="shared" ref="G73" si="67">+E69</f>
        <v>0.371</v>
      </c>
      <c r="H73" s="53"/>
      <c r="I73" s="54"/>
      <c r="J73" s="55">
        <v>1.1930000000000001</v>
      </c>
      <c r="K73" s="194"/>
      <c r="L73" s="194"/>
      <c r="M73" s="194"/>
      <c r="N73" s="194"/>
      <c r="O73" s="194"/>
      <c r="P73" s="199"/>
      <c r="Q73" s="85"/>
      <c r="R73" s="32"/>
      <c r="S73" s="32"/>
      <c r="T73" s="32"/>
      <c r="U73" s="32"/>
      <c r="V73" s="32"/>
      <c r="W73" s="32"/>
      <c r="X73" s="32"/>
      <c r="Y73" s="32"/>
      <c r="Z73" s="32"/>
    </row>
    <row r="74" spans="1:26" s="40" customFormat="1" ht="13.5" customHeight="1" x14ac:dyDescent="0.25">
      <c r="A74" s="32"/>
      <c r="B74" s="212">
        <v>12</v>
      </c>
      <c r="C74" s="215">
        <f>+C69+$N$12</f>
        <v>12</v>
      </c>
      <c r="D74" s="192">
        <v>0.26700000000000002</v>
      </c>
      <c r="E74" s="192">
        <v>0.26200000000000001</v>
      </c>
      <c r="F74" s="41" t="s">
        <v>76</v>
      </c>
      <c r="G74" s="42">
        <v>0</v>
      </c>
      <c r="H74" s="43"/>
      <c r="I74" s="44"/>
      <c r="J74" s="45">
        <v>9.8000000000000004E-2</v>
      </c>
      <c r="K74" s="192">
        <f>+IF(E74&lt;=0.12,(J76),(IF(E74&lt;0.16,((J75+2*J76+J77)/4),IF(E74&gt;=0.16,((J74+3*J75+2*J76+3*J77+J78)/10)))))</f>
        <v>0.35770000000000002</v>
      </c>
      <c r="L74" s="192">
        <f>ROUND(+(D69+D74)/2*(C74-C69),3)</f>
        <v>0.32700000000000001</v>
      </c>
      <c r="M74" s="192">
        <f>ROUND(+K74*L74,4)</f>
        <v>0.11700000000000001</v>
      </c>
      <c r="N74" s="195">
        <f>ROUND(+M74/$M$103*100,2)</f>
        <v>2.15</v>
      </c>
      <c r="O74" s="196"/>
      <c r="P74" s="197"/>
      <c r="Q74" s="85"/>
      <c r="R74" s="32"/>
      <c r="S74" s="32"/>
      <c r="T74" s="32"/>
      <c r="U74" s="32"/>
      <c r="V74" s="32"/>
      <c r="W74" s="32"/>
      <c r="X74" s="32"/>
      <c r="Y74" s="32"/>
      <c r="Z74" s="32"/>
    </row>
    <row r="75" spans="1:26" s="40" customFormat="1" ht="13.5" customHeight="1" x14ac:dyDescent="0.25">
      <c r="A75" s="32"/>
      <c r="B75" s="213"/>
      <c r="C75" s="193"/>
      <c r="D75" s="193"/>
      <c r="E75" s="193"/>
      <c r="F75" s="46" t="s">
        <v>77</v>
      </c>
      <c r="G75" s="47">
        <f t="shared" ref="G75" si="68">IF(E74&lt;0.125,"NA",IF(0.125&lt;=E74,(0.2*E74)))</f>
        <v>5.2400000000000002E-2</v>
      </c>
      <c r="H75" s="48"/>
      <c r="I75" s="49"/>
      <c r="J75" s="50">
        <v>0.26900000000000002</v>
      </c>
      <c r="K75" s="193"/>
      <c r="L75" s="193"/>
      <c r="M75" s="193"/>
      <c r="N75" s="193"/>
      <c r="O75" s="193"/>
      <c r="P75" s="198"/>
      <c r="Q75" s="85"/>
      <c r="R75" s="32"/>
      <c r="S75" s="32"/>
      <c r="T75" s="32"/>
      <c r="U75" s="32"/>
      <c r="V75" s="32"/>
      <c r="W75" s="32"/>
      <c r="X75" s="32"/>
      <c r="Y75" s="32"/>
      <c r="Z75" s="32"/>
    </row>
    <row r="76" spans="1:26" s="40" customFormat="1" ht="13.5" customHeight="1" x14ac:dyDescent="0.25">
      <c r="A76" s="32"/>
      <c r="B76" s="213"/>
      <c r="C76" s="193"/>
      <c r="D76" s="193"/>
      <c r="E76" s="193"/>
      <c r="F76" s="46" t="s">
        <v>78</v>
      </c>
      <c r="G76" s="47">
        <f t="shared" ref="G76" si="69">+E74*0.4</f>
        <v>0.1048</v>
      </c>
      <c r="H76" s="48"/>
      <c r="I76" s="49"/>
      <c r="J76" s="50">
        <v>0.35199999999999998</v>
      </c>
      <c r="K76" s="193"/>
      <c r="L76" s="193"/>
      <c r="M76" s="193"/>
      <c r="N76" s="193"/>
      <c r="O76" s="193"/>
      <c r="P76" s="198"/>
      <c r="Q76" s="85"/>
      <c r="R76" s="32"/>
      <c r="S76" s="32"/>
      <c r="T76" s="32"/>
      <c r="U76" s="32"/>
      <c r="V76" s="32"/>
      <c r="W76" s="32"/>
      <c r="X76" s="32"/>
      <c r="Y76" s="32"/>
      <c r="Z76" s="32"/>
    </row>
    <row r="77" spans="1:26" s="40" customFormat="1" ht="13.5" customHeight="1" x14ac:dyDescent="0.25">
      <c r="A77" s="32"/>
      <c r="B77" s="213"/>
      <c r="C77" s="193"/>
      <c r="D77" s="193"/>
      <c r="E77" s="193"/>
      <c r="F77" s="46" t="s">
        <v>79</v>
      </c>
      <c r="G77" s="47">
        <f t="shared" ref="G77" si="70">IF(E74&lt;0.125,"NA",IF(0.125&lt;=E74,(0.8*E74)))</f>
        <v>0.20960000000000001</v>
      </c>
      <c r="H77" s="48"/>
      <c r="I77" s="49"/>
      <c r="J77" s="50">
        <v>0.45300000000000001</v>
      </c>
      <c r="K77" s="193"/>
      <c r="L77" s="193"/>
      <c r="M77" s="193"/>
      <c r="N77" s="193"/>
      <c r="O77" s="193"/>
      <c r="P77" s="198"/>
      <c r="Q77" s="85"/>
      <c r="R77" s="32"/>
      <c r="S77" s="32"/>
      <c r="T77" s="32"/>
      <c r="U77" s="32"/>
      <c r="V77" s="32"/>
      <c r="W77" s="32"/>
      <c r="X77" s="32"/>
      <c r="Y77" s="32"/>
      <c r="Z77" s="32"/>
    </row>
    <row r="78" spans="1:26" s="40" customFormat="1" ht="13.5" customHeight="1" thickBot="1" x14ac:dyDescent="0.3">
      <c r="A78" s="32"/>
      <c r="B78" s="214"/>
      <c r="C78" s="194"/>
      <c r="D78" s="194"/>
      <c r="E78" s="194"/>
      <c r="F78" s="51" t="s">
        <v>80</v>
      </c>
      <c r="G78" s="52">
        <f t="shared" ref="G78" si="71">+E74</f>
        <v>0.26200000000000001</v>
      </c>
      <c r="H78" s="53"/>
      <c r="I78" s="54"/>
      <c r="J78" s="55">
        <v>0.60899999999999999</v>
      </c>
      <c r="K78" s="194"/>
      <c r="L78" s="194"/>
      <c r="M78" s="194"/>
      <c r="N78" s="194"/>
      <c r="O78" s="194"/>
      <c r="P78" s="199"/>
      <c r="Q78" s="85"/>
      <c r="R78" s="32"/>
      <c r="S78" s="32"/>
      <c r="T78" s="32"/>
      <c r="U78" s="32"/>
      <c r="V78" s="32"/>
      <c r="W78" s="32"/>
      <c r="X78" s="32"/>
      <c r="Y78" s="32"/>
      <c r="Z78" s="32"/>
    </row>
    <row r="79" spans="1:26" s="40" customFormat="1" ht="13.5" customHeight="1" x14ac:dyDescent="0.25">
      <c r="A79" s="32"/>
      <c r="B79" s="212">
        <v>13</v>
      </c>
      <c r="C79" s="215">
        <f>+C74+1.44</f>
        <v>13.44</v>
      </c>
      <c r="D79" s="192">
        <v>2.7E-2</v>
      </c>
      <c r="E79" s="192">
        <v>0.14699999999999999</v>
      </c>
      <c r="F79" s="41" t="s">
        <v>76</v>
      </c>
      <c r="G79" s="42">
        <v>0</v>
      </c>
      <c r="H79" s="43"/>
      <c r="I79" s="44"/>
      <c r="J79" s="45">
        <v>2.7E-2</v>
      </c>
      <c r="K79" s="192">
        <f>+IF(E79&lt;=0.12,(J81),(IF(E79&lt;0.16,((J80+2*J81+J82)/4),IF(E79&gt;=0.16,((J79+3*J80+2*J81+3*J82+J83)/10)))))</f>
        <v>7.4249999999999997E-2</v>
      </c>
      <c r="L79" s="192">
        <f>ROUND(+(D74+D79)/2*(C79-C74),3)</f>
        <v>0.21199999999999999</v>
      </c>
      <c r="M79" s="192">
        <f>ROUND(+K79*L79,4)</f>
        <v>1.5699999999999999E-2</v>
      </c>
      <c r="N79" s="195">
        <f>ROUND(+M79/$M$103*100,2)</f>
        <v>0.28999999999999998</v>
      </c>
      <c r="O79" s="196"/>
      <c r="P79" s="197"/>
      <c r="Q79" s="85"/>
      <c r="R79" s="32"/>
      <c r="S79" s="32"/>
      <c r="T79" s="32"/>
      <c r="U79" s="32"/>
      <c r="V79" s="32"/>
      <c r="W79" s="32"/>
      <c r="X79" s="32"/>
      <c r="Y79" s="32"/>
      <c r="Z79" s="32"/>
    </row>
    <row r="80" spans="1:26" s="40" customFormat="1" ht="13.5" customHeight="1" x14ac:dyDescent="0.25">
      <c r="A80" s="32"/>
      <c r="B80" s="213"/>
      <c r="C80" s="193"/>
      <c r="D80" s="193"/>
      <c r="E80" s="193"/>
      <c r="F80" s="46" t="s">
        <v>77</v>
      </c>
      <c r="G80" s="47">
        <f t="shared" ref="G80" si="72">IF(E79&lt;0.125,"NA",IF(0.125&lt;=E79,(0.2*E79)))</f>
        <v>2.9399999999999999E-2</v>
      </c>
      <c r="H80" s="48"/>
      <c r="I80" s="49"/>
      <c r="J80" s="50">
        <v>3.2000000000000001E-2</v>
      </c>
      <c r="K80" s="193"/>
      <c r="L80" s="193"/>
      <c r="M80" s="193"/>
      <c r="N80" s="193"/>
      <c r="O80" s="193"/>
      <c r="P80" s="198"/>
      <c r="Q80" s="85"/>
      <c r="R80" s="32"/>
      <c r="S80" s="32"/>
      <c r="T80" s="32"/>
      <c r="U80" s="32"/>
      <c r="V80" s="32"/>
      <c r="W80" s="32"/>
      <c r="X80" s="32"/>
      <c r="Y80" s="32"/>
      <c r="Z80" s="32"/>
    </row>
    <row r="81" spans="1:26" s="40" customFormat="1" ht="13.5" customHeight="1" x14ac:dyDescent="0.25">
      <c r="A81" s="32"/>
      <c r="B81" s="213"/>
      <c r="C81" s="193"/>
      <c r="D81" s="193"/>
      <c r="E81" s="193"/>
      <c r="F81" s="46" t="s">
        <v>78</v>
      </c>
      <c r="G81" s="47">
        <f t="shared" ref="G81" si="73">+E79*0.4</f>
        <v>5.8799999999999998E-2</v>
      </c>
      <c r="H81" s="48"/>
      <c r="I81" s="49"/>
      <c r="J81" s="50">
        <v>8.5999999999999993E-2</v>
      </c>
      <c r="K81" s="193"/>
      <c r="L81" s="193"/>
      <c r="M81" s="193"/>
      <c r="N81" s="193"/>
      <c r="O81" s="193"/>
      <c r="P81" s="198"/>
      <c r="Q81" s="85"/>
      <c r="R81" s="32"/>
      <c r="S81" s="32"/>
      <c r="T81" s="32"/>
      <c r="U81" s="32"/>
      <c r="V81" s="32"/>
      <c r="W81" s="32"/>
      <c r="X81" s="32"/>
      <c r="Y81" s="32"/>
      <c r="Z81" s="32"/>
    </row>
    <row r="82" spans="1:26" s="40" customFormat="1" ht="13.5" customHeight="1" x14ac:dyDescent="0.25">
      <c r="A82" s="32"/>
      <c r="B82" s="213"/>
      <c r="C82" s="193"/>
      <c r="D82" s="193"/>
      <c r="E82" s="193"/>
      <c r="F82" s="46" t="s">
        <v>79</v>
      </c>
      <c r="G82" s="47">
        <f t="shared" ref="G82" si="74">IF(E79&lt;0.125,"NA",IF(0.125&lt;=E79,(0.8*E79)))</f>
        <v>0.1176</v>
      </c>
      <c r="H82" s="48"/>
      <c r="I82" s="49"/>
      <c r="J82" s="50">
        <v>9.2999999999999999E-2</v>
      </c>
      <c r="K82" s="193"/>
      <c r="L82" s="193"/>
      <c r="M82" s="193"/>
      <c r="N82" s="193"/>
      <c r="O82" s="193"/>
      <c r="P82" s="198"/>
      <c r="Q82" s="85"/>
      <c r="R82" s="32"/>
      <c r="S82" s="32"/>
      <c r="T82" s="32"/>
      <c r="U82" s="32"/>
      <c r="V82" s="32"/>
      <c r="W82" s="32"/>
      <c r="X82" s="32"/>
      <c r="Y82" s="32"/>
      <c r="Z82" s="32"/>
    </row>
    <row r="83" spans="1:26" s="40" customFormat="1" ht="13.5" customHeight="1" thickBot="1" x14ac:dyDescent="0.3">
      <c r="A83" s="32"/>
      <c r="B83" s="214"/>
      <c r="C83" s="194"/>
      <c r="D83" s="194"/>
      <c r="E83" s="194"/>
      <c r="F83" s="51" t="s">
        <v>80</v>
      </c>
      <c r="G83" s="52">
        <f t="shared" ref="G83" si="75">+E79</f>
        <v>0.14699999999999999</v>
      </c>
      <c r="H83" s="53"/>
      <c r="I83" s="54"/>
      <c r="J83" s="55">
        <v>9.6000000000000002E-2</v>
      </c>
      <c r="K83" s="194"/>
      <c r="L83" s="194"/>
      <c r="M83" s="194"/>
      <c r="N83" s="194"/>
      <c r="O83" s="194"/>
      <c r="P83" s="199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s="3" customFormat="1" ht="14.1" customHeight="1" x14ac:dyDescent="0.2">
      <c r="B84" s="200" t="s">
        <v>28</v>
      </c>
      <c r="C84" s="203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5"/>
    </row>
    <row r="85" spans="1:26" s="3" customFormat="1" ht="14.1" customHeight="1" x14ac:dyDescent="0.2">
      <c r="B85" s="201"/>
      <c r="C85" s="206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8"/>
    </row>
    <row r="86" spans="1:26" s="3" customFormat="1" ht="14.1" customHeight="1" x14ac:dyDescent="0.2">
      <c r="B86" s="201"/>
      <c r="C86" s="206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8"/>
    </row>
    <row r="87" spans="1:26" s="3" customFormat="1" ht="14.1" customHeight="1" x14ac:dyDescent="0.2">
      <c r="B87" s="201"/>
      <c r="C87" s="206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8"/>
    </row>
    <row r="88" spans="1:26" s="3" customFormat="1" ht="14.1" customHeight="1" x14ac:dyDescent="0.2">
      <c r="B88" s="201"/>
      <c r="C88" s="206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8"/>
    </row>
    <row r="89" spans="1:26" s="3" customFormat="1" ht="14.1" customHeight="1" thickBot="1" x14ac:dyDescent="0.25">
      <c r="B89" s="202"/>
      <c r="C89" s="209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1"/>
    </row>
    <row r="90" spans="1:26" s="3" customFormat="1" ht="28.5" customHeight="1" thickBot="1" x14ac:dyDescent="0.25">
      <c r="A90" s="56"/>
      <c r="B90" s="57" t="s">
        <v>81</v>
      </c>
      <c r="C90" s="179" t="s">
        <v>82</v>
      </c>
      <c r="D90" s="179"/>
      <c r="E90" s="179"/>
      <c r="F90" s="179"/>
      <c r="G90" s="179"/>
      <c r="H90" s="180"/>
      <c r="I90" s="181"/>
      <c r="J90" s="57" t="s">
        <v>83</v>
      </c>
      <c r="K90" s="179" t="s">
        <v>84</v>
      </c>
      <c r="L90" s="179"/>
      <c r="M90" s="179"/>
      <c r="N90" s="179"/>
      <c r="O90" s="179"/>
      <c r="P90" s="180"/>
    </row>
    <row r="91" spans="1:26" s="3" customFormat="1" ht="28.5" customHeight="1" thickBot="1" x14ac:dyDescent="0.25">
      <c r="B91" s="58" t="s">
        <v>85</v>
      </c>
      <c r="C91" s="183" t="s">
        <v>86</v>
      </c>
      <c r="D91" s="183"/>
      <c r="E91" s="183"/>
      <c r="F91" s="183"/>
      <c r="G91" s="183"/>
      <c r="H91" s="184"/>
      <c r="I91" s="182"/>
      <c r="J91" s="58" t="s">
        <v>87</v>
      </c>
      <c r="K91" s="183" t="s">
        <v>88</v>
      </c>
      <c r="L91" s="183"/>
      <c r="M91" s="183"/>
      <c r="N91" s="183"/>
      <c r="O91" s="183"/>
      <c r="P91" s="184"/>
    </row>
    <row r="92" spans="1:26" s="19" customFormat="1" ht="13.5" customHeight="1" x14ac:dyDescent="0.25">
      <c r="A92" s="59"/>
      <c r="B92" s="185">
        <f>+B29</f>
        <v>3</v>
      </c>
      <c r="C92" s="188">
        <f>+C24</f>
        <v>2</v>
      </c>
      <c r="D92" s="190">
        <f>+D29</f>
        <v>0.80700000000000005</v>
      </c>
      <c r="E92" s="190">
        <f>+E29</f>
        <v>0.73599999999999999</v>
      </c>
      <c r="F92" s="60" t="s">
        <v>76</v>
      </c>
      <c r="G92" s="60">
        <v>0.01</v>
      </c>
      <c r="H92" s="61"/>
      <c r="I92" s="62"/>
      <c r="J92" s="63">
        <v>0.29799999999999999</v>
      </c>
      <c r="K92" s="191">
        <f>+AVERAGE(J92:J102)</f>
        <v>0.86636363636363634</v>
      </c>
      <c r="L92" s="170">
        <f>ROUND(+(D92+D97)/2*(C97-C92),3)</f>
        <v>0.60699999999999998</v>
      </c>
      <c r="M92" s="173">
        <f>ROUND(+K92*L92,4)</f>
        <v>0.52590000000000003</v>
      </c>
      <c r="N92" s="170">
        <f>ROUND(+M92/$M$103*100,2)</f>
        <v>9.66</v>
      </c>
      <c r="O92" s="170"/>
      <c r="P92" s="17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s="19" customFormat="1" ht="13.5" customHeight="1" x14ac:dyDescent="0.25">
      <c r="A93" s="59"/>
      <c r="B93" s="186"/>
      <c r="C93" s="171"/>
      <c r="D93" s="171"/>
      <c r="E93" s="171"/>
      <c r="F93" s="65" t="s">
        <v>89</v>
      </c>
      <c r="G93" s="66">
        <f>+E92*0.1</f>
        <v>7.3599999999999999E-2</v>
      </c>
      <c r="H93" s="67"/>
      <c r="I93" s="68"/>
      <c r="J93" s="69">
        <v>0.38200000000000001</v>
      </c>
      <c r="K93" s="171"/>
      <c r="L93" s="171"/>
      <c r="M93" s="171"/>
      <c r="N93" s="171"/>
      <c r="O93" s="171"/>
      <c r="P93" s="175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s="19" customFormat="1" ht="13.5" customHeight="1" x14ac:dyDescent="0.25">
      <c r="A94" s="59"/>
      <c r="B94" s="186"/>
      <c r="C94" s="171"/>
      <c r="D94" s="171"/>
      <c r="E94" s="171"/>
      <c r="F94" s="65" t="s">
        <v>90</v>
      </c>
      <c r="G94" s="66">
        <f>+E92*0.2</f>
        <v>0.1472</v>
      </c>
      <c r="H94" s="67"/>
      <c r="I94" s="68"/>
      <c r="J94" s="69">
        <v>0.59299999999999997</v>
      </c>
      <c r="K94" s="171"/>
      <c r="L94" s="171"/>
      <c r="M94" s="171"/>
      <c r="N94" s="171"/>
      <c r="O94" s="171"/>
      <c r="P94" s="175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s="19" customFormat="1" ht="13.5" customHeight="1" x14ac:dyDescent="0.25">
      <c r="A95" s="59"/>
      <c r="B95" s="186"/>
      <c r="C95" s="171"/>
      <c r="D95" s="171"/>
      <c r="E95" s="171"/>
      <c r="F95" s="65" t="s">
        <v>91</v>
      </c>
      <c r="G95" s="66">
        <f>+E92*0.3</f>
        <v>0.2208</v>
      </c>
      <c r="H95" s="67"/>
      <c r="I95" s="68"/>
      <c r="J95" s="69">
        <v>0.72899999999999998</v>
      </c>
      <c r="K95" s="171"/>
      <c r="L95" s="171"/>
      <c r="M95" s="171"/>
      <c r="N95" s="171"/>
      <c r="O95" s="171"/>
      <c r="P95" s="175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s="19" customFormat="1" ht="13.5" customHeight="1" x14ac:dyDescent="0.25">
      <c r="A96" s="59"/>
      <c r="B96" s="186"/>
      <c r="C96" s="189"/>
      <c r="D96" s="189"/>
      <c r="E96" s="171"/>
      <c r="F96" s="65" t="s">
        <v>92</v>
      </c>
      <c r="G96" s="66">
        <f>+E92*0.4</f>
        <v>0.2944</v>
      </c>
      <c r="H96" s="67"/>
      <c r="I96" s="68"/>
      <c r="J96" s="69">
        <v>0.74199999999999999</v>
      </c>
      <c r="K96" s="171"/>
      <c r="L96" s="171"/>
      <c r="M96" s="171"/>
      <c r="N96" s="171"/>
      <c r="O96" s="171"/>
      <c r="P96" s="175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s="19" customFormat="1" ht="13.5" customHeight="1" x14ac:dyDescent="0.25">
      <c r="A97" s="59"/>
      <c r="B97" s="186"/>
      <c r="C97" s="177">
        <f>+C29</f>
        <v>3</v>
      </c>
      <c r="D97" s="178">
        <f>+D34</f>
        <v>0.40699999999999997</v>
      </c>
      <c r="E97" s="171"/>
      <c r="F97" s="65" t="s">
        <v>29</v>
      </c>
      <c r="G97" s="66">
        <f>+E92*0.5</f>
        <v>0.36799999999999999</v>
      </c>
      <c r="H97" s="67"/>
      <c r="I97" s="68"/>
      <c r="J97" s="69">
        <v>0.80200000000000005</v>
      </c>
      <c r="K97" s="171"/>
      <c r="L97" s="171"/>
      <c r="M97" s="171"/>
      <c r="N97" s="171"/>
      <c r="O97" s="171"/>
      <c r="P97" s="175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s="19" customFormat="1" ht="13.5" customHeight="1" x14ac:dyDescent="0.25">
      <c r="A98" s="59"/>
      <c r="B98" s="186"/>
      <c r="C98" s="171"/>
      <c r="D98" s="171"/>
      <c r="E98" s="171"/>
      <c r="F98" s="65" t="s">
        <v>93</v>
      </c>
      <c r="G98" s="66">
        <f>+E92*0.6</f>
        <v>0.44159999999999999</v>
      </c>
      <c r="H98" s="67"/>
      <c r="I98" s="68"/>
      <c r="J98" s="69">
        <v>1.0740000000000001</v>
      </c>
      <c r="K98" s="171"/>
      <c r="L98" s="171"/>
      <c r="M98" s="171"/>
      <c r="N98" s="171"/>
      <c r="O98" s="171"/>
      <c r="P98" s="175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s="19" customFormat="1" ht="13.5" customHeight="1" x14ac:dyDescent="0.25">
      <c r="A99" s="59"/>
      <c r="B99" s="186"/>
      <c r="C99" s="171"/>
      <c r="D99" s="171"/>
      <c r="E99" s="171"/>
      <c r="F99" s="65" t="s">
        <v>94</v>
      </c>
      <c r="G99" s="66">
        <f>+E92*0.7</f>
        <v>0.51519999999999999</v>
      </c>
      <c r="H99" s="67"/>
      <c r="I99" s="68"/>
      <c r="J99" s="69">
        <v>1.123</v>
      </c>
      <c r="K99" s="171"/>
      <c r="L99" s="171"/>
      <c r="M99" s="171"/>
      <c r="N99" s="171"/>
      <c r="O99" s="171"/>
      <c r="P99" s="175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s="19" customFormat="1" ht="13.5" customHeight="1" x14ac:dyDescent="0.25">
      <c r="A100" s="59"/>
      <c r="B100" s="186"/>
      <c r="C100" s="171"/>
      <c r="D100" s="171"/>
      <c r="E100" s="171"/>
      <c r="F100" s="65" t="s">
        <v>95</v>
      </c>
      <c r="G100" s="66">
        <f>+E92*0.8</f>
        <v>0.58879999999999999</v>
      </c>
      <c r="H100" s="67"/>
      <c r="I100" s="68"/>
      <c r="J100" s="69">
        <v>1.2070000000000001</v>
      </c>
      <c r="K100" s="171"/>
      <c r="L100" s="171"/>
      <c r="M100" s="171"/>
      <c r="N100" s="171"/>
      <c r="O100" s="171"/>
      <c r="P100" s="175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s="19" customFormat="1" ht="13.5" customHeight="1" x14ac:dyDescent="0.25">
      <c r="A101" s="59"/>
      <c r="B101" s="186"/>
      <c r="C101" s="171"/>
      <c r="D101" s="171"/>
      <c r="E101" s="171"/>
      <c r="F101" s="65" t="s">
        <v>96</v>
      </c>
      <c r="G101" s="66">
        <f>+E92*0.9</f>
        <v>0.66239999999999999</v>
      </c>
      <c r="H101" s="67"/>
      <c r="I101" s="68"/>
      <c r="J101" s="69">
        <v>1.2849999999999999</v>
      </c>
      <c r="K101" s="171"/>
      <c r="L101" s="171"/>
      <c r="M101" s="171"/>
      <c r="N101" s="171"/>
      <c r="O101" s="171"/>
      <c r="P101" s="175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s="19" customFormat="1" ht="15.75" thickBot="1" x14ac:dyDescent="0.3">
      <c r="A102" s="59"/>
      <c r="B102" s="187"/>
      <c r="C102" s="172"/>
      <c r="D102" s="172"/>
      <c r="E102" s="172"/>
      <c r="F102" s="70" t="s">
        <v>30</v>
      </c>
      <c r="G102" s="70">
        <f>+E92</f>
        <v>0.73599999999999999</v>
      </c>
      <c r="H102" s="71"/>
      <c r="I102" s="72"/>
      <c r="J102" s="73">
        <v>1.2949999999999999</v>
      </c>
      <c r="K102" s="172"/>
      <c r="L102" s="172"/>
      <c r="M102" s="172"/>
      <c r="N102" s="172"/>
      <c r="O102" s="172"/>
      <c r="P102" s="176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s="3" customFormat="1" ht="12.75" x14ac:dyDescent="0.2">
      <c r="A103" s="11"/>
      <c r="B103" s="158" t="s">
        <v>31</v>
      </c>
      <c r="C103" s="158"/>
      <c r="D103" s="158"/>
      <c r="E103" s="158"/>
      <c r="F103" s="158"/>
      <c r="G103" s="158"/>
      <c r="H103" s="158"/>
      <c r="I103" s="158"/>
      <c r="J103" s="158"/>
      <c r="K103" s="16">
        <f>ROUND(+M103/L103,3)</f>
        <v>0.98699999999999999</v>
      </c>
      <c r="L103" s="15">
        <f>SUM(L19:L102)</f>
        <v>5.5179999999999998</v>
      </c>
      <c r="M103" s="14">
        <f>SUM(M19:M102)</f>
        <v>5.4466999999999999</v>
      </c>
      <c r="N103" s="12">
        <f>ROUND(SUM(N19:N102),0)</f>
        <v>100</v>
      </c>
      <c r="O103" s="160" t="s">
        <v>32</v>
      </c>
      <c r="P103" s="162"/>
    </row>
    <row r="104" spans="1:26" s="3" customFormat="1" ht="15" customHeight="1" thickBot="1" x14ac:dyDescent="0.25">
      <c r="A104" s="11"/>
      <c r="B104" s="159"/>
      <c r="C104" s="159"/>
      <c r="D104" s="159"/>
      <c r="E104" s="159"/>
      <c r="F104" s="159"/>
      <c r="G104" s="159"/>
      <c r="H104" s="159"/>
      <c r="I104" s="159"/>
      <c r="J104" s="159"/>
      <c r="K104" s="13" t="s">
        <v>33</v>
      </c>
      <c r="L104" s="13" t="s">
        <v>49</v>
      </c>
      <c r="M104" s="13" t="s">
        <v>102</v>
      </c>
      <c r="N104" s="13" t="s">
        <v>34</v>
      </c>
      <c r="O104" s="161"/>
      <c r="P104" s="163"/>
    </row>
    <row r="105" spans="1:26" ht="15" customHeight="1" thickBot="1" x14ac:dyDescent="0.3">
      <c r="A105" s="5"/>
      <c r="B105" s="164" t="s">
        <v>97</v>
      </c>
      <c r="C105" s="165"/>
      <c r="D105" s="165"/>
      <c r="E105" s="165"/>
      <c r="F105" s="166"/>
      <c r="G105" s="164" t="s">
        <v>98</v>
      </c>
      <c r="H105" s="165"/>
      <c r="I105" s="165"/>
      <c r="J105" s="165"/>
      <c r="K105" s="166"/>
      <c r="L105" s="167" t="s">
        <v>50</v>
      </c>
      <c r="M105" s="168"/>
      <c r="N105" s="168"/>
      <c r="O105" s="168"/>
      <c r="P105" s="169"/>
    </row>
    <row r="106" spans="1:26" ht="15" customHeight="1" x14ac:dyDescent="0.25">
      <c r="A106" s="5"/>
      <c r="B106" s="128"/>
      <c r="C106" s="129"/>
      <c r="D106" s="129"/>
      <c r="E106" s="129"/>
      <c r="F106" s="130"/>
      <c r="G106" s="128"/>
      <c r="H106" s="129"/>
      <c r="I106" s="129"/>
      <c r="J106" s="129"/>
      <c r="K106" s="130"/>
      <c r="L106" s="137" t="s">
        <v>99</v>
      </c>
      <c r="M106" s="138"/>
      <c r="N106" s="138"/>
      <c r="O106" s="139">
        <f>+AVERAGE(E18:E83)</f>
        <v>0.41138461538461546</v>
      </c>
      <c r="P106" s="140"/>
    </row>
    <row r="107" spans="1:26" ht="15" customHeight="1" thickBot="1" x14ac:dyDescent="0.3">
      <c r="A107" s="5"/>
      <c r="B107" s="131"/>
      <c r="C107" s="132"/>
      <c r="D107" s="132"/>
      <c r="E107" s="132"/>
      <c r="F107" s="133"/>
      <c r="G107" s="131"/>
      <c r="H107" s="132"/>
      <c r="I107" s="132"/>
      <c r="J107" s="132"/>
      <c r="K107" s="133"/>
      <c r="L107" s="141" t="s">
        <v>100</v>
      </c>
      <c r="M107" s="142"/>
      <c r="N107" s="142"/>
      <c r="O107" s="143">
        <f>+MAX(E18:E83)</f>
        <v>0.73599999999999999</v>
      </c>
      <c r="P107" s="144"/>
    </row>
    <row r="108" spans="1:26" ht="18.600000000000001" customHeight="1" x14ac:dyDescent="0.25">
      <c r="A108" s="6"/>
      <c r="B108" s="131"/>
      <c r="C108" s="132"/>
      <c r="D108" s="132"/>
      <c r="E108" s="132"/>
      <c r="F108" s="133"/>
      <c r="G108" s="131"/>
      <c r="H108" s="132"/>
      <c r="I108" s="132"/>
      <c r="J108" s="132"/>
      <c r="K108" s="133"/>
      <c r="L108" s="145"/>
      <c r="M108" s="146"/>
      <c r="N108" s="146"/>
      <c r="O108" s="146"/>
      <c r="P108" s="147"/>
    </row>
    <row r="109" spans="1:26" ht="61.5" customHeight="1" x14ac:dyDescent="0.25">
      <c r="A109" s="10"/>
      <c r="B109" s="131"/>
      <c r="C109" s="132"/>
      <c r="D109" s="132"/>
      <c r="E109" s="132"/>
      <c r="F109" s="133"/>
      <c r="G109" s="131"/>
      <c r="H109" s="132"/>
      <c r="I109" s="132"/>
      <c r="J109" s="132"/>
      <c r="K109" s="133"/>
      <c r="L109" s="148"/>
      <c r="M109" s="149"/>
      <c r="N109" s="149"/>
      <c r="O109" s="149"/>
      <c r="P109" s="150"/>
    </row>
    <row r="110" spans="1:26" ht="15" customHeight="1" thickBot="1" x14ac:dyDescent="0.3">
      <c r="A110" s="5"/>
      <c r="B110" s="131"/>
      <c r="C110" s="132"/>
      <c r="D110" s="132"/>
      <c r="E110" s="132"/>
      <c r="F110" s="133"/>
      <c r="G110" s="131"/>
      <c r="H110" s="132"/>
      <c r="I110" s="132"/>
      <c r="J110" s="132"/>
      <c r="K110" s="133"/>
      <c r="L110" s="151"/>
      <c r="M110" s="152"/>
      <c r="N110" s="152"/>
      <c r="O110" s="152"/>
      <c r="P110" s="153"/>
    </row>
    <row r="111" spans="1:26" ht="22.5" customHeight="1" thickBot="1" x14ac:dyDescent="0.3">
      <c r="A111" s="5"/>
      <c r="B111" s="131"/>
      <c r="C111" s="132"/>
      <c r="D111" s="132"/>
      <c r="E111" s="132"/>
      <c r="F111" s="133"/>
      <c r="G111" s="131"/>
      <c r="H111" s="132"/>
      <c r="I111" s="132"/>
      <c r="J111" s="132"/>
      <c r="K111" s="133"/>
      <c r="L111" s="154" t="s">
        <v>35</v>
      </c>
      <c r="M111" s="155"/>
      <c r="N111" s="155"/>
      <c r="O111" s="155"/>
      <c r="P111" s="81">
        <v>6.35</v>
      </c>
    </row>
    <row r="112" spans="1:26" ht="32.25" customHeight="1" thickBot="1" x14ac:dyDescent="0.3">
      <c r="A112" s="5"/>
      <c r="B112" s="134"/>
      <c r="C112" s="135"/>
      <c r="D112" s="135"/>
      <c r="E112" s="135"/>
      <c r="F112" s="136"/>
      <c r="G112" s="134"/>
      <c r="H112" s="135"/>
      <c r="I112" s="135"/>
      <c r="J112" s="135"/>
      <c r="K112" s="136"/>
      <c r="L112" s="156" t="s">
        <v>103</v>
      </c>
      <c r="M112" s="157"/>
      <c r="N112" s="157"/>
      <c r="O112" s="157"/>
      <c r="P112" s="81">
        <v>1.2</v>
      </c>
    </row>
    <row r="113" spans="1:16" ht="23.45" customHeight="1" thickBot="1" x14ac:dyDescent="0.3">
      <c r="A113" s="7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</row>
    <row r="114" spans="1:16" ht="15.75" thickBot="1" x14ac:dyDescent="0.3">
      <c r="A114" s="117" t="s">
        <v>36</v>
      </c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9"/>
    </row>
    <row r="115" spans="1:16" ht="159" customHeight="1" thickBot="1" x14ac:dyDescent="0.3">
      <c r="A115" s="4"/>
      <c r="B115" s="120"/>
      <c r="C115" s="121"/>
      <c r="D115" s="121"/>
      <c r="E115" s="121"/>
      <c r="F115" s="122"/>
      <c r="G115" s="120"/>
      <c r="H115" s="121"/>
      <c r="I115" s="121"/>
      <c r="J115" s="121"/>
      <c r="K115" s="122"/>
      <c r="L115" s="120"/>
      <c r="M115" s="121"/>
      <c r="N115" s="121"/>
      <c r="O115" s="121"/>
      <c r="P115" s="123"/>
    </row>
    <row r="116" spans="1:16" ht="21.75" customHeight="1" thickBot="1" x14ac:dyDescent="0.3">
      <c r="A116" s="4"/>
      <c r="B116" s="124" t="s">
        <v>104</v>
      </c>
      <c r="C116" s="125"/>
      <c r="D116" s="125"/>
      <c r="E116" s="125"/>
      <c r="F116" s="126"/>
      <c r="G116" s="124" t="s">
        <v>101</v>
      </c>
      <c r="H116" s="125"/>
      <c r="I116" s="125"/>
      <c r="J116" s="125"/>
      <c r="K116" s="126"/>
      <c r="L116" s="124" t="s">
        <v>105</v>
      </c>
      <c r="M116" s="125"/>
      <c r="N116" s="125"/>
      <c r="O116" s="125"/>
      <c r="P116" s="127"/>
    </row>
    <row r="117" spans="1:16" s="9" customFormat="1" ht="16.899999999999999" customHeight="1" thickBot="1" x14ac:dyDescent="0.3">
      <c r="A117" s="8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2"/>
    </row>
    <row r="118" spans="1:16" s="3" customFormat="1" ht="15.75" customHeight="1" thickBot="1" x14ac:dyDescent="0.25">
      <c r="A118" s="113" t="s">
        <v>37</v>
      </c>
      <c r="B118" s="114"/>
      <c r="C118" s="114"/>
      <c r="D118" s="114"/>
      <c r="E118" s="114"/>
      <c r="F118" s="114"/>
      <c r="G118" s="114"/>
      <c r="H118" s="114"/>
      <c r="I118" s="114"/>
      <c r="J118" s="114" t="s">
        <v>38</v>
      </c>
      <c r="K118" s="114"/>
      <c r="L118" s="114"/>
      <c r="M118" s="114"/>
      <c r="N118" s="114"/>
      <c r="O118" s="114"/>
      <c r="P118" s="115"/>
    </row>
  </sheetData>
  <mergeCells count="23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K116"/>
    <mergeCell ref="L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08"/>
      <c r="B2" s="309"/>
      <c r="C2" s="310"/>
      <c r="D2" s="311"/>
      <c r="E2" s="312" t="s">
        <v>111</v>
      </c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315"/>
    </row>
    <row r="3" spans="1:26" s="2" customFormat="1" ht="25.5" customHeight="1" thickBot="1" x14ac:dyDescent="0.3">
      <c r="A3" s="308"/>
      <c r="B3" s="316"/>
      <c r="C3" s="317"/>
      <c r="D3" s="318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1"/>
      <c r="P3" s="322"/>
    </row>
    <row r="4" spans="1:26" s="19" customFormat="1" ht="11.25" customHeight="1" thickBot="1" x14ac:dyDescent="0.3">
      <c r="A4" s="18"/>
      <c r="B4" s="29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92" customFormat="1" ht="31.5" customHeight="1" thickBot="1" x14ac:dyDescent="0.3">
      <c r="A5" s="86"/>
      <c r="B5" s="87" t="s">
        <v>0</v>
      </c>
      <c r="C5" s="298">
        <v>43307</v>
      </c>
      <c r="D5" s="299"/>
      <c r="E5" s="88" t="s">
        <v>51</v>
      </c>
      <c r="F5" s="89">
        <v>2</v>
      </c>
      <c r="G5" s="90" t="s">
        <v>1</v>
      </c>
      <c r="H5" s="323" t="s">
        <v>112</v>
      </c>
      <c r="I5" s="300"/>
      <c r="J5" s="300"/>
      <c r="K5" s="300"/>
      <c r="L5" s="300"/>
      <c r="M5" s="300"/>
      <c r="N5" s="300"/>
      <c r="O5" s="300"/>
      <c r="P5" s="30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 s="96" customFormat="1" ht="21.75" customHeight="1" thickBot="1" x14ac:dyDescent="0.3">
      <c r="A6" s="93"/>
      <c r="B6" s="282" t="s">
        <v>2</v>
      </c>
      <c r="C6" s="283"/>
      <c r="D6" s="284" t="s">
        <v>106</v>
      </c>
      <c r="E6" s="285"/>
      <c r="F6" s="285"/>
      <c r="G6" s="285"/>
      <c r="H6" s="285"/>
      <c r="I6" s="286"/>
      <c r="J6" s="84" t="s">
        <v>3</v>
      </c>
      <c r="K6" s="284" t="s">
        <v>107</v>
      </c>
      <c r="L6" s="286"/>
      <c r="M6" s="284" t="s">
        <v>108</v>
      </c>
      <c r="N6" s="287"/>
      <c r="O6" s="94" t="s">
        <v>52</v>
      </c>
      <c r="P6" s="95">
        <v>1641</v>
      </c>
    </row>
    <row r="7" spans="1:26" s="92" customFormat="1" ht="21.75" customHeight="1" x14ac:dyDescent="0.25">
      <c r="B7" s="288" t="s">
        <v>53</v>
      </c>
      <c r="C7" s="289" t="s">
        <v>54</v>
      </c>
      <c r="D7" s="260"/>
      <c r="E7" s="97"/>
      <c r="F7" s="290" t="s">
        <v>55</v>
      </c>
      <c r="G7" s="291"/>
      <c r="H7" s="291"/>
      <c r="I7" s="291"/>
      <c r="J7" s="292" t="s">
        <v>56</v>
      </c>
      <c r="K7" s="293"/>
      <c r="L7" s="293"/>
      <c r="M7" s="294"/>
      <c r="N7" s="295" t="s">
        <v>109</v>
      </c>
      <c r="O7" s="296"/>
      <c r="P7" s="98" t="s">
        <v>57</v>
      </c>
    </row>
    <row r="8" spans="1:26" s="92" customFormat="1" ht="21.75" customHeight="1" thickBot="1" x14ac:dyDescent="0.3">
      <c r="B8" s="234"/>
      <c r="C8" s="251" t="s">
        <v>58</v>
      </c>
      <c r="D8" s="250"/>
      <c r="E8" s="74" t="s">
        <v>4</v>
      </c>
      <c r="F8" s="261" t="s">
        <v>5</v>
      </c>
      <c r="G8" s="262"/>
      <c r="H8" s="262"/>
      <c r="I8" s="262"/>
      <c r="J8" s="263"/>
      <c r="K8" s="264"/>
      <c r="L8" s="264"/>
      <c r="M8" s="265"/>
      <c r="N8" s="266"/>
      <c r="O8" s="267"/>
      <c r="P8" s="99"/>
    </row>
    <row r="9" spans="1:26" s="92" customFormat="1" ht="21.75" customHeight="1" x14ac:dyDescent="0.25">
      <c r="B9" s="268" t="s">
        <v>6</v>
      </c>
      <c r="C9" s="271" t="s">
        <v>59</v>
      </c>
      <c r="D9" s="272" t="s">
        <v>60</v>
      </c>
      <c r="E9" s="257"/>
      <c r="F9" s="100"/>
      <c r="G9" s="273" t="s">
        <v>7</v>
      </c>
      <c r="H9" s="274" t="s">
        <v>8</v>
      </c>
      <c r="I9" s="260"/>
      <c r="J9" s="75"/>
      <c r="K9" s="271" t="s">
        <v>61</v>
      </c>
      <c r="L9" s="275" t="s">
        <v>110</v>
      </c>
      <c r="M9" s="276"/>
      <c r="N9" s="277"/>
      <c r="O9" s="277"/>
      <c r="P9" s="278"/>
    </row>
    <row r="10" spans="1:26" s="92" customFormat="1" ht="21.75" customHeight="1" thickBot="1" x14ac:dyDescent="0.3">
      <c r="B10" s="269"/>
      <c r="C10" s="214"/>
      <c r="D10" s="255" t="s">
        <v>62</v>
      </c>
      <c r="E10" s="250"/>
      <c r="F10" s="76" t="s">
        <v>4</v>
      </c>
      <c r="G10" s="214"/>
      <c r="H10" s="255" t="s">
        <v>9</v>
      </c>
      <c r="I10" s="250"/>
      <c r="J10" s="77" t="s">
        <v>4</v>
      </c>
      <c r="K10" s="214"/>
      <c r="L10" s="279"/>
      <c r="M10" s="280"/>
      <c r="N10" s="280"/>
      <c r="O10" s="280"/>
      <c r="P10" s="281"/>
    </row>
    <row r="11" spans="1:26" s="22" customFormat="1" ht="21.75" customHeight="1" x14ac:dyDescent="0.25">
      <c r="A11" s="20"/>
      <c r="B11" s="269"/>
      <c r="C11" s="256" t="s">
        <v>10</v>
      </c>
      <c r="D11" s="257"/>
      <c r="E11" s="78">
        <v>0.47916666666666669</v>
      </c>
      <c r="F11" s="258" t="s">
        <v>11</v>
      </c>
      <c r="G11" s="257"/>
      <c r="H11" s="79">
        <v>1.81</v>
      </c>
      <c r="I11" s="259" t="s">
        <v>12</v>
      </c>
      <c r="J11" s="260"/>
      <c r="K11" s="79">
        <v>18</v>
      </c>
      <c r="L11" s="256" t="s">
        <v>13</v>
      </c>
      <c r="M11" s="257"/>
      <c r="N11" s="75">
        <v>13.35</v>
      </c>
      <c r="O11" s="247" t="s">
        <v>63</v>
      </c>
      <c r="P11" s="248"/>
    </row>
    <row r="12" spans="1:26" s="22" customFormat="1" ht="21.75" customHeight="1" thickBot="1" x14ac:dyDescent="0.3">
      <c r="A12" s="20"/>
      <c r="B12" s="270"/>
      <c r="C12" s="249" t="s">
        <v>14</v>
      </c>
      <c r="D12" s="250"/>
      <c r="E12" s="78">
        <v>0.52430555555555558</v>
      </c>
      <c r="F12" s="251" t="s">
        <v>15</v>
      </c>
      <c r="G12" s="250"/>
      <c r="H12" s="79">
        <v>1.82</v>
      </c>
      <c r="I12" s="252" t="s">
        <v>16</v>
      </c>
      <c r="J12" s="250"/>
      <c r="K12" s="78">
        <v>0.48888888888888887</v>
      </c>
      <c r="L12" s="249" t="s">
        <v>17</v>
      </c>
      <c r="M12" s="250"/>
      <c r="N12" s="80">
        <v>1</v>
      </c>
      <c r="O12" s="253">
        <v>0</v>
      </c>
      <c r="P12" s="254"/>
    </row>
    <row r="13" spans="1:26" s="22" customFormat="1" ht="21.75" customHeight="1" x14ac:dyDescent="0.25">
      <c r="A13" s="20"/>
      <c r="B13" s="232" t="s">
        <v>18</v>
      </c>
      <c r="C13" s="235" t="s">
        <v>64</v>
      </c>
      <c r="D13" s="236"/>
      <c r="E13" s="236"/>
      <c r="F13" s="237" t="s">
        <v>65</v>
      </c>
      <c r="G13" s="236"/>
      <c r="H13" s="236"/>
      <c r="I13" s="236"/>
      <c r="J13" s="237" t="s">
        <v>66</v>
      </c>
      <c r="K13" s="236"/>
      <c r="L13" s="236"/>
      <c r="M13" s="236"/>
      <c r="N13" s="238" t="s">
        <v>67</v>
      </c>
      <c r="O13" s="236"/>
      <c r="P13" s="239"/>
      <c r="Q13" s="23"/>
      <c r="R13" s="21"/>
      <c r="S13" s="21"/>
      <c r="T13" s="21"/>
      <c r="U13" s="21"/>
      <c r="V13" s="21"/>
      <c r="W13" s="21"/>
      <c r="X13" s="21"/>
      <c r="Y13" s="21"/>
      <c r="Z13" s="21"/>
    </row>
    <row r="14" spans="1:26" s="22" customFormat="1" ht="21.75" customHeight="1" x14ac:dyDescent="0.25">
      <c r="A14" s="20"/>
      <c r="B14" s="233"/>
      <c r="C14" s="240" t="s">
        <v>68</v>
      </c>
      <c r="D14" s="241"/>
      <c r="E14" s="241"/>
      <c r="F14" s="242" t="s">
        <v>69</v>
      </c>
      <c r="G14" s="241"/>
      <c r="H14" s="241"/>
      <c r="I14" s="241"/>
      <c r="J14" s="243" t="s">
        <v>70</v>
      </c>
      <c r="K14" s="241"/>
      <c r="L14" s="241"/>
      <c r="M14" s="241"/>
      <c r="N14" s="244"/>
      <c r="O14" s="229"/>
      <c r="P14" s="245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s="22" customFormat="1" ht="21.75" customHeight="1" thickBot="1" x14ac:dyDescent="0.3">
      <c r="A15" s="20"/>
      <c r="B15" s="234"/>
      <c r="C15" s="246" t="s">
        <v>71</v>
      </c>
      <c r="D15" s="216"/>
      <c r="E15" s="216"/>
      <c r="F15" s="216" t="s">
        <v>72</v>
      </c>
      <c r="G15" s="217"/>
      <c r="H15" s="217"/>
      <c r="I15" s="217"/>
      <c r="J15" s="216" t="s">
        <v>73</v>
      </c>
      <c r="K15" s="217"/>
      <c r="L15" s="217"/>
      <c r="M15" s="217"/>
      <c r="N15" s="218"/>
      <c r="O15" s="219"/>
      <c r="P15" s="220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s="22" customFormat="1" ht="21.75" customHeight="1" x14ac:dyDescent="0.25">
      <c r="A16" s="20"/>
      <c r="B16" s="221" t="s">
        <v>19</v>
      </c>
      <c r="C16" s="223" t="s">
        <v>20</v>
      </c>
      <c r="D16" s="223" t="s">
        <v>41</v>
      </c>
      <c r="E16" s="225" t="s">
        <v>21</v>
      </c>
      <c r="F16" s="226" t="s">
        <v>42</v>
      </c>
      <c r="G16" s="227"/>
      <c r="H16" s="223" t="s">
        <v>74</v>
      </c>
      <c r="I16" s="230" t="s">
        <v>75</v>
      </c>
      <c r="J16" s="24" t="s">
        <v>43</v>
      </c>
      <c r="K16" s="25"/>
      <c r="L16" s="26" t="s">
        <v>44</v>
      </c>
      <c r="M16" s="26" t="s">
        <v>45</v>
      </c>
      <c r="N16" s="26" t="s">
        <v>45</v>
      </c>
      <c r="O16" s="26" t="s">
        <v>46</v>
      </c>
      <c r="P16" s="27" t="s">
        <v>22</v>
      </c>
    </row>
    <row r="17" spans="1:26" s="22" customFormat="1" ht="21.75" customHeight="1" thickBot="1" x14ac:dyDescent="0.3">
      <c r="A17" s="28"/>
      <c r="B17" s="222"/>
      <c r="C17" s="224"/>
      <c r="D17" s="224"/>
      <c r="E17" s="224"/>
      <c r="F17" s="228"/>
      <c r="G17" s="229"/>
      <c r="H17" s="224"/>
      <c r="I17" s="231"/>
      <c r="J17" s="29" t="s">
        <v>23</v>
      </c>
      <c r="K17" s="30" t="s">
        <v>24</v>
      </c>
      <c r="L17" s="30" t="s">
        <v>47</v>
      </c>
      <c r="M17" s="30" t="s">
        <v>48</v>
      </c>
      <c r="N17" s="30" t="s">
        <v>25</v>
      </c>
      <c r="O17" s="30" t="s">
        <v>26</v>
      </c>
      <c r="P17" s="31" t="s">
        <v>27</v>
      </c>
    </row>
    <row r="18" spans="1:26" s="40" customFormat="1" ht="21.75" customHeight="1" thickBot="1" x14ac:dyDescent="0.3">
      <c r="A18" s="32"/>
      <c r="B18" s="33"/>
      <c r="C18" s="34">
        <f>+O12</f>
        <v>0</v>
      </c>
      <c r="D18" s="34">
        <v>0.28899999999999998</v>
      </c>
      <c r="E18" s="35"/>
      <c r="F18" s="36"/>
      <c r="G18" s="83"/>
      <c r="H18" s="37"/>
      <c r="I18" s="38"/>
      <c r="J18" s="82"/>
      <c r="K18" s="35"/>
      <c r="L18" s="35"/>
      <c r="M18" s="35"/>
      <c r="N18" s="35"/>
      <c r="O18" s="35"/>
      <c r="P18" s="39"/>
      <c r="Q18" s="32"/>
      <c r="R18" s="85"/>
      <c r="S18" s="32"/>
      <c r="T18" s="32"/>
      <c r="U18" s="32"/>
      <c r="V18" s="32"/>
      <c r="W18" s="32"/>
      <c r="X18" s="32"/>
      <c r="Y18" s="32"/>
      <c r="Z18" s="32"/>
    </row>
    <row r="19" spans="1:26" s="40" customFormat="1" ht="13.5" customHeight="1" x14ac:dyDescent="0.25">
      <c r="A19" s="32"/>
      <c r="B19" s="212">
        <v>1</v>
      </c>
      <c r="C19" s="215">
        <f>+C18+$N$12</f>
        <v>1</v>
      </c>
      <c r="D19" s="192">
        <v>0.32300000000000001</v>
      </c>
      <c r="E19" s="192">
        <v>0.30299999999999999</v>
      </c>
      <c r="F19" s="41" t="s">
        <v>76</v>
      </c>
      <c r="G19" s="42">
        <v>0</v>
      </c>
      <c r="H19" s="43"/>
      <c r="I19" s="44"/>
      <c r="J19" s="45">
        <v>1.6E-2</v>
      </c>
      <c r="K19" s="192">
        <f>+IF(E19&lt;=0.12,(J21),(IF(E19&lt;0.16,((J20+2*J21+J22)/4),IF(E19&gt;=0.16,((J19+3*J20+2*J21+3*J22+J23)/10)))))</f>
        <v>0.3256</v>
      </c>
      <c r="L19" s="192">
        <f>ROUND(+(D18+D19)/2*(C19-C18),3)</f>
        <v>0.30599999999999999</v>
      </c>
      <c r="M19" s="192">
        <f>ROUND(+K19*L19,4)</f>
        <v>9.9599999999999994E-2</v>
      </c>
      <c r="N19" s="195">
        <f>ROUND(+M19/$M$103*100,2)</f>
        <v>2.39</v>
      </c>
      <c r="O19" s="196"/>
      <c r="P19" s="197"/>
      <c r="Q19" s="32"/>
      <c r="R19" s="85"/>
      <c r="S19" s="32"/>
      <c r="T19" s="32"/>
      <c r="U19" s="32"/>
      <c r="V19" s="32"/>
      <c r="W19" s="32"/>
      <c r="X19" s="32"/>
      <c r="Y19" s="32"/>
      <c r="Z19" s="32"/>
    </row>
    <row r="20" spans="1:26" s="40" customFormat="1" ht="13.5" customHeight="1" x14ac:dyDescent="0.25">
      <c r="A20" s="32"/>
      <c r="B20" s="213"/>
      <c r="C20" s="193"/>
      <c r="D20" s="193"/>
      <c r="E20" s="193"/>
      <c r="F20" s="46" t="s">
        <v>77</v>
      </c>
      <c r="G20" s="47">
        <f>IF(E19&lt;0.125,"NA",IF(0.125&lt;=E19,(0.2*E19)))</f>
        <v>6.0600000000000001E-2</v>
      </c>
      <c r="H20" s="48"/>
      <c r="I20" s="49"/>
      <c r="J20" s="50">
        <v>0.97</v>
      </c>
      <c r="K20" s="193"/>
      <c r="L20" s="193"/>
      <c r="M20" s="193"/>
      <c r="N20" s="193"/>
      <c r="O20" s="193"/>
      <c r="P20" s="198"/>
      <c r="Q20" s="32"/>
      <c r="R20" s="85"/>
      <c r="S20" s="32"/>
      <c r="T20" s="32"/>
      <c r="U20" s="32"/>
      <c r="V20" s="32"/>
      <c r="W20" s="32"/>
      <c r="X20" s="32"/>
      <c r="Y20" s="32"/>
      <c r="Z20" s="32"/>
    </row>
    <row r="21" spans="1:26" s="40" customFormat="1" ht="13.5" customHeight="1" x14ac:dyDescent="0.25">
      <c r="A21" s="32"/>
      <c r="B21" s="213"/>
      <c r="C21" s="193"/>
      <c r="D21" s="193"/>
      <c r="E21" s="193"/>
      <c r="F21" s="46" t="s">
        <v>78</v>
      </c>
      <c r="G21" s="47">
        <f>+E19*0.4</f>
        <v>0.1212</v>
      </c>
      <c r="H21" s="48"/>
      <c r="I21" s="49"/>
      <c r="J21" s="50">
        <v>8.9999999999999993E-3</v>
      </c>
      <c r="K21" s="193"/>
      <c r="L21" s="193"/>
      <c r="M21" s="193"/>
      <c r="N21" s="193"/>
      <c r="O21" s="193"/>
      <c r="P21" s="198"/>
      <c r="Q21" s="32"/>
      <c r="R21" s="85"/>
      <c r="S21" s="32"/>
      <c r="T21" s="32"/>
      <c r="U21" s="32"/>
      <c r="V21" s="32"/>
      <c r="W21" s="32"/>
      <c r="X21" s="32"/>
      <c r="Y21" s="32"/>
      <c r="Z21" s="32"/>
    </row>
    <row r="22" spans="1:26" s="40" customFormat="1" ht="13.5" customHeight="1" x14ac:dyDescent="0.25">
      <c r="A22" s="32"/>
      <c r="B22" s="213"/>
      <c r="C22" s="193"/>
      <c r="D22" s="193"/>
      <c r="E22" s="193"/>
      <c r="F22" s="46" t="s">
        <v>79</v>
      </c>
      <c r="G22" s="47">
        <f>IF(E19&lt;0.125,"NA",IF(0.125&lt;=E19,(0.8*E19)))</f>
        <v>0.2424</v>
      </c>
      <c r="H22" s="48"/>
      <c r="I22" s="49"/>
      <c r="J22" s="50">
        <v>8.9999999999999993E-3</v>
      </c>
      <c r="K22" s="193"/>
      <c r="L22" s="193"/>
      <c r="M22" s="193"/>
      <c r="N22" s="193"/>
      <c r="O22" s="193"/>
      <c r="P22" s="198"/>
      <c r="Q22" s="32"/>
      <c r="R22" s="85"/>
      <c r="S22" s="32"/>
      <c r="T22" s="32"/>
      <c r="U22" s="32"/>
      <c r="V22" s="32"/>
      <c r="W22" s="32"/>
      <c r="X22" s="32"/>
      <c r="Y22" s="32"/>
      <c r="Z22" s="32"/>
    </row>
    <row r="23" spans="1:26" s="40" customFormat="1" ht="13.5" customHeight="1" thickBot="1" x14ac:dyDescent="0.3">
      <c r="A23" s="32"/>
      <c r="B23" s="214"/>
      <c r="C23" s="194"/>
      <c r="D23" s="194"/>
      <c r="E23" s="194"/>
      <c r="F23" s="51" t="s">
        <v>80</v>
      </c>
      <c r="G23" s="52">
        <f>+E19</f>
        <v>0.30299999999999999</v>
      </c>
      <c r="H23" s="53"/>
      <c r="I23" s="54"/>
      <c r="J23" s="55">
        <v>0.28499999999999998</v>
      </c>
      <c r="K23" s="194"/>
      <c r="L23" s="194"/>
      <c r="M23" s="194"/>
      <c r="N23" s="194"/>
      <c r="O23" s="194"/>
      <c r="P23" s="199"/>
      <c r="Q23" s="32"/>
      <c r="R23" s="85"/>
      <c r="S23" s="32"/>
      <c r="T23" s="32"/>
      <c r="U23" s="32"/>
      <c r="V23" s="32"/>
      <c r="W23" s="32"/>
      <c r="X23" s="32"/>
      <c r="Y23" s="32"/>
      <c r="Z23" s="32"/>
    </row>
    <row r="24" spans="1:26" s="40" customFormat="1" ht="13.5" customHeight="1" x14ac:dyDescent="0.25">
      <c r="A24" s="32"/>
      <c r="B24" s="212">
        <v>2</v>
      </c>
      <c r="C24" s="215">
        <f>+C19+$N$12</f>
        <v>2</v>
      </c>
      <c r="D24" s="192">
        <v>0.62</v>
      </c>
      <c r="E24" s="192">
        <v>0.34499999999999997</v>
      </c>
      <c r="F24" s="41" t="s">
        <v>76</v>
      </c>
      <c r="G24" s="42">
        <v>0</v>
      </c>
      <c r="H24" s="43"/>
      <c r="I24" s="44"/>
      <c r="J24" s="45">
        <v>0.02</v>
      </c>
      <c r="K24" s="192">
        <f>+IF(E24&lt;=0.12,(J26),(IF(E24&lt;0.16,((J25+2*J26+J27)/4),IF(E24&gt;=0.16,((J24+3*J25+2*J26+3*J27+J28)/10)))))</f>
        <v>7.0800000000000002E-2</v>
      </c>
      <c r="L24" s="192">
        <f>ROUND(+(D19+D24)/2*(C24-C19),3)</f>
        <v>0.47199999999999998</v>
      </c>
      <c r="M24" s="192">
        <f>ROUND(+K24*L24,4)</f>
        <v>3.3399999999999999E-2</v>
      </c>
      <c r="N24" s="195">
        <f>ROUND(+M24/$M$103*100,2)</f>
        <v>0.8</v>
      </c>
      <c r="O24" s="196"/>
      <c r="P24" s="197"/>
      <c r="Q24" s="32"/>
      <c r="R24" s="85"/>
      <c r="S24" s="32"/>
      <c r="T24" s="32"/>
      <c r="U24" s="32"/>
      <c r="V24" s="32"/>
      <c r="W24" s="32"/>
      <c r="X24" s="32"/>
      <c r="Y24" s="32"/>
      <c r="Z24" s="32"/>
    </row>
    <row r="25" spans="1:26" s="40" customFormat="1" ht="13.5" customHeight="1" x14ac:dyDescent="0.25">
      <c r="A25" s="32"/>
      <c r="B25" s="213"/>
      <c r="C25" s="193"/>
      <c r="D25" s="193"/>
      <c r="E25" s="193"/>
      <c r="F25" s="46" t="s">
        <v>77</v>
      </c>
      <c r="G25" s="47">
        <f t="shared" ref="G25" si="0">IF(E24&lt;0.125,"NA",IF(0.125&lt;=E24,(0.2*E24)))</f>
        <v>6.8999999999999992E-2</v>
      </c>
      <c r="H25" s="48"/>
      <c r="I25" s="49"/>
      <c r="J25" s="50">
        <v>2.9000000000000001E-2</v>
      </c>
      <c r="K25" s="193"/>
      <c r="L25" s="193"/>
      <c r="M25" s="193"/>
      <c r="N25" s="193"/>
      <c r="O25" s="193"/>
      <c r="P25" s="198"/>
      <c r="Q25" s="32"/>
      <c r="R25" s="85"/>
      <c r="S25" s="32"/>
      <c r="T25" s="32"/>
      <c r="U25" s="32"/>
      <c r="V25" s="32"/>
      <c r="W25" s="32"/>
      <c r="X25" s="32"/>
      <c r="Y25" s="32"/>
      <c r="Z25" s="32"/>
    </row>
    <row r="26" spans="1:26" s="40" customFormat="1" ht="13.5" customHeight="1" x14ac:dyDescent="0.25">
      <c r="A26" s="32"/>
      <c r="B26" s="213"/>
      <c r="C26" s="193"/>
      <c r="D26" s="193"/>
      <c r="E26" s="193"/>
      <c r="F26" s="46" t="s">
        <v>78</v>
      </c>
      <c r="G26" s="47">
        <f t="shared" ref="G26" si="1">+E24*0.4</f>
        <v>0.13799999999999998</v>
      </c>
      <c r="H26" s="48"/>
      <c r="I26" s="49"/>
      <c r="J26" s="50">
        <v>8.2000000000000003E-2</v>
      </c>
      <c r="K26" s="193"/>
      <c r="L26" s="193"/>
      <c r="M26" s="193"/>
      <c r="N26" s="193"/>
      <c r="O26" s="193"/>
      <c r="P26" s="198"/>
      <c r="Q26" s="32"/>
      <c r="R26" s="85"/>
      <c r="S26" s="32"/>
      <c r="T26" s="32"/>
      <c r="U26" s="32"/>
      <c r="V26" s="32"/>
      <c r="W26" s="32"/>
      <c r="X26" s="32"/>
      <c r="Y26" s="32"/>
      <c r="Z26" s="32"/>
    </row>
    <row r="27" spans="1:26" s="40" customFormat="1" ht="13.5" customHeight="1" x14ac:dyDescent="0.25">
      <c r="A27" s="32"/>
      <c r="B27" s="213"/>
      <c r="C27" s="193"/>
      <c r="D27" s="193"/>
      <c r="E27" s="193"/>
      <c r="F27" s="46" t="s">
        <v>79</v>
      </c>
      <c r="G27" s="47">
        <f t="shared" ref="G27" si="2">IF(E24&lt;0.125,"NA",IF(0.125&lt;=E24,(0.8*E24)))</f>
        <v>0.27599999999999997</v>
      </c>
      <c r="H27" s="48"/>
      <c r="I27" s="49"/>
      <c r="J27" s="50">
        <v>0.109</v>
      </c>
      <c r="K27" s="193"/>
      <c r="L27" s="193"/>
      <c r="M27" s="193"/>
      <c r="N27" s="193"/>
      <c r="O27" s="193"/>
      <c r="P27" s="198"/>
      <c r="Q27" s="32"/>
      <c r="R27" s="85"/>
      <c r="S27" s="32"/>
      <c r="T27" s="32"/>
      <c r="U27" s="32"/>
      <c r="V27" s="32"/>
      <c r="W27" s="32"/>
      <c r="X27" s="32"/>
      <c r="Y27" s="32"/>
      <c r="Z27" s="32"/>
    </row>
    <row r="28" spans="1:26" s="40" customFormat="1" ht="13.5" customHeight="1" thickBot="1" x14ac:dyDescent="0.3">
      <c r="A28" s="32"/>
      <c r="B28" s="214"/>
      <c r="C28" s="194"/>
      <c r="D28" s="194"/>
      <c r="E28" s="194"/>
      <c r="F28" s="51" t="s">
        <v>80</v>
      </c>
      <c r="G28" s="52">
        <f t="shared" ref="G28" si="3">+E24</f>
        <v>0.34499999999999997</v>
      </c>
      <c r="H28" s="53"/>
      <c r="I28" s="54"/>
      <c r="J28" s="55">
        <v>0.11</v>
      </c>
      <c r="K28" s="194"/>
      <c r="L28" s="194"/>
      <c r="M28" s="194"/>
      <c r="N28" s="194"/>
      <c r="O28" s="194"/>
      <c r="P28" s="199"/>
      <c r="Q28" s="32"/>
      <c r="R28" s="85"/>
      <c r="S28" s="32"/>
      <c r="T28" s="32"/>
      <c r="U28" s="32"/>
      <c r="V28" s="32"/>
      <c r="W28" s="32"/>
      <c r="X28" s="32"/>
      <c r="Y28" s="32"/>
      <c r="Z28" s="32"/>
    </row>
    <row r="29" spans="1:26" s="40" customFormat="1" ht="13.5" customHeight="1" x14ac:dyDescent="0.25">
      <c r="A29" s="32"/>
      <c r="B29" s="212">
        <v>3</v>
      </c>
      <c r="C29" s="215">
        <f>+C24+$N$12</f>
        <v>3</v>
      </c>
      <c r="D29" s="192">
        <v>0.79500000000000004</v>
      </c>
      <c r="E29" s="192">
        <v>0.75900000000000001</v>
      </c>
      <c r="F29" s="41" t="s">
        <v>76</v>
      </c>
      <c r="G29" s="42">
        <v>0</v>
      </c>
      <c r="H29" s="43"/>
      <c r="I29" s="44"/>
      <c r="J29" s="45"/>
      <c r="K29" s="192"/>
      <c r="L29" s="192"/>
      <c r="M29" s="192"/>
      <c r="N29" s="195"/>
      <c r="O29" s="196"/>
      <c r="P29" s="197"/>
      <c r="Q29" s="32"/>
      <c r="R29" s="85"/>
      <c r="S29" s="32"/>
      <c r="T29" s="32"/>
      <c r="U29" s="32"/>
      <c r="V29" s="32"/>
      <c r="W29" s="32"/>
      <c r="X29" s="32"/>
      <c r="Y29" s="32"/>
      <c r="Z29" s="32"/>
    </row>
    <row r="30" spans="1:26" s="40" customFormat="1" ht="13.5" customHeight="1" x14ac:dyDescent="0.25">
      <c r="A30" s="32"/>
      <c r="B30" s="213"/>
      <c r="C30" s="193"/>
      <c r="D30" s="193"/>
      <c r="E30" s="193"/>
      <c r="F30" s="46" t="s">
        <v>77</v>
      </c>
      <c r="G30" s="47">
        <f t="shared" ref="G30" si="4">IF(E29&lt;0.125,"NA",IF(0.125&lt;=E29,(0.2*E29)))</f>
        <v>0.15180000000000002</v>
      </c>
      <c r="H30" s="48"/>
      <c r="I30" s="49"/>
      <c r="J30" s="50"/>
      <c r="K30" s="193"/>
      <c r="L30" s="193"/>
      <c r="M30" s="193"/>
      <c r="N30" s="193"/>
      <c r="O30" s="193"/>
      <c r="P30" s="198"/>
      <c r="Q30" s="32"/>
      <c r="R30" s="85"/>
      <c r="S30" s="32"/>
      <c r="T30" s="32"/>
      <c r="U30" s="32"/>
      <c r="V30" s="32"/>
      <c r="W30" s="32"/>
      <c r="X30" s="32"/>
      <c r="Y30" s="32"/>
      <c r="Z30" s="32"/>
    </row>
    <row r="31" spans="1:26" s="40" customFormat="1" ht="13.5" customHeight="1" x14ac:dyDescent="0.25">
      <c r="A31" s="32"/>
      <c r="B31" s="213"/>
      <c r="C31" s="193"/>
      <c r="D31" s="193"/>
      <c r="E31" s="193"/>
      <c r="F31" s="46" t="s">
        <v>78</v>
      </c>
      <c r="G31" s="47">
        <f t="shared" ref="G31" si="5">+E29*0.4</f>
        <v>0.30360000000000004</v>
      </c>
      <c r="H31" s="48"/>
      <c r="I31" s="49"/>
      <c r="J31" s="50"/>
      <c r="K31" s="193"/>
      <c r="L31" s="193"/>
      <c r="M31" s="193"/>
      <c r="N31" s="193"/>
      <c r="O31" s="193"/>
      <c r="P31" s="198"/>
      <c r="Q31" s="32"/>
      <c r="R31" s="85"/>
      <c r="S31" s="32"/>
      <c r="T31" s="32"/>
      <c r="U31" s="32"/>
      <c r="V31" s="32"/>
      <c r="W31" s="32"/>
      <c r="X31" s="32"/>
      <c r="Y31" s="32"/>
      <c r="Z31" s="32"/>
    </row>
    <row r="32" spans="1:26" s="40" customFormat="1" ht="13.5" customHeight="1" x14ac:dyDescent="0.25">
      <c r="A32" s="32"/>
      <c r="B32" s="213"/>
      <c r="C32" s="193"/>
      <c r="D32" s="193"/>
      <c r="E32" s="193"/>
      <c r="F32" s="46" t="s">
        <v>79</v>
      </c>
      <c r="G32" s="47">
        <f t="shared" ref="G32" si="6">IF(E29&lt;0.125,"NA",IF(0.125&lt;=E29,(0.8*E29)))</f>
        <v>0.60720000000000007</v>
      </c>
      <c r="H32" s="48"/>
      <c r="I32" s="49"/>
      <c r="J32" s="50"/>
      <c r="K32" s="193"/>
      <c r="L32" s="193"/>
      <c r="M32" s="193"/>
      <c r="N32" s="193"/>
      <c r="O32" s="193"/>
      <c r="P32" s="198"/>
      <c r="Q32" s="32"/>
      <c r="R32" s="85"/>
      <c r="S32" s="32"/>
      <c r="T32" s="32"/>
      <c r="U32" s="32"/>
      <c r="V32" s="32"/>
      <c r="W32" s="32"/>
      <c r="X32" s="32"/>
      <c r="Y32" s="32"/>
      <c r="Z32" s="32"/>
    </row>
    <row r="33" spans="1:26" s="40" customFormat="1" ht="13.5" customHeight="1" thickBot="1" x14ac:dyDescent="0.3">
      <c r="A33" s="32"/>
      <c r="B33" s="214"/>
      <c r="C33" s="194"/>
      <c r="D33" s="194"/>
      <c r="E33" s="194"/>
      <c r="F33" s="51" t="s">
        <v>80</v>
      </c>
      <c r="G33" s="52">
        <f t="shared" ref="G33" si="7">+E29</f>
        <v>0.75900000000000001</v>
      </c>
      <c r="H33" s="53"/>
      <c r="I33" s="54"/>
      <c r="J33" s="55"/>
      <c r="K33" s="194"/>
      <c r="L33" s="194"/>
      <c r="M33" s="194"/>
      <c r="N33" s="194"/>
      <c r="O33" s="194"/>
      <c r="P33" s="199"/>
      <c r="Q33" s="32"/>
      <c r="R33" s="85"/>
      <c r="S33" s="32"/>
      <c r="T33" s="32"/>
      <c r="U33" s="32"/>
      <c r="V33" s="32"/>
      <c r="W33" s="32"/>
      <c r="X33" s="32"/>
      <c r="Y33" s="32"/>
      <c r="Z33" s="32"/>
    </row>
    <row r="34" spans="1:26" s="40" customFormat="1" ht="13.5" customHeight="1" x14ac:dyDescent="0.25">
      <c r="A34" s="32"/>
      <c r="B34" s="212">
        <v>4</v>
      </c>
      <c r="C34" s="215">
        <f>+C29+$N$12</f>
        <v>4</v>
      </c>
      <c r="D34" s="192">
        <v>0.36299999999999999</v>
      </c>
      <c r="E34" s="192">
        <v>0.49199999999999999</v>
      </c>
      <c r="F34" s="41" t="s">
        <v>76</v>
      </c>
      <c r="G34" s="42">
        <v>0</v>
      </c>
      <c r="H34" s="43"/>
      <c r="I34" s="44"/>
      <c r="J34" s="45">
        <v>9.2999999999999999E-2</v>
      </c>
      <c r="K34" s="192">
        <f t="shared" ref="K34" si="8">+IF(E34&lt;=0.12,(J36),(IF(E34&lt;0.16,((J35+2*J36+J37)/4),IF(E34&gt;=0.16,((J34+3*J35+2*J36+3*J37+J38)/10)))))</f>
        <v>0.88559999999999994</v>
      </c>
      <c r="L34" s="192">
        <f>ROUND(+(D29+D34)/2*(C34-C29),3)</f>
        <v>0.57899999999999996</v>
      </c>
      <c r="M34" s="192">
        <f t="shared" ref="M34" si="9">ROUND(+K34*L34,4)</f>
        <v>0.51280000000000003</v>
      </c>
      <c r="N34" s="195">
        <f t="shared" ref="N34" si="10">ROUND(+M34/$M$103*100,2)</f>
        <v>12.29</v>
      </c>
      <c r="O34" s="196"/>
      <c r="P34" s="197"/>
      <c r="Q34" s="32"/>
      <c r="R34" s="85"/>
      <c r="S34" s="32"/>
      <c r="T34" s="32"/>
      <c r="U34" s="32"/>
      <c r="V34" s="32"/>
      <c r="W34" s="32"/>
      <c r="X34" s="32"/>
      <c r="Y34" s="32"/>
      <c r="Z34" s="32"/>
    </row>
    <row r="35" spans="1:26" s="40" customFormat="1" ht="13.5" customHeight="1" x14ac:dyDescent="0.25">
      <c r="A35" s="32"/>
      <c r="B35" s="213"/>
      <c r="C35" s="193"/>
      <c r="D35" s="193"/>
      <c r="E35" s="193"/>
      <c r="F35" s="46" t="s">
        <v>77</v>
      </c>
      <c r="G35" s="47">
        <f t="shared" ref="G35" si="11">IF(E34&lt;0.125,"NA",IF(0.125&lt;=E34,(0.2*E34)))</f>
        <v>9.8400000000000001E-2</v>
      </c>
      <c r="H35" s="48"/>
      <c r="I35" s="49"/>
      <c r="J35" s="50">
        <v>0.35299999999999998</v>
      </c>
      <c r="K35" s="193"/>
      <c r="L35" s="193"/>
      <c r="M35" s="193"/>
      <c r="N35" s="193"/>
      <c r="O35" s="193"/>
      <c r="P35" s="198"/>
      <c r="Q35" s="32"/>
      <c r="R35" s="85"/>
      <c r="S35" s="32"/>
      <c r="T35" s="32"/>
      <c r="U35" s="32"/>
      <c r="V35" s="32"/>
      <c r="W35" s="32"/>
      <c r="X35" s="32"/>
      <c r="Y35" s="32"/>
      <c r="Z35" s="32"/>
    </row>
    <row r="36" spans="1:26" s="40" customFormat="1" ht="13.5" customHeight="1" x14ac:dyDescent="0.25">
      <c r="A36" s="32"/>
      <c r="B36" s="213"/>
      <c r="C36" s="193"/>
      <c r="D36" s="193"/>
      <c r="E36" s="193"/>
      <c r="F36" s="46" t="s">
        <v>78</v>
      </c>
      <c r="G36" s="47">
        <f t="shared" ref="G36" si="12">+E34*0.4</f>
        <v>0.1968</v>
      </c>
      <c r="H36" s="48"/>
      <c r="I36" s="49"/>
      <c r="J36" s="50">
        <v>0.91400000000000003</v>
      </c>
      <c r="K36" s="193"/>
      <c r="L36" s="193"/>
      <c r="M36" s="193"/>
      <c r="N36" s="193"/>
      <c r="O36" s="193"/>
      <c r="P36" s="198"/>
      <c r="Q36" s="32"/>
      <c r="R36" s="85"/>
      <c r="S36" s="32"/>
      <c r="T36" s="32"/>
      <c r="U36" s="32"/>
      <c r="V36" s="32"/>
      <c r="W36" s="32"/>
      <c r="X36" s="32"/>
      <c r="Y36" s="32"/>
      <c r="Z36" s="32"/>
    </row>
    <row r="37" spans="1:26" s="40" customFormat="1" ht="13.5" customHeight="1" x14ac:dyDescent="0.25">
      <c r="A37" s="32"/>
      <c r="B37" s="213"/>
      <c r="C37" s="193"/>
      <c r="D37" s="193"/>
      <c r="E37" s="193"/>
      <c r="F37" s="46" t="s">
        <v>79</v>
      </c>
      <c r="G37" s="47">
        <f t="shared" ref="G37" si="13">IF(E34&lt;0.125,"NA",IF(0.125&lt;=E34,(0.8*E34)))</f>
        <v>0.39360000000000001</v>
      </c>
      <c r="H37" s="48"/>
      <c r="I37" s="49"/>
      <c r="J37" s="50">
        <v>1.4419999999999999</v>
      </c>
      <c r="K37" s="193"/>
      <c r="L37" s="193"/>
      <c r="M37" s="193"/>
      <c r="N37" s="193"/>
      <c r="O37" s="193"/>
      <c r="P37" s="198"/>
      <c r="Q37" s="32"/>
      <c r="R37" s="85"/>
      <c r="S37" s="32"/>
      <c r="T37" s="32"/>
      <c r="U37" s="32"/>
      <c r="V37" s="32"/>
      <c r="W37" s="32"/>
      <c r="X37" s="32"/>
      <c r="Y37" s="32"/>
      <c r="Z37" s="32"/>
    </row>
    <row r="38" spans="1:26" s="40" customFormat="1" ht="13.5" customHeight="1" thickBot="1" x14ac:dyDescent="0.3">
      <c r="A38" s="32"/>
      <c r="B38" s="214"/>
      <c r="C38" s="194"/>
      <c r="D38" s="194"/>
      <c r="E38" s="194"/>
      <c r="F38" s="51" t="s">
        <v>80</v>
      </c>
      <c r="G38" s="52">
        <f t="shared" ref="G38" si="14">+E34</f>
        <v>0.49199999999999999</v>
      </c>
      <c r="H38" s="53"/>
      <c r="I38" s="54"/>
      <c r="J38" s="55">
        <v>1.55</v>
      </c>
      <c r="K38" s="194"/>
      <c r="L38" s="194"/>
      <c r="M38" s="194"/>
      <c r="N38" s="194"/>
      <c r="O38" s="194"/>
      <c r="P38" s="199"/>
      <c r="Q38" s="32"/>
      <c r="R38" s="85"/>
      <c r="S38" s="32"/>
      <c r="T38" s="32"/>
      <c r="U38" s="32"/>
      <c r="V38" s="32"/>
      <c r="W38" s="32"/>
      <c r="X38" s="32"/>
      <c r="Y38" s="32"/>
      <c r="Z38" s="32"/>
    </row>
    <row r="39" spans="1:26" s="40" customFormat="1" ht="13.5" customHeight="1" x14ac:dyDescent="0.25">
      <c r="A39" s="32"/>
      <c r="B39" s="212">
        <v>5</v>
      </c>
      <c r="C39" s="215">
        <f>+C34+$N$12</f>
        <v>5</v>
      </c>
      <c r="D39" s="192">
        <v>0.49399999999999999</v>
      </c>
      <c r="E39" s="192">
        <v>0.376</v>
      </c>
      <c r="F39" s="41" t="s">
        <v>76</v>
      </c>
      <c r="G39" s="42">
        <v>0</v>
      </c>
      <c r="H39" s="43"/>
      <c r="I39" s="44"/>
      <c r="J39" s="45">
        <v>0.42899999999999999</v>
      </c>
      <c r="K39" s="192">
        <f t="shared" ref="K39" si="15">+IF(E39&lt;=0.12,(J41),(IF(E39&lt;0.16,((J40+2*J41+J42)/4),IF(E39&gt;=0.16,((J39+3*J40+2*J41+3*J42+J43)/10)))))</f>
        <v>1.0204</v>
      </c>
      <c r="L39" s="192">
        <f>ROUND(+(D34+D39)/2*(C39-C34),3)</f>
        <v>0.42899999999999999</v>
      </c>
      <c r="M39" s="192">
        <f t="shared" ref="M39" si="16">ROUND(+K39*L39,4)</f>
        <v>0.43780000000000002</v>
      </c>
      <c r="N39" s="195">
        <f t="shared" ref="N39" si="17">ROUND(+M39/$M$103*100,2)</f>
        <v>10.49</v>
      </c>
      <c r="O39" s="196"/>
      <c r="P39" s="197"/>
      <c r="Q39" s="32"/>
      <c r="R39" s="85"/>
      <c r="S39" s="32"/>
      <c r="T39" s="32"/>
      <c r="U39" s="32"/>
      <c r="V39" s="32"/>
      <c r="W39" s="32"/>
      <c r="X39" s="32"/>
      <c r="Y39" s="32"/>
      <c r="Z39" s="32"/>
    </row>
    <row r="40" spans="1:26" s="40" customFormat="1" ht="13.5" customHeight="1" x14ac:dyDescent="0.25">
      <c r="A40" s="32"/>
      <c r="B40" s="213"/>
      <c r="C40" s="193"/>
      <c r="D40" s="193"/>
      <c r="E40" s="193"/>
      <c r="F40" s="46" t="s">
        <v>77</v>
      </c>
      <c r="G40" s="47">
        <f t="shared" ref="G40" si="18">IF(E39&lt;0.125,"NA",IF(0.125&lt;=E39,(0.2*E39)))</f>
        <v>7.5200000000000003E-2</v>
      </c>
      <c r="H40" s="48"/>
      <c r="I40" s="49"/>
      <c r="J40" s="50">
        <v>0.74399999999999999</v>
      </c>
      <c r="K40" s="193"/>
      <c r="L40" s="193"/>
      <c r="M40" s="193"/>
      <c r="N40" s="193"/>
      <c r="O40" s="193"/>
      <c r="P40" s="198"/>
      <c r="Q40" s="32"/>
      <c r="R40" s="85"/>
      <c r="S40" s="32"/>
      <c r="T40" s="32"/>
      <c r="U40" s="32"/>
      <c r="V40" s="32"/>
      <c r="W40" s="32"/>
      <c r="X40" s="32"/>
      <c r="Y40" s="32"/>
      <c r="Z40" s="32"/>
    </row>
    <row r="41" spans="1:26" s="40" customFormat="1" ht="13.5" customHeight="1" x14ac:dyDescent="0.25">
      <c r="A41" s="32"/>
      <c r="B41" s="213"/>
      <c r="C41" s="193"/>
      <c r="D41" s="193"/>
      <c r="E41" s="193"/>
      <c r="F41" s="46" t="s">
        <v>78</v>
      </c>
      <c r="G41" s="47">
        <f t="shared" ref="G41" si="19">+E39*0.4</f>
        <v>0.15040000000000001</v>
      </c>
      <c r="H41" s="48"/>
      <c r="I41" s="49"/>
      <c r="J41" s="50">
        <v>1.2050000000000001</v>
      </c>
      <c r="K41" s="193"/>
      <c r="L41" s="193"/>
      <c r="M41" s="193"/>
      <c r="N41" s="193"/>
      <c r="O41" s="193"/>
      <c r="P41" s="198"/>
      <c r="Q41" s="32"/>
      <c r="R41" s="85"/>
      <c r="S41" s="32"/>
      <c r="T41" s="32"/>
      <c r="U41" s="32"/>
      <c r="V41" s="32"/>
      <c r="W41" s="32"/>
      <c r="X41" s="32"/>
      <c r="Y41" s="32"/>
      <c r="Z41" s="32"/>
    </row>
    <row r="42" spans="1:26" s="40" customFormat="1" ht="13.5" customHeight="1" x14ac:dyDescent="0.25">
      <c r="A42" s="32"/>
      <c r="B42" s="213"/>
      <c r="C42" s="193"/>
      <c r="D42" s="193"/>
      <c r="E42" s="193"/>
      <c r="F42" s="46" t="s">
        <v>79</v>
      </c>
      <c r="G42" s="47">
        <f t="shared" ref="G42" si="20">IF(E39&lt;0.125,"NA",IF(0.125&lt;=E39,(0.8*E39)))</f>
        <v>0.30080000000000001</v>
      </c>
      <c r="H42" s="48"/>
      <c r="I42" s="49"/>
      <c r="J42" s="50">
        <v>1.2809999999999999</v>
      </c>
      <c r="K42" s="193"/>
      <c r="L42" s="193"/>
      <c r="M42" s="193"/>
      <c r="N42" s="193"/>
      <c r="O42" s="193"/>
      <c r="P42" s="198"/>
      <c r="Q42" s="32"/>
      <c r="R42" s="85"/>
      <c r="S42" s="32"/>
      <c r="T42" s="32"/>
      <c r="U42" s="32"/>
      <c r="V42" s="32"/>
      <c r="W42" s="32"/>
      <c r="X42" s="32"/>
      <c r="Y42" s="32"/>
      <c r="Z42" s="32"/>
    </row>
    <row r="43" spans="1:26" s="40" customFormat="1" ht="13.5" customHeight="1" thickBot="1" x14ac:dyDescent="0.3">
      <c r="A43" s="32"/>
      <c r="B43" s="214"/>
      <c r="C43" s="194"/>
      <c r="D43" s="194"/>
      <c r="E43" s="194"/>
      <c r="F43" s="51" t="s">
        <v>80</v>
      </c>
      <c r="G43" s="52">
        <f t="shared" ref="G43" si="21">+E39</f>
        <v>0.376</v>
      </c>
      <c r="H43" s="53"/>
      <c r="I43" s="54"/>
      <c r="J43" s="55">
        <v>1.29</v>
      </c>
      <c r="K43" s="194"/>
      <c r="L43" s="194"/>
      <c r="M43" s="194"/>
      <c r="N43" s="194"/>
      <c r="O43" s="194"/>
      <c r="P43" s="199"/>
      <c r="Q43" s="32"/>
      <c r="R43" s="85"/>
      <c r="S43" s="32"/>
      <c r="T43" s="32"/>
      <c r="U43" s="32"/>
      <c r="V43" s="32"/>
      <c r="W43" s="32"/>
      <c r="X43" s="32"/>
      <c r="Y43" s="32"/>
      <c r="Z43" s="32"/>
    </row>
    <row r="44" spans="1:26" s="40" customFormat="1" ht="13.5" customHeight="1" x14ac:dyDescent="0.25">
      <c r="A44" s="32"/>
      <c r="B44" s="212">
        <v>6</v>
      </c>
      <c r="C44" s="215">
        <f t="shared" ref="C44" si="22">+C39+$N$12</f>
        <v>6</v>
      </c>
      <c r="D44" s="192">
        <v>0.46500000000000002</v>
      </c>
      <c r="E44" s="192">
        <v>0.56000000000000005</v>
      </c>
      <c r="F44" s="41" t="s">
        <v>76</v>
      </c>
      <c r="G44" s="42">
        <v>0</v>
      </c>
      <c r="H44" s="43"/>
      <c r="I44" s="44"/>
      <c r="J44" s="45">
        <v>0.46</v>
      </c>
      <c r="K44" s="192">
        <f t="shared" ref="K44" si="23">+IF(E44&lt;=0.12,(J46),(IF(E44&lt;0.16,((J45+2*J46+J47)/4),IF(E44&gt;=0.16,((J44+3*J45+2*J46+3*J47+J48)/10)))))</f>
        <v>0.79960000000000009</v>
      </c>
      <c r="L44" s="192">
        <f>ROUND(+(D39+D44)/2*(C44-C39),3)</f>
        <v>0.48</v>
      </c>
      <c r="M44" s="192">
        <f t="shared" ref="M44" si="24">ROUND(+K44*L44,4)</f>
        <v>0.38379999999999997</v>
      </c>
      <c r="N44" s="195">
        <f t="shared" ref="N44" si="25">ROUND(+M44/$M$103*100,2)</f>
        <v>9.1999999999999993</v>
      </c>
      <c r="O44" s="196"/>
      <c r="P44" s="197"/>
      <c r="Q44" s="32"/>
      <c r="R44" s="85"/>
      <c r="S44" s="32"/>
      <c r="T44" s="32"/>
      <c r="U44" s="32"/>
      <c r="V44" s="32"/>
      <c r="W44" s="32"/>
      <c r="X44" s="32"/>
      <c r="Y44" s="32"/>
      <c r="Z44" s="32"/>
    </row>
    <row r="45" spans="1:26" s="40" customFormat="1" ht="13.5" customHeight="1" x14ac:dyDescent="0.25">
      <c r="A45" s="32"/>
      <c r="B45" s="213"/>
      <c r="C45" s="193"/>
      <c r="D45" s="193"/>
      <c r="E45" s="193"/>
      <c r="F45" s="46" t="s">
        <v>77</v>
      </c>
      <c r="G45" s="47">
        <f t="shared" ref="G45" si="26">IF(E44&lt;0.125,"NA",IF(0.125&lt;=E44,(0.2*E44)))</f>
        <v>0.11200000000000002</v>
      </c>
      <c r="H45" s="48"/>
      <c r="I45" s="49"/>
      <c r="J45" s="50">
        <v>0.51300000000000001</v>
      </c>
      <c r="K45" s="193"/>
      <c r="L45" s="193"/>
      <c r="M45" s="193"/>
      <c r="N45" s="193"/>
      <c r="O45" s="193"/>
      <c r="P45" s="198"/>
      <c r="Q45" s="32"/>
      <c r="R45" s="85"/>
      <c r="S45" s="32"/>
      <c r="T45" s="32"/>
      <c r="U45" s="32"/>
      <c r="V45" s="32"/>
      <c r="W45" s="32"/>
      <c r="X45" s="32"/>
      <c r="Y45" s="32"/>
      <c r="Z45" s="32"/>
    </row>
    <row r="46" spans="1:26" s="40" customFormat="1" ht="13.5" customHeight="1" x14ac:dyDescent="0.25">
      <c r="A46" s="32"/>
      <c r="B46" s="213"/>
      <c r="C46" s="193"/>
      <c r="D46" s="193"/>
      <c r="E46" s="193"/>
      <c r="F46" s="46" t="s">
        <v>78</v>
      </c>
      <c r="G46" s="47">
        <f t="shared" ref="G46" si="27">+E44*0.4</f>
        <v>0.22400000000000003</v>
      </c>
      <c r="H46" s="48"/>
      <c r="I46" s="49"/>
      <c r="J46" s="50">
        <v>0.58099999999999996</v>
      </c>
      <c r="K46" s="193"/>
      <c r="L46" s="193"/>
      <c r="M46" s="193"/>
      <c r="N46" s="193"/>
      <c r="O46" s="193"/>
      <c r="P46" s="198"/>
      <c r="Q46" s="32"/>
      <c r="R46" s="85"/>
      <c r="S46" s="32"/>
      <c r="T46" s="32"/>
      <c r="U46" s="32"/>
      <c r="V46" s="32"/>
      <c r="W46" s="32"/>
      <c r="X46" s="32"/>
      <c r="Y46" s="32"/>
      <c r="Z46" s="32"/>
    </row>
    <row r="47" spans="1:26" s="40" customFormat="1" ht="13.5" customHeight="1" x14ac:dyDescent="0.25">
      <c r="A47" s="32"/>
      <c r="B47" s="213"/>
      <c r="C47" s="193"/>
      <c r="D47" s="193"/>
      <c r="E47" s="193"/>
      <c r="F47" s="46" t="s">
        <v>79</v>
      </c>
      <c r="G47" s="47">
        <f t="shared" ref="G47" si="28">IF(E44&lt;0.125,"NA",IF(0.125&lt;=E44,(0.8*E44)))</f>
        <v>0.44800000000000006</v>
      </c>
      <c r="H47" s="48"/>
      <c r="I47" s="49"/>
      <c r="J47" s="50">
        <v>1.121</v>
      </c>
      <c r="K47" s="193"/>
      <c r="L47" s="193"/>
      <c r="M47" s="193"/>
      <c r="N47" s="193"/>
      <c r="O47" s="193"/>
      <c r="P47" s="198"/>
      <c r="Q47" s="32"/>
      <c r="R47" s="85"/>
      <c r="S47" s="32"/>
      <c r="T47" s="32"/>
      <c r="U47" s="32"/>
      <c r="V47" s="32"/>
      <c r="W47" s="32"/>
      <c r="X47" s="32"/>
      <c r="Y47" s="32"/>
      <c r="Z47" s="32"/>
    </row>
    <row r="48" spans="1:26" s="40" customFormat="1" ht="13.5" customHeight="1" thickBot="1" x14ac:dyDescent="0.3">
      <c r="A48" s="32"/>
      <c r="B48" s="214"/>
      <c r="C48" s="194"/>
      <c r="D48" s="194"/>
      <c r="E48" s="194"/>
      <c r="F48" s="51" t="s">
        <v>80</v>
      </c>
      <c r="G48" s="52">
        <f t="shared" ref="G48" si="29">+E44</f>
        <v>0.56000000000000005</v>
      </c>
      <c r="H48" s="53"/>
      <c r="I48" s="54"/>
      <c r="J48" s="55">
        <v>1.472</v>
      </c>
      <c r="K48" s="194"/>
      <c r="L48" s="194"/>
      <c r="M48" s="194"/>
      <c r="N48" s="194"/>
      <c r="O48" s="194"/>
      <c r="P48" s="199"/>
      <c r="Q48" s="32"/>
      <c r="R48" s="85"/>
      <c r="S48" s="32"/>
      <c r="T48" s="32"/>
      <c r="U48" s="32"/>
      <c r="V48" s="32"/>
      <c r="W48" s="32"/>
      <c r="X48" s="32"/>
      <c r="Y48" s="32"/>
      <c r="Z48" s="32"/>
    </row>
    <row r="49" spans="1:26" s="40" customFormat="1" ht="13.5" customHeight="1" x14ac:dyDescent="0.25">
      <c r="A49" s="32"/>
      <c r="B49" s="212">
        <v>7</v>
      </c>
      <c r="C49" s="215">
        <f t="shared" ref="C49" si="30">+C44+$N$12</f>
        <v>7</v>
      </c>
      <c r="D49" s="192">
        <v>0.377</v>
      </c>
      <c r="E49" s="192">
        <v>0.39</v>
      </c>
      <c r="F49" s="41" t="s">
        <v>76</v>
      </c>
      <c r="G49" s="42">
        <v>0</v>
      </c>
      <c r="H49" s="43"/>
      <c r="I49" s="44"/>
      <c r="J49" s="45">
        <v>0.873</v>
      </c>
      <c r="K49" s="192">
        <f t="shared" ref="K49" si="31">+IF(E49&lt;=0.12,(J51),(IF(E49&lt;0.16,((J50+2*J51+J52)/4),IF(E49&gt;=0.16,((J49+3*J50+2*J51+3*J52+J53)/10)))))</f>
        <v>1.2527999999999999</v>
      </c>
      <c r="L49" s="192">
        <f>ROUND(+(D44+D49)/2*(C49-C44),3)</f>
        <v>0.42099999999999999</v>
      </c>
      <c r="M49" s="192">
        <f t="shared" ref="M49" si="32">ROUND(+K49*L49,4)</f>
        <v>0.52739999999999998</v>
      </c>
      <c r="N49" s="195">
        <f t="shared" ref="N49" si="33">ROUND(+M49/$M$103*100,2)</f>
        <v>12.64</v>
      </c>
      <c r="O49" s="196"/>
      <c r="P49" s="197"/>
      <c r="Q49" s="32"/>
      <c r="R49" s="85"/>
      <c r="S49" s="32"/>
      <c r="T49" s="32"/>
      <c r="U49" s="32"/>
      <c r="V49" s="32"/>
      <c r="W49" s="32"/>
      <c r="X49" s="32"/>
      <c r="Y49" s="32"/>
      <c r="Z49" s="32"/>
    </row>
    <row r="50" spans="1:26" s="40" customFormat="1" ht="13.5" customHeight="1" x14ac:dyDescent="0.25">
      <c r="A50" s="32"/>
      <c r="B50" s="213"/>
      <c r="C50" s="193"/>
      <c r="D50" s="193"/>
      <c r="E50" s="193"/>
      <c r="F50" s="46" t="s">
        <v>77</v>
      </c>
      <c r="G50" s="47">
        <f t="shared" ref="G50" si="34">IF(E49&lt;0.125,"NA",IF(0.125&lt;=E49,(0.2*E49)))</f>
        <v>7.8000000000000014E-2</v>
      </c>
      <c r="H50" s="48"/>
      <c r="I50" s="49"/>
      <c r="J50" s="50">
        <v>0.99099999999999999</v>
      </c>
      <c r="K50" s="193"/>
      <c r="L50" s="193"/>
      <c r="M50" s="193"/>
      <c r="N50" s="193"/>
      <c r="O50" s="193"/>
      <c r="P50" s="198"/>
      <c r="Q50" s="32"/>
      <c r="R50" s="85"/>
      <c r="S50" s="32"/>
      <c r="T50" s="32"/>
      <c r="U50" s="32"/>
      <c r="V50" s="32"/>
      <c r="W50" s="32"/>
      <c r="X50" s="32"/>
      <c r="Y50" s="32"/>
      <c r="Z50" s="32"/>
    </row>
    <row r="51" spans="1:26" s="40" customFormat="1" ht="13.5" customHeight="1" x14ac:dyDescent="0.25">
      <c r="A51" s="32"/>
      <c r="B51" s="213"/>
      <c r="C51" s="193"/>
      <c r="D51" s="193"/>
      <c r="E51" s="193"/>
      <c r="F51" s="46" t="s">
        <v>78</v>
      </c>
      <c r="G51" s="47">
        <f t="shared" ref="G51" si="35">+E49*0.4</f>
        <v>0.15600000000000003</v>
      </c>
      <c r="H51" s="48"/>
      <c r="I51" s="49"/>
      <c r="J51" s="50">
        <v>1.2709999999999999</v>
      </c>
      <c r="K51" s="193"/>
      <c r="L51" s="193"/>
      <c r="M51" s="193"/>
      <c r="N51" s="193"/>
      <c r="O51" s="193"/>
      <c r="P51" s="198"/>
      <c r="Q51" s="32"/>
      <c r="R51" s="85"/>
      <c r="S51" s="32"/>
      <c r="T51" s="32"/>
      <c r="U51" s="32"/>
      <c r="V51" s="32"/>
      <c r="W51" s="32"/>
      <c r="X51" s="32"/>
      <c r="Y51" s="32"/>
      <c r="Z51" s="32"/>
    </row>
    <row r="52" spans="1:26" s="40" customFormat="1" ht="13.5" customHeight="1" x14ac:dyDescent="0.25">
      <c r="A52" s="32"/>
      <c r="B52" s="213"/>
      <c r="C52" s="193"/>
      <c r="D52" s="193"/>
      <c r="E52" s="193"/>
      <c r="F52" s="46" t="s">
        <v>79</v>
      </c>
      <c r="G52" s="47">
        <f t="shared" ref="G52" si="36">IF(E49&lt;0.125,"NA",IF(0.125&lt;=E49,(0.8*E49)))</f>
        <v>0.31200000000000006</v>
      </c>
      <c r="H52" s="48"/>
      <c r="I52" s="49"/>
      <c r="J52" s="50">
        <v>1.5349999999999999</v>
      </c>
      <c r="K52" s="193"/>
      <c r="L52" s="193"/>
      <c r="M52" s="193"/>
      <c r="N52" s="193"/>
      <c r="O52" s="193"/>
      <c r="P52" s="198"/>
      <c r="Q52" s="32"/>
      <c r="R52" s="85"/>
      <c r="S52" s="32"/>
      <c r="T52" s="32"/>
      <c r="U52" s="32"/>
      <c r="V52" s="32"/>
      <c r="W52" s="32"/>
      <c r="X52" s="32"/>
      <c r="Y52" s="32"/>
      <c r="Z52" s="32"/>
    </row>
    <row r="53" spans="1:26" s="40" customFormat="1" ht="13.5" customHeight="1" thickBot="1" x14ac:dyDescent="0.3">
      <c r="A53" s="32"/>
      <c r="B53" s="214"/>
      <c r="C53" s="194"/>
      <c r="D53" s="194"/>
      <c r="E53" s="194"/>
      <c r="F53" s="51" t="s">
        <v>80</v>
      </c>
      <c r="G53" s="52">
        <f t="shared" ref="G53" si="37">+E49</f>
        <v>0.39</v>
      </c>
      <c r="H53" s="53"/>
      <c r="I53" s="54"/>
      <c r="J53" s="55">
        <v>1.5349999999999999</v>
      </c>
      <c r="K53" s="194"/>
      <c r="L53" s="194"/>
      <c r="M53" s="194"/>
      <c r="N53" s="194"/>
      <c r="O53" s="194"/>
      <c r="P53" s="199"/>
      <c r="Q53" s="32"/>
      <c r="R53" s="85"/>
      <c r="S53" s="32"/>
      <c r="T53" s="32"/>
      <c r="U53" s="32"/>
      <c r="V53" s="32"/>
      <c r="W53" s="32"/>
      <c r="X53" s="32"/>
      <c r="Y53" s="32"/>
      <c r="Z53" s="32"/>
    </row>
    <row r="54" spans="1:26" s="40" customFormat="1" ht="13.5" customHeight="1" x14ac:dyDescent="0.25">
      <c r="A54" s="32"/>
      <c r="B54" s="212">
        <v>8</v>
      </c>
      <c r="C54" s="215">
        <f>+C49+$N$12</f>
        <v>8</v>
      </c>
      <c r="D54" s="192">
        <v>0.40799999999999997</v>
      </c>
      <c r="E54" s="192">
        <v>0.40600000000000003</v>
      </c>
      <c r="F54" s="41" t="s">
        <v>76</v>
      </c>
      <c r="G54" s="42">
        <v>0</v>
      </c>
      <c r="H54" s="43"/>
      <c r="I54" s="44"/>
      <c r="J54" s="45">
        <v>0.47099999999999997</v>
      </c>
      <c r="K54" s="192">
        <f t="shared" ref="K54" si="38">+IF(E54&lt;=0.12,(J56),(IF(E54&lt;0.16,((J55+2*J56+J57)/4),IF(E54&gt;=0.16,((J54+3*J55+2*J56+3*J57+J58)/10)))))</f>
        <v>0.95569999999999988</v>
      </c>
      <c r="L54" s="192">
        <f>ROUND(+(D49+D54)/2*(C54-C49),3)</f>
        <v>0.39300000000000002</v>
      </c>
      <c r="M54" s="192">
        <f t="shared" ref="M54" si="39">ROUND(+K54*L54,4)</f>
        <v>0.37559999999999999</v>
      </c>
      <c r="N54" s="195">
        <f t="shared" ref="N54" si="40">ROUND(+M54/$M$103*100,2)</f>
        <v>9</v>
      </c>
      <c r="O54" s="196"/>
      <c r="P54" s="197"/>
      <c r="Q54" s="32"/>
      <c r="R54" s="85"/>
      <c r="S54" s="32"/>
      <c r="T54" s="32"/>
      <c r="U54" s="32"/>
      <c r="V54" s="32"/>
      <c r="W54" s="32"/>
      <c r="X54" s="32"/>
      <c r="Y54" s="32"/>
      <c r="Z54" s="32"/>
    </row>
    <row r="55" spans="1:26" s="40" customFormat="1" ht="13.5" customHeight="1" x14ac:dyDescent="0.25">
      <c r="A55" s="32"/>
      <c r="B55" s="213"/>
      <c r="C55" s="193"/>
      <c r="D55" s="193"/>
      <c r="E55" s="193"/>
      <c r="F55" s="46" t="s">
        <v>77</v>
      </c>
      <c r="G55" s="47">
        <f t="shared" ref="G55" si="41">IF(E54&lt;0.125,"NA",IF(0.125&lt;=E54,(0.2*E54)))</f>
        <v>8.1200000000000008E-2</v>
      </c>
      <c r="H55" s="48"/>
      <c r="I55" s="49"/>
      <c r="J55" s="50">
        <v>0.77700000000000002</v>
      </c>
      <c r="K55" s="193"/>
      <c r="L55" s="193"/>
      <c r="M55" s="193"/>
      <c r="N55" s="193"/>
      <c r="O55" s="193"/>
      <c r="P55" s="198"/>
      <c r="Q55" s="32"/>
      <c r="R55" s="85"/>
      <c r="S55" s="32"/>
      <c r="T55" s="32"/>
      <c r="U55" s="32"/>
      <c r="V55" s="32"/>
      <c r="W55" s="32"/>
      <c r="X55" s="32"/>
      <c r="Y55" s="32"/>
      <c r="Z55" s="32"/>
    </row>
    <row r="56" spans="1:26" s="40" customFormat="1" ht="13.5" customHeight="1" x14ac:dyDescent="0.25">
      <c r="A56" s="32"/>
      <c r="B56" s="213"/>
      <c r="C56" s="193"/>
      <c r="D56" s="193"/>
      <c r="E56" s="193"/>
      <c r="F56" s="46" t="s">
        <v>78</v>
      </c>
      <c r="G56" s="47">
        <f t="shared" ref="G56" si="42">+E54*0.4</f>
        <v>0.16240000000000002</v>
      </c>
      <c r="H56" s="48"/>
      <c r="I56" s="49"/>
      <c r="J56" s="50">
        <v>1.016</v>
      </c>
      <c r="K56" s="193"/>
      <c r="L56" s="193"/>
      <c r="M56" s="193"/>
      <c r="N56" s="193"/>
      <c r="O56" s="193"/>
      <c r="P56" s="198"/>
      <c r="Q56" s="32"/>
      <c r="R56" s="85"/>
      <c r="S56" s="32"/>
      <c r="T56" s="32"/>
      <c r="U56" s="32"/>
      <c r="V56" s="32"/>
      <c r="W56" s="32"/>
      <c r="X56" s="32"/>
      <c r="Y56" s="32"/>
      <c r="Z56" s="32"/>
    </row>
    <row r="57" spans="1:26" s="40" customFormat="1" ht="13.5" customHeight="1" x14ac:dyDescent="0.25">
      <c r="A57" s="32"/>
      <c r="B57" s="213"/>
      <c r="C57" s="193"/>
      <c r="D57" s="193"/>
      <c r="E57" s="193"/>
      <c r="F57" s="46" t="s">
        <v>79</v>
      </c>
      <c r="G57" s="47">
        <f t="shared" ref="G57" si="43">IF(E54&lt;0.125,"NA",IF(0.125&lt;=E54,(0.8*E54)))</f>
        <v>0.32480000000000003</v>
      </c>
      <c r="H57" s="48"/>
      <c r="I57" s="49"/>
      <c r="J57" s="50">
        <v>1.179</v>
      </c>
      <c r="K57" s="193"/>
      <c r="L57" s="193"/>
      <c r="M57" s="193"/>
      <c r="N57" s="193"/>
      <c r="O57" s="193"/>
      <c r="P57" s="198"/>
      <c r="Q57" s="32"/>
      <c r="R57" s="85"/>
      <c r="S57" s="32"/>
      <c r="T57" s="32"/>
      <c r="U57" s="32"/>
      <c r="V57" s="32"/>
      <c r="W57" s="32"/>
      <c r="X57" s="32"/>
      <c r="Y57" s="32"/>
      <c r="Z57" s="32"/>
    </row>
    <row r="58" spans="1:26" s="40" customFormat="1" ht="13.5" customHeight="1" thickBot="1" x14ac:dyDescent="0.3">
      <c r="A58" s="32"/>
      <c r="B58" s="214"/>
      <c r="C58" s="194"/>
      <c r="D58" s="194"/>
      <c r="E58" s="194"/>
      <c r="F58" s="51" t="s">
        <v>80</v>
      </c>
      <c r="G58" s="52">
        <f t="shared" ref="G58" si="44">+E54</f>
        <v>0.40600000000000003</v>
      </c>
      <c r="H58" s="53"/>
      <c r="I58" s="54"/>
      <c r="J58" s="55">
        <v>1.1859999999999999</v>
      </c>
      <c r="K58" s="194"/>
      <c r="L58" s="194"/>
      <c r="M58" s="194"/>
      <c r="N58" s="194"/>
      <c r="O58" s="194"/>
      <c r="P58" s="199"/>
      <c r="Q58" s="32"/>
      <c r="R58" s="85"/>
      <c r="S58" s="32"/>
      <c r="T58" s="32"/>
      <c r="U58" s="32"/>
      <c r="V58" s="32"/>
      <c r="W58" s="32"/>
      <c r="X58" s="32"/>
      <c r="Y58" s="32"/>
      <c r="Z58" s="32"/>
    </row>
    <row r="59" spans="1:26" s="40" customFormat="1" ht="13.5" customHeight="1" x14ac:dyDescent="0.25">
      <c r="A59" s="32"/>
      <c r="B59" s="212">
        <v>9</v>
      </c>
      <c r="C59" s="215">
        <f t="shared" ref="C59" si="45">+C54+$N$12</f>
        <v>9</v>
      </c>
      <c r="D59" s="192">
        <v>0.42899999999999999</v>
      </c>
      <c r="E59" s="192">
        <v>0.51400000000000001</v>
      </c>
      <c r="F59" s="41" t="s">
        <v>76</v>
      </c>
      <c r="G59" s="42">
        <v>0</v>
      </c>
      <c r="H59" s="43"/>
      <c r="I59" s="44"/>
      <c r="J59" s="45">
        <v>0.79</v>
      </c>
      <c r="K59" s="192">
        <f t="shared" ref="K59" si="46">+IF(E59&lt;=0.12,(J61),(IF(E59&lt;0.16,((J60+2*J61+J62)/4),IF(E59&gt;=0.16,((J59+3*J60+2*J61+3*J62+J63)/10)))))</f>
        <v>1.0428999999999999</v>
      </c>
      <c r="L59" s="192">
        <f>ROUND(+(D54+D59)/2*(C59-C54),3)</f>
        <v>0.41899999999999998</v>
      </c>
      <c r="M59" s="192">
        <f t="shared" ref="M59" si="47">ROUND(+K59*L59,4)</f>
        <v>0.437</v>
      </c>
      <c r="N59" s="195">
        <f t="shared" ref="N59" si="48">ROUND(+M59/$M$103*100,2)</f>
        <v>10.47</v>
      </c>
      <c r="O59" s="196"/>
      <c r="P59" s="197"/>
      <c r="Q59" s="32"/>
      <c r="R59" s="85"/>
      <c r="S59" s="32"/>
      <c r="T59" s="32"/>
      <c r="U59" s="32"/>
      <c r="V59" s="32"/>
      <c r="W59" s="32"/>
      <c r="X59" s="32"/>
      <c r="Y59" s="32"/>
      <c r="Z59" s="32"/>
    </row>
    <row r="60" spans="1:26" s="40" customFormat="1" ht="13.5" customHeight="1" x14ac:dyDescent="0.25">
      <c r="A60" s="32"/>
      <c r="B60" s="213"/>
      <c r="C60" s="193"/>
      <c r="D60" s="193"/>
      <c r="E60" s="193"/>
      <c r="F60" s="46" t="s">
        <v>77</v>
      </c>
      <c r="G60" s="47">
        <f t="shared" ref="G60" si="49">IF(E59&lt;0.125,"NA",IF(0.125&lt;=E59,(0.2*E59)))</f>
        <v>0.1028</v>
      </c>
      <c r="H60" s="48"/>
      <c r="I60" s="49"/>
      <c r="J60" s="50">
        <v>1.016</v>
      </c>
      <c r="K60" s="193"/>
      <c r="L60" s="193"/>
      <c r="M60" s="193"/>
      <c r="N60" s="193"/>
      <c r="O60" s="193"/>
      <c r="P60" s="198"/>
      <c r="Q60" s="32"/>
      <c r="R60" s="85"/>
      <c r="S60" s="32"/>
      <c r="T60" s="32"/>
      <c r="U60" s="32"/>
      <c r="V60" s="32"/>
      <c r="W60" s="32"/>
      <c r="X60" s="32"/>
      <c r="Y60" s="32"/>
      <c r="Z60" s="32"/>
    </row>
    <row r="61" spans="1:26" s="40" customFormat="1" ht="13.5" customHeight="1" x14ac:dyDescent="0.25">
      <c r="A61" s="32"/>
      <c r="B61" s="213"/>
      <c r="C61" s="193"/>
      <c r="D61" s="193"/>
      <c r="E61" s="193"/>
      <c r="F61" s="46" t="s">
        <v>78</v>
      </c>
      <c r="G61" s="47">
        <f t="shared" ref="G61" si="50">+E59*0.4</f>
        <v>0.2056</v>
      </c>
      <c r="H61" s="48"/>
      <c r="I61" s="49"/>
      <c r="J61" s="50">
        <v>1.085</v>
      </c>
      <c r="K61" s="193"/>
      <c r="L61" s="193"/>
      <c r="M61" s="193"/>
      <c r="N61" s="193"/>
      <c r="O61" s="193"/>
      <c r="P61" s="198"/>
      <c r="Q61" s="32"/>
      <c r="R61" s="85"/>
      <c r="S61" s="32"/>
      <c r="T61" s="32"/>
      <c r="U61" s="32"/>
      <c r="V61" s="32"/>
      <c r="W61" s="32"/>
      <c r="X61" s="32"/>
      <c r="Y61" s="32"/>
      <c r="Z61" s="32"/>
    </row>
    <row r="62" spans="1:26" s="40" customFormat="1" ht="13.5" customHeight="1" x14ac:dyDescent="0.25">
      <c r="A62" s="32"/>
      <c r="B62" s="213"/>
      <c r="C62" s="193"/>
      <c r="D62" s="193"/>
      <c r="E62" s="193"/>
      <c r="F62" s="46" t="s">
        <v>79</v>
      </c>
      <c r="G62" s="47">
        <f t="shared" ref="G62" si="51">IF(E59&lt;0.125,"NA",IF(0.125&lt;=E59,(0.8*E59)))</f>
        <v>0.41120000000000001</v>
      </c>
      <c r="H62" s="48"/>
      <c r="I62" s="49"/>
      <c r="J62" s="50">
        <v>1.0900000000000001</v>
      </c>
      <c r="K62" s="193"/>
      <c r="L62" s="193"/>
      <c r="M62" s="193"/>
      <c r="N62" s="193"/>
      <c r="O62" s="193"/>
      <c r="P62" s="198"/>
      <c r="Q62" s="32"/>
      <c r="R62" s="85"/>
      <c r="S62" s="32"/>
      <c r="T62" s="32"/>
      <c r="U62" s="32"/>
      <c r="V62" s="32"/>
      <c r="W62" s="32"/>
      <c r="X62" s="32"/>
      <c r="Y62" s="32"/>
      <c r="Z62" s="32"/>
    </row>
    <row r="63" spans="1:26" s="40" customFormat="1" ht="13.5" customHeight="1" thickBot="1" x14ac:dyDescent="0.3">
      <c r="A63" s="32"/>
      <c r="B63" s="214"/>
      <c r="C63" s="194"/>
      <c r="D63" s="194"/>
      <c r="E63" s="194"/>
      <c r="F63" s="51" t="s">
        <v>80</v>
      </c>
      <c r="G63" s="52">
        <f t="shared" ref="G63" si="52">+E59</f>
        <v>0.51400000000000001</v>
      </c>
      <c r="H63" s="53"/>
      <c r="I63" s="54"/>
      <c r="J63" s="55">
        <v>1.151</v>
      </c>
      <c r="K63" s="194"/>
      <c r="L63" s="194"/>
      <c r="M63" s="194"/>
      <c r="N63" s="194"/>
      <c r="O63" s="194"/>
      <c r="P63" s="199"/>
      <c r="Q63" s="32"/>
      <c r="R63" s="85"/>
      <c r="S63" s="32"/>
      <c r="T63" s="32"/>
      <c r="U63" s="32"/>
      <c r="V63" s="32"/>
      <c r="W63" s="32"/>
      <c r="X63" s="32"/>
      <c r="Y63" s="32"/>
      <c r="Z63" s="32"/>
    </row>
    <row r="64" spans="1:26" s="40" customFormat="1" ht="13.5" customHeight="1" x14ac:dyDescent="0.25">
      <c r="A64" s="32"/>
      <c r="B64" s="212">
        <v>10</v>
      </c>
      <c r="C64" s="215">
        <f>+C59+$N$12</f>
        <v>10</v>
      </c>
      <c r="D64" s="192">
        <v>0.47</v>
      </c>
      <c r="E64" s="192">
        <v>0.38500000000000001</v>
      </c>
      <c r="F64" s="41" t="s">
        <v>76</v>
      </c>
      <c r="G64" s="42">
        <v>0</v>
      </c>
      <c r="H64" s="43"/>
      <c r="I64" s="44"/>
      <c r="J64" s="45">
        <v>1.0129999999999999</v>
      </c>
      <c r="K64" s="192">
        <f t="shared" ref="K64" si="53">+IF(E64&lt;=0.12,(J66),(IF(E64&lt;0.16,((J65+2*J66+J67)/4),IF(E64&gt;=0.16,((J64+3*J65+2*J66+3*J67+J68)/10)))))</f>
        <v>1.387</v>
      </c>
      <c r="L64" s="192">
        <f>ROUND(+(D59+D64)/2*(C64-C59),3)</f>
        <v>0.45</v>
      </c>
      <c r="M64" s="192">
        <f t="shared" ref="M64" si="54">ROUND(+K64*L64,4)</f>
        <v>0.62419999999999998</v>
      </c>
      <c r="N64" s="195">
        <f t="shared" ref="N64" si="55">ROUND(+M64/$M$103*100,2)</f>
        <v>14.96</v>
      </c>
      <c r="O64" s="196"/>
      <c r="P64" s="197"/>
      <c r="Q64" s="32"/>
      <c r="R64" s="85"/>
      <c r="S64" s="32"/>
      <c r="T64" s="32"/>
      <c r="U64" s="32"/>
      <c r="V64" s="32"/>
      <c r="W64" s="32"/>
      <c r="X64" s="32"/>
      <c r="Y64" s="32"/>
      <c r="Z64" s="32"/>
    </row>
    <row r="65" spans="1:26" s="40" customFormat="1" ht="13.5" customHeight="1" x14ac:dyDescent="0.25">
      <c r="A65" s="32"/>
      <c r="B65" s="213"/>
      <c r="C65" s="193"/>
      <c r="D65" s="193"/>
      <c r="E65" s="193"/>
      <c r="F65" s="46" t="s">
        <v>77</v>
      </c>
      <c r="G65" s="47">
        <f t="shared" ref="G65" si="56">IF(E64&lt;0.125,"NA",IF(0.125&lt;=E64,(0.2*E64)))</f>
        <v>7.7000000000000013E-2</v>
      </c>
      <c r="H65" s="48"/>
      <c r="I65" s="49"/>
      <c r="J65" s="50">
        <v>1.2869999999999999</v>
      </c>
      <c r="K65" s="193"/>
      <c r="L65" s="193"/>
      <c r="M65" s="193"/>
      <c r="N65" s="193"/>
      <c r="O65" s="193"/>
      <c r="P65" s="198"/>
      <c r="Q65" s="32"/>
      <c r="R65" s="85"/>
      <c r="S65" s="32"/>
      <c r="T65" s="32"/>
      <c r="U65" s="32"/>
      <c r="V65" s="32"/>
      <c r="W65" s="32"/>
      <c r="X65" s="32"/>
      <c r="Y65" s="32"/>
      <c r="Z65" s="32"/>
    </row>
    <row r="66" spans="1:26" s="40" customFormat="1" ht="13.5" customHeight="1" x14ac:dyDescent="0.25">
      <c r="A66" s="32"/>
      <c r="B66" s="213"/>
      <c r="C66" s="193"/>
      <c r="D66" s="193"/>
      <c r="E66" s="193"/>
      <c r="F66" s="46" t="s">
        <v>78</v>
      </c>
      <c r="G66" s="47">
        <f t="shared" ref="G66" si="57">+E64*0.4</f>
        <v>0.15400000000000003</v>
      </c>
      <c r="H66" s="48"/>
      <c r="I66" s="49"/>
      <c r="J66" s="50">
        <v>1.474</v>
      </c>
      <c r="K66" s="193"/>
      <c r="L66" s="193"/>
      <c r="M66" s="193"/>
      <c r="N66" s="193"/>
      <c r="O66" s="193"/>
      <c r="P66" s="198"/>
      <c r="Q66" s="32"/>
      <c r="R66" s="85"/>
      <c r="S66" s="32"/>
      <c r="T66" s="32"/>
      <c r="U66" s="32"/>
      <c r="V66" s="32"/>
      <c r="W66" s="32"/>
      <c r="X66" s="32"/>
      <c r="Y66" s="32"/>
      <c r="Z66" s="32"/>
    </row>
    <row r="67" spans="1:26" s="40" customFormat="1" ht="13.5" customHeight="1" x14ac:dyDescent="0.25">
      <c r="A67" s="32"/>
      <c r="B67" s="213"/>
      <c r="C67" s="193"/>
      <c r="D67" s="193"/>
      <c r="E67" s="193"/>
      <c r="F67" s="46" t="s">
        <v>79</v>
      </c>
      <c r="G67" s="47">
        <f t="shared" ref="G67" si="58">IF(E64&lt;0.125,"NA",IF(0.125&lt;=E64,(0.8*E64)))</f>
        <v>0.30800000000000005</v>
      </c>
      <c r="H67" s="48"/>
      <c r="I67" s="49"/>
      <c r="J67" s="50">
        <v>1.4690000000000001</v>
      </c>
      <c r="K67" s="193"/>
      <c r="L67" s="193"/>
      <c r="M67" s="193"/>
      <c r="N67" s="193"/>
      <c r="O67" s="193"/>
      <c r="P67" s="198"/>
      <c r="Q67" s="32"/>
      <c r="R67" s="85"/>
      <c r="S67" s="32"/>
      <c r="T67" s="32"/>
      <c r="U67" s="32"/>
      <c r="V67" s="32"/>
      <c r="W67" s="32"/>
      <c r="X67" s="32"/>
      <c r="Y67" s="32"/>
      <c r="Z67" s="32"/>
    </row>
    <row r="68" spans="1:26" s="40" customFormat="1" ht="13.5" customHeight="1" thickBot="1" x14ac:dyDescent="0.3">
      <c r="A68" s="32"/>
      <c r="B68" s="214"/>
      <c r="C68" s="194"/>
      <c r="D68" s="194"/>
      <c r="E68" s="194"/>
      <c r="F68" s="51" t="s">
        <v>80</v>
      </c>
      <c r="G68" s="52">
        <f t="shared" ref="G68" si="59">+E64</f>
        <v>0.38500000000000001</v>
      </c>
      <c r="H68" s="53"/>
      <c r="I68" s="54"/>
      <c r="J68" s="55">
        <v>1.641</v>
      </c>
      <c r="K68" s="194"/>
      <c r="L68" s="194"/>
      <c r="M68" s="194"/>
      <c r="N68" s="194"/>
      <c r="O68" s="194"/>
      <c r="P68" s="199"/>
      <c r="Q68" s="32"/>
      <c r="R68" s="85"/>
      <c r="S68" s="32"/>
      <c r="T68" s="32"/>
      <c r="U68" s="32"/>
      <c r="V68" s="32"/>
      <c r="W68" s="32"/>
      <c r="X68" s="32"/>
      <c r="Y68" s="32"/>
      <c r="Z68" s="32"/>
    </row>
    <row r="69" spans="1:26" s="40" customFormat="1" ht="13.5" customHeight="1" x14ac:dyDescent="0.25">
      <c r="A69" s="32"/>
      <c r="B69" s="212">
        <v>11</v>
      </c>
      <c r="C69" s="215">
        <f t="shared" ref="C69" si="60">+C64+$N$12</f>
        <v>11</v>
      </c>
      <c r="D69" s="192">
        <v>0.33200000000000002</v>
      </c>
      <c r="E69" s="192">
        <v>0.36199999999999999</v>
      </c>
      <c r="F69" s="41" t="s">
        <v>76</v>
      </c>
      <c r="G69" s="42">
        <v>0</v>
      </c>
      <c r="H69" s="43"/>
      <c r="I69" s="44"/>
      <c r="J69" s="45">
        <v>0.17199999999999999</v>
      </c>
      <c r="K69" s="192">
        <f t="shared" ref="K69" si="61">+IF(E69&lt;=0.12,(J71),(IF(E69&lt;0.16,((J70+2*J71+J72)/4),IF(E69&gt;=0.16,((J69+3*J70+2*J71+3*J72+J73)/10)))))</f>
        <v>0.62079999999999991</v>
      </c>
      <c r="L69" s="192">
        <f>ROUND(+(D64+D69)/2*(C69-C64),3)</f>
        <v>0.40100000000000002</v>
      </c>
      <c r="M69" s="192">
        <f t="shared" ref="M69" si="62">ROUND(+K69*L69,4)</f>
        <v>0.24890000000000001</v>
      </c>
      <c r="N69" s="195">
        <f t="shared" ref="N69" si="63">ROUND(+M69/$M$103*100,2)</f>
        <v>5.96</v>
      </c>
      <c r="O69" s="196"/>
      <c r="P69" s="197"/>
      <c r="Q69" s="32"/>
      <c r="R69" s="85"/>
      <c r="S69" s="32"/>
      <c r="T69" s="32"/>
      <c r="U69" s="32"/>
      <c r="V69" s="32"/>
      <c r="W69" s="32"/>
      <c r="X69" s="32"/>
      <c r="Y69" s="32"/>
      <c r="Z69" s="32"/>
    </row>
    <row r="70" spans="1:26" s="40" customFormat="1" ht="13.5" customHeight="1" x14ac:dyDescent="0.25">
      <c r="A70" s="32"/>
      <c r="B70" s="213"/>
      <c r="C70" s="193"/>
      <c r="D70" s="193"/>
      <c r="E70" s="193"/>
      <c r="F70" s="46" t="s">
        <v>77</v>
      </c>
      <c r="G70" s="47">
        <f t="shared" ref="G70" si="64">IF(E69&lt;0.125,"NA",IF(0.125&lt;=E69,(0.2*E69)))</f>
        <v>7.2400000000000006E-2</v>
      </c>
      <c r="H70" s="48"/>
      <c r="I70" s="49"/>
      <c r="J70" s="50">
        <v>0.29399999999999998</v>
      </c>
      <c r="K70" s="193"/>
      <c r="L70" s="193"/>
      <c r="M70" s="193"/>
      <c r="N70" s="193"/>
      <c r="O70" s="193"/>
      <c r="P70" s="198"/>
      <c r="Q70" s="32"/>
      <c r="R70" s="85"/>
      <c r="S70" s="32"/>
      <c r="T70" s="32"/>
      <c r="U70" s="32"/>
      <c r="V70" s="32"/>
      <c r="W70" s="32"/>
      <c r="X70" s="32"/>
      <c r="Y70" s="32"/>
      <c r="Z70" s="32"/>
    </row>
    <row r="71" spans="1:26" s="40" customFormat="1" ht="13.5" customHeight="1" x14ac:dyDescent="0.25">
      <c r="A71" s="32"/>
      <c r="B71" s="213"/>
      <c r="C71" s="193"/>
      <c r="D71" s="193"/>
      <c r="E71" s="193"/>
      <c r="F71" s="46" t="s">
        <v>78</v>
      </c>
      <c r="G71" s="47">
        <f t="shared" ref="G71" si="65">+E69*0.4</f>
        <v>0.14480000000000001</v>
      </c>
      <c r="H71" s="48"/>
      <c r="I71" s="49"/>
      <c r="J71" s="50">
        <v>0.58499999999999996</v>
      </c>
      <c r="K71" s="193"/>
      <c r="L71" s="193"/>
      <c r="M71" s="193"/>
      <c r="N71" s="193"/>
      <c r="O71" s="193"/>
      <c r="P71" s="198"/>
      <c r="Q71" s="32"/>
      <c r="R71" s="85"/>
      <c r="S71" s="32"/>
      <c r="T71" s="32"/>
      <c r="U71" s="32"/>
      <c r="V71" s="32"/>
      <c r="W71" s="32"/>
      <c r="X71" s="32"/>
      <c r="Y71" s="32"/>
      <c r="Z71" s="32"/>
    </row>
    <row r="72" spans="1:26" s="40" customFormat="1" ht="13.5" customHeight="1" x14ac:dyDescent="0.25">
      <c r="A72" s="32"/>
      <c r="B72" s="213"/>
      <c r="C72" s="193"/>
      <c r="D72" s="193"/>
      <c r="E72" s="193"/>
      <c r="F72" s="46" t="s">
        <v>79</v>
      </c>
      <c r="G72" s="47">
        <f t="shared" ref="G72" si="66">IF(E69&lt;0.125,"NA",IF(0.125&lt;=E69,(0.8*E69)))</f>
        <v>0.28960000000000002</v>
      </c>
      <c r="H72" s="48"/>
      <c r="I72" s="49"/>
      <c r="J72" s="50">
        <v>0.96099999999999997</v>
      </c>
      <c r="K72" s="193"/>
      <c r="L72" s="193"/>
      <c r="M72" s="193"/>
      <c r="N72" s="193"/>
      <c r="O72" s="193"/>
      <c r="P72" s="198"/>
      <c r="Q72" s="32"/>
      <c r="R72" s="85"/>
      <c r="S72" s="32"/>
      <c r="T72" s="32"/>
      <c r="U72" s="32"/>
      <c r="V72" s="32"/>
      <c r="W72" s="32"/>
      <c r="X72" s="32"/>
      <c r="Y72" s="32"/>
      <c r="Z72" s="32"/>
    </row>
    <row r="73" spans="1:26" s="40" customFormat="1" ht="13.5" customHeight="1" thickBot="1" x14ac:dyDescent="0.3">
      <c r="A73" s="32"/>
      <c r="B73" s="214"/>
      <c r="C73" s="194"/>
      <c r="D73" s="194"/>
      <c r="E73" s="194"/>
      <c r="F73" s="51" t="s">
        <v>80</v>
      </c>
      <c r="G73" s="52">
        <f t="shared" ref="G73" si="67">+E69</f>
        <v>0.36199999999999999</v>
      </c>
      <c r="H73" s="53"/>
      <c r="I73" s="54"/>
      <c r="J73" s="55">
        <v>1.101</v>
      </c>
      <c r="K73" s="194"/>
      <c r="L73" s="194"/>
      <c r="M73" s="194"/>
      <c r="N73" s="194"/>
      <c r="O73" s="194"/>
      <c r="P73" s="199"/>
      <c r="Q73" s="32"/>
      <c r="R73" s="85"/>
      <c r="S73" s="32"/>
      <c r="T73" s="32"/>
      <c r="U73" s="32"/>
      <c r="V73" s="32"/>
      <c r="W73" s="32"/>
      <c r="X73" s="32"/>
      <c r="Y73" s="32"/>
      <c r="Z73" s="32"/>
    </row>
    <row r="74" spans="1:26" s="40" customFormat="1" ht="13.5" customHeight="1" x14ac:dyDescent="0.25">
      <c r="A74" s="32"/>
      <c r="B74" s="212">
        <v>12</v>
      </c>
      <c r="C74" s="215">
        <f>+C69+$N$12</f>
        <v>12</v>
      </c>
      <c r="D74" s="192">
        <v>0.16300000000000001</v>
      </c>
      <c r="E74" s="192">
        <v>0.28199999999999997</v>
      </c>
      <c r="F74" s="41" t="s">
        <v>76</v>
      </c>
      <c r="G74" s="42">
        <v>0</v>
      </c>
      <c r="H74" s="43"/>
      <c r="I74" s="44"/>
      <c r="J74" s="45">
        <v>1.2999999999999999E-2</v>
      </c>
      <c r="K74" s="192">
        <f>+IF(E74&lt;=0.12,(J76),(IF(E74&lt;0.16,((J75+2*J76+J77)/4),IF(E74&gt;=0.16,((J74+3*J75+2*J76+3*J77+J78)/10)))))</f>
        <v>0.10700000000000001</v>
      </c>
      <c r="L74" s="192">
        <f>ROUND(+(D69+D74)/2*(C74-C69),3)</f>
        <v>0.248</v>
      </c>
      <c r="M74" s="192">
        <f>ROUND(+K74*L74,4)</f>
        <v>2.6499999999999999E-2</v>
      </c>
      <c r="N74" s="195">
        <f>ROUND(+M74/$M$103*100,2)</f>
        <v>0.64</v>
      </c>
      <c r="O74" s="196"/>
      <c r="P74" s="197"/>
      <c r="Q74" s="32"/>
      <c r="R74" s="85"/>
      <c r="S74" s="32"/>
      <c r="T74" s="32"/>
      <c r="U74" s="32"/>
      <c r="V74" s="32"/>
      <c r="W74" s="32"/>
      <c r="X74" s="32"/>
      <c r="Y74" s="32"/>
      <c r="Z74" s="32"/>
    </row>
    <row r="75" spans="1:26" s="40" customFormat="1" ht="13.5" customHeight="1" x14ac:dyDescent="0.25">
      <c r="A75" s="32"/>
      <c r="B75" s="213"/>
      <c r="C75" s="193"/>
      <c r="D75" s="193"/>
      <c r="E75" s="193"/>
      <c r="F75" s="46" t="s">
        <v>77</v>
      </c>
      <c r="G75" s="47">
        <f t="shared" ref="G75" si="68">IF(E74&lt;0.125,"NA",IF(0.125&lt;=E74,(0.2*E74)))</f>
        <v>5.6399999999999999E-2</v>
      </c>
      <c r="H75" s="48"/>
      <c r="I75" s="49"/>
      <c r="J75" s="50">
        <v>0.09</v>
      </c>
      <c r="K75" s="193"/>
      <c r="L75" s="193"/>
      <c r="M75" s="193"/>
      <c r="N75" s="193"/>
      <c r="O75" s="193"/>
      <c r="P75" s="198"/>
      <c r="Q75" s="32"/>
      <c r="R75" s="85"/>
      <c r="S75" s="32"/>
      <c r="T75" s="32"/>
      <c r="U75" s="32"/>
      <c r="V75" s="32"/>
      <c r="W75" s="32"/>
      <c r="X75" s="32"/>
      <c r="Y75" s="32"/>
      <c r="Z75" s="32"/>
    </row>
    <row r="76" spans="1:26" s="40" customFormat="1" ht="13.5" customHeight="1" x14ac:dyDescent="0.25">
      <c r="A76" s="32"/>
      <c r="B76" s="213"/>
      <c r="C76" s="193"/>
      <c r="D76" s="193"/>
      <c r="E76" s="193"/>
      <c r="F76" s="46" t="s">
        <v>78</v>
      </c>
      <c r="G76" s="47">
        <f t="shared" ref="G76" si="69">+E74*0.4</f>
        <v>0.1128</v>
      </c>
      <c r="H76" s="48"/>
      <c r="I76" s="49"/>
      <c r="J76" s="50">
        <v>0.10100000000000001</v>
      </c>
      <c r="K76" s="193"/>
      <c r="L76" s="193"/>
      <c r="M76" s="193"/>
      <c r="N76" s="193"/>
      <c r="O76" s="193"/>
      <c r="P76" s="198"/>
      <c r="Q76" s="32"/>
      <c r="R76" s="85"/>
      <c r="S76" s="32"/>
      <c r="T76" s="32"/>
      <c r="U76" s="32"/>
      <c r="V76" s="32"/>
      <c r="W76" s="32"/>
      <c r="X76" s="32"/>
      <c r="Y76" s="32"/>
      <c r="Z76" s="32"/>
    </row>
    <row r="77" spans="1:26" s="40" customFormat="1" ht="13.5" customHeight="1" x14ac:dyDescent="0.25">
      <c r="A77" s="32"/>
      <c r="B77" s="213"/>
      <c r="C77" s="193"/>
      <c r="D77" s="193"/>
      <c r="E77" s="193"/>
      <c r="F77" s="46" t="s">
        <v>79</v>
      </c>
      <c r="G77" s="47">
        <f t="shared" ref="G77" si="70">IF(E74&lt;0.125,"NA",IF(0.125&lt;=E74,(0.8*E74)))</f>
        <v>0.22559999999999999</v>
      </c>
      <c r="H77" s="48"/>
      <c r="I77" s="49"/>
      <c r="J77" s="50">
        <v>0.14000000000000001</v>
      </c>
      <c r="K77" s="193"/>
      <c r="L77" s="193"/>
      <c r="M77" s="193"/>
      <c r="N77" s="193"/>
      <c r="O77" s="193"/>
      <c r="P77" s="198"/>
      <c r="Q77" s="32"/>
      <c r="R77" s="85"/>
      <c r="S77" s="32"/>
      <c r="T77" s="32"/>
      <c r="U77" s="32"/>
      <c r="V77" s="32"/>
      <c r="W77" s="32"/>
      <c r="X77" s="32"/>
      <c r="Y77" s="32"/>
      <c r="Z77" s="32"/>
    </row>
    <row r="78" spans="1:26" s="40" customFormat="1" ht="13.5" customHeight="1" thickBot="1" x14ac:dyDescent="0.3">
      <c r="A78" s="32"/>
      <c r="B78" s="214"/>
      <c r="C78" s="194"/>
      <c r="D78" s="194"/>
      <c r="E78" s="194"/>
      <c r="F78" s="51" t="s">
        <v>80</v>
      </c>
      <c r="G78" s="52">
        <f t="shared" ref="G78" si="71">+E74</f>
        <v>0.28199999999999997</v>
      </c>
      <c r="H78" s="53"/>
      <c r="I78" s="54"/>
      <c r="J78" s="55">
        <v>0.16500000000000001</v>
      </c>
      <c r="K78" s="194"/>
      <c r="L78" s="194"/>
      <c r="M78" s="194"/>
      <c r="N78" s="194"/>
      <c r="O78" s="194"/>
      <c r="P78" s="199"/>
      <c r="Q78" s="32"/>
      <c r="R78" s="85"/>
      <c r="S78" s="32"/>
      <c r="T78" s="32"/>
      <c r="U78" s="32"/>
      <c r="V78" s="32"/>
      <c r="W78" s="32"/>
      <c r="X78" s="32"/>
      <c r="Y78" s="32"/>
      <c r="Z78" s="32"/>
    </row>
    <row r="79" spans="1:26" s="40" customFormat="1" ht="13.5" customHeight="1" x14ac:dyDescent="0.25">
      <c r="A79" s="32"/>
      <c r="B79" s="212">
        <v>13</v>
      </c>
      <c r="C79" s="215">
        <f>+C74+1.35</f>
        <v>13.35</v>
      </c>
      <c r="D79" s="192">
        <v>0</v>
      </c>
      <c r="E79" s="192">
        <v>0.10100000000000001</v>
      </c>
      <c r="F79" s="41" t="s">
        <v>76</v>
      </c>
      <c r="G79" s="42">
        <v>0</v>
      </c>
      <c r="H79" s="43"/>
      <c r="I79" s="44"/>
      <c r="J79" s="45">
        <v>3.3000000000000002E-2</v>
      </c>
      <c r="K79" s="192">
        <f>+IF(E79&lt;=0.12,(J81),(IF(E79&lt;0.16,((J80+2*J81+J82)/4),IF(E79&gt;=0.16,((J79+3*J80+2*J81+3*J82+J83)/10)))))</f>
        <v>4.4999999999999998E-2</v>
      </c>
      <c r="L79" s="192">
        <f>ROUND(+(D74+D79)/2*(C79-C74),3)</f>
        <v>0.11</v>
      </c>
      <c r="M79" s="192">
        <f>ROUND(+K79*L79,4)</f>
        <v>5.0000000000000001E-3</v>
      </c>
      <c r="N79" s="195">
        <f>ROUND(+M79/$M$103*100,2)</f>
        <v>0.12</v>
      </c>
      <c r="O79" s="196"/>
      <c r="P79" s="197"/>
      <c r="Q79" s="32"/>
      <c r="R79" s="85"/>
      <c r="S79" s="32"/>
      <c r="T79" s="32"/>
      <c r="U79" s="32"/>
      <c r="V79" s="32"/>
      <c r="W79" s="32"/>
      <c r="X79" s="32"/>
      <c r="Y79" s="32"/>
      <c r="Z79" s="32"/>
    </row>
    <row r="80" spans="1:26" s="40" customFormat="1" ht="13.5" customHeight="1" x14ac:dyDescent="0.25">
      <c r="A80" s="32"/>
      <c r="B80" s="213"/>
      <c r="C80" s="193"/>
      <c r="D80" s="193"/>
      <c r="E80" s="193"/>
      <c r="F80" s="46" t="s">
        <v>77</v>
      </c>
      <c r="G80" s="47" t="str">
        <f t="shared" ref="G80" si="72">IF(E79&lt;0.125,"NA",IF(0.125&lt;=E79,(0.2*E79)))</f>
        <v>NA</v>
      </c>
      <c r="H80" s="48"/>
      <c r="I80" s="49"/>
      <c r="J80" s="50"/>
      <c r="K80" s="193"/>
      <c r="L80" s="193"/>
      <c r="M80" s="193"/>
      <c r="N80" s="193"/>
      <c r="O80" s="193"/>
      <c r="P80" s="198"/>
      <c r="Q80" s="32"/>
      <c r="R80" s="85"/>
      <c r="S80" s="32"/>
      <c r="T80" s="32"/>
      <c r="U80" s="32"/>
      <c r="V80" s="32"/>
      <c r="W80" s="32"/>
      <c r="X80" s="32"/>
      <c r="Y80" s="32"/>
      <c r="Z80" s="32"/>
    </row>
    <row r="81" spans="1:26" s="40" customFormat="1" ht="13.5" customHeight="1" x14ac:dyDescent="0.25">
      <c r="A81" s="32"/>
      <c r="B81" s="213"/>
      <c r="C81" s="193"/>
      <c r="D81" s="193"/>
      <c r="E81" s="193"/>
      <c r="F81" s="46" t="s">
        <v>78</v>
      </c>
      <c r="G81" s="47">
        <f t="shared" ref="G81" si="73">+E79*0.4</f>
        <v>4.0400000000000005E-2</v>
      </c>
      <c r="H81" s="48"/>
      <c r="I81" s="49"/>
      <c r="J81" s="50">
        <v>4.4999999999999998E-2</v>
      </c>
      <c r="K81" s="193"/>
      <c r="L81" s="193"/>
      <c r="M81" s="193"/>
      <c r="N81" s="193"/>
      <c r="O81" s="193"/>
      <c r="P81" s="198"/>
      <c r="Q81" s="32"/>
      <c r="R81" s="85"/>
      <c r="S81" s="32"/>
      <c r="T81" s="32"/>
      <c r="U81" s="32"/>
      <c r="V81" s="32"/>
      <c r="W81" s="32"/>
      <c r="X81" s="32"/>
      <c r="Y81" s="32"/>
      <c r="Z81" s="32"/>
    </row>
    <row r="82" spans="1:26" s="40" customFormat="1" ht="13.5" customHeight="1" x14ac:dyDescent="0.25">
      <c r="A82" s="32"/>
      <c r="B82" s="213"/>
      <c r="C82" s="193"/>
      <c r="D82" s="193"/>
      <c r="E82" s="193"/>
      <c r="F82" s="46" t="s">
        <v>79</v>
      </c>
      <c r="G82" s="47" t="str">
        <f t="shared" ref="G82" si="74">IF(E79&lt;0.125,"NA",IF(0.125&lt;=E79,(0.8*E79)))</f>
        <v>NA</v>
      </c>
      <c r="H82" s="48"/>
      <c r="I82" s="49"/>
      <c r="J82" s="50"/>
      <c r="K82" s="193"/>
      <c r="L82" s="193"/>
      <c r="M82" s="193"/>
      <c r="N82" s="193"/>
      <c r="O82" s="193"/>
      <c r="P82" s="198"/>
      <c r="Q82" s="32"/>
      <c r="R82" s="85"/>
      <c r="S82" s="32"/>
      <c r="T82" s="32"/>
      <c r="U82" s="32"/>
      <c r="V82" s="32"/>
      <c r="W82" s="32"/>
      <c r="X82" s="32"/>
      <c r="Y82" s="32"/>
      <c r="Z82" s="32"/>
    </row>
    <row r="83" spans="1:26" s="40" customFormat="1" ht="13.5" customHeight="1" thickBot="1" x14ac:dyDescent="0.3">
      <c r="A83" s="32"/>
      <c r="B83" s="214"/>
      <c r="C83" s="194"/>
      <c r="D83" s="194"/>
      <c r="E83" s="194"/>
      <c r="F83" s="51" t="s">
        <v>80</v>
      </c>
      <c r="G83" s="52">
        <f t="shared" ref="G83" si="75">+E79</f>
        <v>0.10100000000000001</v>
      </c>
      <c r="H83" s="53"/>
      <c r="I83" s="54"/>
      <c r="J83" s="55">
        <v>0.06</v>
      </c>
      <c r="K83" s="194"/>
      <c r="L83" s="194"/>
      <c r="M83" s="194"/>
      <c r="N83" s="194"/>
      <c r="O83" s="194"/>
      <c r="P83" s="199"/>
      <c r="Q83" s="32"/>
      <c r="R83" s="85"/>
      <c r="S83" s="32"/>
      <c r="T83" s="32"/>
      <c r="U83" s="32"/>
      <c r="V83" s="32"/>
      <c r="W83" s="32"/>
      <c r="X83" s="32"/>
      <c r="Y83" s="32"/>
      <c r="Z83" s="32"/>
    </row>
    <row r="84" spans="1:26" s="3" customFormat="1" ht="14.1" customHeight="1" x14ac:dyDescent="0.2">
      <c r="B84" s="200" t="s">
        <v>28</v>
      </c>
      <c r="C84" s="203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5"/>
    </row>
    <row r="85" spans="1:26" s="3" customFormat="1" ht="14.1" customHeight="1" x14ac:dyDescent="0.2">
      <c r="B85" s="201"/>
      <c r="C85" s="206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8"/>
    </row>
    <row r="86" spans="1:26" s="3" customFormat="1" ht="14.1" customHeight="1" x14ac:dyDescent="0.2">
      <c r="B86" s="201"/>
      <c r="C86" s="206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8"/>
    </row>
    <row r="87" spans="1:26" s="3" customFormat="1" ht="14.1" customHeight="1" x14ac:dyDescent="0.2">
      <c r="B87" s="201"/>
      <c r="C87" s="206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8"/>
    </row>
    <row r="88" spans="1:26" s="3" customFormat="1" ht="14.1" customHeight="1" x14ac:dyDescent="0.2">
      <c r="B88" s="201"/>
      <c r="C88" s="206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8"/>
    </row>
    <row r="89" spans="1:26" s="3" customFormat="1" ht="14.1" customHeight="1" thickBot="1" x14ac:dyDescent="0.25">
      <c r="B89" s="202"/>
      <c r="C89" s="209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1"/>
    </row>
    <row r="90" spans="1:26" s="3" customFormat="1" ht="28.5" customHeight="1" thickBot="1" x14ac:dyDescent="0.25">
      <c r="A90" s="56"/>
      <c r="B90" s="57" t="s">
        <v>81</v>
      </c>
      <c r="C90" s="179" t="s">
        <v>82</v>
      </c>
      <c r="D90" s="179"/>
      <c r="E90" s="179"/>
      <c r="F90" s="179"/>
      <c r="G90" s="179"/>
      <c r="H90" s="180"/>
      <c r="I90" s="181"/>
      <c r="J90" s="57" t="s">
        <v>83</v>
      </c>
      <c r="K90" s="179" t="s">
        <v>84</v>
      </c>
      <c r="L90" s="179"/>
      <c r="M90" s="179"/>
      <c r="N90" s="179"/>
      <c r="O90" s="179"/>
      <c r="P90" s="180"/>
    </row>
    <row r="91" spans="1:26" s="3" customFormat="1" ht="28.5" customHeight="1" thickBot="1" x14ac:dyDescent="0.25">
      <c r="B91" s="58" t="s">
        <v>85</v>
      </c>
      <c r="C91" s="183" t="s">
        <v>86</v>
      </c>
      <c r="D91" s="183"/>
      <c r="E91" s="183"/>
      <c r="F91" s="183"/>
      <c r="G91" s="183"/>
      <c r="H91" s="184"/>
      <c r="I91" s="182"/>
      <c r="J91" s="58" t="s">
        <v>87</v>
      </c>
      <c r="K91" s="183" t="s">
        <v>88</v>
      </c>
      <c r="L91" s="183"/>
      <c r="M91" s="183"/>
      <c r="N91" s="183"/>
      <c r="O91" s="183"/>
      <c r="P91" s="184"/>
    </row>
    <row r="92" spans="1:26" s="19" customFormat="1" ht="13.5" customHeight="1" x14ac:dyDescent="0.25">
      <c r="A92" s="59"/>
      <c r="B92" s="185">
        <f>+B29</f>
        <v>3</v>
      </c>
      <c r="C92" s="188">
        <f>+C24</f>
        <v>2</v>
      </c>
      <c r="D92" s="190">
        <f>+D29</f>
        <v>0.79500000000000004</v>
      </c>
      <c r="E92" s="190">
        <f>+E29</f>
        <v>0.75900000000000001</v>
      </c>
      <c r="F92" s="60" t="s">
        <v>76</v>
      </c>
      <c r="G92" s="60">
        <v>0.01</v>
      </c>
      <c r="H92" s="61"/>
      <c r="I92" s="62"/>
      <c r="J92" s="63">
        <v>0.29099999999999998</v>
      </c>
      <c r="K92" s="191">
        <f>+AVERAGE(J92:J102)</f>
        <v>0.79645454545454542</v>
      </c>
      <c r="L92" s="170">
        <f>ROUND(+(D92+D97)/2*(C97-C92),3)</f>
        <v>0.57899999999999996</v>
      </c>
      <c r="M92" s="173">
        <f>ROUND(+K92*L92,4)</f>
        <v>0.46110000000000001</v>
      </c>
      <c r="N92" s="170">
        <f>ROUND(+M92/$M$103*100,2)</f>
        <v>11.05</v>
      </c>
      <c r="O92" s="170"/>
      <c r="P92" s="17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s="19" customFormat="1" ht="13.5" customHeight="1" x14ac:dyDescent="0.25">
      <c r="A93" s="59"/>
      <c r="B93" s="186"/>
      <c r="C93" s="171"/>
      <c r="D93" s="171"/>
      <c r="E93" s="171"/>
      <c r="F93" s="65" t="s">
        <v>89</v>
      </c>
      <c r="G93" s="66">
        <f>+E92*0.1</f>
        <v>7.5900000000000009E-2</v>
      </c>
      <c r="H93" s="67"/>
      <c r="I93" s="68"/>
      <c r="J93" s="69">
        <v>0.35599999999999998</v>
      </c>
      <c r="K93" s="171"/>
      <c r="L93" s="171"/>
      <c r="M93" s="171"/>
      <c r="N93" s="171"/>
      <c r="O93" s="171"/>
      <c r="P93" s="175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s="19" customFormat="1" ht="13.5" customHeight="1" x14ac:dyDescent="0.25">
      <c r="A94" s="59"/>
      <c r="B94" s="186"/>
      <c r="C94" s="171"/>
      <c r="D94" s="171"/>
      <c r="E94" s="171"/>
      <c r="F94" s="65" t="s">
        <v>90</v>
      </c>
      <c r="G94" s="66">
        <f>+E92*0.2</f>
        <v>0.15180000000000002</v>
      </c>
      <c r="H94" s="67"/>
      <c r="I94" s="68"/>
      <c r="J94" s="69">
        <v>0.36499999999999999</v>
      </c>
      <c r="K94" s="171"/>
      <c r="L94" s="171"/>
      <c r="M94" s="171"/>
      <c r="N94" s="171"/>
      <c r="O94" s="171"/>
      <c r="P94" s="175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s="19" customFormat="1" ht="13.5" customHeight="1" x14ac:dyDescent="0.25">
      <c r="A95" s="59"/>
      <c r="B95" s="186"/>
      <c r="C95" s="171"/>
      <c r="D95" s="171"/>
      <c r="E95" s="171"/>
      <c r="F95" s="65" t="s">
        <v>91</v>
      </c>
      <c r="G95" s="66">
        <f>+E92*0.3</f>
        <v>0.22769999999999999</v>
      </c>
      <c r="H95" s="67"/>
      <c r="I95" s="68"/>
      <c r="J95" s="69">
        <v>0.40100000000000002</v>
      </c>
      <c r="K95" s="171"/>
      <c r="L95" s="171"/>
      <c r="M95" s="171"/>
      <c r="N95" s="171"/>
      <c r="O95" s="171"/>
      <c r="P95" s="175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s="19" customFormat="1" ht="13.5" customHeight="1" x14ac:dyDescent="0.25">
      <c r="A96" s="59"/>
      <c r="B96" s="186"/>
      <c r="C96" s="189"/>
      <c r="D96" s="189"/>
      <c r="E96" s="171"/>
      <c r="F96" s="65" t="s">
        <v>92</v>
      </c>
      <c r="G96" s="66">
        <f>+E92*0.4</f>
        <v>0.30360000000000004</v>
      </c>
      <c r="H96" s="67"/>
      <c r="I96" s="68"/>
      <c r="J96" s="69">
        <v>0.64</v>
      </c>
      <c r="K96" s="171"/>
      <c r="L96" s="171"/>
      <c r="M96" s="171"/>
      <c r="N96" s="171"/>
      <c r="O96" s="171"/>
      <c r="P96" s="175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s="19" customFormat="1" ht="13.5" customHeight="1" x14ac:dyDescent="0.25">
      <c r="A97" s="59"/>
      <c r="B97" s="186"/>
      <c r="C97" s="177">
        <f>+C29</f>
        <v>3</v>
      </c>
      <c r="D97" s="178">
        <f>+D34</f>
        <v>0.36299999999999999</v>
      </c>
      <c r="E97" s="171"/>
      <c r="F97" s="65" t="s">
        <v>29</v>
      </c>
      <c r="G97" s="66">
        <f>+E92*0.5</f>
        <v>0.3795</v>
      </c>
      <c r="H97" s="67"/>
      <c r="I97" s="68"/>
      <c r="J97" s="69">
        <v>0.88400000000000001</v>
      </c>
      <c r="K97" s="171"/>
      <c r="L97" s="171"/>
      <c r="M97" s="171"/>
      <c r="N97" s="171"/>
      <c r="O97" s="171"/>
      <c r="P97" s="175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s="19" customFormat="1" ht="13.5" customHeight="1" x14ac:dyDescent="0.25">
      <c r="A98" s="59"/>
      <c r="B98" s="186"/>
      <c r="C98" s="171"/>
      <c r="D98" s="171"/>
      <c r="E98" s="171"/>
      <c r="F98" s="65" t="s">
        <v>93</v>
      </c>
      <c r="G98" s="66">
        <f>+E92*0.6</f>
        <v>0.45539999999999997</v>
      </c>
      <c r="H98" s="67"/>
      <c r="I98" s="68"/>
      <c r="J98" s="69">
        <v>1</v>
      </c>
      <c r="K98" s="171"/>
      <c r="L98" s="171"/>
      <c r="M98" s="171"/>
      <c r="N98" s="171"/>
      <c r="O98" s="171"/>
      <c r="P98" s="175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s="19" customFormat="1" ht="13.5" customHeight="1" x14ac:dyDescent="0.25">
      <c r="A99" s="59"/>
      <c r="B99" s="186"/>
      <c r="C99" s="171"/>
      <c r="D99" s="171"/>
      <c r="E99" s="171"/>
      <c r="F99" s="65" t="s">
        <v>94</v>
      </c>
      <c r="G99" s="66">
        <f>+E92*0.7</f>
        <v>0.53129999999999999</v>
      </c>
      <c r="H99" s="67"/>
      <c r="I99" s="68"/>
      <c r="J99" s="69">
        <v>1.123</v>
      </c>
      <c r="K99" s="171"/>
      <c r="L99" s="171"/>
      <c r="M99" s="171"/>
      <c r="N99" s="171"/>
      <c r="O99" s="171"/>
      <c r="P99" s="175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s="19" customFormat="1" ht="13.5" customHeight="1" x14ac:dyDescent="0.25">
      <c r="A100" s="59"/>
      <c r="B100" s="186"/>
      <c r="C100" s="171"/>
      <c r="D100" s="171"/>
      <c r="E100" s="171"/>
      <c r="F100" s="65" t="s">
        <v>95</v>
      </c>
      <c r="G100" s="66">
        <f>+E92*0.8</f>
        <v>0.60720000000000007</v>
      </c>
      <c r="H100" s="67"/>
      <c r="I100" s="68"/>
      <c r="J100" s="69">
        <v>1.1719999999999999</v>
      </c>
      <c r="K100" s="171"/>
      <c r="L100" s="171"/>
      <c r="M100" s="171"/>
      <c r="N100" s="171"/>
      <c r="O100" s="171"/>
      <c r="P100" s="175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s="19" customFormat="1" ht="13.5" customHeight="1" x14ac:dyDescent="0.25">
      <c r="A101" s="59"/>
      <c r="B101" s="186"/>
      <c r="C101" s="171"/>
      <c r="D101" s="171"/>
      <c r="E101" s="171"/>
      <c r="F101" s="65" t="s">
        <v>96</v>
      </c>
      <c r="G101" s="66">
        <f>+E92*0.9</f>
        <v>0.68310000000000004</v>
      </c>
      <c r="H101" s="67"/>
      <c r="I101" s="68"/>
      <c r="J101" s="69">
        <v>1.234</v>
      </c>
      <c r="K101" s="171"/>
      <c r="L101" s="171"/>
      <c r="M101" s="171"/>
      <c r="N101" s="171"/>
      <c r="O101" s="171"/>
      <c r="P101" s="175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s="19" customFormat="1" ht="15.75" thickBot="1" x14ac:dyDescent="0.3">
      <c r="A102" s="59"/>
      <c r="B102" s="187"/>
      <c r="C102" s="172"/>
      <c r="D102" s="172"/>
      <c r="E102" s="172"/>
      <c r="F102" s="70" t="s">
        <v>30</v>
      </c>
      <c r="G102" s="70">
        <f>+E92</f>
        <v>0.75900000000000001</v>
      </c>
      <c r="H102" s="71"/>
      <c r="I102" s="72"/>
      <c r="J102" s="73">
        <v>1.2949999999999999</v>
      </c>
      <c r="K102" s="172"/>
      <c r="L102" s="172"/>
      <c r="M102" s="172"/>
      <c r="N102" s="172"/>
      <c r="O102" s="172"/>
      <c r="P102" s="176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s="3" customFormat="1" ht="12.75" x14ac:dyDescent="0.2">
      <c r="A103" s="11"/>
      <c r="B103" s="158" t="s">
        <v>31</v>
      </c>
      <c r="C103" s="158"/>
      <c r="D103" s="158"/>
      <c r="E103" s="158"/>
      <c r="F103" s="158"/>
      <c r="G103" s="158"/>
      <c r="H103" s="158"/>
      <c r="I103" s="158"/>
      <c r="J103" s="158"/>
      <c r="K103" s="16">
        <f>ROUND(+M103/L103,3)</f>
        <v>0.78900000000000003</v>
      </c>
      <c r="L103" s="15">
        <f>SUM(L19:L102)</f>
        <v>5.2870000000000008</v>
      </c>
      <c r="M103" s="14">
        <f>SUM(M19:M102)</f>
        <v>4.1730999999999998</v>
      </c>
      <c r="N103" s="12">
        <f>ROUND(SUM(N19:N102),0)</f>
        <v>100</v>
      </c>
      <c r="O103" s="160" t="s">
        <v>32</v>
      </c>
      <c r="P103" s="162"/>
    </row>
    <row r="104" spans="1:26" s="3" customFormat="1" ht="15" customHeight="1" thickBot="1" x14ac:dyDescent="0.25">
      <c r="A104" s="11"/>
      <c r="B104" s="159"/>
      <c r="C104" s="159"/>
      <c r="D104" s="159"/>
      <c r="E104" s="159"/>
      <c r="F104" s="159"/>
      <c r="G104" s="159"/>
      <c r="H104" s="159"/>
      <c r="I104" s="159"/>
      <c r="J104" s="159"/>
      <c r="K104" s="13" t="s">
        <v>33</v>
      </c>
      <c r="L104" s="13" t="s">
        <v>49</v>
      </c>
      <c r="M104" s="13" t="s">
        <v>102</v>
      </c>
      <c r="N104" s="13" t="s">
        <v>34</v>
      </c>
      <c r="O104" s="161"/>
      <c r="P104" s="163"/>
    </row>
    <row r="105" spans="1:26" ht="15" customHeight="1" thickBot="1" x14ac:dyDescent="0.3">
      <c r="A105" s="5"/>
      <c r="B105" s="164" t="s">
        <v>97</v>
      </c>
      <c r="C105" s="165"/>
      <c r="D105" s="165"/>
      <c r="E105" s="165"/>
      <c r="F105" s="166"/>
      <c r="G105" s="164" t="s">
        <v>98</v>
      </c>
      <c r="H105" s="165"/>
      <c r="I105" s="165"/>
      <c r="J105" s="165"/>
      <c r="K105" s="166"/>
      <c r="L105" s="167" t="s">
        <v>50</v>
      </c>
      <c r="M105" s="168"/>
      <c r="N105" s="168"/>
      <c r="O105" s="168"/>
      <c r="P105" s="169"/>
    </row>
    <row r="106" spans="1:26" ht="15" customHeight="1" x14ac:dyDescent="0.25">
      <c r="A106" s="5"/>
      <c r="B106" s="128"/>
      <c r="C106" s="129"/>
      <c r="D106" s="129"/>
      <c r="E106" s="129"/>
      <c r="F106" s="130"/>
      <c r="G106" s="128"/>
      <c r="H106" s="129"/>
      <c r="I106" s="129"/>
      <c r="J106" s="129"/>
      <c r="K106" s="130"/>
      <c r="L106" s="137" t="s">
        <v>99</v>
      </c>
      <c r="M106" s="138"/>
      <c r="N106" s="138"/>
      <c r="O106" s="139">
        <f>+AVERAGE(E18:E83)</f>
        <v>0.40576923076923077</v>
      </c>
      <c r="P106" s="140"/>
    </row>
    <row r="107" spans="1:26" ht="15" customHeight="1" thickBot="1" x14ac:dyDescent="0.3">
      <c r="A107" s="5"/>
      <c r="B107" s="131"/>
      <c r="C107" s="132"/>
      <c r="D107" s="132"/>
      <c r="E107" s="132"/>
      <c r="F107" s="133"/>
      <c r="G107" s="131"/>
      <c r="H107" s="132"/>
      <c r="I107" s="132"/>
      <c r="J107" s="132"/>
      <c r="K107" s="133"/>
      <c r="L107" s="141" t="s">
        <v>100</v>
      </c>
      <c r="M107" s="142"/>
      <c r="N107" s="142"/>
      <c r="O107" s="143">
        <f>+MAX(E18:E83)</f>
        <v>0.75900000000000001</v>
      </c>
      <c r="P107" s="144"/>
    </row>
    <row r="108" spans="1:26" ht="18.600000000000001" customHeight="1" x14ac:dyDescent="0.25">
      <c r="A108" s="6"/>
      <c r="B108" s="131"/>
      <c r="C108" s="132"/>
      <c r="D108" s="132"/>
      <c r="E108" s="132"/>
      <c r="F108" s="133"/>
      <c r="G108" s="131"/>
      <c r="H108" s="132"/>
      <c r="I108" s="132"/>
      <c r="J108" s="132"/>
      <c r="K108" s="133"/>
      <c r="L108" s="145"/>
      <c r="M108" s="146"/>
      <c r="N108" s="146"/>
      <c r="O108" s="146"/>
      <c r="P108" s="147"/>
    </row>
    <row r="109" spans="1:26" ht="61.5" customHeight="1" x14ac:dyDescent="0.25">
      <c r="A109" s="10"/>
      <c r="B109" s="131"/>
      <c r="C109" s="132"/>
      <c r="D109" s="132"/>
      <c r="E109" s="132"/>
      <c r="F109" s="133"/>
      <c r="G109" s="131"/>
      <c r="H109" s="132"/>
      <c r="I109" s="132"/>
      <c r="J109" s="132"/>
      <c r="K109" s="133"/>
      <c r="L109" s="148"/>
      <c r="M109" s="149"/>
      <c r="N109" s="149"/>
      <c r="O109" s="149"/>
      <c r="P109" s="150"/>
    </row>
    <row r="110" spans="1:26" ht="15" customHeight="1" thickBot="1" x14ac:dyDescent="0.3">
      <c r="A110" s="5"/>
      <c r="B110" s="131"/>
      <c r="C110" s="132"/>
      <c r="D110" s="132"/>
      <c r="E110" s="132"/>
      <c r="F110" s="133"/>
      <c r="G110" s="131"/>
      <c r="H110" s="132"/>
      <c r="I110" s="132"/>
      <c r="J110" s="132"/>
      <c r="K110" s="133"/>
      <c r="L110" s="151"/>
      <c r="M110" s="152"/>
      <c r="N110" s="152"/>
      <c r="O110" s="152"/>
      <c r="P110" s="153"/>
    </row>
    <row r="111" spans="1:26" ht="22.5" customHeight="1" thickBot="1" x14ac:dyDescent="0.3">
      <c r="A111" s="5"/>
      <c r="B111" s="131"/>
      <c r="C111" s="132"/>
      <c r="D111" s="132"/>
      <c r="E111" s="132"/>
      <c r="F111" s="133"/>
      <c r="G111" s="131"/>
      <c r="H111" s="132"/>
      <c r="I111" s="132"/>
      <c r="J111" s="132"/>
      <c r="K111" s="133"/>
      <c r="L111" s="154" t="s">
        <v>35</v>
      </c>
      <c r="M111" s="155"/>
      <c r="N111" s="155"/>
      <c r="O111" s="155"/>
      <c r="P111" s="81">
        <v>6.39</v>
      </c>
    </row>
    <row r="112" spans="1:26" ht="32.25" customHeight="1" thickBot="1" x14ac:dyDescent="0.3">
      <c r="A112" s="5"/>
      <c r="B112" s="134"/>
      <c r="C112" s="135"/>
      <c r="D112" s="135"/>
      <c r="E112" s="135"/>
      <c r="F112" s="136"/>
      <c r="G112" s="134"/>
      <c r="H112" s="135"/>
      <c r="I112" s="135"/>
      <c r="J112" s="135"/>
      <c r="K112" s="136"/>
      <c r="L112" s="156" t="s">
        <v>103</v>
      </c>
      <c r="M112" s="157"/>
      <c r="N112" s="157"/>
      <c r="O112" s="157"/>
      <c r="P112" s="81">
        <v>1.1879999999999999</v>
      </c>
    </row>
    <row r="113" spans="1:16" ht="23.45" customHeight="1" thickBot="1" x14ac:dyDescent="0.3">
      <c r="A113" s="7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</row>
    <row r="114" spans="1:16" ht="15.75" thickBot="1" x14ac:dyDescent="0.3">
      <c r="A114" s="117" t="s">
        <v>36</v>
      </c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9"/>
    </row>
    <row r="115" spans="1:16" ht="159" customHeight="1" thickBot="1" x14ac:dyDescent="0.3">
      <c r="A115" s="4"/>
      <c r="B115" s="120"/>
      <c r="C115" s="121"/>
      <c r="D115" s="121"/>
      <c r="E115" s="121"/>
      <c r="F115" s="122"/>
      <c r="G115" s="120"/>
      <c r="H115" s="121"/>
      <c r="I115" s="121"/>
      <c r="J115" s="121"/>
      <c r="K115" s="122"/>
      <c r="L115" s="120"/>
      <c r="M115" s="121"/>
      <c r="N115" s="121"/>
      <c r="O115" s="121"/>
      <c r="P115" s="123"/>
    </row>
    <row r="116" spans="1:16" ht="21.75" customHeight="1" thickBot="1" x14ac:dyDescent="0.3">
      <c r="A116" s="4"/>
      <c r="B116" s="124" t="s">
        <v>104</v>
      </c>
      <c r="C116" s="125"/>
      <c r="D116" s="125"/>
      <c r="E116" s="125"/>
      <c r="F116" s="126"/>
      <c r="G116" s="302" t="s">
        <v>105</v>
      </c>
      <c r="H116" s="303"/>
      <c r="I116" s="303"/>
      <c r="J116" s="303"/>
      <c r="K116" s="303"/>
      <c r="L116" s="303"/>
      <c r="M116" s="303"/>
      <c r="N116" s="303"/>
      <c r="O116" s="303"/>
      <c r="P116" s="304"/>
    </row>
    <row r="117" spans="1:16" s="9" customFormat="1" ht="16.899999999999999" customHeight="1" thickBot="1" x14ac:dyDescent="0.3">
      <c r="A117" s="8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2"/>
    </row>
    <row r="118" spans="1:16" s="3" customFormat="1" ht="15.75" customHeight="1" thickBot="1" x14ac:dyDescent="0.25">
      <c r="A118" s="113" t="s">
        <v>37</v>
      </c>
      <c r="B118" s="114"/>
      <c r="C118" s="114"/>
      <c r="D118" s="114"/>
      <c r="E118" s="114"/>
      <c r="F118" s="114"/>
      <c r="G118" s="114"/>
      <c r="H118" s="114"/>
      <c r="I118" s="114"/>
      <c r="J118" s="114" t="s">
        <v>38</v>
      </c>
      <c r="K118" s="114"/>
      <c r="L118" s="114"/>
      <c r="M118" s="114"/>
      <c r="N118" s="114"/>
      <c r="O118" s="114"/>
      <c r="P118" s="115"/>
    </row>
  </sheetData>
  <mergeCells count="23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rowBreaks count="1" manualBreakCount="1">
    <brk id="74" min="1" max="15" man="1"/>
  </rowBreaks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08"/>
      <c r="B2" s="309"/>
      <c r="C2" s="310"/>
      <c r="D2" s="311"/>
      <c r="E2" s="312" t="s">
        <v>111</v>
      </c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315"/>
    </row>
    <row r="3" spans="1:26" s="2" customFormat="1" ht="25.5" customHeight="1" thickBot="1" x14ac:dyDescent="0.3">
      <c r="A3" s="308"/>
      <c r="B3" s="316"/>
      <c r="C3" s="317"/>
      <c r="D3" s="318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1"/>
      <c r="P3" s="322"/>
    </row>
    <row r="4" spans="1:26" s="19" customFormat="1" ht="11.25" customHeight="1" thickBot="1" x14ac:dyDescent="0.3">
      <c r="A4" s="18"/>
      <c r="B4" s="29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92" customFormat="1" ht="31.5" customHeight="1" thickBot="1" x14ac:dyDescent="0.3">
      <c r="A5" s="86"/>
      <c r="B5" s="87" t="s">
        <v>0</v>
      </c>
      <c r="C5" s="298">
        <v>43313</v>
      </c>
      <c r="D5" s="299"/>
      <c r="E5" s="88" t="s">
        <v>51</v>
      </c>
      <c r="F5" s="89">
        <v>3</v>
      </c>
      <c r="G5" s="90" t="s">
        <v>1</v>
      </c>
      <c r="H5" s="323" t="s">
        <v>112</v>
      </c>
      <c r="I5" s="300"/>
      <c r="J5" s="300"/>
      <c r="K5" s="300"/>
      <c r="L5" s="300"/>
      <c r="M5" s="300"/>
      <c r="N5" s="300"/>
      <c r="O5" s="300"/>
      <c r="P5" s="30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 s="96" customFormat="1" ht="21.75" customHeight="1" thickBot="1" x14ac:dyDescent="0.3">
      <c r="A6" s="93"/>
      <c r="B6" s="282" t="s">
        <v>2</v>
      </c>
      <c r="C6" s="283"/>
      <c r="D6" s="284" t="s">
        <v>106</v>
      </c>
      <c r="E6" s="285"/>
      <c r="F6" s="285"/>
      <c r="G6" s="285"/>
      <c r="H6" s="285"/>
      <c r="I6" s="286"/>
      <c r="J6" s="84" t="s">
        <v>3</v>
      </c>
      <c r="K6" s="284" t="s">
        <v>107</v>
      </c>
      <c r="L6" s="286"/>
      <c r="M6" s="284" t="s">
        <v>108</v>
      </c>
      <c r="N6" s="287"/>
      <c r="O6" s="94" t="s">
        <v>52</v>
      </c>
      <c r="P6" s="95">
        <v>1641</v>
      </c>
    </row>
    <row r="7" spans="1:26" s="92" customFormat="1" ht="21.75" customHeight="1" x14ac:dyDescent="0.25">
      <c r="B7" s="288" t="s">
        <v>53</v>
      </c>
      <c r="C7" s="289" t="s">
        <v>54</v>
      </c>
      <c r="D7" s="260"/>
      <c r="E7" s="97"/>
      <c r="F7" s="290" t="s">
        <v>55</v>
      </c>
      <c r="G7" s="291"/>
      <c r="H7" s="291"/>
      <c r="I7" s="291"/>
      <c r="J7" s="292" t="s">
        <v>56</v>
      </c>
      <c r="K7" s="293"/>
      <c r="L7" s="293"/>
      <c r="M7" s="294"/>
      <c r="N7" s="295" t="s">
        <v>109</v>
      </c>
      <c r="O7" s="296"/>
      <c r="P7" s="98" t="s">
        <v>57</v>
      </c>
    </row>
    <row r="8" spans="1:26" s="92" customFormat="1" ht="21.75" customHeight="1" thickBot="1" x14ac:dyDescent="0.3">
      <c r="B8" s="234"/>
      <c r="C8" s="251" t="s">
        <v>58</v>
      </c>
      <c r="D8" s="250"/>
      <c r="E8" s="74" t="s">
        <v>4</v>
      </c>
      <c r="F8" s="261" t="s">
        <v>5</v>
      </c>
      <c r="G8" s="262"/>
      <c r="H8" s="262"/>
      <c r="I8" s="262"/>
      <c r="J8" s="263"/>
      <c r="K8" s="264"/>
      <c r="L8" s="264"/>
      <c r="M8" s="265"/>
      <c r="N8" s="266"/>
      <c r="O8" s="267"/>
      <c r="P8" s="99"/>
    </row>
    <row r="9" spans="1:26" s="92" customFormat="1" ht="21.75" customHeight="1" x14ac:dyDescent="0.25">
      <c r="B9" s="268" t="s">
        <v>6</v>
      </c>
      <c r="C9" s="271" t="s">
        <v>59</v>
      </c>
      <c r="D9" s="272" t="s">
        <v>60</v>
      </c>
      <c r="E9" s="257"/>
      <c r="F9" s="100"/>
      <c r="G9" s="273" t="s">
        <v>7</v>
      </c>
      <c r="H9" s="274" t="s">
        <v>8</v>
      </c>
      <c r="I9" s="260"/>
      <c r="J9" s="75"/>
      <c r="K9" s="271" t="s">
        <v>61</v>
      </c>
      <c r="L9" s="275" t="s">
        <v>110</v>
      </c>
      <c r="M9" s="276"/>
      <c r="N9" s="277"/>
      <c r="O9" s="277"/>
      <c r="P9" s="278"/>
    </row>
    <row r="10" spans="1:26" s="92" customFormat="1" ht="21.75" customHeight="1" thickBot="1" x14ac:dyDescent="0.3">
      <c r="B10" s="269"/>
      <c r="C10" s="214"/>
      <c r="D10" s="255" t="s">
        <v>62</v>
      </c>
      <c r="E10" s="250"/>
      <c r="F10" s="76" t="s">
        <v>4</v>
      </c>
      <c r="G10" s="214"/>
      <c r="H10" s="255" t="s">
        <v>9</v>
      </c>
      <c r="I10" s="250"/>
      <c r="J10" s="77" t="s">
        <v>4</v>
      </c>
      <c r="K10" s="214"/>
      <c r="L10" s="279"/>
      <c r="M10" s="280"/>
      <c r="N10" s="280"/>
      <c r="O10" s="280"/>
      <c r="P10" s="281"/>
    </row>
    <row r="11" spans="1:26" s="22" customFormat="1" ht="21.75" customHeight="1" x14ac:dyDescent="0.25">
      <c r="A11" s="20"/>
      <c r="B11" s="269"/>
      <c r="C11" s="256" t="s">
        <v>10</v>
      </c>
      <c r="D11" s="257"/>
      <c r="E11" s="78">
        <v>0.44097222222222227</v>
      </c>
      <c r="F11" s="258" t="s">
        <v>11</v>
      </c>
      <c r="G11" s="257"/>
      <c r="H11" s="79">
        <v>1.65</v>
      </c>
      <c r="I11" s="259" t="s">
        <v>12</v>
      </c>
      <c r="J11" s="260"/>
      <c r="K11" s="79">
        <v>13</v>
      </c>
      <c r="L11" s="256" t="s">
        <v>13</v>
      </c>
      <c r="M11" s="257"/>
      <c r="N11" s="75">
        <v>13.71</v>
      </c>
      <c r="O11" s="247" t="s">
        <v>63</v>
      </c>
      <c r="P11" s="248"/>
    </row>
    <row r="12" spans="1:26" s="22" customFormat="1" ht="21.75" customHeight="1" thickBot="1" x14ac:dyDescent="0.3">
      <c r="A12" s="20"/>
      <c r="B12" s="270"/>
      <c r="C12" s="249" t="s">
        <v>14</v>
      </c>
      <c r="D12" s="250"/>
      <c r="E12" s="78">
        <v>0.48333333333333334</v>
      </c>
      <c r="F12" s="251" t="s">
        <v>15</v>
      </c>
      <c r="G12" s="250"/>
      <c r="H12" s="79">
        <v>1.65</v>
      </c>
      <c r="I12" s="252" t="s">
        <v>16</v>
      </c>
      <c r="J12" s="250"/>
      <c r="K12" s="78">
        <v>0.4381944444444445</v>
      </c>
      <c r="L12" s="249" t="s">
        <v>17</v>
      </c>
      <c r="M12" s="250"/>
      <c r="N12" s="80">
        <v>1</v>
      </c>
      <c r="O12" s="253">
        <v>0</v>
      </c>
      <c r="P12" s="254"/>
    </row>
    <row r="13" spans="1:26" s="22" customFormat="1" ht="21.75" customHeight="1" x14ac:dyDescent="0.25">
      <c r="A13" s="20"/>
      <c r="B13" s="232" t="s">
        <v>18</v>
      </c>
      <c r="C13" s="235" t="s">
        <v>64</v>
      </c>
      <c r="D13" s="236"/>
      <c r="E13" s="236"/>
      <c r="F13" s="237" t="s">
        <v>65</v>
      </c>
      <c r="G13" s="236"/>
      <c r="H13" s="236"/>
      <c r="I13" s="236"/>
      <c r="J13" s="237" t="s">
        <v>66</v>
      </c>
      <c r="K13" s="236"/>
      <c r="L13" s="236"/>
      <c r="M13" s="236"/>
      <c r="N13" s="238" t="s">
        <v>67</v>
      </c>
      <c r="O13" s="236"/>
      <c r="P13" s="239"/>
      <c r="Q13" s="23"/>
      <c r="R13" s="21"/>
      <c r="S13" s="21"/>
      <c r="T13" s="21"/>
      <c r="U13" s="21"/>
      <c r="V13" s="21"/>
      <c r="W13" s="21"/>
      <c r="X13" s="21"/>
      <c r="Y13" s="21"/>
      <c r="Z13" s="21"/>
    </row>
    <row r="14" spans="1:26" s="22" customFormat="1" ht="21.75" customHeight="1" x14ac:dyDescent="0.25">
      <c r="A14" s="20"/>
      <c r="B14" s="233"/>
      <c r="C14" s="240" t="s">
        <v>68</v>
      </c>
      <c r="D14" s="241"/>
      <c r="E14" s="241"/>
      <c r="F14" s="242" t="s">
        <v>69</v>
      </c>
      <c r="G14" s="241"/>
      <c r="H14" s="241"/>
      <c r="I14" s="241"/>
      <c r="J14" s="243" t="s">
        <v>70</v>
      </c>
      <c r="K14" s="241"/>
      <c r="L14" s="241"/>
      <c r="M14" s="241"/>
      <c r="N14" s="244"/>
      <c r="O14" s="229"/>
      <c r="P14" s="245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s="22" customFormat="1" ht="21.75" customHeight="1" thickBot="1" x14ac:dyDescent="0.3">
      <c r="A15" s="20"/>
      <c r="B15" s="234"/>
      <c r="C15" s="246" t="s">
        <v>71</v>
      </c>
      <c r="D15" s="216"/>
      <c r="E15" s="216"/>
      <c r="F15" s="216" t="s">
        <v>72</v>
      </c>
      <c r="G15" s="217"/>
      <c r="H15" s="217"/>
      <c r="I15" s="217"/>
      <c r="J15" s="216" t="s">
        <v>73</v>
      </c>
      <c r="K15" s="217"/>
      <c r="L15" s="217"/>
      <c r="M15" s="217"/>
      <c r="N15" s="218"/>
      <c r="O15" s="219"/>
      <c r="P15" s="220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s="22" customFormat="1" ht="21.75" customHeight="1" x14ac:dyDescent="0.25">
      <c r="A16" s="20"/>
      <c r="B16" s="221" t="s">
        <v>19</v>
      </c>
      <c r="C16" s="223" t="s">
        <v>20</v>
      </c>
      <c r="D16" s="223" t="s">
        <v>41</v>
      </c>
      <c r="E16" s="225" t="s">
        <v>21</v>
      </c>
      <c r="F16" s="226" t="s">
        <v>42</v>
      </c>
      <c r="G16" s="227"/>
      <c r="H16" s="223" t="s">
        <v>74</v>
      </c>
      <c r="I16" s="230" t="s">
        <v>75</v>
      </c>
      <c r="J16" s="24" t="s">
        <v>43</v>
      </c>
      <c r="K16" s="25"/>
      <c r="L16" s="26" t="s">
        <v>44</v>
      </c>
      <c r="M16" s="26" t="s">
        <v>45</v>
      </c>
      <c r="N16" s="26" t="s">
        <v>45</v>
      </c>
      <c r="O16" s="26" t="s">
        <v>46</v>
      </c>
      <c r="P16" s="27" t="s">
        <v>22</v>
      </c>
    </row>
    <row r="17" spans="1:26" s="22" customFormat="1" ht="21.75" customHeight="1" thickBot="1" x14ac:dyDescent="0.3">
      <c r="A17" s="28"/>
      <c r="B17" s="222"/>
      <c r="C17" s="224"/>
      <c r="D17" s="224"/>
      <c r="E17" s="224"/>
      <c r="F17" s="228"/>
      <c r="G17" s="229"/>
      <c r="H17" s="224"/>
      <c r="I17" s="231"/>
      <c r="J17" s="29" t="s">
        <v>23</v>
      </c>
      <c r="K17" s="30" t="s">
        <v>24</v>
      </c>
      <c r="L17" s="30" t="s">
        <v>47</v>
      </c>
      <c r="M17" s="30" t="s">
        <v>48</v>
      </c>
      <c r="N17" s="30" t="s">
        <v>25</v>
      </c>
      <c r="O17" s="30" t="s">
        <v>26</v>
      </c>
      <c r="P17" s="31" t="s">
        <v>27</v>
      </c>
    </row>
    <row r="18" spans="1:26" s="40" customFormat="1" ht="21.75" customHeight="1" thickBot="1" x14ac:dyDescent="0.3">
      <c r="A18" s="32"/>
      <c r="B18" s="33"/>
      <c r="C18" s="34">
        <f>+O12</f>
        <v>0</v>
      </c>
      <c r="D18" s="34">
        <v>0.315</v>
      </c>
      <c r="E18" s="35"/>
      <c r="F18" s="36"/>
      <c r="G18" s="83"/>
      <c r="H18" s="37"/>
      <c r="I18" s="38"/>
      <c r="J18" s="82"/>
      <c r="K18" s="35"/>
      <c r="L18" s="35"/>
      <c r="M18" s="35"/>
      <c r="N18" s="35"/>
      <c r="O18" s="35"/>
      <c r="P18" s="39"/>
      <c r="Q18" s="32"/>
      <c r="R18" s="85"/>
      <c r="S18" s="32"/>
      <c r="T18" s="32"/>
      <c r="U18" s="32"/>
      <c r="V18" s="32"/>
      <c r="W18" s="32"/>
      <c r="X18" s="32"/>
      <c r="Y18" s="32"/>
      <c r="Z18" s="32"/>
    </row>
    <row r="19" spans="1:26" s="40" customFormat="1" ht="13.5" customHeight="1" x14ac:dyDescent="0.25">
      <c r="A19" s="32"/>
      <c r="B19" s="212">
        <v>1</v>
      </c>
      <c r="C19" s="215">
        <f>+C18+$N$12</f>
        <v>1</v>
      </c>
      <c r="D19" s="192">
        <v>0.44600000000000001</v>
      </c>
      <c r="E19" s="192">
        <v>0.30599999999999999</v>
      </c>
      <c r="F19" s="41" t="s">
        <v>76</v>
      </c>
      <c r="G19" s="42">
        <v>0</v>
      </c>
      <c r="H19" s="43"/>
      <c r="I19" s="44"/>
      <c r="J19" s="45">
        <v>2.9000000000000001E-2</v>
      </c>
      <c r="K19" s="192">
        <f>+IF(E19&lt;=0.12,(J21),(IF(E19&lt;0.16,((J20+2*J21+J22)/4),IF(E19&gt;=0.16,((J19+3*J20+2*J21+3*J22+J23)/10)))))</f>
        <v>0.12889999999999999</v>
      </c>
      <c r="L19" s="192">
        <f>ROUND(+(D18+D19)/2*(C19-C18),3)</f>
        <v>0.38100000000000001</v>
      </c>
      <c r="M19" s="192">
        <f>ROUND(+K19*L19,4)</f>
        <v>4.9099999999999998E-2</v>
      </c>
      <c r="N19" s="195">
        <f>ROUND(+M19/$M$103*100,2)</f>
        <v>1.1499999999999999</v>
      </c>
      <c r="O19" s="196"/>
      <c r="P19" s="197"/>
      <c r="Q19" s="32"/>
      <c r="R19" s="85"/>
      <c r="S19" s="32"/>
      <c r="T19" s="32"/>
      <c r="U19" s="32"/>
      <c r="V19" s="32"/>
      <c r="W19" s="32"/>
      <c r="X19" s="32"/>
      <c r="Y19" s="32"/>
      <c r="Z19" s="32"/>
    </row>
    <row r="20" spans="1:26" s="40" customFormat="1" ht="13.5" customHeight="1" x14ac:dyDescent="0.25">
      <c r="A20" s="32"/>
      <c r="B20" s="213"/>
      <c r="C20" s="193"/>
      <c r="D20" s="193"/>
      <c r="E20" s="193"/>
      <c r="F20" s="46" t="s">
        <v>77</v>
      </c>
      <c r="G20" s="47">
        <f>IF(E19&lt;0.125,"NA",IF(0.125&lt;=E19,(0.2*E19)))</f>
        <v>6.1200000000000004E-2</v>
      </c>
      <c r="H20" s="48"/>
      <c r="I20" s="49"/>
      <c r="J20" s="50">
        <v>0.11</v>
      </c>
      <c r="K20" s="193"/>
      <c r="L20" s="193"/>
      <c r="M20" s="193"/>
      <c r="N20" s="193"/>
      <c r="O20" s="193"/>
      <c r="P20" s="198"/>
      <c r="Q20" s="32"/>
      <c r="R20" s="85"/>
      <c r="S20" s="32"/>
      <c r="T20" s="32"/>
      <c r="U20" s="32"/>
      <c r="V20" s="32"/>
      <c r="W20" s="32"/>
      <c r="X20" s="32"/>
      <c r="Y20" s="32"/>
      <c r="Z20" s="32"/>
    </row>
    <row r="21" spans="1:26" s="40" customFormat="1" ht="13.5" customHeight="1" x14ac:dyDescent="0.25">
      <c r="A21" s="32"/>
      <c r="B21" s="213"/>
      <c r="C21" s="193"/>
      <c r="D21" s="193"/>
      <c r="E21" s="193"/>
      <c r="F21" s="46" t="s">
        <v>78</v>
      </c>
      <c r="G21" s="47">
        <f>+E19*0.4</f>
        <v>0.12240000000000001</v>
      </c>
      <c r="H21" s="48"/>
      <c r="I21" s="49"/>
      <c r="J21" s="50">
        <v>0.124</v>
      </c>
      <c r="K21" s="193"/>
      <c r="L21" s="193"/>
      <c r="M21" s="193"/>
      <c r="N21" s="193"/>
      <c r="O21" s="193"/>
      <c r="P21" s="198"/>
      <c r="Q21" s="32"/>
      <c r="R21" s="85"/>
      <c r="S21" s="32"/>
      <c r="T21" s="32"/>
      <c r="U21" s="32"/>
      <c r="V21" s="32"/>
      <c r="W21" s="32"/>
      <c r="X21" s="32"/>
      <c r="Y21" s="32"/>
      <c r="Z21" s="32"/>
    </row>
    <row r="22" spans="1:26" s="40" customFormat="1" ht="13.5" customHeight="1" x14ac:dyDescent="0.25">
      <c r="A22" s="32"/>
      <c r="B22" s="213"/>
      <c r="C22" s="193"/>
      <c r="D22" s="193"/>
      <c r="E22" s="193"/>
      <c r="F22" s="46" t="s">
        <v>79</v>
      </c>
      <c r="G22" s="47">
        <f>IF(E19&lt;0.125,"NA",IF(0.125&lt;=E19,(0.8*E19)))</f>
        <v>0.24480000000000002</v>
      </c>
      <c r="H22" s="48"/>
      <c r="I22" s="49"/>
      <c r="J22" s="50">
        <v>0.16800000000000001</v>
      </c>
      <c r="K22" s="193"/>
      <c r="L22" s="193"/>
      <c r="M22" s="193"/>
      <c r="N22" s="193"/>
      <c r="O22" s="193"/>
      <c r="P22" s="198"/>
      <c r="Q22" s="32"/>
      <c r="R22" s="85"/>
      <c r="S22" s="32"/>
      <c r="T22" s="32"/>
      <c r="U22" s="32"/>
      <c r="V22" s="32"/>
      <c r="W22" s="32"/>
      <c r="X22" s="32"/>
      <c r="Y22" s="32"/>
      <c r="Z22" s="32"/>
    </row>
    <row r="23" spans="1:26" s="40" customFormat="1" ht="13.5" customHeight="1" thickBot="1" x14ac:dyDescent="0.3">
      <c r="A23" s="32"/>
      <c r="B23" s="214"/>
      <c r="C23" s="194"/>
      <c r="D23" s="194"/>
      <c r="E23" s="194"/>
      <c r="F23" s="51" t="s">
        <v>80</v>
      </c>
      <c r="G23" s="52">
        <f>+E19</f>
        <v>0.30599999999999999</v>
      </c>
      <c r="H23" s="53"/>
      <c r="I23" s="54"/>
      <c r="J23" s="55">
        <v>0.17799999999999999</v>
      </c>
      <c r="K23" s="194"/>
      <c r="L23" s="194"/>
      <c r="M23" s="194"/>
      <c r="N23" s="194"/>
      <c r="O23" s="194"/>
      <c r="P23" s="199"/>
      <c r="Q23" s="32"/>
      <c r="R23" s="85"/>
      <c r="S23" s="32"/>
      <c r="T23" s="32"/>
      <c r="U23" s="32"/>
      <c r="V23" s="32"/>
      <c r="W23" s="32"/>
      <c r="X23" s="32"/>
      <c r="Y23" s="32"/>
      <c r="Z23" s="32"/>
    </row>
    <row r="24" spans="1:26" s="40" customFormat="1" ht="13.5" customHeight="1" x14ac:dyDescent="0.25">
      <c r="A24" s="32"/>
      <c r="B24" s="212">
        <v>2</v>
      </c>
      <c r="C24" s="215">
        <f>+C19+$N$12</f>
        <v>2</v>
      </c>
      <c r="D24" s="192">
        <v>0.55100000000000005</v>
      </c>
      <c r="E24" s="192">
        <v>0.40600000000000003</v>
      </c>
      <c r="F24" s="41" t="s">
        <v>76</v>
      </c>
      <c r="G24" s="42">
        <v>0</v>
      </c>
      <c r="H24" s="43"/>
      <c r="I24" s="45"/>
      <c r="J24" s="45">
        <v>5.7000000000000002E-2</v>
      </c>
      <c r="K24" s="192">
        <f>+IF(E24&lt;=0.12,(J26),(IF(E24&lt;0.16,((J25+2*J26+J27)/4),IF(E24&gt;=0.16,((J24+3*J25+2*J26+3*J27+J28)/10)))))</f>
        <v>9.8699999999999996E-2</v>
      </c>
      <c r="L24" s="192">
        <f>ROUND(+(D19+D24)/2*(C24-C19),3)</f>
        <v>0.499</v>
      </c>
      <c r="M24" s="192">
        <f>ROUND(+K24*L24,4)</f>
        <v>4.9299999999999997E-2</v>
      </c>
      <c r="N24" s="195">
        <f>ROUND(+M24/$M$103*100,2)</f>
        <v>1.1499999999999999</v>
      </c>
      <c r="O24" s="196"/>
      <c r="P24" s="197"/>
      <c r="Q24" s="32"/>
      <c r="R24" s="85"/>
      <c r="S24" s="32"/>
      <c r="T24" s="32"/>
      <c r="U24" s="32"/>
      <c r="V24" s="32"/>
      <c r="W24" s="32"/>
      <c r="X24" s="32"/>
      <c r="Y24" s="32"/>
      <c r="Z24" s="32"/>
    </row>
    <row r="25" spans="1:26" s="40" customFormat="1" ht="13.5" customHeight="1" x14ac:dyDescent="0.25">
      <c r="A25" s="32"/>
      <c r="B25" s="213"/>
      <c r="C25" s="193"/>
      <c r="D25" s="193"/>
      <c r="E25" s="193"/>
      <c r="F25" s="46" t="s">
        <v>77</v>
      </c>
      <c r="G25" s="47">
        <f t="shared" ref="G25" si="0">IF(E24&lt;0.125,"NA",IF(0.125&lt;=E24,(0.2*E24)))</f>
        <v>8.1200000000000008E-2</v>
      </c>
      <c r="H25" s="48"/>
      <c r="I25" s="50"/>
      <c r="J25" s="50">
        <v>6.4000000000000001E-2</v>
      </c>
      <c r="K25" s="193"/>
      <c r="L25" s="193"/>
      <c r="M25" s="193"/>
      <c r="N25" s="193"/>
      <c r="O25" s="193"/>
      <c r="P25" s="198"/>
      <c r="Q25" s="32"/>
      <c r="R25" s="85"/>
      <c r="S25" s="32"/>
      <c r="T25" s="32"/>
      <c r="U25" s="32"/>
      <c r="V25" s="32"/>
      <c r="W25" s="32"/>
      <c r="X25" s="32"/>
      <c r="Y25" s="32"/>
      <c r="Z25" s="32"/>
    </row>
    <row r="26" spans="1:26" s="40" customFormat="1" ht="13.5" customHeight="1" x14ac:dyDescent="0.25">
      <c r="A26" s="32"/>
      <c r="B26" s="213"/>
      <c r="C26" s="193"/>
      <c r="D26" s="193"/>
      <c r="E26" s="193"/>
      <c r="F26" s="46" t="s">
        <v>78</v>
      </c>
      <c r="G26" s="47">
        <f t="shared" ref="G26" si="1">+E24*0.4</f>
        <v>0.16240000000000002</v>
      </c>
      <c r="H26" s="48"/>
      <c r="I26" s="50"/>
      <c r="J26" s="50">
        <v>0.11600000000000001</v>
      </c>
      <c r="K26" s="193"/>
      <c r="L26" s="193"/>
      <c r="M26" s="193"/>
      <c r="N26" s="193"/>
      <c r="O26" s="193"/>
      <c r="P26" s="198"/>
      <c r="Q26" s="32"/>
      <c r="R26" s="85"/>
      <c r="S26" s="32"/>
      <c r="T26" s="32"/>
      <c r="U26" s="32"/>
      <c r="V26" s="32"/>
      <c r="W26" s="32"/>
      <c r="X26" s="32"/>
      <c r="Y26" s="32"/>
      <c r="Z26" s="32"/>
    </row>
    <row r="27" spans="1:26" s="40" customFormat="1" ht="13.5" customHeight="1" x14ac:dyDescent="0.25">
      <c r="A27" s="32"/>
      <c r="B27" s="213"/>
      <c r="C27" s="193"/>
      <c r="D27" s="193"/>
      <c r="E27" s="193"/>
      <c r="F27" s="46" t="s">
        <v>79</v>
      </c>
      <c r="G27" s="47">
        <f t="shared" ref="G27" si="2">IF(E24&lt;0.125,"NA",IF(0.125&lt;=E24,(0.8*E24)))</f>
        <v>0.32480000000000003</v>
      </c>
      <c r="H27" s="48"/>
      <c r="I27" s="50"/>
      <c r="J27" s="50">
        <v>0.124</v>
      </c>
      <c r="K27" s="193"/>
      <c r="L27" s="193"/>
      <c r="M27" s="193"/>
      <c r="N27" s="193"/>
      <c r="O27" s="193"/>
      <c r="P27" s="198"/>
      <c r="Q27" s="32"/>
      <c r="R27" s="85"/>
      <c r="S27" s="32"/>
      <c r="T27" s="32"/>
      <c r="U27" s="32"/>
      <c r="V27" s="32"/>
      <c r="W27" s="32"/>
      <c r="X27" s="32"/>
      <c r="Y27" s="32"/>
      <c r="Z27" s="32"/>
    </row>
    <row r="28" spans="1:26" s="40" customFormat="1" ht="13.5" customHeight="1" thickBot="1" x14ac:dyDescent="0.3">
      <c r="A28" s="32"/>
      <c r="B28" s="214"/>
      <c r="C28" s="194"/>
      <c r="D28" s="194"/>
      <c r="E28" s="194"/>
      <c r="F28" s="51" t="s">
        <v>80</v>
      </c>
      <c r="G28" s="52">
        <f t="shared" ref="G28" si="3">+E24</f>
        <v>0.40600000000000003</v>
      </c>
      <c r="H28" s="53"/>
      <c r="I28" s="55"/>
      <c r="J28" s="55">
        <v>0.13400000000000001</v>
      </c>
      <c r="K28" s="194"/>
      <c r="L28" s="194"/>
      <c r="M28" s="194"/>
      <c r="N28" s="194"/>
      <c r="O28" s="194"/>
      <c r="P28" s="199"/>
      <c r="Q28" s="32"/>
      <c r="R28" s="85"/>
      <c r="S28" s="32"/>
      <c r="T28" s="32"/>
      <c r="U28" s="32"/>
      <c r="V28" s="32"/>
      <c r="W28" s="32"/>
      <c r="X28" s="32"/>
      <c r="Y28" s="32"/>
      <c r="Z28" s="32"/>
    </row>
    <row r="29" spans="1:26" s="40" customFormat="1" ht="13.5" customHeight="1" x14ac:dyDescent="0.25">
      <c r="A29" s="32"/>
      <c r="B29" s="212">
        <v>3</v>
      </c>
      <c r="C29" s="215">
        <f>+C24+$N$12</f>
        <v>3</v>
      </c>
      <c r="D29" s="192">
        <v>0.89600000000000002</v>
      </c>
      <c r="E29" s="192">
        <v>0.88600000000000001</v>
      </c>
      <c r="F29" s="41" t="s">
        <v>76</v>
      </c>
      <c r="G29" s="42">
        <v>0</v>
      </c>
      <c r="H29" s="43"/>
      <c r="I29" s="44"/>
      <c r="J29" s="45"/>
      <c r="K29" s="192"/>
      <c r="L29" s="192"/>
      <c r="M29" s="192"/>
      <c r="N29" s="195"/>
      <c r="O29" s="196"/>
      <c r="P29" s="197"/>
      <c r="Q29" s="32"/>
      <c r="R29" s="85"/>
      <c r="S29" s="32"/>
      <c r="T29" s="32"/>
      <c r="U29" s="32"/>
      <c r="V29" s="32"/>
      <c r="W29" s="32"/>
      <c r="X29" s="32"/>
      <c r="Y29" s="32"/>
      <c r="Z29" s="32"/>
    </row>
    <row r="30" spans="1:26" s="40" customFormat="1" ht="13.5" customHeight="1" x14ac:dyDescent="0.25">
      <c r="A30" s="32"/>
      <c r="B30" s="213"/>
      <c r="C30" s="193"/>
      <c r="D30" s="193"/>
      <c r="E30" s="193"/>
      <c r="F30" s="46" t="s">
        <v>77</v>
      </c>
      <c r="G30" s="47">
        <f t="shared" ref="G30" si="4">IF(E29&lt;0.125,"NA",IF(0.125&lt;=E29,(0.2*E29)))</f>
        <v>0.17720000000000002</v>
      </c>
      <c r="H30" s="48"/>
      <c r="I30" s="49"/>
      <c r="J30" s="50"/>
      <c r="K30" s="193"/>
      <c r="L30" s="193"/>
      <c r="M30" s="193"/>
      <c r="N30" s="193"/>
      <c r="O30" s="193"/>
      <c r="P30" s="198"/>
      <c r="Q30" s="32"/>
      <c r="R30" s="85"/>
      <c r="S30" s="32"/>
      <c r="T30" s="32"/>
      <c r="U30" s="32"/>
      <c r="V30" s="32"/>
      <c r="W30" s="32"/>
      <c r="X30" s="32"/>
      <c r="Y30" s="32"/>
      <c r="Z30" s="32"/>
    </row>
    <row r="31" spans="1:26" s="40" customFormat="1" ht="13.5" customHeight="1" x14ac:dyDescent="0.25">
      <c r="A31" s="32"/>
      <c r="B31" s="213"/>
      <c r="C31" s="193"/>
      <c r="D31" s="193"/>
      <c r="E31" s="193"/>
      <c r="F31" s="46" t="s">
        <v>78</v>
      </c>
      <c r="G31" s="47">
        <f t="shared" ref="G31" si="5">+E29*0.4</f>
        <v>0.35440000000000005</v>
      </c>
      <c r="H31" s="48"/>
      <c r="I31" s="49"/>
      <c r="J31" s="50"/>
      <c r="K31" s="193"/>
      <c r="L31" s="193"/>
      <c r="M31" s="193"/>
      <c r="N31" s="193"/>
      <c r="O31" s="193"/>
      <c r="P31" s="198"/>
      <c r="Q31" s="32"/>
      <c r="R31" s="85"/>
      <c r="S31" s="32"/>
      <c r="T31" s="32"/>
      <c r="U31" s="32"/>
      <c r="V31" s="32"/>
      <c r="W31" s="32"/>
      <c r="X31" s="32"/>
      <c r="Y31" s="32"/>
      <c r="Z31" s="32"/>
    </row>
    <row r="32" spans="1:26" s="40" customFormat="1" ht="13.5" customHeight="1" x14ac:dyDescent="0.25">
      <c r="A32" s="32"/>
      <c r="B32" s="213"/>
      <c r="C32" s="193"/>
      <c r="D32" s="193"/>
      <c r="E32" s="193"/>
      <c r="F32" s="46" t="s">
        <v>79</v>
      </c>
      <c r="G32" s="47">
        <f t="shared" ref="G32" si="6">IF(E29&lt;0.125,"NA",IF(0.125&lt;=E29,(0.8*E29)))</f>
        <v>0.7088000000000001</v>
      </c>
      <c r="H32" s="48"/>
      <c r="I32" s="49"/>
      <c r="J32" s="50"/>
      <c r="K32" s="193"/>
      <c r="L32" s="193"/>
      <c r="M32" s="193"/>
      <c r="N32" s="193"/>
      <c r="O32" s="193"/>
      <c r="P32" s="198"/>
      <c r="Q32" s="32"/>
      <c r="R32" s="85"/>
      <c r="S32" s="32"/>
      <c r="T32" s="32"/>
      <c r="U32" s="32"/>
      <c r="V32" s="32"/>
      <c r="W32" s="32"/>
      <c r="X32" s="32"/>
      <c r="Y32" s="32"/>
      <c r="Z32" s="32"/>
    </row>
    <row r="33" spans="1:26" s="40" customFormat="1" ht="13.5" customHeight="1" thickBot="1" x14ac:dyDescent="0.3">
      <c r="A33" s="32"/>
      <c r="B33" s="214"/>
      <c r="C33" s="194"/>
      <c r="D33" s="194"/>
      <c r="E33" s="194"/>
      <c r="F33" s="51" t="s">
        <v>80</v>
      </c>
      <c r="G33" s="52">
        <f t="shared" ref="G33" si="7">+E29</f>
        <v>0.88600000000000001</v>
      </c>
      <c r="H33" s="53"/>
      <c r="I33" s="54"/>
      <c r="J33" s="55"/>
      <c r="K33" s="194"/>
      <c r="L33" s="194"/>
      <c r="M33" s="194"/>
      <c r="N33" s="194"/>
      <c r="O33" s="194"/>
      <c r="P33" s="199"/>
      <c r="Q33" s="32"/>
      <c r="R33" s="85"/>
      <c r="S33" s="32"/>
      <c r="T33" s="32"/>
      <c r="U33" s="32"/>
      <c r="V33" s="32"/>
      <c r="W33" s="32"/>
      <c r="X33" s="32"/>
      <c r="Y33" s="32"/>
      <c r="Z33" s="32"/>
    </row>
    <row r="34" spans="1:26" s="40" customFormat="1" ht="13.5" customHeight="1" x14ac:dyDescent="0.25">
      <c r="A34" s="32"/>
      <c r="B34" s="212">
        <v>4</v>
      </c>
      <c r="C34" s="215">
        <f>+C29+$N$12</f>
        <v>4</v>
      </c>
      <c r="D34" s="192">
        <v>0.41599999999999998</v>
      </c>
      <c r="E34" s="192">
        <v>0.68600000000000005</v>
      </c>
      <c r="F34" s="41" t="s">
        <v>76</v>
      </c>
      <c r="G34" s="42">
        <v>0</v>
      </c>
      <c r="H34" s="43"/>
      <c r="I34" s="44"/>
      <c r="J34" s="45">
        <v>0.17799999999999999</v>
      </c>
      <c r="K34" s="192">
        <f t="shared" ref="K34" si="8">+IF(E34&lt;=0.12,(J36),(IF(E34&lt;0.16,((J35+2*J36+J37)/4),IF(E34&gt;=0.16,((J34+3*J35+2*J36+3*J37+J38)/10)))))</f>
        <v>0.51050000000000006</v>
      </c>
      <c r="L34" s="192">
        <f>ROUND(+(D29+D34)/2*(C34-C29),3)</f>
        <v>0.65600000000000003</v>
      </c>
      <c r="M34" s="192">
        <f t="shared" ref="M34" si="9">ROUND(+K34*L34,4)</f>
        <v>0.33489999999999998</v>
      </c>
      <c r="N34" s="195">
        <f t="shared" ref="N34" si="10">ROUND(+M34/$M$103*100,2)</f>
        <v>7.83</v>
      </c>
      <c r="O34" s="196"/>
      <c r="P34" s="197"/>
      <c r="Q34" s="32"/>
      <c r="R34" s="85"/>
      <c r="S34" s="32"/>
      <c r="T34" s="32"/>
      <c r="U34" s="32"/>
      <c r="V34" s="32"/>
      <c r="W34" s="32"/>
      <c r="X34" s="32"/>
      <c r="Y34" s="32"/>
      <c r="Z34" s="32"/>
    </row>
    <row r="35" spans="1:26" s="40" customFormat="1" ht="13.5" customHeight="1" x14ac:dyDescent="0.25">
      <c r="A35" s="32"/>
      <c r="B35" s="213"/>
      <c r="C35" s="193"/>
      <c r="D35" s="193"/>
      <c r="E35" s="193"/>
      <c r="F35" s="46" t="s">
        <v>77</v>
      </c>
      <c r="G35" s="47">
        <f t="shared" ref="G35" si="11">IF(E34&lt;0.125,"NA",IF(0.125&lt;=E34,(0.2*E34)))</f>
        <v>0.13720000000000002</v>
      </c>
      <c r="H35" s="48"/>
      <c r="I35" s="49"/>
      <c r="J35" s="50">
        <v>0.28199999999999997</v>
      </c>
      <c r="K35" s="193"/>
      <c r="L35" s="193"/>
      <c r="M35" s="193"/>
      <c r="N35" s="193"/>
      <c r="O35" s="193"/>
      <c r="P35" s="198"/>
      <c r="Q35" s="32"/>
      <c r="R35" s="85"/>
      <c r="S35" s="32"/>
      <c r="T35" s="32"/>
      <c r="U35" s="32"/>
      <c r="V35" s="32"/>
      <c r="W35" s="32"/>
      <c r="X35" s="32"/>
      <c r="Y35" s="32"/>
      <c r="Z35" s="32"/>
    </row>
    <row r="36" spans="1:26" s="40" customFormat="1" ht="13.5" customHeight="1" x14ac:dyDescent="0.25">
      <c r="A36" s="32"/>
      <c r="B36" s="213"/>
      <c r="C36" s="193"/>
      <c r="D36" s="193"/>
      <c r="E36" s="193"/>
      <c r="F36" s="46" t="s">
        <v>78</v>
      </c>
      <c r="G36" s="47">
        <f t="shared" ref="G36" si="12">+E34*0.4</f>
        <v>0.27440000000000003</v>
      </c>
      <c r="H36" s="48"/>
      <c r="I36" s="49"/>
      <c r="J36" s="50">
        <v>0.65200000000000002</v>
      </c>
      <c r="K36" s="193"/>
      <c r="L36" s="193"/>
      <c r="M36" s="193"/>
      <c r="N36" s="193"/>
      <c r="O36" s="193"/>
      <c r="P36" s="198"/>
      <c r="Q36" s="32"/>
      <c r="R36" s="85"/>
      <c r="S36" s="32"/>
      <c r="T36" s="32"/>
      <c r="U36" s="32"/>
      <c r="V36" s="32"/>
      <c r="W36" s="32"/>
      <c r="X36" s="32"/>
      <c r="Y36" s="32"/>
      <c r="Z36" s="32"/>
    </row>
    <row r="37" spans="1:26" s="40" customFormat="1" ht="13.5" customHeight="1" x14ac:dyDescent="0.25">
      <c r="A37" s="32"/>
      <c r="B37" s="213"/>
      <c r="C37" s="193"/>
      <c r="D37" s="193"/>
      <c r="E37" s="193"/>
      <c r="F37" s="46" t="s">
        <v>79</v>
      </c>
      <c r="G37" s="47">
        <f t="shared" ref="G37" si="13">IF(E34&lt;0.125,"NA",IF(0.125&lt;=E34,(0.8*E34)))</f>
        <v>0.54880000000000007</v>
      </c>
      <c r="H37" s="48"/>
      <c r="I37" s="49"/>
      <c r="J37" s="50">
        <v>0.69399999999999995</v>
      </c>
      <c r="K37" s="193"/>
      <c r="L37" s="193"/>
      <c r="M37" s="193"/>
      <c r="N37" s="193"/>
      <c r="O37" s="193"/>
      <c r="P37" s="198"/>
      <c r="Q37" s="32"/>
      <c r="R37" s="85"/>
      <c r="S37" s="32"/>
      <c r="T37" s="32"/>
      <c r="U37" s="32"/>
      <c r="V37" s="32"/>
      <c r="W37" s="32"/>
      <c r="X37" s="32"/>
      <c r="Y37" s="32"/>
      <c r="Z37" s="32"/>
    </row>
    <row r="38" spans="1:26" s="40" customFormat="1" ht="13.5" customHeight="1" thickBot="1" x14ac:dyDescent="0.3">
      <c r="A38" s="32"/>
      <c r="B38" s="214"/>
      <c r="C38" s="194"/>
      <c r="D38" s="194"/>
      <c r="E38" s="194"/>
      <c r="F38" s="51" t="s">
        <v>80</v>
      </c>
      <c r="G38" s="52">
        <f t="shared" ref="G38" si="14">+E34</f>
        <v>0.68600000000000005</v>
      </c>
      <c r="H38" s="53"/>
      <c r="I38" s="54"/>
      <c r="J38" s="55">
        <v>0.69499999999999995</v>
      </c>
      <c r="K38" s="194"/>
      <c r="L38" s="194"/>
      <c r="M38" s="194"/>
      <c r="N38" s="194"/>
      <c r="O38" s="194"/>
      <c r="P38" s="199"/>
      <c r="Q38" s="32"/>
      <c r="R38" s="85"/>
      <c r="S38" s="32"/>
      <c r="T38" s="32"/>
      <c r="U38" s="32"/>
      <c r="V38" s="32"/>
      <c r="W38" s="32"/>
      <c r="X38" s="32"/>
      <c r="Y38" s="32"/>
      <c r="Z38" s="32"/>
    </row>
    <row r="39" spans="1:26" s="40" customFormat="1" ht="13.5" customHeight="1" x14ac:dyDescent="0.25">
      <c r="A39" s="32"/>
      <c r="B39" s="212">
        <v>5</v>
      </c>
      <c r="C39" s="215">
        <f>+C34+$N$12</f>
        <v>5</v>
      </c>
      <c r="D39" s="192">
        <v>0.55400000000000005</v>
      </c>
      <c r="E39" s="192">
        <v>0.33800000000000002</v>
      </c>
      <c r="F39" s="41" t="s">
        <v>76</v>
      </c>
      <c r="G39" s="42">
        <v>0</v>
      </c>
      <c r="H39" s="43"/>
      <c r="I39" s="44"/>
      <c r="J39" s="45">
        <v>0.437</v>
      </c>
      <c r="K39" s="192">
        <f t="shared" ref="K39" si="15">+IF(E39&lt;=0.12,(J41),(IF(E39&lt;0.16,((J40+2*J41+J42)/4),IF(E39&gt;=0.16,((J39+3*J40+2*J41+3*J42+J43)/10)))))</f>
        <v>0.48980000000000007</v>
      </c>
      <c r="L39" s="192">
        <f>ROUND(+(D34+D39)/2*(C39-C34),3)</f>
        <v>0.48499999999999999</v>
      </c>
      <c r="M39" s="192">
        <f t="shared" ref="M39" si="16">ROUND(+K39*L39,4)</f>
        <v>0.23760000000000001</v>
      </c>
      <c r="N39" s="195">
        <f t="shared" ref="N39" si="17">ROUND(+M39/$M$103*100,2)</f>
        <v>5.56</v>
      </c>
      <c r="O39" s="196"/>
      <c r="P39" s="197"/>
      <c r="Q39" s="32"/>
      <c r="R39" s="85"/>
      <c r="S39" s="32"/>
      <c r="T39" s="32"/>
      <c r="U39" s="32"/>
      <c r="V39" s="32"/>
      <c r="W39" s="32"/>
      <c r="X39" s="32"/>
      <c r="Y39" s="32"/>
      <c r="Z39" s="32"/>
    </row>
    <row r="40" spans="1:26" s="40" customFormat="1" ht="13.5" customHeight="1" x14ac:dyDescent="0.25">
      <c r="A40" s="32"/>
      <c r="B40" s="213"/>
      <c r="C40" s="193"/>
      <c r="D40" s="193"/>
      <c r="E40" s="193"/>
      <c r="F40" s="46" t="s">
        <v>77</v>
      </c>
      <c r="G40" s="47">
        <f t="shared" ref="G40" si="18">IF(E39&lt;0.125,"NA",IF(0.125&lt;=E39,(0.2*E39)))</f>
        <v>6.7600000000000007E-2</v>
      </c>
      <c r="H40" s="48"/>
      <c r="I40" s="49"/>
      <c r="J40" s="50">
        <v>0.47699999999999998</v>
      </c>
      <c r="K40" s="193"/>
      <c r="L40" s="193"/>
      <c r="M40" s="193"/>
      <c r="N40" s="193"/>
      <c r="O40" s="193"/>
      <c r="P40" s="198"/>
      <c r="Q40" s="32"/>
      <c r="R40" s="85"/>
      <c r="S40" s="32"/>
      <c r="T40" s="32"/>
      <c r="U40" s="32"/>
      <c r="V40" s="32"/>
      <c r="W40" s="32"/>
      <c r="X40" s="32"/>
      <c r="Y40" s="32"/>
      <c r="Z40" s="32"/>
    </row>
    <row r="41" spans="1:26" s="40" customFormat="1" ht="13.5" customHeight="1" x14ac:dyDescent="0.25">
      <c r="A41" s="32"/>
      <c r="B41" s="213"/>
      <c r="C41" s="193"/>
      <c r="D41" s="193"/>
      <c r="E41" s="193"/>
      <c r="F41" s="46" t="s">
        <v>78</v>
      </c>
      <c r="G41" s="47">
        <f t="shared" ref="G41" si="19">+E39*0.4</f>
        <v>0.13520000000000001</v>
      </c>
      <c r="H41" s="48"/>
      <c r="I41" s="49"/>
      <c r="J41" s="50">
        <v>0.48799999999999999</v>
      </c>
      <c r="K41" s="193"/>
      <c r="L41" s="193"/>
      <c r="M41" s="193"/>
      <c r="N41" s="193"/>
      <c r="O41" s="193"/>
      <c r="P41" s="198"/>
      <c r="Q41" s="32"/>
      <c r="R41" s="85"/>
      <c r="S41" s="32"/>
      <c r="T41" s="32"/>
      <c r="U41" s="32"/>
      <c r="V41" s="32"/>
      <c r="W41" s="32"/>
      <c r="X41" s="32"/>
      <c r="Y41" s="32"/>
      <c r="Z41" s="32"/>
    </row>
    <row r="42" spans="1:26" s="40" customFormat="1" ht="13.5" customHeight="1" x14ac:dyDescent="0.25">
      <c r="A42" s="32"/>
      <c r="B42" s="213"/>
      <c r="C42" s="193"/>
      <c r="D42" s="193"/>
      <c r="E42" s="193"/>
      <c r="F42" s="46" t="s">
        <v>79</v>
      </c>
      <c r="G42" s="47">
        <f t="shared" ref="G42" si="20">IF(E39&lt;0.125,"NA",IF(0.125&lt;=E39,(0.8*E39)))</f>
        <v>0.27040000000000003</v>
      </c>
      <c r="H42" s="48"/>
      <c r="I42" s="49"/>
      <c r="J42" s="50">
        <v>0.497</v>
      </c>
      <c r="K42" s="193"/>
      <c r="L42" s="193"/>
      <c r="M42" s="193"/>
      <c r="N42" s="193"/>
      <c r="O42" s="193"/>
      <c r="P42" s="198"/>
      <c r="Q42" s="32"/>
      <c r="R42" s="85"/>
      <c r="S42" s="32"/>
      <c r="T42" s="32"/>
      <c r="U42" s="32"/>
      <c r="V42" s="32"/>
      <c r="W42" s="32"/>
      <c r="X42" s="32"/>
      <c r="Y42" s="32"/>
      <c r="Z42" s="32"/>
    </row>
    <row r="43" spans="1:26" s="40" customFormat="1" ht="13.5" customHeight="1" thickBot="1" x14ac:dyDescent="0.3">
      <c r="A43" s="32"/>
      <c r="B43" s="214"/>
      <c r="C43" s="194"/>
      <c r="D43" s="194"/>
      <c r="E43" s="194"/>
      <c r="F43" s="51" t="s">
        <v>80</v>
      </c>
      <c r="G43" s="52">
        <f t="shared" ref="G43" si="21">+E39</f>
        <v>0.33800000000000002</v>
      </c>
      <c r="H43" s="53"/>
      <c r="I43" s="54"/>
      <c r="J43" s="55">
        <v>0.56299999999999994</v>
      </c>
      <c r="K43" s="194"/>
      <c r="L43" s="194"/>
      <c r="M43" s="194"/>
      <c r="N43" s="194"/>
      <c r="O43" s="194"/>
      <c r="P43" s="199"/>
      <c r="Q43" s="32"/>
      <c r="R43" s="85"/>
      <c r="S43" s="32"/>
      <c r="T43" s="32"/>
      <c r="U43" s="32"/>
      <c r="V43" s="32"/>
      <c r="W43" s="32"/>
      <c r="X43" s="32"/>
      <c r="Y43" s="32"/>
      <c r="Z43" s="32"/>
    </row>
    <row r="44" spans="1:26" s="40" customFormat="1" ht="13.5" customHeight="1" x14ac:dyDescent="0.25">
      <c r="A44" s="32"/>
      <c r="B44" s="212">
        <v>6</v>
      </c>
      <c r="C44" s="215">
        <f t="shared" ref="C44" si="22">+C39+$N$12</f>
        <v>6</v>
      </c>
      <c r="D44" s="192">
        <v>0.58599999999999997</v>
      </c>
      <c r="E44" s="192">
        <v>0.55600000000000005</v>
      </c>
      <c r="F44" s="41" t="s">
        <v>76</v>
      </c>
      <c r="G44" s="42">
        <v>0</v>
      </c>
      <c r="H44" s="43"/>
      <c r="I44" s="44"/>
      <c r="J44" s="45">
        <v>0.66</v>
      </c>
      <c r="K44" s="192">
        <f t="shared" ref="K44" si="23">+IF(E44&lt;=0.12,(J46),(IF(E44&lt;0.16,((J45+2*J46+J47)/4),IF(E44&gt;=0.16,((J44+3*J45+2*J46+3*J47+J48)/10)))))</f>
        <v>0.85089999999999999</v>
      </c>
      <c r="L44" s="192">
        <f>ROUND(+(D39+D44)/2*(C44-C39),3)</f>
        <v>0.56999999999999995</v>
      </c>
      <c r="M44" s="192">
        <f t="shared" ref="M44" si="24">ROUND(+K44*L44,4)</f>
        <v>0.48499999999999999</v>
      </c>
      <c r="N44" s="195">
        <f t="shared" ref="N44" si="25">ROUND(+M44/$M$103*100,2)</f>
        <v>11.34</v>
      </c>
      <c r="O44" s="196"/>
      <c r="P44" s="197"/>
      <c r="Q44" s="32"/>
      <c r="R44" s="85"/>
      <c r="S44" s="32"/>
      <c r="T44" s="32"/>
      <c r="U44" s="32"/>
      <c r="V44" s="32"/>
      <c r="W44" s="32"/>
      <c r="X44" s="32"/>
      <c r="Y44" s="32"/>
      <c r="Z44" s="32"/>
    </row>
    <row r="45" spans="1:26" s="40" customFormat="1" ht="13.5" customHeight="1" x14ac:dyDescent="0.25">
      <c r="A45" s="32"/>
      <c r="B45" s="213"/>
      <c r="C45" s="193"/>
      <c r="D45" s="193"/>
      <c r="E45" s="193"/>
      <c r="F45" s="46" t="s">
        <v>77</v>
      </c>
      <c r="G45" s="47">
        <f t="shared" ref="G45" si="26">IF(E44&lt;0.125,"NA",IF(0.125&lt;=E44,(0.2*E44)))</f>
        <v>0.11120000000000002</v>
      </c>
      <c r="H45" s="48"/>
      <c r="I45" s="49"/>
      <c r="J45" s="50">
        <v>0.70199999999999996</v>
      </c>
      <c r="K45" s="193"/>
      <c r="L45" s="193"/>
      <c r="M45" s="193"/>
      <c r="N45" s="193"/>
      <c r="O45" s="193"/>
      <c r="P45" s="198"/>
      <c r="Q45" s="32"/>
      <c r="R45" s="85"/>
      <c r="S45" s="32"/>
      <c r="T45" s="32"/>
      <c r="U45" s="32"/>
      <c r="V45" s="32"/>
      <c r="W45" s="32"/>
      <c r="X45" s="32"/>
      <c r="Y45" s="32"/>
      <c r="Z45" s="32"/>
    </row>
    <row r="46" spans="1:26" s="40" customFormat="1" ht="13.5" customHeight="1" x14ac:dyDescent="0.25">
      <c r="A46" s="32"/>
      <c r="B46" s="213"/>
      <c r="C46" s="193"/>
      <c r="D46" s="193"/>
      <c r="E46" s="193"/>
      <c r="F46" s="46" t="s">
        <v>78</v>
      </c>
      <c r="G46" s="47">
        <f t="shared" ref="G46" si="27">+E44*0.4</f>
        <v>0.22240000000000004</v>
      </c>
      <c r="H46" s="48"/>
      <c r="I46" s="49"/>
      <c r="J46" s="50">
        <v>0.72199999999999998</v>
      </c>
      <c r="K46" s="193"/>
      <c r="L46" s="193"/>
      <c r="M46" s="193"/>
      <c r="N46" s="193"/>
      <c r="O46" s="193"/>
      <c r="P46" s="198"/>
      <c r="Q46" s="32"/>
      <c r="R46" s="85"/>
      <c r="S46" s="32"/>
      <c r="T46" s="32"/>
      <c r="U46" s="32"/>
      <c r="V46" s="32"/>
      <c r="W46" s="32"/>
      <c r="X46" s="32"/>
      <c r="Y46" s="32"/>
      <c r="Z46" s="32"/>
    </row>
    <row r="47" spans="1:26" s="40" customFormat="1" ht="13.5" customHeight="1" x14ac:dyDescent="0.25">
      <c r="A47" s="32"/>
      <c r="B47" s="213"/>
      <c r="C47" s="193"/>
      <c r="D47" s="193"/>
      <c r="E47" s="193"/>
      <c r="F47" s="46" t="s">
        <v>79</v>
      </c>
      <c r="G47" s="47">
        <f t="shared" ref="G47" si="28">IF(E44&lt;0.125,"NA",IF(0.125&lt;=E44,(0.8*E44)))</f>
        <v>0.44480000000000008</v>
      </c>
      <c r="H47" s="48"/>
      <c r="I47" s="49"/>
      <c r="J47" s="50">
        <v>0.878</v>
      </c>
      <c r="K47" s="193"/>
      <c r="L47" s="193"/>
      <c r="M47" s="193"/>
      <c r="N47" s="193"/>
      <c r="O47" s="193"/>
      <c r="P47" s="198"/>
      <c r="Q47" s="32"/>
      <c r="R47" s="85"/>
      <c r="S47" s="32"/>
      <c r="T47" s="32"/>
      <c r="U47" s="32"/>
      <c r="V47" s="32"/>
      <c r="W47" s="32"/>
      <c r="X47" s="32"/>
      <c r="Y47" s="32"/>
      <c r="Z47" s="32"/>
    </row>
    <row r="48" spans="1:26" s="40" customFormat="1" ht="13.5" customHeight="1" thickBot="1" x14ac:dyDescent="0.3">
      <c r="A48" s="32"/>
      <c r="B48" s="214"/>
      <c r="C48" s="194"/>
      <c r="D48" s="194"/>
      <c r="E48" s="194"/>
      <c r="F48" s="51" t="s">
        <v>80</v>
      </c>
      <c r="G48" s="52">
        <f t="shared" ref="G48" si="29">+E44</f>
        <v>0.55600000000000005</v>
      </c>
      <c r="H48" s="53"/>
      <c r="I48" s="54"/>
      <c r="J48" s="55">
        <v>1.665</v>
      </c>
      <c r="K48" s="194"/>
      <c r="L48" s="194"/>
      <c r="M48" s="194"/>
      <c r="N48" s="194"/>
      <c r="O48" s="194"/>
      <c r="P48" s="199"/>
      <c r="Q48" s="32"/>
      <c r="R48" s="85"/>
      <c r="S48" s="32"/>
      <c r="T48" s="32"/>
      <c r="U48" s="32"/>
      <c r="V48" s="32"/>
      <c r="W48" s="32"/>
      <c r="X48" s="32"/>
      <c r="Y48" s="32"/>
      <c r="Z48" s="32"/>
    </row>
    <row r="49" spans="1:26" s="40" customFormat="1" ht="13.5" customHeight="1" x14ac:dyDescent="0.25">
      <c r="A49" s="32"/>
      <c r="B49" s="212">
        <v>7</v>
      </c>
      <c r="C49" s="215">
        <f t="shared" ref="C49" si="30">+C44+$N$12</f>
        <v>7</v>
      </c>
      <c r="D49" s="192">
        <v>0.53400000000000003</v>
      </c>
      <c r="E49" s="192">
        <v>0.42099999999999999</v>
      </c>
      <c r="F49" s="41" t="s">
        <v>76</v>
      </c>
      <c r="G49" s="42">
        <v>0</v>
      </c>
      <c r="H49" s="43"/>
      <c r="I49" s="44"/>
      <c r="J49" s="45">
        <v>0.41299999999999998</v>
      </c>
      <c r="K49" s="192">
        <f t="shared" ref="K49" si="31">+IF(E49&lt;=0.12,(J51),(IF(E49&lt;0.16,((J50+2*J51+J52)/4),IF(E49&gt;=0.16,((J49+3*J50+2*J51+3*J52+J53)/10)))))</f>
        <v>1.0739999999999998</v>
      </c>
      <c r="L49" s="192">
        <f>ROUND(+(D44+D49)/2*(C49-C44),3)</f>
        <v>0.56000000000000005</v>
      </c>
      <c r="M49" s="192">
        <f t="shared" ref="M49" si="32">ROUND(+K49*L49,4)</f>
        <v>0.60140000000000005</v>
      </c>
      <c r="N49" s="195">
        <f t="shared" ref="N49" si="33">ROUND(+M49/$M$103*100,2)</f>
        <v>14.06</v>
      </c>
      <c r="O49" s="196"/>
      <c r="P49" s="197"/>
      <c r="Q49" s="32"/>
      <c r="R49" s="85"/>
      <c r="S49" s="32"/>
      <c r="T49" s="32"/>
      <c r="U49" s="32"/>
      <c r="V49" s="32"/>
      <c r="W49" s="32"/>
      <c r="X49" s="32"/>
      <c r="Y49" s="32"/>
      <c r="Z49" s="32"/>
    </row>
    <row r="50" spans="1:26" s="40" customFormat="1" ht="13.5" customHeight="1" x14ac:dyDescent="0.25">
      <c r="A50" s="32"/>
      <c r="B50" s="213"/>
      <c r="C50" s="193"/>
      <c r="D50" s="193"/>
      <c r="E50" s="193"/>
      <c r="F50" s="46" t="s">
        <v>77</v>
      </c>
      <c r="G50" s="47">
        <f t="shared" ref="G50" si="34">IF(E49&lt;0.125,"NA",IF(0.125&lt;=E49,(0.2*E49)))</f>
        <v>8.4199999999999997E-2</v>
      </c>
      <c r="H50" s="48"/>
      <c r="I50" s="49"/>
      <c r="J50" s="50">
        <v>0.67200000000000004</v>
      </c>
      <c r="K50" s="193"/>
      <c r="L50" s="193"/>
      <c r="M50" s="193"/>
      <c r="N50" s="193"/>
      <c r="O50" s="193"/>
      <c r="P50" s="198"/>
      <c r="Q50" s="32"/>
      <c r="R50" s="85"/>
      <c r="S50" s="32"/>
      <c r="T50" s="32"/>
      <c r="U50" s="32"/>
      <c r="V50" s="32"/>
      <c r="W50" s="32"/>
      <c r="X50" s="32"/>
      <c r="Y50" s="32"/>
      <c r="Z50" s="32"/>
    </row>
    <row r="51" spans="1:26" s="40" customFormat="1" ht="13.5" customHeight="1" x14ac:dyDescent="0.25">
      <c r="A51" s="32"/>
      <c r="B51" s="213"/>
      <c r="C51" s="193"/>
      <c r="D51" s="193"/>
      <c r="E51" s="193"/>
      <c r="F51" s="46" t="s">
        <v>78</v>
      </c>
      <c r="G51" s="47">
        <f t="shared" ref="G51" si="35">+E49*0.4</f>
        <v>0.16839999999999999</v>
      </c>
      <c r="H51" s="48"/>
      <c r="I51" s="49"/>
      <c r="J51" s="50">
        <v>1.2330000000000001</v>
      </c>
      <c r="K51" s="193"/>
      <c r="L51" s="193"/>
      <c r="M51" s="193"/>
      <c r="N51" s="193"/>
      <c r="O51" s="193"/>
      <c r="P51" s="198"/>
      <c r="Q51" s="32"/>
      <c r="R51" s="85"/>
      <c r="S51" s="32"/>
      <c r="T51" s="32"/>
      <c r="U51" s="32"/>
      <c r="V51" s="32"/>
      <c r="W51" s="32"/>
      <c r="X51" s="32"/>
      <c r="Y51" s="32"/>
      <c r="Z51" s="32"/>
    </row>
    <row r="52" spans="1:26" s="40" customFormat="1" ht="13.5" customHeight="1" x14ac:dyDescent="0.25">
      <c r="A52" s="32"/>
      <c r="B52" s="213"/>
      <c r="C52" s="193"/>
      <c r="D52" s="193"/>
      <c r="E52" s="193"/>
      <c r="F52" s="46" t="s">
        <v>79</v>
      </c>
      <c r="G52" s="47">
        <f t="shared" ref="G52" si="36">IF(E49&lt;0.125,"NA",IF(0.125&lt;=E49,(0.8*E49)))</f>
        <v>0.33679999999999999</v>
      </c>
      <c r="H52" s="48"/>
      <c r="I52" s="49"/>
      <c r="J52" s="50">
        <v>1.464</v>
      </c>
      <c r="K52" s="193"/>
      <c r="L52" s="193"/>
      <c r="M52" s="193"/>
      <c r="N52" s="193"/>
      <c r="O52" s="193"/>
      <c r="P52" s="198"/>
      <c r="Q52" s="32"/>
      <c r="R52" s="85"/>
      <c r="S52" s="32"/>
      <c r="T52" s="32"/>
      <c r="U52" s="32"/>
      <c r="V52" s="32"/>
      <c r="W52" s="32"/>
      <c r="X52" s="32"/>
      <c r="Y52" s="32"/>
      <c r="Z52" s="32"/>
    </row>
    <row r="53" spans="1:26" s="40" customFormat="1" ht="13.5" customHeight="1" thickBot="1" x14ac:dyDescent="0.3">
      <c r="A53" s="32"/>
      <c r="B53" s="214"/>
      <c r="C53" s="194"/>
      <c r="D53" s="194"/>
      <c r="E53" s="194"/>
      <c r="F53" s="51" t="s">
        <v>80</v>
      </c>
      <c r="G53" s="52">
        <f t="shared" ref="G53" si="37">+E49</f>
        <v>0.42099999999999999</v>
      </c>
      <c r="H53" s="53"/>
      <c r="I53" s="54"/>
      <c r="J53" s="55">
        <v>1.4530000000000001</v>
      </c>
      <c r="K53" s="194"/>
      <c r="L53" s="194"/>
      <c r="M53" s="194"/>
      <c r="N53" s="194"/>
      <c r="O53" s="194"/>
      <c r="P53" s="199"/>
      <c r="Q53" s="32"/>
      <c r="R53" s="85"/>
      <c r="S53" s="32"/>
      <c r="T53" s="32"/>
      <c r="U53" s="32"/>
      <c r="V53" s="32"/>
      <c r="W53" s="32"/>
      <c r="X53" s="32"/>
      <c r="Y53" s="32"/>
      <c r="Z53" s="32"/>
    </row>
    <row r="54" spans="1:26" s="40" customFormat="1" ht="13.5" customHeight="1" x14ac:dyDescent="0.25">
      <c r="A54" s="32"/>
      <c r="B54" s="212">
        <v>8</v>
      </c>
      <c r="C54" s="215">
        <f>+C49+$N$12</f>
        <v>8</v>
      </c>
      <c r="D54" s="192">
        <v>0.59399999999999997</v>
      </c>
      <c r="E54" s="192">
        <v>0.46600000000000003</v>
      </c>
      <c r="F54" s="41" t="s">
        <v>76</v>
      </c>
      <c r="G54" s="42">
        <v>0</v>
      </c>
      <c r="H54" s="43"/>
      <c r="I54" s="44"/>
      <c r="J54" s="45">
        <v>0.35399999999999998</v>
      </c>
      <c r="K54" s="192">
        <f t="shared" ref="K54" si="38">+IF(E54&lt;=0.12,(J56),(IF(E54&lt;0.16,((J55+2*J56+J57)/4),IF(E54&gt;=0.16,((J54+3*J55+2*J56+3*J57+J58)/10)))))</f>
        <v>0.99299999999999999</v>
      </c>
      <c r="L54" s="192">
        <f>ROUND(+(D49+D54)/2*(C54-C49),3)</f>
        <v>0.56399999999999995</v>
      </c>
      <c r="M54" s="192">
        <f t="shared" ref="M54" si="39">ROUND(+K54*L54,4)</f>
        <v>0.56010000000000004</v>
      </c>
      <c r="N54" s="195">
        <f t="shared" ref="N54" si="40">ROUND(+M54/$M$103*100,2)</f>
        <v>13.1</v>
      </c>
      <c r="O54" s="196"/>
      <c r="P54" s="197"/>
      <c r="Q54" s="32"/>
      <c r="R54" s="85"/>
      <c r="S54" s="32"/>
      <c r="T54" s="32"/>
      <c r="U54" s="32"/>
      <c r="V54" s="32"/>
      <c r="W54" s="32"/>
      <c r="X54" s="32"/>
      <c r="Y54" s="32"/>
      <c r="Z54" s="32"/>
    </row>
    <row r="55" spans="1:26" s="40" customFormat="1" ht="13.5" customHeight="1" x14ac:dyDescent="0.25">
      <c r="A55" s="32"/>
      <c r="B55" s="213"/>
      <c r="C55" s="193"/>
      <c r="D55" s="193"/>
      <c r="E55" s="193"/>
      <c r="F55" s="46" t="s">
        <v>77</v>
      </c>
      <c r="G55" s="47">
        <f t="shared" ref="G55" si="41">IF(E54&lt;0.125,"NA",IF(0.125&lt;=E54,(0.2*E54)))</f>
        <v>9.3200000000000005E-2</v>
      </c>
      <c r="H55" s="48"/>
      <c r="I55" s="49"/>
      <c r="J55" s="50">
        <v>0.73599999999999999</v>
      </c>
      <c r="K55" s="193"/>
      <c r="L55" s="193"/>
      <c r="M55" s="193"/>
      <c r="N55" s="193"/>
      <c r="O55" s="193"/>
      <c r="P55" s="198"/>
      <c r="Q55" s="32"/>
      <c r="R55" s="85"/>
      <c r="S55" s="32"/>
      <c r="T55" s="32"/>
      <c r="U55" s="32"/>
      <c r="V55" s="32"/>
      <c r="W55" s="32"/>
      <c r="X55" s="32"/>
      <c r="Y55" s="32"/>
      <c r="Z55" s="32"/>
    </row>
    <row r="56" spans="1:26" s="40" customFormat="1" ht="13.5" customHeight="1" x14ac:dyDescent="0.25">
      <c r="A56" s="32"/>
      <c r="B56" s="213"/>
      <c r="C56" s="193"/>
      <c r="D56" s="193"/>
      <c r="E56" s="193"/>
      <c r="F56" s="46" t="s">
        <v>78</v>
      </c>
      <c r="G56" s="47">
        <f t="shared" ref="G56" si="42">+E54*0.4</f>
        <v>0.18640000000000001</v>
      </c>
      <c r="H56" s="48"/>
      <c r="I56" s="49"/>
      <c r="J56" s="50">
        <v>1.1579999999999999</v>
      </c>
      <c r="K56" s="193"/>
      <c r="L56" s="193"/>
      <c r="M56" s="193"/>
      <c r="N56" s="193"/>
      <c r="O56" s="193"/>
      <c r="P56" s="198"/>
      <c r="Q56" s="32"/>
      <c r="R56" s="85"/>
      <c r="S56" s="32"/>
      <c r="T56" s="32"/>
      <c r="U56" s="32"/>
      <c r="V56" s="32"/>
      <c r="W56" s="32"/>
      <c r="X56" s="32"/>
      <c r="Y56" s="32"/>
      <c r="Z56" s="32"/>
    </row>
    <row r="57" spans="1:26" s="40" customFormat="1" ht="13.5" customHeight="1" x14ac:dyDescent="0.25">
      <c r="A57" s="32"/>
      <c r="B57" s="213"/>
      <c r="C57" s="193"/>
      <c r="D57" s="193"/>
      <c r="E57" s="193"/>
      <c r="F57" s="46" t="s">
        <v>79</v>
      </c>
      <c r="G57" s="47">
        <f t="shared" ref="G57" si="43">IF(E54&lt;0.125,"NA",IF(0.125&lt;=E54,(0.8*E54)))</f>
        <v>0.37280000000000002</v>
      </c>
      <c r="H57" s="48"/>
      <c r="I57" s="49"/>
      <c r="J57" s="50">
        <v>1.264</v>
      </c>
      <c r="K57" s="193"/>
      <c r="L57" s="193"/>
      <c r="M57" s="193"/>
      <c r="N57" s="193"/>
      <c r="O57" s="193"/>
      <c r="P57" s="198"/>
      <c r="Q57" s="32"/>
      <c r="R57" s="85"/>
      <c r="S57" s="32"/>
      <c r="T57" s="32"/>
      <c r="U57" s="32"/>
      <c r="V57" s="32"/>
      <c r="W57" s="32"/>
      <c r="X57" s="32"/>
      <c r="Y57" s="32"/>
      <c r="Z57" s="32"/>
    </row>
    <row r="58" spans="1:26" s="40" customFormat="1" ht="13.5" customHeight="1" thickBot="1" x14ac:dyDescent="0.3">
      <c r="A58" s="32"/>
      <c r="B58" s="214"/>
      <c r="C58" s="194"/>
      <c r="D58" s="194"/>
      <c r="E58" s="194"/>
      <c r="F58" s="51" t="s">
        <v>80</v>
      </c>
      <c r="G58" s="52">
        <f t="shared" ref="G58" si="44">+E54</f>
        <v>0.46600000000000003</v>
      </c>
      <c r="H58" s="53"/>
      <c r="I58" s="54"/>
      <c r="J58" s="55">
        <v>1.26</v>
      </c>
      <c r="K58" s="194"/>
      <c r="L58" s="194"/>
      <c r="M58" s="194"/>
      <c r="N58" s="194"/>
      <c r="O58" s="194"/>
      <c r="P58" s="199"/>
      <c r="Q58" s="32"/>
      <c r="R58" s="85"/>
      <c r="S58" s="32"/>
      <c r="T58" s="32"/>
      <c r="U58" s="32"/>
      <c r="V58" s="32"/>
      <c r="W58" s="32"/>
      <c r="X58" s="32"/>
      <c r="Y58" s="32"/>
      <c r="Z58" s="32"/>
    </row>
    <row r="59" spans="1:26" s="40" customFormat="1" ht="13.5" customHeight="1" x14ac:dyDescent="0.25">
      <c r="A59" s="32"/>
      <c r="B59" s="212">
        <v>9</v>
      </c>
      <c r="C59" s="215">
        <f t="shared" ref="C59" si="45">+C54+$N$12</f>
        <v>9</v>
      </c>
      <c r="D59" s="192">
        <v>0.56399999999999995</v>
      </c>
      <c r="E59" s="192">
        <v>0.61599999999999999</v>
      </c>
      <c r="F59" s="41" t="s">
        <v>76</v>
      </c>
      <c r="G59" s="42">
        <v>0</v>
      </c>
      <c r="H59" s="43"/>
      <c r="I59" s="45"/>
      <c r="J59" s="45">
        <v>0.373</v>
      </c>
      <c r="K59" s="192">
        <f t="shared" ref="K59" si="46">+IF(E59&lt;=0.12,(J61),(IF(E59&lt;0.16,((J60+2*J61+J62)/4),IF(E59&gt;=0.16,((J59+3*J60+2*J61+3*J62+J63)/10)))))</f>
        <v>0.72249999999999992</v>
      </c>
      <c r="L59" s="192">
        <f>ROUND(+(D54+D59)/2*(C59-C54),3)</f>
        <v>0.57899999999999996</v>
      </c>
      <c r="M59" s="192">
        <f t="shared" ref="M59" si="47">ROUND(+K59*L59,4)</f>
        <v>0.41830000000000001</v>
      </c>
      <c r="N59" s="195">
        <f t="shared" ref="N59" si="48">ROUND(+M59/$M$103*100,2)</f>
        <v>9.7799999999999994</v>
      </c>
      <c r="O59" s="196"/>
      <c r="P59" s="197"/>
      <c r="Q59" s="32"/>
      <c r="R59" s="85"/>
      <c r="S59" s="32"/>
      <c r="T59" s="32"/>
      <c r="U59" s="32"/>
      <c r="V59" s="32"/>
      <c r="W59" s="32"/>
      <c r="X59" s="32"/>
      <c r="Y59" s="32"/>
      <c r="Z59" s="32"/>
    </row>
    <row r="60" spans="1:26" s="40" customFormat="1" ht="13.5" customHeight="1" x14ac:dyDescent="0.25">
      <c r="A60" s="32"/>
      <c r="B60" s="213"/>
      <c r="C60" s="193"/>
      <c r="D60" s="193"/>
      <c r="E60" s="193"/>
      <c r="F60" s="46" t="s">
        <v>77</v>
      </c>
      <c r="G60" s="47">
        <f t="shared" ref="G60" si="49">IF(E59&lt;0.125,"NA",IF(0.125&lt;=E59,(0.2*E59)))</f>
        <v>0.1232</v>
      </c>
      <c r="H60" s="48"/>
      <c r="I60" s="50"/>
      <c r="J60" s="50">
        <v>0.61699999999999999</v>
      </c>
      <c r="K60" s="193"/>
      <c r="L60" s="193"/>
      <c r="M60" s="193"/>
      <c r="N60" s="193"/>
      <c r="O60" s="193"/>
      <c r="P60" s="198"/>
      <c r="Q60" s="32"/>
      <c r="R60" s="85"/>
      <c r="S60" s="32"/>
      <c r="T60" s="32"/>
      <c r="U60" s="32"/>
      <c r="V60" s="32"/>
      <c r="W60" s="32"/>
      <c r="X60" s="32"/>
      <c r="Y60" s="32"/>
      <c r="Z60" s="32"/>
    </row>
    <row r="61" spans="1:26" s="40" customFormat="1" ht="13.5" customHeight="1" x14ac:dyDescent="0.25">
      <c r="A61" s="32"/>
      <c r="B61" s="213"/>
      <c r="C61" s="193"/>
      <c r="D61" s="193"/>
      <c r="E61" s="193"/>
      <c r="F61" s="46" t="s">
        <v>78</v>
      </c>
      <c r="G61" s="47">
        <f t="shared" ref="G61" si="50">+E59*0.4</f>
        <v>0.24640000000000001</v>
      </c>
      <c r="H61" s="48"/>
      <c r="I61" s="50"/>
      <c r="J61" s="50">
        <v>0.76400000000000001</v>
      </c>
      <c r="K61" s="193"/>
      <c r="L61" s="193"/>
      <c r="M61" s="193"/>
      <c r="N61" s="193"/>
      <c r="O61" s="193"/>
      <c r="P61" s="198"/>
      <c r="Q61" s="32"/>
      <c r="R61" s="85"/>
      <c r="S61" s="32"/>
      <c r="T61" s="32"/>
      <c r="U61" s="32"/>
      <c r="V61" s="32"/>
      <c r="W61" s="32"/>
      <c r="X61" s="32"/>
      <c r="Y61" s="32"/>
      <c r="Z61" s="32"/>
    </row>
    <row r="62" spans="1:26" s="40" customFormat="1" ht="13.5" customHeight="1" x14ac:dyDescent="0.25">
      <c r="A62" s="32"/>
      <c r="B62" s="213"/>
      <c r="C62" s="193"/>
      <c r="D62" s="193"/>
      <c r="E62" s="193"/>
      <c r="F62" s="46" t="s">
        <v>79</v>
      </c>
      <c r="G62" s="47">
        <f t="shared" ref="G62" si="51">IF(E59&lt;0.125,"NA",IF(0.125&lt;=E59,(0.8*E59)))</f>
        <v>0.49280000000000002</v>
      </c>
      <c r="H62" s="48"/>
      <c r="I62" s="50"/>
      <c r="J62" s="50">
        <v>0.83699999999999997</v>
      </c>
      <c r="K62" s="193"/>
      <c r="L62" s="193"/>
      <c r="M62" s="193"/>
      <c r="N62" s="193"/>
      <c r="O62" s="193"/>
      <c r="P62" s="198"/>
      <c r="Q62" s="32"/>
      <c r="R62" s="85"/>
      <c r="S62" s="32"/>
      <c r="T62" s="32"/>
      <c r="U62" s="32"/>
      <c r="V62" s="32"/>
      <c r="W62" s="32"/>
      <c r="X62" s="32"/>
      <c r="Y62" s="32"/>
      <c r="Z62" s="32"/>
    </row>
    <row r="63" spans="1:26" s="40" customFormat="1" ht="13.5" customHeight="1" thickBot="1" x14ac:dyDescent="0.3">
      <c r="A63" s="32"/>
      <c r="B63" s="214"/>
      <c r="C63" s="194"/>
      <c r="D63" s="194"/>
      <c r="E63" s="194"/>
      <c r="F63" s="51" t="s">
        <v>80</v>
      </c>
      <c r="G63" s="52">
        <f t="shared" ref="G63" si="52">+E59</f>
        <v>0.61599999999999999</v>
      </c>
      <c r="H63" s="53"/>
      <c r="I63" s="55"/>
      <c r="J63" s="55">
        <v>0.96199999999999997</v>
      </c>
      <c r="K63" s="194"/>
      <c r="L63" s="194"/>
      <c r="M63" s="194"/>
      <c r="N63" s="194"/>
      <c r="O63" s="194"/>
      <c r="P63" s="199"/>
      <c r="Q63" s="32"/>
      <c r="R63" s="85"/>
      <c r="S63" s="32"/>
      <c r="T63" s="32"/>
      <c r="U63" s="32"/>
      <c r="V63" s="32"/>
      <c r="W63" s="32"/>
      <c r="X63" s="32"/>
      <c r="Y63" s="32"/>
      <c r="Z63" s="32"/>
    </row>
    <row r="64" spans="1:26" s="40" customFormat="1" ht="13.5" customHeight="1" x14ac:dyDescent="0.25">
      <c r="A64" s="32"/>
      <c r="B64" s="212">
        <v>10</v>
      </c>
      <c r="C64" s="215">
        <f>+C59+$N$12</f>
        <v>10</v>
      </c>
      <c r="D64" s="192">
        <v>0.56399999999999995</v>
      </c>
      <c r="E64" s="192">
        <v>0.42599999999999999</v>
      </c>
      <c r="F64" s="41" t="s">
        <v>76</v>
      </c>
      <c r="G64" s="42">
        <v>0</v>
      </c>
      <c r="H64" s="43"/>
      <c r="I64" s="44"/>
      <c r="J64" s="45">
        <v>0.19600000000000001</v>
      </c>
      <c r="K64" s="192">
        <f t="shared" ref="K64" si="53">+IF(E64&lt;=0.12,(J66),(IF(E64&lt;0.16,((J65+2*J66+J67)/4),IF(E64&gt;=0.16,((J64+3*J65+2*J66+3*J67+J68)/10)))))</f>
        <v>0.99630000000000007</v>
      </c>
      <c r="L64" s="192">
        <f>ROUND(+(D59+D64)/2*(C64-C59),3)</f>
        <v>0.56399999999999995</v>
      </c>
      <c r="M64" s="192">
        <f t="shared" ref="M64" si="54">ROUND(+K64*L64,4)</f>
        <v>0.56189999999999996</v>
      </c>
      <c r="N64" s="195">
        <f t="shared" ref="N64" si="55">ROUND(+M64/$M$103*100,2)</f>
        <v>13.14</v>
      </c>
      <c r="O64" s="196"/>
      <c r="P64" s="197"/>
      <c r="Q64" s="32"/>
      <c r="R64" s="85"/>
      <c r="S64" s="32"/>
      <c r="T64" s="32"/>
      <c r="U64" s="32"/>
      <c r="V64" s="32"/>
      <c r="W64" s="32"/>
      <c r="X64" s="32"/>
      <c r="Y64" s="32"/>
      <c r="Z64" s="32"/>
    </row>
    <row r="65" spans="1:26" s="40" customFormat="1" ht="13.5" customHeight="1" x14ac:dyDescent="0.25">
      <c r="A65" s="32"/>
      <c r="B65" s="213"/>
      <c r="C65" s="193"/>
      <c r="D65" s="193"/>
      <c r="E65" s="193"/>
      <c r="F65" s="46" t="s">
        <v>77</v>
      </c>
      <c r="G65" s="47">
        <f t="shared" ref="G65" si="56">IF(E64&lt;0.125,"NA",IF(0.125&lt;=E64,(0.2*E64)))</f>
        <v>8.5199999999999998E-2</v>
      </c>
      <c r="H65" s="48"/>
      <c r="I65" s="49"/>
      <c r="J65" s="50">
        <v>0.78800000000000003</v>
      </c>
      <c r="K65" s="193"/>
      <c r="L65" s="193"/>
      <c r="M65" s="193"/>
      <c r="N65" s="193"/>
      <c r="O65" s="193"/>
      <c r="P65" s="198"/>
      <c r="Q65" s="32"/>
      <c r="R65" s="85"/>
      <c r="S65" s="32"/>
      <c r="T65" s="32"/>
      <c r="U65" s="32"/>
      <c r="V65" s="32"/>
      <c r="W65" s="32"/>
      <c r="X65" s="32"/>
      <c r="Y65" s="32"/>
      <c r="Z65" s="32"/>
    </row>
    <row r="66" spans="1:26" s="40" customFormat="1" ht="13.5" customHeight="1" x14ac:dyDescent="0.25">
      <c r="A66" s="32"/>
      <c r="B66" s="213"/>
      <c r="C66" s="193"/>
      <c r="D66" s="193"/>
      <c r="E66" s="193"/>
      <c r="F66" s="46" t="s">
        <v>78</v>
      </c>
      <c r="G66" s="47">
        <f t="shared" ref="G66" si="57">+E64*0.4</f>
        <v>0.1704</v>
      </c>
      <c r="H66" s="48"/>
      <c r="I66" s="49"/>
      <c r="J66" s="50">
        <v>1.1599999999999999</v>
      </c>
      <c r="K66" s="193"/>
      <c r="L66" s="193"/>
      <c r="M66" s="193"/>
      <c r="N66" s="193"/>
      <c r="O66" s="193"/>
      <c r="P66" s="198"/>
      <c r="Q66" s="32"/>
      <c r="R66" s="85"/>
      <c r="S66" s="32"/>
      <c r="T66" s="32"/>
      <c r="U66" s="32"/>
      <c r="V66" s="32"/>
      <c r="W66" s="32"/>
      <c r="X66" s="32"/>
      <c r="Y66" s="32"/>
      <c r="Z66" s="32"/>
    </row>
    <row r="67" spans="1:26" s="40" customFormat="1" ht="13.5" customHeight="1" x14ac:dyDescent="0.25">
      <c r="A67" s="32"/>
      <c r="B67" s="213"/>
      <c r="C67" s="193"/>
      <c r="D67" s="193"/>
      <c r="E67" s="193"/>
      <c r="F67" s="46" t="s">
        <v>79</v>
      </c>
      <c r="G67" s="47">
        <f t="shared" ref="G67" si="58">IF(E64&lt;0.125,"NA",IF(0.125&lt;=E64,(0.8*E64)))</f>
        <v>0.34079999999999999</v>
      </c>
      <c r="H67" s="48"/>
      <c r="I67" s="50"/>
      <c r="J67" s="50">
        <v>1.214</v>
      </c>
      <c r="K67" s="193"/>
      <c r="L67" s="193"/>
      <c r="M67" s="193"/>
      <c r="N67" s="193"/>
      <c r="O67" s="193"/>
      <c r="P67" s="198"/>
      <c r="Q67" s="32"/>
      <c r="R67" s="85"/>
      <c r="S67" s="32"/>
      <c r="T67" s="32"/>
      <c r="U67" s="32"/>
      <c r="V67" s="32"/>
      <c r="W67" s="32"/>
      <c r="X67" s="32"/>
      <c r="Y67" s="32"/>
      <c r="Z67" s="32"/>
    </row>
    <row r="68" spans="1:26" s="40" customFormat="1" ht="13.5" customHeight="1" thickBot="1" x14ac:dyDescent="0.3">
      <c r="A68" s="32"/>
      <c r="B68" s="214"/>
      <c r="C68" s="194"/>
      <c r="D68" s="194"/>
      <c r="E68" s="194"/>
      <c r="F68" s="51" t="s">
        <v>80</v>
      </c>
      <c r="G68" s="52">
        <f t="shared" ref="G68" si="59">+E64</f>
        <v>0.42599999999999999</v>
      </c>
      <c r="H68" s="53"/>
      <c r="I68" s="54"/>
      <c r="J68" s="55">
        <v>1.4410000000000001</v>
      </c>
      <c r="K68" s="194"/>
      <c r="L68" s="194"/>
      <c r="M68" s="194"/>
      <c r="N68" s="194"/>
      <c r="O68" s="194"/>
      <c r="P68" s="199"/>
      <c r="Q68" s="32"/>
      <c r="R68" s="85"/>
      <c r="S68" s="32"/>
      <c r="T68" s="32"/>
      <c r="U68" s="32"/>
      <c r="V68" s="32"/>
      <c r="W68" s="32"/>
      <c r="X68" s="32"/>
      <c r="Y68" s="32"/>
      <c r="Z68" s="32"/>
    </row>
    <row r="69" spans="1:26" s="40" customFormat="1" ht="13.5" customHeight="1" x14ac:dyDescent="0.25">
      <c r="A69" s="32"/>
      <c r="B69" s="212">
        <v>11</v>
      </c>
      <c r="C69" s="215">
        <f t="shared" ref="C69" si="60">+C64+$N$12</f>
        <v>11</v>
      </c>
      <c r="D69" s="192">
        <v>0.53400000000000003</v>
      </c>
      <c r="E69" s="192">
        <v>0.39600000000000002</v>
      </c>
      <c r="F69" s="41" t="s">
        <v>76</v>
      </c>
      <c r="G69" s="42">
        <v>0</v>
      </c>
      <c r="H69" s="43"/>
      <c r="I69" s="44"/>
      <c r="J69" s="45">
        <v>0.19700000000000001</v>
      </c>
      <c r="K69" s="192">
        <f t="shared" ref="K69" si="61">+IF(E69&lt;=0.12,(J71),(IF(E69&lt;0.16,((J70+2*J71+J72)/4),IF(E69&gt;=0.16,((J69+3*J70+2*J71+3*J72+J73)/10)))))</f>
        <v>0.62019999999999997</v>
      </c>
      <c r="L69" s="192">
        <f>ROUND(+(D64+D69)/2*(C69-C64),3)</f>
        <v>0.54900000000000004</v>
      </c>
      <c r="M69" s="192">
        <f t="shared" ref="M69" si="62">ROUND(+K69*L69,4)</f>
        <v>0.34050000000000002</v>
      </c>
      <c r="N69" s="195">
        <f t="shared" ref="N69" si="63">ROUND(+M69/$M$103*100,2)</f>
        <v>7.96</v>
      </c>
      <c r="O69" s="196"/>
      <c r="P69" s="197"/>
      <c r="Q69" s="32"/>
      <c r="R69" s="85"/>
      <c r="S69" s="32"/>
      <c r="T69" s="32"/>
      <c r="U69" s="32"/>
      <c r="V69" s="32"/>
      <c r="W69" s="32"/>
      <c r="X69" s="32"/>
      <c r="Y69" s="32"/>
      <c r="Z69" s="32"/>
    </row>
    <row r="70" spans="1:26" s="40" customFormat="1" ht="13.5" customHeight="1" x14ac:dyDescent="0.25">
      <c r="A70" s="32"/>
      <c r="B70" s="213"/>
      <c r="C70" s="193"/>
      <c r="D70" s="193"/>
      <c r="E70" s="193"/>
      <c r="F70" s="46" t="s">
        <v>77</v>
      </c>
      <c r="G70" s="47">
        <f t="shared" ref="G70" si="64">IF(E69&lt;0.125,"NA",IF(0.125&lt;=E69,(0.2*E69)))</f>
        <v>7.9200000000000007E-2</v>
      </c>
      <c r="H70" s="48"/>
      <c r="I70" s="49"/>
      <c r="J70" s="50">
        <v>0.39300000000000002</v>
      </c>
      <c r="K70" s="193"/>
      <c r="L70" s="193"/>
      <c r="M70" s="193"/>
      <c r="N70" s="193"/>
      <c r="O70" s="193"/>
      <c r="P70" s="198"/>
      <c r="Q70" s="32"/>
      <c r="R70" s="85"/>
      <c r="S70" s="32"/>
      <c r="T70" s="32"/>
      <c r="U70" s="32"/>
      <c r="V70" s="32"/>
      <c r="W70" s="32"/>
      <c r="X70" s="32"/>
      <c r="Y70" s="32"/>
      <c r="Z70" s="32"/>
    </row>
    <row r="71" spans="1:26" s="40" customFormat="1" ht="13.5" customHeight="1" x14ac:dyDescent="0.25">
      <c r="A71" s="32"/>
      <c r="B71" s="213"/>
      <c r="C71" s="193"/>
      <c r="D71" s="193"/>
      <c r="E71" s="193"/>
      <c r="F71" s="46" t="s">
        <v>78</v>
      </c>
      <c r="G71" s="47">
        <f t="shared" ref="G71" si="65">+E69*0.4</f>
        <v>0.15840000000000001</v>
      </c>
      <c r="H71" s="48"/>
      <c r="I71" s="49"/>
      <c r="J71" s="50">
        <v>0.60899999999999999</v>
      </c>
      <c r="K71" s="193"/>
      <c r="L71" s="193"/>
      <c r="M71" s="193"/>
      <c r="N71" s="193"/>
      <c r="O71" s="193"/>
      <c r="P71" s="198"/>
      <c r="Q71" s="32"/>
      <c r="R71" s="85"/>
      <c r="S71" s="32"/>
      <c r="T71" s="32"/>
      <c r="U71" s="32"/>
      <c r="V71" s="32"/>
      <c r="W71" s="32"/>
      <c r="X71" s="32"/>
      <c r="Y71" s="32"/>
      <c r="Z71" s="32"/>
    </row>
    <row r="72" spans="1:26" s="40" customFormat="1" ht="13.5" customHeight="1" x14ac:dyDescent="0.25">
      <c r="A72" s="32"/>
      <c r="B72" s="213"/>
      <c r="C72" s="193"/>
      <c r="D72" s="193"/>
      <c r="E72" s="193"/>
      <c r="F72" s="46" t="s">
        <v>79</v>
      </c>
      <c r="G72" s="47">
        <f t="shared" ref="G72" si="66">IF(E69&lt;0.125,"NA",IF(0.125&lt;=E69,(0.8*E69)))</f>
        <v>0.31680000000000003</v>
      </c>
      <c r="H72" s="48"/>
      <c r="I72" s="49"/>
      <c r="J72" s="50">
        <v>0.89400000000000002</v>
      </c>
      <c r="K72" s="193"/>
      <c r="L72" s="193"/>
      <c r="M72" s="193"/>
      <c r="N72" s="193"/>
      <c r="O72" s="193"/>
      <c r="P72" s="198"/>
      <c r="Q72" s="32"/>
      <c r="R72" s="85"/>
      <c r="S72" s="32"/>
      <c r="T72" s="32"/>
      <c r="U72" s="32"/>
      <c r="V72" s="32"/>
      <c r="W72" s="32"/>
      <c r="X72" s="32"/>
      <c r="Y72" s="32"/>
      <c r="Z72" s="32"/>
    </row>
    <row r="73" spans="1:26" s="40" customFormat="1" ht="13.5" customHeight="1" thickBot="1" x14ac:dyDescent="0.3">
      <c r="A73" s="32"/>
      <c r="B73" s="214"/>
      <c r="C73" s="194"/>
      <c r="D73" s="194"/>
      <c r="E73" s="194"/>
      <c r="F73" s="51" t="s">
        <v>80</v>
      </c>
      <c r="G73" s="52">
        <f t="shared" ref="G73" si="67">+E69</f>
        <v>0.39600000000000002</v>
      </c>
      <c r="H73" s="53"/>
      <c r="I73" s="54"/>
      <c r="J73" s="55">
        <v>0.92600000000000005</v>
      </c>
      <c r="K73" s="194"/>
      <c r="L73" s="194"/>
      <c r="M73" s="194"/>
      <c r="N73" s="194"/>
      <c r="O73" s="194"/>
      <c r="P73" s="199"/>
      <c r="Q73" s="32"/>
      <c r="R73" s="85"/>
      <c r="S73" s="32"/>
      <c r="T73" s="32"/>
      <c r="U73" s="32"/>
      <c r="V73" s="32"/>
      <c r="W73" s="32"/>
      <c r="X73" s="32"/>
      <c r="Y73" s="32"/>
      <c r="Z73" s="32"/>
    </row>
    <row r="74" spans="1:26" s="40" customFormat="1" ht="13.5" customHeight="1" x14ac:dyDescent="0.25">
      <c r="A74" s="32"/>
      <c r="B74" s="212">
        <v>12</v>
      </c>
      <c r="C74" s="215">
        <f>+C69+$N$12</f>
        <v>12</v>
      </c>
      <c r="D74" s="192">
        <v>0.26400000000000001</v>
      </c>
      <c r="E74" s="192">
        <v>0.376</v>
      </c>
      <c r="F74" s="41" t="s">
        <v>76</v>
      </c>
      <c r="G74" s="42">
        <v>0</v>
      </c>
      <c r="H74" s="43"/>
      <c r="I74" s="44"/>
      <c r="J74" s="45">
        <v>0.13300000000000001</v>
      </c>
      <c r="K74" s="192">
        <f>+IF(E74&lt;=0.12,(J76),(IF(E74&lt;0.16,((J75+2*J76+J77)/4),IF(E74&gt;=0.16,((J74+3*J75+2*J76+3*J77+J78)/10)))))</f>
        <v>0.25650000000000006</v>
      </c>
      <c r="L74" s="192">
        <f>ROUND(+(D69+D74)/2*(C74-C69),3)</f>
        <v>0.39900000000000002</v>
      </c>
      <c r="M74" s="192">
        <f>ROUND(+K74*L74,4)</f>
        <v>0.1023</v>
      </c>
      <c r="N74" s="195">
        <f>ROUND(+M74/$M$103*100,2)</f>
        <v>2.39</v>
      </c>
      <c r="O74" s="196"/>
      <c r="P74" s="197"/>
      <c r="Q74" s="32"/>
      <c r="R74" s="85"/>
      <c r="S74" s="32"/>
      <c r="T74" s="32"/>
      <c r="U74" s="32"/>
      <c r="V74" s="32"/>
      <c r="W74" s="32"/>
      <c r="X74" s="32"/>
      <c r="Y74" s="32"/>
      <c r="Z74" s="32"/>
    </row>
    <row r="75" spans="1:26" s="40" customFormat="1" ht="13.5" customHeight="1" x14ac:dyDescent="0.25">
      <c r="A75" s="32"/>
      <c r="B75" s="213"/>
      <c r="C75" s="193"/>
      <c r="D75" s="193"/>
      <c r="E75" s="193"/>
      <c r="F75" s="46" t="s">
        <v>77</v>
      </c>
      <c r="G75" s="47">
        <f t="shared" ref="G75" si="68">IF(E74&lt;0.125,"NA",IF(0.125&lt;=E74,(0.2*E74)))</f>
        <v>7.5200000000000003E-2</v>
      </c>
      <c r="H75" s="48"/>
      <c r="I75" s="49"/>
      <c r="J75" s="50">
        <v>0.13900000000000001</v>
      </c>
      <c r="K75" s="193"/>
      <c r="L75" s="193"/>
      <c r="M75" s="193"/>
      <c r="N75" s="193"/>
      <c r="O75" s="193"/>
      <c r="P75" s="198"/>
      <c r="Q75" s="32"/>
      <c r="R75" s="85"/>
      <c r="S75" s="32"/>
      <c r="T75" s="32"/>
      <c r="U75" s="32"/>
      <c r="V75" s="32"/>
      <c r="W75" s="32"/>
      <c r="X75" s="32"/>
      <c r="Y75" s="32"/>
      <c r="Z75" s="32"/>
    </row>
    <row r="76" spans="1:26" s="40" customFormat="1" ht="13.5" customHeight="1" x14ac:dyDescent="0.25">
      <c r="A76" s="32"/>
      <c r="B76" s="213"/>
      <c r="C76" s="193"/>
      <c r="D76" s="193"/>
      <c r="E76" s="193"/>
      <c r="F76" s="46" t="s">
        <v>78</v>
      </c>
      <c r="G76" s="47">
        <f t="shared" ref="G76" si="69">+E74*0.4</f>
        <v>0.15040000000000001</v>
      </c>
      <c r="H76" s="48"/>
      <c r="I76" s="49"/>
      <c r="J76" s="50">
        <v>0.27</v>
      </c>
      <c r="K76" s="193"/>
      <c r="L76" s="193"/>
      <c r="M76" s="193"/>
      <c r="N76" s="193"/>
      <c r="O76" s="193"/>
      <c r="P76" s="198"/>
      <c r="Q76" s="32"/>
      <c r="R76" s="85"/>
      <c r="S76" s="32"/>
      <c r="T76" s="32"/>
      <c r="U76" s="32"/>
      <c r="V76" s="32"/>
      <c r="W76" s="32"/>
      <c r="X76" s="32"/>
      <c r="Y76" s="32"/>
      <c r="Z76" s="32"/>
    </row>
    <row r="77" spans="1:26" s="40" customFormat="1" ht="13.5" customHeight="1" x14ac:dyDescent="0.25">
      <c r="A77" s="32"/>
      <c r="B77" s="213"/>
      <c r="C77" s="193"/>
      <c r="D77" s="193"/>
      <c r="E77" s="193"/>
      <c r="F77" s="46" t="s">
        <v>79</v>
      </c>
      <c r="G77" s="47">
        <f t="shared" ref="G77" si="70">IF(E74&lt;0.125,"NA",IF(0.125&lt;=E74,(0.8*E74)))</f>
        <v>0.30080000000000001</v>
      </c>
      <c r="H77" s="48"/>
      <c r="I77" s="49"/>
      <c r="J77" s="50">
        <v>0.32700000000000001</v>
      </c>
      <c r="K77" s="193"/>
      <c r="L77" s="193"/>
      <c r="M77" s="193"/>
      <c r="N77" s="193"/>
      <c r="O77" s="193"/>
      <c r="P77" s="198"/>
      <c r="Q77" s="32"/>
      <c r="R77" s="85"/>
      <c r="S77" s="32"/>
      <c r="T77" s="32"/>
      <c r="U77" s="32"/>
      <c r="V77" s="32"/>
      <c r="W77" s="32"/>
      <c r="X77" s="32"/>
      <c r="Y77" s="32"/>
      <c r="Z77" s="32"/>
    </row>
    <row r="78" spans="1:26" s="40" customFormat="1" ht="13.5" customHeight="1" thickBot="1" x14ac:dyDescent="0.3">
      <c r="A78" s="32"/>
      <c r="B78" s="214"/>
      <c r="C78" s="194"/>
      <c r="D78" s="194"/>
      <c r="E78" s="194"/>
      <c r="F78" s="51" t="s">
        <v>80</v>
      </c>
      <c r="G78" s="52">
        <f t="shared" ref="G78" si="71">+E74</f>
        <v>0.376</v>
      </c>
      <c r="H78" s="53"/>
      <c r="I78" s="54"/>
      <c r="J78" s="55">
        <v>0.49399999999999999</v>
      </c>
      <c r="K78" s="194"/>
      <c r="L78" s="194"/>
      <c r="M78" s="194"/>
      <c r="N78" s="194"/>
      <c r="O78" s="194"/>
      <c r="P78" s="199"/>
      <c r="Q78" s="32"/>
      <c r="R78" s="85"/>
      <c r="S78" s="32"/>
      <c r="T78" s="32"/>
      <c r="U78" s="32"/>
      <c r="V78" s="32"/>
      <c r="W78" s="32"/>
      <c r="X78" s="32"/>
      <c r="Y78" s="32"/>
      <c r="Z78" s="32"/>
    </row>
    <row r="79" spans="1:26" s="40" customFormat="1" ht="13.5" customHeight="1" x14ac:dyDescent="0.25">
      <c r="A79" s="32"/>
      <c r="B79" s="212">
        <v>13</v>
      </c>
      <c r="C79" s="215">
        <f>+C74+1.71</f>
        <v>13.71</v>
      </c>
      <c r="D79" s="192">
        <v>0</v>
      </c>
      <c r="E79" s="192">
        <v>0.18</v>
      </c>
      <c r="F79" s="41" t="s">
        <v>76</v>
      </c>
      <c r="G79" s="42">
        <v>0</v>
      </c>
      <c r="H79" s="43"/>
      <c r="I79" s="44"/>
      <c r="J79" s="45">
        <v>3.1E-2</v>
      </c>
      <c r="K79" s="192">
        <f>+IF(E79&lt;=0.12,(J81),(IF(E79&lt;0.16,((J80+2*J81+J82)/4),IF(E79&gt;=0.16,((J79+3*J80+2*J81+3*J82+J83)/10)))))</f>
        <v>0.06</v>
      </c>
      <c r="L79" s="192">
        <f>ROUND(+(D74+D79)/2*(C79-C74),3)</f>
        <v>0.22600000000000001</v>
      </c>
      <c r="M79" s="192">
        <f>ROUND(+K79*L79,4)</f>
        <v>1.3599999999999999E-2</v>
      </c>
      <c r="N79" s="195">
        <f>ROUND(+M79/$M$103*100,2)</f>
        <v>0.32</v>
      </c>
      <c r="O79" s="196"/>
      <c r="P79" s="197"/>
      <c r="Q79" s="32"/>
      <c r="R79" s="85"/>
      <c r="S79" s="32"/>
      <c r="T79" s="32"/>
      <c r="U79" s="32"/>
      <c r="V79" s="32"/>
      <c r="W79" s="32"/>
      <c r="X79" s="32"/>
      <c r="Y79" s="32"/>
      <c r="Z79" s="32"/>
    </row>
    <row r="80" spans="1:26" s="40" customFormat="1" ht="13.5" customHeight="1" x14ac:dyDescent="0.25">
      <c r="A80" s="32"/>
      <c r="B80" s="213"/>
      <c r="C80" s="193"/>
      <c r="D80" s="193"/>
      <c r="E80" s="193"/>
      <c r="F80" s="46" t="s">
        <v>77</v>
      </c>
      <c r="G80" s="47">
        <f t="shared" ref="G80" si="72">IF(E79&lt;0.125,"NA",IF(0.125&lt;=E79,(0.2*E79)))</f>
        <v>3.5999999999999997E-2</v>
      </c>
      <c r="H80" s="48"/>
      <c r="I80" s="49"/>
      <c r="J80" s="50">
        <v>4.4999999999999998E-2</v>
      </c>
      <c r="K80" s="193"/>
      <c r="L80" s="193"/>
      <c r="M80" s="193"/>
      <c r="N80" s="193"/>
      <c r="O80" s="193"/>
      <c r="P80" s="198"/>
      <c r="Q80" s="32"/>
      <c r="R80" s="85"/>
      <c r="S80" s="32"/>
      <c r="T80" s="32"/>
      <c r="U80" s="32"/>
      <c r="V80" s="32"/>
      <c r="W80" s="32"/>
      <c r="X80" s="32"/>
      <c r="Y80" s="32"/>
      <c r="Z80" s="32"/>
    </row>
    <row r="81" spans="1:26" s="40" customFormat="1" ht="13.5" customHeight="1" x14ac:dyDescent="0.25">
      <c r="A81" s="32"/>
      <c r="B81" s="213"/>
      <c r="C81" s="193"/>
      <c r="D81" s="193"/>
      <c r="E81" s="193"/>
      <c r="F81" s="46" t="s">
        <v>78</v>
      </c>
      <c r="G81" s="47">
        <f t="shared" ref="G81" si="73">+E79*0.4</f>
        <v>7.1999999999999995E-2</v>
      </c>
      <c r="H81" s="48"/>
      <c r="I81" s="49"/>
      <c r="J81" s="50">
        <v>5.7000000000000002E-2</v>
      </c>
      <c r="K81" s="193"/>
      <c r="L81" s="193"/>
      <c r="M81" s="193"/>
      <c r="N81" s="193"/>
      <c r="O81" s="193"/>
      <c r="P81" s="198"/>
      <c r="Q81" s="32"/>
      <c r="R81" s="85"/>
      <c r="S81" s="32"/>
      <c r="T81" s="32"/>
      <c r="U81" s="32"/>
      <c r="V81" s="32"/>
      <c r="W81" s="32"/>
      <c r="X81" s="32"/>
      <c r="Y81" s="32"/>
      <c r="Z81" s="32"/>
    </row>
    <row r="82" spans="1:26" s="40" customFormat="1" ht="13.5" customHeight="1" x14ac:dyDescent="0.25">
      <c r="A82" s="32"/>
      <c r="B82" s="213"/>
      <c r="C82" s="193"/>
      <c r="D82" s="193"/>
      <c r="E82" s="193"/>
      <c r="F82" s="46" t="s">
        <v>79</v>
      </c>
      <c r="G82" s="47">
        <f t="shared" ref="G82" si="74">IF(E79&lt;0.125,"NA",IF(0.125&lt;=E79,(0.8*E79)))</f>
        <v>0.14399999999999999</v>
      </c>
      <c r="H82" s="48"/>
      <c r="I82" s="49"/>
      <c r="J82" s="50">
        <v>7.8E-2</v>
      </c>
      <c r="K82" s="193"/>
      <c r="L82" s="193"/>
      <c r="M82" s="193"/>
      <c r="N82" s="193"/>
      <c r="O82" s="193"/>
      <c r="P82" s="198"/>
      <c r="Q82" s="32"/>
      <c r="R82" s="85"/>
      <c r="S82" s="32"/>
      <c r="T82" s="32"/>
      <c r="U82" s="32"/>
      <c r="V82" s="32"/>
      <c r="W82" s="32"/>
      <c r="X82" s="32"/>
      <c r="Y82" s="32"/>
      <c r="Z82" s="32"/>
    </row>
    <row r="83" spans="1:26" s="40" customFormat="1" ht="13.5" customHeight="1" thickBot="1" x14ac:dyDescent="0.3">
      <c r="A83" s="32"/>
      <c r="B83" s="214"/>
      <c r="C83" s="194"/>
      <c r="D83" s="194"/>
      <c r="E83" s="194"/>
      <c r="F83" s="51" t="s">
        <v>80</v>
      </c>
      <c r="G83" s="52">
        <f t="shared" ref="G83" si="75">+E79</f>
        <v>0.18</v>
      </c>
      <c r="H83" s="53"/>
      <c r="I83" s="54"/>
      <c r="J83" s="55">
        <v>8.5999999999999993E-2</v>
      </c>
      <c r="K83" s="194"/>
      <c r="L83" s="194"/>
      <c r="M83" s="194"/>
      <c r="N83" s="194"/>
      <c r="O83" s="194"/>
      <c r="P83" s="199"/>
      <c r="Q83" s="32"/>
      <c r="R83" s="85"/>
      <c r="S83" s="32"/>
      <c r="T83" s="32"/>
      <c r="U83" s="32"/>
      <c r="V83" s="32"/>
      <c r="W83" s="32"/>
      <c r="X83" s="32"/>
      <c r="Y83" s="32"/>
      <c r="Z83" s="32"/>
    </row>
    <row r="84" spans="1:26" s="3" customFormat="1" ht="14.1" customHeight="1" x14ac:dyDescent="0.2">
      <c r="B84" s="200" t="s">
        <v>28</v>
      </c>
      <c r="C84" s="203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5"/>
    </row>
    <row r="85" spans="1:26" s="3" customFormat="1" ht="14.1" customHeight="1" x14ac:dyDescent="0.2">
      <c r="B85" s="201"/>
      <c r="C85" s="206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8"/>
    </row>
    <row r="86" spans="1:26" s="3" customFormat="1" ht="14.1" customHeight="1" x14ac:dyDescent="0.2">
      <c r="B86" s="201"/>
      <c r="C86" s="206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8"/>
    </row>
    <row r="87" spans="1:26" s="3" customFormat="1" ht="14.1" customHeight="1" x14ac:dyDescent="0.2">
      <c r="B87" s="201"/>
      <c r="C87" s="206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8"/>
    </row>
    <row r="88" spans="1:26" s="3" customFormat="1" ht="14.1" customHeight="1" x14ac:dyDescent="0.2">
      <c r="B88" s="201"/>
      <c r="C88" s="206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8"/>
    </row>
    <row r="89" spans="1:26" s="3" customFormat="1" ht="14.1" customHeight="1" thickBot="1" x14ac:dyDescent="0.25">
      <c r="B89" s="202"/>
      <c r="C89" s="209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1"/>
    </row>
    <row r="90" spans="1:26" s="3" customFormat="1" ht="28.5" customHeight="1" thickBot="1" x14ac:dyDescent="0.25">
      <c r="A90" s="56"/>
      <c r="B90" s="57" t="s">
        <v>81</v>
      </c>
      <c r="C90" s="179" t="s">
        <v>82</v>
      </c>
      <c r="D90" s="179"/>
      <c r="E90" s="179"/>
      <c r="F90" s="179"/>
      <c r="G90" s="179"/>
      <c r="H90" s="180"/>
      <c r="I90" s="181"/>
      <c r="J90" s="57" t="s">
        <v>83</v>
      </c>
      <c r="K90" s="179" t="s">
        <v>84</v>
      </c>
      <c r="L90" s="179"/>
      <c r="M90" s="179"/>
      <c r="N90" s="179"/>
      <c r="O90" s="179"/>
      <c r="P90" s="180"/>
    </row>
    <row r="91" spans="1:26" s="3" customFormat="1" ht="28.5" customHeight="1" thickBot="1" x14ac:dyDescent="0.25">
      <c r="B91" s="58" t="s">
        <v>85</v>
      </c>
      <c r="C91" s="183" t="s">
        <v>86</v>
      </c>
      <c r="D91" s="183"/>
      <c r="E91" s="183"/>
      <c r="F91" s="183"/>
      <c r="G91" s="183"/>
      <c r="H91" s="184"/>
      <c r="I91" s="182"/>
      <c r="J91" s="58" t="s">
        <v>87</v>
      </c>
      <c r="K91" s="183" t="s">
        <v>88</v>
      </c>
      <c r="L91" s="183"/>
      <c r="M91" s="183"/>
      <c r="N91" s="183"/>
      <c r="O91" s="183"/>
      <c r="P91" s="184"/>
    </row>
    <row r="92" spans="1:26" s="19" customFormat="1" ht="13.5" customHeight="1" x14ac:dyDescent="0.25">
      <c r="A92" s="59"/>
      <c r="B92" s="185">
        <f>+B29</f>
        <v>3</v>
      </c>
      <c r="C92" s="188">
        <f>+C24</f>
        <v>2</v>
      </c>
      <c r="D92" s="190">
        <f>+D29</f>
        <v>0.89600000000000002</v>
      </c>
      <c r="E92" s="190">
        <f>+E29</f>
        <v>0.88600000000000001</v>
      </c>
      <c r="F92" s="60" t="s">
        <v>76</v>
      </c>
      <c r="G92" s="60">
        <v>0.01</v>
      </c>
      <c r="H92" s="61"/>
      <c r="I92" s="62"/>
      <c r="J92" s="63">
        <v>0.39200000000000002</v>
      </c>
      <c r="K92" s="191">
        <f>+AVERAGE(J92:J102)</f>
        <v>0.79754545454545456</v>
      </c>
      <c r="L92" s="170">
        <f>ROUND(+(D92+D97)/2*(C97-C92),3)</f>
        <v>0.65600000000000003</v>
      </c>
      <c r="M92" s="173">
        <f>ROUND(+K92*L92,4)</f>
        <v>0.5232</v>
      </c>
      <c r="N92" s="170">
        <f>ROUND(+M92/$M$103*100,2)</f>
        <v>12.23</v>
      </c>
      <c r="O92" s="170"/>
      <c r="P92" s="17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s="19" customFormat="1" ht="13.5" customHeight="1" x14ac:dyDescent="0.25">
      <c r="A93" s="59"/>
      <c r="B93" s="186"/>
      <c r="C93" s="171"/>
      <c r="D93" s="171"/>
      <c r="E93" s="171"/>
      <c r="F93" s="65" t="s">
        <v>89</v>
      </c>
      <c r="G93" s="66">
        <f>+E92*0.1</f>
        <v>8.8600000000000012E-2</v>
      </c>
      <c r="H93" s="67"/>
      <c r="I93" s="68"/>
      <c r="J93" s="69">
        <v>0.44400000000000001</v>
      </c>
      <c r="K93" s="171"/>
      <c r="L93" s="171"/>
      <c r="M93" s="171"/>
      <c r="N93" s="171"/>
      <c r="O93" s="171"/>
      <c r="P93" s="175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s="19" customFormat="1" ht="13.5" customHeight="1" x14ac:dyDescent="0.25">
      <c r="A94" s="59"/>
      <c r="B94" s="186"/>
      <c r="C94" s="171"/>
      <c r="D94" s="171"/>
      <c r="E94" s="171"/>
      <c r="F94" s="65" t="s">
        <v>90</v>
      </c>
      <c r="G94" s="66">
        <f>+E92*0.2</f>
        <v>0.17720000000000002</v>
      </c>
      <c r="H94" s="67"/>
      <c r="I94" s="68"/>
      <c r="J94" s="69">
        <v>0.45100000000000001</v>
      </c>
      <c r="K94" s="171"/>
      <c r="L94" s="171"/>
      <c r="M94" s="171"/>
      <c r="N94" s="171"/>
      <c r="O94" s="171"/>
      <c r="P94" s="175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s="19" customFormat="1" ht="13.5" customHeight="1" x14ac:dyDescent="0.25">
      <c r="A95" s="59"/>
      <c r="B95" s="186"/>
      <c r="C95" s="171"/>
      <c r="D95" s="171"/>
      <c r="E95" s="171"/>
      <c r="F95" s="65" t="s">
        <v>91</v>
      </c>
      <c r="G95" s="66">
        <f>+E92*0.3</f>
        <v>0.26579999999999998</v>
      </c>
      <c r="H95" s="67"/>
      <c r="I95" s="68"/>
      <c r="J95" s="69">
        <v>0.46500000000000002</v>
      </c>
      <c r="K95" s="171"/>
      <c r="L95" s="171"/>
      <c r="M95" s="171"/>
      <c r="N95" s="171"/>
      <c r="O95" s="171"/>
      <c r="P95" s="175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s="19" customFormat="1" ht="13.5" customHeight="1" x14ac:dyDescent="0.25">
      <c r="A96" s="59"/>
      <c r="B96" s="186"/>
      <c r="C96" s="189"/>
      <c r="D96" s="189"/>
      <c r="E96" s="171"/>
      <c r="F96" s="65" t="s">
        <v>92</v>
      </c>
      <c r="G96" s="66">
        <f>+E92*0.4</f>
        <v>0.35440000000000005</v>
      </c>
      <c r="H96" s="67"/>
      <c r="I96" s="68"/>
      <c r="J96" s="69">
        <v>0.50900000000000001</v>
      </c>
      <c r="K96" s="171"/>
      <c r="L96" s="171"/>
      <c r="M96" s="171"/>
      <c r="N96" s="171"/>
      <c r="O96" s="171"/>
      <c r="P96" s="175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s="19" customFormat="1" ht="13.5" customHeight="1" x14ac:dyDescent="0.25">
      <c r="A97" s="59"/>
      <c r="B97" s="186"/>
      <c r="C97" s="177">
        <f>+C29</f>
        <v>3</v>
      </c>
      <c r="D97" s="178">
        <f>+D34</f>
        <v>0.41599999999999998</v>
      </c>
      <c r="E97" s="171"/>
      <c r="F97" s="65" t="s">
        <v>29</v>
      </c>
      <c r="G97" s="66">
        <f>+E92*0.5</f>
        <v>0.443</v>
      </c>
      <c r="H97" s="67"/>
      <c r="I97" s="68"/>
      <c r="J97" s="69">
        <v>0.56999999999999995</v>
      </c>
      <c r="K97" s="171"/>
      <c r="L97" s="171"/>
      <c r="M97" s="171"/>
      <c r="N97" s="171"/>
      <c r="O97" s="171"/>
      <c r="P97" s="175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s="19" customFormat="1" ht="13.5" customHeight="1" x14ac:dyDescent="0.25">
      <c r="A98" s="59"/>
      <c r="B98" s="186"/>
      <c r="C98" s="171"/>
      <c r="D98" s="171"/>
      <c r="E98" s="171"/>
      <c r="F98" s="65" t="s">
        <v>93</v>
      </c>
      <c r="G98" s="66">
        <f>+E92*0.6</f>
        <v>0.53159999999999996</v>
      </c>
      <c r="H98" s="67"/>
      <c r="I98" s="68"/>
      <c r="J98" s="69">
        <v>0.98599999999999999</v>
      </c>
      <c r="K98" s="171"/>
      <c r="L98" s="171"/>
      <c r="M98" s="171"/>
      <c r="N98" s="171"/>
      <c r="O98" s="171"/>
      <c r="P98" s="175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s="19" customFormat="1" ht="13.5" customHeight="1" x14ac:dyDescent="0.25">
      <c r="A99" s="59"/>
      <c r="B99" s="186"/>
      <c r="C99" s="171"/>
      <c r="D99" s="171"/>
      <c r="E99" s="171"/>
      <c r="F99" s="65" t="s">
        <v>94</v>
      </c>
      <c r="G99" s="66">
        <f>+E92*0.7</f>
        <v>0.62019999999999997</v>
      </c>
      <c r="H99" s="67"/>
      <c r="I99" s="68"/>
      <c r="J99" s="69">
        <v>1.153</v>
      </c>
      <c r="K99" s="171"/>
      <c r="L99" s="171"/>
      <c r="M99" s="171"/>
      <c r="N99" s="171"/>
      <c r="O99" s="171"/>
      <c r="P99" s="175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s="19" customFormat="1" ht="13.5" customHeight="1" x14ac:dyDescent="0.25">
      <c r="A100" s="59"/>
      <c r="B100" s="186"/>
      <c r="C100" s="171"/>
      <c r="D100" s="171"/>
      <c r="E100" s="171"/>
      <c r="F100" s="65" t="s">
        <v>95</v>
      </c>
      <c r="G100" s="66">
        <f>+E92*0.8</f>
        <v>0.7088000000000001</v>
      </c>
      <c r="H100" s="67"/>
      <c r="I100" s="68"/>
      <c r="J100" s="69">
        <v>1.2250000000000001</v>
      </c>
      <c r="K100" s="171"/>
      <c r="L100" s="171"/>
      <c r="M100" s="171"/>
      <c r="N100" s="171"/>
      <c r="O100" s="171"/>
      <c r="P100" s="175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s="19" customFormat="1" ht="13.5" customHeight="1" x14ac:dyDescent="0.25">
      <c r="A101" s="59"/>
      <c r="B101" s="186"/>
      <c r="C101" s="171"/>
      <c r="D101" s="171"/>
      <c r="E101" s="171"/>
      <c r="F101" s="65" t="s">
        <v>96</v>
      </c>
      <c r="G101" s="66">
        <f>+E92*0.9</f>
        <v>0.7974</v>
      </c>
      <c r="H101" s="67"/>
      <c r="I101" s="68"/>
      <c r="J101" s="69">
        <v>1.276</v>
      </c>
      <c r="K101" s="171"/>
      <c r="L101" s="171"/>
      <c r="M101" s="171"/>
      <c r="N101" s="171"/>
      <c r="O101" s="171"/>
      <c r="P101" s="175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s="19" customFormat="1" ht="15.75" thickBot="1" x14ac:dyDescent="0.3">
      <c r="A102" s="59"/>
      <c r="B102" s="187"/>
      <c r="C102" s="172"/>
      <c r="D102" s="172"/>
      <c r="E102" s="172"/>
      <c r="F102" s="70" t="s">
        <v>30</v>
      </c>
      <c r="G102" s="70">
        <f>+E92</f>
        <v>0.88600000000000001</v>
      </c>
      <c r="H102" s="71"/>
      <c r="I102" s="72"/>
      <c r="J102" s="73">
        <v>1.302</v>
      </c>
      <c r="K102" s="172"/>
      <c r="L102" s="172"/>
      <c r="M102" s="172"/>
      <c r="N102" s="172"/>
      <c r="O102" s="172"/>
      <c r="P102" s="176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s="3" customFormat="1" ht="12.75" x14ac:dyDescent="0.2">
      <c r="A103" s="11"/>
      <c r="B103" s="158" t="s">
        <v>31</v>
      </c>
      <c r="C103" s="158"/>
      <c r="D103" s="158"/>
      <c r="E103" s="158"/>
      <c r="F103" s="158"/>
      <c r="G103" s="158"/>
      <c r="H103" s="158"/>
      <c r="I103" s="158"/>
      <c r="J103" s="158"/>
      <c r="K103" s="16">
        <f>ROUND(+M103/L103,3)</f>
        <v>0.64</v>
      </c>
      <c r="L103" s="15">
        <f>SUM(L19:L102)</f>
        <v>6.6879999999999997</v>
      </c>
      <c r="M103" s="14">
        <f>SUM(M19:M102)</f>
        <v>4.2771999999999997</v>
      </c>
      <c r="N103" s="12">
        <f>ROUND(SUM(N19:N102),0)</f>
        <v>100</v>
      </c>
      <c r="O103" s="160" t="s">
        <v>32</v>
      </c>
      <c r="P103" s="162"/>
    </row>
    <row r="104" spans="1:26" s="3" customFormat="1" ht="15" customHeight="1" thickBot="1" x14ac:dyDescent="0.25">
      <c r="A104" s="11"/>
      <c r="B104" s="159"/>
      <c r="C104" s="159"/>
      <c r="D104" s="159"/>
      <c r="E104" s="159"/>
      <c r="F104" s="159"/>
      <c r="G104" s="159"/>
      <c r="H104" s="159"/>
      <c r="I104" s="159"/>
      <c r="J104" s="159"/>
      <c r="K104" s="13" t="s">
        <v>33</v>
      </c>
      <c r="L104" s="13" t="s">
        <v>49</v>
      </c>
      <c r="M104" s="13" t="s">
        <v>102</v>
      </c>
      <c r="N104" s="13" t="s">
        <v>34</v>
      </c>
      <c r="O104" s="161"/>
      <c r="P104" s="163"/>
    </row>
    <row r="105" spans="1:26" ht="15" customHeight="1" thickBot="1" x14ac:dyDescent="0.3">
      <c r="A105" s="5"/>
      <c r="B105" s="164" t="s">
        <v>97</v>
      </c>
      <c r="C105" s="165"/>
      <c r="D105" s="165"/>
      <c r="E105" s="165"/>
      <c r="F105" s="166"/>
      <c r="G105" s="164" t="s">
        <v>98</v>
      </c>
      <c r="H105" s="165"/>
      <c r="I105" s="165"/>
      <c r="J105" s="165"/>
      <c r="K105" s="166"/>
      <c r="L105" s="167" t="s">
        <v>50</v>
      </c>
      <c r="M105" s="168"/>
      <c r="N105" s="168"/>
      <c r="O105" s="168"/>
      <c r="P105" s="169"/>
    </row>
    <row r="106" spans="1:26" ht="15" customHeight="1" x14ac:dyDescent="0.25">
      <c r="A106" s="5"/>
      <c r="B106" s="128"/>
      <c r="C106" s="129"/>
      <c r="D106" s="129"/>
      <c r="E106" s="129"/>
      <c r="F106" s="130"/>
      <c r="G106" s="128"/>
      <c r="H106" s="129"/>
      <c r="I106" s="129"/>
      <c r="J106" s="129"/>
      <c r="K106" s="130"/>
      <c r="L106" s="137" t="s">
        <v>99</v>
      </c>
      <c r="M106" s="138"/>
      <c r="N106" s="138"/>
      <c r="O106" s="139">
        <f>+AVERAGE(E18:E83)</f>
        <v>0.466076923076923</v>
      </c>
      <c r="P106" s="140"/>
    </row>
    <row r="107" spans="1:26" ht="15" customHeight="1" thickBot="1" x14ac:dyDescent="0.3">
      <c r="A107" s="5"/>
      <c r="B107" s="131"/>
      <c r="C107" s="132"/>
      <c r="D107" s="132"/>
      <c r="E107" s="132"/>
      <c r="F107" s="133"/>
      <c r="G107" s="131"/>
      <c r="H107" s="132"/>
      <c r="I107" s="132"/>
      <c r="J107" s="132"/>
      <c r="K107" s="133"/>
      <c r="L107" s="141" t="s">
        <v>100</v>
      </c>
      <c r="M107" s="142"/>
      <c r="N107" s="142"/>
      <c r="O107" s="143">
        <f>+MAX(E18:E83)</f>
        <v>0.88600000000000001</v>
      </c>
      <c r="P107" s="144"/>
    </row>
    <row r="108" spans="1:26" ht="18.600000000000001" customHeight="1" x14ac:dyDescent="0.25">
      <c r="A108" s="6"/>
      <c r="B108" s="131"/>
      <c r="C108" s="132"/>
      <c r="D108" s="132"/>
      <c r="E108" s="132"/>
      <c r="F108" s="133"/>
      <c r="G108" s="131"/>
      <c r="H108" s="132"/>
      <c r="I108" s="132"/>
      <c r="J108" s="132"/>
      <c r="K108" s="133"/>
      <c r="L108" s="145"/>
      <c r="M108" s="146"/>
      <c r="N108" s="146"/>
      <c r="O108" s="146"/>
      <c r="P108" s="147"/>
    </row>
    <row r="109" spans="1:26" ht="61.5" customHeight="1" x14ac:dyDescent="0.25">
      <c r="A109" s="10"/>
      <c r="B109" s="131"/>
      <c r="C109" s="132"/>
      <c r="D109" s="132"/>
      <c r="E109" s="132"/>
      <c r="F109" s="133"/>
      <c r="G109" s="131"/>
      <c r="H109" s="132"/>
      <c r="I109" s="132"/>
      <c r="J109" s="132"/>
      <c r="K109" s="133"/>
      <c r="L109" s="148"/>
      <c r="M109" s="149"/>
      <c r="N109" s="149"/>
      <c r="O109" s="149"/>
      <c r="P109" s="150"/>
    </row>
    <row r="110" spans="1:26" ht="15" customHeight="1" thickBot="1" x14ac:dyDescent="0.3">
      <c r="A110" s="5"/>
      <c r="B110" s="131"/>
      <c r="C110" s="132"/>
      <c r="D110" s="132"/>
      <c r="E110" s="132"/>
      <c r="F110" s="133"/>
      <c r="G110" s="131"/>
      <c r="H110" s="132"/>
      <c r="I110" s="132"/>
      <c r="J110" s="132"/>
      <c r="K110" s="133"/>
      <c r="L110" s="151"/>
      <c r="M110" s="152"/>
      <c r="N110" s="152"/>
      <c r="O110" s="152"/>
      <c r="P110" s="153"/>
    </row>
    <row r="111" spans="1:26" ht="22.5" customHeight="1" thickBot="1" x14ac:dyDescent="0.3">
      <c r="A111" s="5"/>
      <c r="B111" s="131"/>
      <c r="C111" s="132"/>
      <c r="D111" s="132"/>
      <c r="E111" s="132"/>
      <c r="F111" s="133"/>
      <c r="G111" s="131"/>
      <c r="H111" s="132"/>
      <c r="I111" s="132"/>
      <c r="J111" s="132"/>
      <c r="K111" s="133"/>
      <c r="L111" s="154" t="s">
        <v>35</v>
      </c>
      <c r="M111" s="155"/>
      <c r="N111" s="155"/>
      <c r="O111" s="155"/>
      <c r="P111" s="81">
        <v>6.29</v>
      </c>
    </row>
    <row r="112" spans="1:26" ht="32.25" customHeight="1" thickBot="1" x14ac:dyDescent="0.3">
      <c r="A112" s="5"/>
      <c r="B112" s="134"/>
      <c r="C112" s="135"/>
      <c r="D112" s="135"/>
      <c r="E112" s="135"/>
      <c r="F112" s="136"/>
      <c r="G112" s="134"/>
      <c r="H112" s="135"/>
      <c r="I112" s="135"/>
      <c r="J112" s="135"/>
      <c r="K112" s="136"/>
      <c r="L112" s="156" t="s">
        <v>103</v>
      </c>
      <c r="M112" s="157"/>
      <c r="N112" s="157"/>
      <c r="O112" s="157"/>
      <c r="P112" s="81">
        <v>1.24</v>
      </c>
    </row>
    <row r="113" spans="1:16" ht="23.45" customHeight="1" thickBot="1" x14ac:dyDescent="0.3">
      <c r="A113" s="7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</row>
    <row r="114" spans="1:16" ht="15.75" thickBot="1" x14ac:dyDescent="0.3">
      <c r="A114" s="117" t="s">
        <v>36</v>
      </c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9"/>
    </row>
    <row r="115" spans="1:16" ht="159" customHeight="1" thickBot="1" x14ac:dyDescent="0.3">
      <c r="A115" s="4"/>
      <c r="B115" s="120"/>
      <c r="C115" s="121"/>
      <c r="D115" s="121"/>
      <c r="E115" s="121"/>
      <c r="F115" s="122"/>
      <c r="G115" s="120"/>
      <c r="H115" s="121"/>
      <c r="I115" s="121"/>
      <c r="J115" s="121"/>
      <c r="K115" s="122"/>
      <c r="L115" s="120"/>
      <c r="M115" s="121"/>
      <c r="N115" s="121"/>
      <c r="O115" s="121"/>
      <c r="P115" s="123"/>
    </row>
    <row r="116" spans="1:16" ht="21.75" customHeight="1" thickBot="1" x14ac:dyDescent="0.3">
      <c r="A116" s="4"/>
      <c r="B116" s="124" t="s">
        <v>104</v>
      </c>
      <c r="C116" s="125"/>
      <c r="D116" s="125"/>
      <c r="E116" s="125"/>
      <c r="F116" s="126"/>
      <c r="G116" s="305" t="s">
        <v>105</v>
      </c>
      <c r="H116" s="306"/>
      <c r="I116" s="306"/>
      <c r="J116" s="306"/>
      <c r="K116" s="306"/>
      <c r="L116" s="306"/>
      <c r="M116" s="306"/>
      <c r="N116" s="306"/>
      <c r="O116" s="306"/>
      <c r="P116" s="307"/>
    </row>
    <row r="117" spans="1:16" s="9" customFormat="1" ht="16.899999999999999" customHeight="1" thickBot="1" x14ac:dyDescent="0.3">
      <c r="A117" s="8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2"/>
    </row>
    <row r="118" spans="1:16" s="3" customFormat="1" ht="15.75" customHeight="1" thickBot="1" x14ac:dyDescent="0.25">
      <c r="A118" s="113" t="s">
        <v>37</v>
      </c>
      <c r="B118" s="114"/>
      <c r="C118" s="114"/>
      <c r="D118" s="114"/>
      <c r="E118" s="114"/>
      <c r="F118" s="114"/>
      <c r="G118" s="114"/>
      <c r="H118" s="114"/>
      <c r="I118" s="114"/>
      <c r="J118" s="114" t="s">
        <v>38</v>
      </c>
      <c r="K118" s="114"/>
      <c r="L118" s="114"/>
      <c r="M118" s="114"/>
      <c r="N118" s="114"/>
      <c r="O118" s="114"/>
      <c r="P118" s="115"/>
    </row>
  </sheetData>
  <mergeCells count="23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08"/>
      <c r="B2" s="309"/>
      <c r="C2" s="310"/>
      <c r="D2" s="311"/>
      <c r="E2" s="312" t="s">
        <v>111</v>
      </c>
      <c r="F2" s="313"/>
      <c r="G2" s="313"/>
      <c r="H2" s="313"/>
      <c r="I2" s="313"/>
      <c r="J2" s="313"/>
      <c r="K2" s="313"/>
      <c r="L2" s="313"/>
      <c r="M2" s="313"/>
      <c r="N2" s="313"/>
      <c r="O2" s="314"/>
      <c r="P2" s="315"/>
    </row>
    <row r="3" spans="1:26" s="2" customFormat="1" ht="25.5" customHeight="1" thickBot="1" x14ac:dyDescent="0.3">
      <c r="A3" s="308"/>
      <c r="B3" s="316"/>
      <c r="C3" s="317"/>
      <c r="D3" s="318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1"/>
      <c r="P3" s="322"/>
    </row>
    <row r="4" spans="1:26" s="19" customFormat="1" ht="11.25" customHeight="1" thickBot="1" x14ac:dyDescent="0.3">
      <c r="A4" s="18"/>
      <c r="B4" s="29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92" customFormat="1" ht="31.5" customHeight="1" thickBot="1" x14ac:dyDescent="0.3">
      <c r="A5" s="86"/>
      <c r="B5" s="87" t="s">
        <v>0</v>
      </c>
      <c r="C5" s="298">
        <v>43315</v>
      </c>
      <c r="D5" s="299"/>
      <c r="E5" s="88" t="s">
        <v>51</v>
      </c>
      <c r="F5" s="89">
        <v>4</v>
      </c>
      <c r="G5" s="90" t="s">
        <v>1</v>
      </c>
      <c r="H5" s="323" t="s">
        <v>112</v>
      </c>
      <c r="I5" s="300"/>
      <c r="J5" s="300"/>
      <c r="K5" s="300"/>
      <c r="L5" s="300"/>
      <c r="M5" s="300"/>
      <c r="N5" s="300"/>
      <c r="O5" s="300"/>
      <c r="P5" s="30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 s="96" customFormat="1" ht="21.75" customHeight="1" thickBot="1" x14ac:dyDescent="0.3">
      <c r="A6" s="93"/>
      <c r="B6" s="282" t="s">
        <v>2</v>
      </c>
      <c r="C6" s="283"/>
      <c r="D6" s="284" t="s">
        <v>106</v>
      </c>
      <c r="E6" s="285"/>
      <c r="F6" s="285"/>
      <c r="G6" s="285"/>
      <c r="H6" s="285"/>
      <c r="I6" s="286"/>
      <c r="J6" s="84" t="s">
        <v>3</v>
      </c>
      <c r="K6" s="284" t="s">
        <v>107</v>
      </c>
      <c r="L6" s="286"/>
      <c r="M6" s="284" t="s">
        <v>108</v>
      </c>
      <c r="N6" s="287"/>
      <c r="O6" s="94" t="s">
        <v>52</v>
      </c>
      <c r="P6" s="95">
        <v>1641</v>
      </c>
    </row>
    <row r="7" spans="1:26" s="92" customFormat="1" ht="21.75" customHeight="1" x14ac:dyDescent="0.25">
      <c r="B7" s="288" t="s">
        <v>53</v>
      </c>
      <c r="C7" s="289" t="s">
        <v>54</v>
      </c>
      <c r="D7" s="260"/>
      <c r="E7" s="97"/>
      <c r="F7" s="290" t="s">
        <v>55</v>
      </c>
      <c r="G7" s="291"/>
      <c r="H7" s="291"/>
      <c r="I7" s="291"/>
      <c r="J7" s="292" t="s">
        <v>56</v>
      </c>
      <c r="K7" s="293"/>
      <c r="L7" s="293"/>
      <c r="M7" s="294"/>
      <c r="N7" s="295" t="s">
        <v>109</v>
      </c>
      <c r="O7" s="296"/>
      <c r="P7" s="98" t="s">
        <v>57</v>
      </c>
    </row>
    <row r="8" spans="1:26" s="92" customFormat="1" ht="21.75" customHeight="1" thickBot="1" x14ac:dyDescent="0.3">
      <c r="B8" s="234"/>
      <c r="C8" s="251" t="s">
        <v>58</v>
      </c>
      <c r="D8" s="250"/>
      <c r="E8" s="74" t="s">
        <v>4</v>
      </c>
      <c r="F8" s="261" t="s">
        <v>5</v>
      </c>
      <c r="G8" s="262"/>
      <c r="H8" s="262"/>
      <c r="I8" s="262"/>
      <c r="J8" s="263"/>
      <c r="K8" s="264"/>
      <c r="L8" s="264"/>
      <c r="M8" s="265"/>
      <c r="N8" s="266"/>
      <c r="O8" s="267"/>
      <c r="P8" s="99"/>
    </row>
    <row r="9" spans="1:26" s="92" customFormat="1" ht="21.75" customHeight="1" x14ac:dyDescent="0.25">
      <c r="B9" s="268" t="s">
        <v>6</v>
      </c>
      <c r="C9" s="271" t="s">
        <v>59</v>
      </c>
      <c r="D9" s="272" t="s">
        <v>60</v>
      </c>
      <c r="E9" s="257"/>
      <c r="F9" s="100"/>
      <c r="G9" s="273" t="s">
        <v>7</v>
      </c>
      <c r="H9" s="274" t="s">
        <v>8</v>
      </c>
      <c r="I9" s="260"/>
      <c r="J9" s="75"/>
      <c r="K9" s="271" t="s">
        <v>61</v>
      </c>
      <c r="L9" s="275" t="s">
        <v>110</v>
      </c>
      <c r="M9" s="276"/>
      <c r="N9" s="277"/>
      <c r="O9" s="277"/>
      <c r="P9" s="278"/>
    </row>
    <row r="10" spans="1:26" s="92" customFormat="1" ht="21.75" customHeight="1" thickBot="1" x14ac:dyDescent="0.3">
      <c r="B10" s="269"/>
      <c r="C10" s="214"/>
      <c r="D10" s="255" t="s">
        <v>62</v>
      </c>
      <c r="E10" s="250"/>
      <c r="F10" s="76" t="s">
        <v>4</v>
      </c>
      <c r="G10" s="214"/>
      <c r="H10" s="255" t="s">
        <v>9</v>
      </c>
      <c r="I10" s="250"/>
      <c r="J10" s="77" t="s">
        <v>4</v>
      </c>
      <c r="K10" s="214"/>
      <c r="L10" s="279"/>
      <c r="M10" s="280"/>
      <c r="N10" s="280"/>
      <c r="O10" s="280"/>
      <c r="P10" s="281"/>
    </row>
    <row r="11" spans="1:26" s="22" customFormat="1" ht="21.75" customHeight="1" x14ac:dyDescent="0.25">
      <c r="A11" s="20"/>
      <c r="B11" s="269"/>
      <c r="C11" s="256" t="s">
        <v>10</v>
      </c>
      <c r="D11" s="257"/>
      <c r="E11" s="78">
        <v>0.39583333333333331</v>
      </c>
      <c r="F11" s="258" t="s">
        <v>11</v>
      </c>
      <c r="G11" s="257"/>
      <c r="H11" s="79">
        <v>1.73</v>
      </c>
      <c r="I11" s="259" t="s">
        <v>12</v>
      </c>
      <c r="J11" s="260"/>
      <c r="K11" s="79">
        <v>13</v>
      </c>
      <c r="L11" s="256" t="s">
        <v>13</v>
      </c>
      <c r="M11" s="257"/>
      <c r="N11" s="75">
        <v>13.54</v>
      </c>
      <c r="O11" s="247" t="s">
        <v>63</v>
      </c>
      <c r="P11" s="248"/>
    </row>
    <row r="12" spans="1:26" s="22" customFormat="1" ht="21.75" customHeight="1" thickBot="1" x14ac:dyDescent="0.3">
      <c r="A12" s="20"/>
      <c r="B12" s="270"/>
      <c r="C12" s="249" t="s">
        <v>14</v>
      </c>
      <c r="D12" s="250"/>
      <c r="E12" s="78">
        <v>0.43124999999999997</v>
      </c>
      <c r="F12" s="251" t="s">
        <v>15</v>
      </c>
      <c r="G12" s="250"/>
      <c r="H12" s="79">
        <v>1.73</v>
      </c>
      <c r="I12" s="252" t="s">
        <v>16</v>
      </c>
      <c r="J12" s="250"/>
      <c r="K12" s="78">
        <v>0.4381944444444445</v>
      </c>
      <c r="L12" s="249" t="s">
        <v>17</v>
      </c>
      <c r="M12" s="250"/>
      <c r="N12" s="80">
        <v>1</v>
      </c>
      <c r="O12" s="253">
        <v>0</v>
      </c>
      <c r="P12" s="254"/>
    </row>
    <row r="13" spans="1:26" s="22" customFormat="1" ht="21.75" customHeight="1" x14ac:dyDescent="0.25">
      <c r="A13" s="20"/>
      <c r="B13" s="232" t="s">
        <v>18</v>
      </c>
      <c r="C13" s="235" t="s">
        <v>64</v>
      </c>
      <c r="D13" s="236"/>
      <c r="E13" s="236"/>
      <c r="F13" s="237" t="s">
        <v>65</v>
      </c>
      <c r="G13" s="236"/>
      <c r="H13" s="236"/>
      <c r="I13" s="236"/>
      <c r="J13" s="237" t="s">
        <v>66</v>
      </c>
      <c r="K13" s="236"/>
      <c r="L13" s="236"/>
      <c r="M13" s="236"/>
      <c r="N13" s="238" t="s">
        <v>67</v>
      </c>
      <c r="O13" s="236"/>
      <c r="P13" s="239"/>
      <c r="Q13" s="23"/>
      <c r="R13" s="21"/>
      <c r="S13" s="21"/>
      <c r="T13" s="21"/>
      <c r="U13" s="21"/>
      <c r="V13" s="21"/>
      <c r="W13" s="21"/>
      <c r="X13" s="21"/>
      <c r="Y13" s="21"/>
      <c r="Z13" s="21"/>
    </row>
    <row r="14" spans="1:26" s="22" customFormat="1" ht="21.75" customHeight="1" x14ac:dyDescent="0.25">
      <c r="A14" s="20"/>
      <c r="B14" s="233"/>
      <c r="C14" s="240" t="s">
        <v>68</v>
      </c>
      <c r="D14" s="241"/>
      <c r="E14" s="241"/>
      <c r="F14" s="242" t="s">
        <v>69</v>
      </c>
      <c r="G14" s="241"/>
      <c r="H14" s="241"/>
      <c r="I14" s="241"/>
      <c r="J14" s="243" t="s">
        <v>70</v>
      </c>
      <c r="K14" s="241"/>
      <c r="L14" s="241"/>
      <c r="M14" s="241"/>
      <c r="N14" s="244"/>
      <c r="O14" s="229"/>
      <c r="P14" s="245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s="22" customFormat="1" ht="21.75" customHeight="1" thickBot="1" x14ac:dyDescent="0.3">
      <c r="A15" s="20"/>
      <c r="B15" s="234"/>
      <c r="C15" s="246" t="s">
        <v>71</v>
      </c>
      <c r="D15" s="216"/>
      <c r="E15" s="216"/>
      <c r="F15" s="216" t="s">
        <v>72</v>
      </c>
      <c r="G15" s="217"/>
      <c r="H15" s="217"/>
      <c r="I15" s="217"/>
      <c r="J15" s="216" t="s">
        <v>73</v>
      </c>
      <c r="K15" s="217"/>
      <c r="L15" s="217"/>
      <c r="M15" s="217"/>
      <c r="N15" s="218"/>
      <c r="O15" s="219"/>
      <c r="P15" s="220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s="22" customFormat="1" ht="21.75" customHeight="1" x14ac:dyDescent="0.25">
      <c r="A16" s="20"/>
      <c r="B16" s="221" t="s">
        <v>19</v>
      </c>
      <c r="C16" s="223" t="s">
        <v>20</v>
      </c>
      <c r="D16" s="223" t="s">
        <v>41</v>
      </c>
      <c r="E16" s="225" t="s">
        <v>21</v>
      </c>
      <c r="F16" s="226" t="s">
        <v>42</v>
      </c>
      <c r="G16" s="227"/>
      <c r="H16" s="223" t="s">
        <v>74</v>
      </c>
      <c r="I16" s="230" t="s">
        <v>75</v>
      </c>
      <c r="J16" s="24" t="s">
        <v>43</v>
      </c>
      <c r="K16" s="25"/>
      <c r="L16" s="26" t="s">
        <v>44</v>
      </c>
      <c r="M16" s="26" t="s">
        <v>45</v>
      </c>
      <c r="N16" s="26" t="s">
        <v>45</v>
      </c>
      <c r="O16" s="26" t="s">
        <v>46</v>
      </c>
      <c r="P16" s="27" t="s">
        <v>22</v>
      </c>
    </row>
    <row r="17" spans="1:26" s="22" customFormat="1" ht="21.75" customHeight="1" thickBot="1" x14ac:dyDescent="0.3">
      <c r="A17" s="28"/>
      <c r="B17" s="222"/>
      <c r="C17" s="224"/>
      <c r="D17" s="224"/>
      <c r="E17" s="224"/>
      <c r="F17" s="228"/>
      <c r="G17" s="229"/>
      <c r="H17" s="224"/>
      <c r="I17" s="231"/>
      <c r="J17" s="29" t="s">
        <v>23</v>
      </c>
      <c r="K17" s="30" t="s">
        <v>24</v>
      </c>
      <c r="L17" s="30" t="s">
        <v>47</v>
      </c>
      <c r="M17" s="30" t="s">
        <v>48</v>
      </c>
      <c r="N17" s="30" t="s">
        <v>25</v>
      </c>
      <c r="O17" s="30" t="s">
        <v>26</v>
      </c>
      <c r="P17" s="31" t="s">
        <v>27</v>
      </c>
    </row>
    <row r="18" spans="1:26" s="40" customFormat="1" ht="21.75" customHeight="1" thickBot="1" x14ac:dyDescent="0.3">
      <c r="A18" s="32"/>
      <c r="B18" s="33"/>
      <c r="C18" s="34">
        <f>+O12</f>
        <v>0</v>
      </c>
      <c r="D18" s="34">
        <v>0.245</v>
      </c>
      <c r="E18" s="35"/>
      <c r="F18" s="36"/>
      <c r="G18" s="83"/>
      <c r="H18" s="37"/>
      <c r="I18" s="38"/>
      <c r="J18" s="82"/>
      <c r="K18" s="35"/>
      <c r="L18" s="35"/>
      <c r="M18" s="35"/>
      <c r="N18" s="35"/>
      <c r="O18" s="35"/>
      <c r="P18" s="39"/>
      <c r="Q18" s="32"/>
      <c r="R18" s="85"/>
      <c r="S18" s="32"/>
      <c r="T18" s="32"/>
      <c r="U18" s="32"/>
      <c r="V18" s="32"/>
      <c r="W18" s="32"/>
      <c r="X18" s="32"/>
      <c r="Y18" s="32"/>
      <c r="Z18" s="32"/>
    </row>
    <row r="19" spans="1:26" s="40" customFormat="1" ht="13.5" customHeight="1" x14ac:dyDescent="0.25">
      <c r="A19" s="32"/>
      <c r="B19" s="212">
        <v>1</v>
      </c>
      <c r="C19" s="215">
        <f>+C18+$N$12</f>
        <v>1</v>
      </c>
      <c r="D19" s="192">
        <v>0.41299999999999998</v>
      </c>
      <c r="E19" s="192">
        <v>0.24099999999999999</v>
      </c>
      <c r="F19" s="41" t="s">
        <v>76</v>
      </c>
      <c r="G19" s="42">
        <v>0</v>
      </c>
      <c r="H19" s="43"/>
      <c r="I19" s="44"/>
      <c r="J19" s="45">
        <v>2.9000000000000001E-2</v>
      </c>
      <c r="K19" s="192">
        <f>+IF(E19&lt;=0.12,(J21),(IF(E19&lt;0.16,((J20+2*J21+J22)/4),IF(E19&gt;=0.16,((J19+3*J20+2*J21+3*J22+J23)/10)))))</f>
        <v>0.1303</v>
      </c>
      <c r="L19" s="192">
        <f>ROUND(+(D18+D19)/2*(C19-C18),3)</f>
        <v>0.32900000000000001</v>
      </c>
      <c r="M19" s="192">
        <f>ROUND(+K19*L19,4)</f>
        <v>4.2900000000000001E-2</v>
      </c>
      <c r="N19" s="195">
        <f>ROUND(+M19/$M$103*100,2)</f>
        <v>1.04</v>
      </c>
      <c r="O19" s="196"/>
      <c r="P19" s="197"/>
      <c r="Q19" s="32"/>
      <c r="R19" s="85"/>
      <c r="S19" s="32"/>
      <c r="T19" s="32"/>
      <c r="U19" s="32"/>
      <c r="V19" s="32"/>
      <c r="W19" s="32"/>
      <c r="X19" s="32"/>
      <c r="Y19" s="32"/>
      <c r="Z19" s="32"/>
    </row>
    <row r="20" spans="1:26" s="40" customFormat="1" ht="13.5" customHeight="1" x14ac:dyDescent="0.25">
      <c r="A20" s="32"/>
      <c r="B20" s="213"/>
      <c r="C20" s="193"/>
      <c r="D20" s="193"/>
      <c r="E20" s="193"/>
      <c r="F20" s="46" t="s">
        <v>77</v>
      </c>
      <c r="G20" s="47">
        <f>IF(E19&lt;0.125,"NA",IF(0.125&lt;=E19,(0.2*E19)))</f>
        <v>4.82E-2</v>
      </c>
      <c r="H20" s="48"/>
      <c r="I20" s="49"/>
      <c r="J20" s="50">
        <v>0.124</v>
      </c>
      <c r="K20" s="193"/>
      <c r="L20" s="193"/>
      <c r="M20" s="193"/>
      <c r="N20" s="193"/>
      <c r="O20" s="193"/>
      <c r="P20" s="198"/>
      <c r="Q20" s="32"/>
      <c r="R20" s="85"/>
      <c r="S20" s="32"/>
      <c r="T20" s="32"/>
      <c r="U20" s="32"/>
      <c r="V20" s="32"/>
      <c r="W20" s="32"/>
      <c r="X20" s="32"/>
      <c r="Y20" s="32"/>
      <c r="Z20" s="32"/>
    </row>
    <row r="21" spans="1:26" s="40" customFormat="1" ht="13.5" customHeight="1" x14ac:dyDescent="0.25">
      <c r="A21" s="32"/>
      <c r="B21" s="213"/>
      <c r="C21" s="193"/>
      <c r="D21" s="193"/>
      <c r="E21" s="193"/>
      <c r="F21" s="46" t="s">
        <v>78</v>
      </c>
      <c r="G21" s="47">
        <f>+E19*0.4</f>
        <v>9.64E-2</v>
      </c>
      <c r="H21" s="48"/>
      <c r="I21" s="49"/>
      <c r="J21" s="50">
        <v>0.11</v>
      </c>
      <c r="K21" s="193"/>
      <c r="L21" s="193"/>
      <c r="M21" s="193"/>
      <c r="N21" s="193"/>
      <c r="O21" s="193"/>
      <c r="P21" s="198"/>
      <c r="Q21" s="32"/>
      <c r="R21" s="85"/>
      <c r="S21" s="32"/>
      <c r="T21" s="32"/>
      <c r="U21" s="32"/>
      <c r="V21" s="32"/>
      <c r="W21" s="32"/>
      <c r="X21" s="32"/>
      <c r="Y21" s="32"/>
      <c r="Z21" s="32"/>
    </row>
    <row r="22" spans="1:26" s="40" customFormat="1" ht="13.5" customHeight="1" x14ac:dyDescent="0.25">
      <c r="A22" s="32"/>
      <c r="B22" s="213"/>
      <c r="C22" s="193"/>
      <c r="D22" s="193"/>
      <c r="E22" s="193"/>
      <c r="F22" s="46" t="s">
        <v>79</v>
      </c>
      <c r="G22" s="47">
        <f>IF(E19&lt;0.125,"NA",IF(0.125&lt;=E19,(0.8*E19)))</f>
        <v>0.1928</v>
      </c>
      <c r="H22" s="48"/>
      <c r="I22" s="49"/>
      <c r="J22" s="50">
        <v>0.16800000000000001</v>
      </c>
      <c r="K22" s="193"/>
      <c r="L22" s="193"/>
      <c r="M22" s="193"/>
      <c r="N22" s="193"/>
      <c r="O22" s="193"/>
      <c r="P22" s="198"/>
      <c r="Q22" s="32"/>
      <c r="R22" s="85"/>
      <c r="S22" s="32"/>
      <c r="T22" s="32"/>
      <c r="U22" s="32"/>
      <c r="V22" s="32"/>
      <c r="W22" s="32"/>
      <c r="X22" s="32"/>
      <c r="Y22" s="32"/>
      <c r="Z22" s="32"/>
    </row>
    <row r="23" spans="1:26" s="40" customFormat="1" ht="13.5" customHeight="1" thickBot="1" x14ac:dyDescent="0.3">
      <c r="A23" s="32"/>
      <c r="B23" s="214"/>
      <c r="C23" s="194"/>
      <c r="D23" s="194"/>
      <c r="E23" s="194"/>
      <c r="F23" s="51" t="s">
        <v>80</v>
      </c>
      <c r="G23" s="52">
        <f>+E19</f>
        <v>0.24099999999999999</v>
      </c>
      <c r="H23" s="53"/>
      <c r="I23" s="54"/>
      <c r="J23" s="55">
        <v>0.17799999999999999</v>
      </c>
      <c r="K23" s="194"/>
      <c r="L23" s="194"/>
      <c r="M23" s="194"/>
      <c r="N23" s="194"/>
      <c r="O23" s="194"/>
      <c r="P23" s="199"/>
      <c r="Q23" s="32"/>
      <c r="R23" s="85"/>
      <c r="S23" s="32"/>
      <c r="T23" s="32"/>
      <c r="U23" s="32"/>
      <c r="V23" s="32"/>
      <c r="W23" s="32"/>
      <c r="X23" s="32"/>
      <c r="Y23" s="32"/>
      <c r="Z23" s="32"/>
    </row>
    <row r="24" spans="1:26" s="40" customFormat="1" ht="13.5" customHeight="1" x14ac:dyDescent="0.25">
      <c r="A24" s="32"/>
      <c r="B24" s="212">
        <v>2</v>
      </c>
      <c r="C24" s="215">
        <f>+C19+$N$12</f>
        <v>2</v>
      </c>
      <c r="D24" s="192">
        <v>0.51100000000000001</v>
      </c>
      <c r="E24" s="192">
        <v>0.38200000000000001</v>
      </c>
      <c r="F24" s="41" t="s">
        <v>76</v>
      </c>
      <c r="G24" s="42">
        <v>0</v>
      </c>
      <c r="H24" s="43"/>
      <c r="I24" s="45"/>
      <c r="J24" s="45">
        <v>5.7000000000000002E-2</v>
      </c>
      <c r="K24" s="192">
        <f>+IF(E24&lt;=0.12,(J26),(IF(E24&lt;0.16,((J25+2*J26+J27)/4),IF(E24&gt;=0.16,((J24+3*J25+2*J26+3*J27+J28)/10)))))</f>
        <v>9.8699999999999996E-2</v>
      </c>
      <c r="L24" s="192">
        <f>ROUND(+(D19+D24)/2*(C24-C19),3)</f>
        <v>0.46200000000000002</v>
      </c>
      <c r="M24" s="192">
        <f>ROUND(+K24*L24,4)</f>
        <v>4.5600000000000002E-2</v>
      </c>
      <c r="N24" s="195">
        <f>ROUND(+M24/$M$103*100,2)</f>
        <v>1.1100000000000001</v>
      </c>
      <c r="O24" s="196"/>
      <c r="P24" s="197"/>
      <c r="Q24" s="32"/>
      <c r="R24" s="85"/>
      <c r="S24" s="32"/>
      <c r="T24" s="32"/>
      <c r="U24" s="32"/>
      <c r="V24" s="32"/>
      <c r="W24" s="32"/>
      <c r="X24" s="32"/>
      <c r="Y24" s="32"/>
      <c r="Z24" s="32"/>
    </row>
    <row r="25" spans="1:26" s="40" customFormat="1" ht="13.5" customHeight="1" x14ac:dyDescent="0.25">
      <c r="A25" s="32"/>
      <c r="B25" s="213"/>
      <c r="C25" s="193"/>
      <c r="D25" s="193"/>
      <c r="E25" s="193"/>
      <c r="F25" s="46" t="s">
        <v>77</v>
      </c>
      <c r="G25" s="47">
        <f t="shared" ref="G25" si="0">IF(E24&lt;0.125,"NA",IF(0.125&lt;=E24,(0.2*E24)))</f>
        <v>7.640000000000001E-2</v>
      </c>
      <c r="H25" s="48"/>
      <c r="I25" s="50"/>
      <c r="J25" s="50">
        <v>6.4000000000000001E-2</v>
      </c>
      <c r="K25" s="193"/>
      <c r="L25" s="193"/>
      <c r="M25" s="193"/>
      <c r="N25" s="193"/>
      <c r="O25" s="193"/>
      <c r="P25" s="198"/>
      <c r="Q25" s="32"/>
      <c r="R25" s="85"/>
      <c r="S25" s="32"/>
      <c r="T25" s="32"/>
      <c r="U25" s="32"/>
      <c r="V25" s="32"/>
      <c r="W25" s="32"/>
      <c r="X25" s="32"/>
      <c r="Y25" s="32"/>
      <c r="Z25" s="32"/>
    </row>
    <row r="26" spans="1:26" s="40" customFormat="1" ht="13.5" customHeight="1" x14ac:dyDescent="0.25">
      <c r="A26" s="32"/>
      <c r="B26" s="213"/>
      <c r="C26" s="193"/>
      <c r="D26" s="193"/>
      <c r="E26" s="193"/>
      <c r="F26" s="46" t="s">
        <v>78</v>
      </c>
      <c r="G26" s="47">
        <f t="shared" ref="G26" si="1">+E24*0.4</f>
        <v>0.15280000000000002</v>
      </c>
      <c r="H26" s="48"/>
      <c r="I26" s="50"/>
      <c r="J26" s="50">
        <v>0.11600000000000001</v>
      </c>
      <c r="K26" s="193"/>
      <c r="L26" s="193"/>
      <c r="M26" s="193"/>
      <c r="N26" s="193"/>
      <c r="O26" s="193"/>
      <c r="P26" s="198"/>
      <c r="Q26" s="32"/>
      <c r="R26" s="85"/>
      <c r="S26" s="32"/>
      <c r="T26" s="32"/>
      <c r="U26" s="32"/>
      <c r="V26" s="32"/>
      <c r="W26" s="32"/>
      <c r="X26" s="32"/>
      <c r="Y26" s="32"/>
      <c r="Z26" s="32"/>
    </row>
    <row r="27" spans="1:26" s="40" customFormat="1" ht="13.5" customHeight="1" x14ac:dyDescent="0.25">
      <c r="A27" s="32"/>
      <c r="B27" s="213"/>
      <c r="C27" s="193"/>
      <c r="D27" s="193"/>
      <c r="E27" s="193"/>
      <c r="F27" s="46" t="s">
        <v>79</v>
      </c>
      <c r="G27" s="47">
        <f t="shared" ref="G27" si="2">IF(E24&lt;0.125,"NA",IF(0.125&lt;=E24,(0.8*E24)))</f>
        <v>0.30560000000000004</v>
      </c>
      <c r="H27" s="48"/>
      <c r="I27" s="50"/>
      <c r="J27" s="50">
        <v>0.124</v>
      </c>
      <c r="K27" s="193"/>
      <c r="L27" s="193"/>
      <c r="M27" s="193"/>
      <c r="N27" s="193"/>
      <c r="O27" s="193"/>
      <c r="P27" s="198"/>
      <c r="Q27" s="32"/>
      <c r="R27" s="85"/>
      <c r="S27" s="32"/>
      <c r="T27" s="32"/>
      <c r="U27" s="32"/>
      <c r="V27" s="32"/>
      <c r="W27" s="32"/>
      <c r="X27" s="32"/>
      <c r="Y27" s="32"/>
      <c r="Z27" s="32"/>
    </row>
    <row r="28" spans="1:26" s="40" customFormat="1" ht="13.5" customHeight="1" thickBot="1" x14ac:dyDescent="0.3">
      <c r="A28" s="32"/>
      <c r="B28" s="214"/>
      <c r="C28" s="194"/>
      <c r="D28" s="194"/>
      <c r="E28" s="194"/>
      <c r="F28" s="51" t="s">
        <v>80</v>
      </c>
      <c r="G28" s="52">
        <f t="shared" ref="G28" si="3">+E24</f>
        <v>0.38200000000000001</v>
      </c>
      <c r="H28" s="53"/>
      <c r="I28" s="55"/>
      <c r="J28" s="55">
        <v>0.13400000000000001</v>
      </c>
      <c r="K28" s="194"/>
      <c r="L28" s="194"/>
      <c r="M28" s="194"/>
      <c r="N28" s="194"/>
      <c r="O28" s="194"/>
      <c r="P28" s="199"/>
      <c r="Q28" s="32"/>
      <c r="R28" s="85"/>
      <c r="S28" s="32"/>
      <c r="T28" s="32"/>
      <c r="U28" s="32"/>
      <c r="V28" s="32"/>
      <c r="W28" s="32"/>
      <c r="X28" s="32"/>
      <c r="Y28" s="32"/>
      <c r="Z28" s="32"/>
    </row>
    <row r="29" spans="1:26" s="40" customFormat="1" ht="13.5" customHeight="1" x14ac:dyDescent="0.25">
      <c r="A29" s="32"/>
      <c r="B29" s="212">
        <v>3</v>
      </c>
      <c r="C29" s="215">
        <f>+C24+$N$12</f>
        <v>3</v>
      </c>
      <c r="D29" s="192">
        <v>0.85899999999999999</v>
      </c>
      <c r="E29" s="192">
        <v>0.81899999999999995</v>
      </c>
      <c r="F29" s="41" t="s">
        <v>76</v>
      </c>
      <c r="G29" s="42">
        <v>0</v>
      </c>
      <c r="H29" s="43"/>
      <c r="I29" s="44"/>
      <c r="J29" s="45"/>
      <c r="K29" s="192"/>
      <c r="L29" s="192"/>
      <c r="M29" s="192"/>
      <c r="N29" s="195"/>
      <c r="O29" s="196"/>
      <c r="P29" s="197"/>
      <c r="Q29" s="32"/>
      <c r="R29" s="85"/>
      <c r="S29" s="32"/>
      <c r="T29" s="32"/>
      <c r="U29" s="32"/>
      <c r="V29" s="32"/>
      <c r="W29" s="32"/>
      <c r="X29" s="32"/>
      <c r="Y29" s="32"/>
      <c r="Z29" s="32"/>
    </row>
    <row r="30" spans="1:26" s="40" customFormat="1" ht="13.5" customHeight="1" x14ac:dyDescent="0.25">
      <c r="A30" s="32"/>
      <c r="B30" s="213"/>
      <c r="C30" s="193"/>
      <c r="D30" s="193"/>
      <c r="E30" s="193"/>
      <c r="F30" s="46" t="s">
        <v>77</v>
      </c>
      <c r="G30" s="47">
        <f t="shared" ref="G30" si="4">IF(E29&lt;0.125,"NA",IF(0.125&lt;=E29,(0.2*E29)))</f>
        <v>0.1638</v>
      </c>
      <c r="H30" s="48"/>
      <c r="I30" s="49"/>
      <c r="J30" s="50"/>
      <c r="K30" s="193"/>
      <c r="L30" s="193"/>
      <c r="M30" s="193"/>
      <c r="N30" s="193"/>
      <c r="O30" s="193"/>
      <c r="P30" s="198"/>
      <c r="Q30" s="32"/>
      <c r="R30" s="85"/>
      <c r="S30" s="32"/>
      <c r="T30" s="32"/>
      <c r="U30" s="32"/>
      <c r="V30" s="32"/>
      <c r="W30" s="32"/>
      <c r="X30" s="32"/>
      <c r="Y30" s="32"/>
      <c r="Z30" s="32"/>
    </row>
    <row r="31" spans="1:26" s="40" customFormat="1" ht="13.5" customHeight="1" x14ac:dyDescent="0.25">
      <c r="A31" s="32"/>
      <c r="B31" s="213"/>
      <c r="C31" s="193"/>
      <c r="D31" s="193"/>
      <c r="E31" s="193"/>
      <c r="F31" s="46" t="s">
        <v>78</v>
      </c>
      <c r="G31" s="47">
        <f t="shared" ref="G31" si="5">+E29*0.4</f>
        <v>0.3276</v>
      </c>
      <c r="H31" s="48"/>
      <c r="I31" s="49"/>
      <c r="J31" s="50"/>
      <c r="K31" s="193"/>
      <c r="L31" s="193"/>
      <c r="M31" s="193"/>
      <c r="N31" s="193"/>
      <c r="O31" s="193"/>
      <c r="P31" s="198"/>
      <c r="Q31" s="32"/>
      <c r="R31" s="85"/>
      <c r="S31" s="32"/>
      <c r="T31" s="32"/>
      <c r="U31" s="32"/>
      <c r="V31" s="32"/>
      <c r="W31" s="32"/>
      <c r="X31" s="32"/>
      <c r="Y31" s="32"/>
      <c r="Z31" s="32"/>
    </row>
    <row r="32" spans="1:26" s="40" customFormat="1" ht="13.5" customHeight="1" x14ac:dyDescent="0.25">
      <c r="A32" s="32"/>
      <c r="B32" s="213"/>
      <c r="C32" s="193"/>
      <c r="D32" s="193"/>
      <c r="E32" s="193"/>
      <c r="F32" s="46" t="s">
        <v>79</v>
      </c>
      <c r="G32" s="47">
        <f t="shared" ref="G32" si="6">IF(E29&lt;0.125,"NA",IF(0.125&lt;=E29,(0.8*E29)))</f>
        <v>0.6552</v>
      </c>
      <c r="H32" s="48"/>
      <c r="I32" s="49"/>
      <c r="J32" s="50"/>
      <c r="K32" s="193"/>
      <c r="L32" s="193"/>
      <c r="M32" s="193"/>
      <c r="N32" s="193"/>
      <c r="O32" s="193"/>
      <c r="P32" s="198"/>
      <c r="Q32" s="32"/>
      <c r="R32" s="85"/>
      <c r="S32" s="32"/>
      <c r="T32" s="32"/>
      <c r="U32" s="32"/>
      <c r="V32" s="32"/>
      <c r="W32" s="32"/>
      <c r="X32" s="32"/>
      <c r="Y32" s="32"/>
      <c r="Z32" s="32"/>
    </row>
    <row r="33" spans="1:26" s="40" customFormat="1" ht="13.5" customHeight="1" thickBot="1" x14ac:dyDescent="0.3">
      <c r="A33" s="32"/>
      <c r="B33" s="214"/>
      <c r="C33" s="194"/>
      <c r="D33" s="194"/>
      <c r="E33" s="194"/>
      <c r="F33" s="51" t="s">
        <v>80</v>
      </c>
      <c r="G33" s="52">
        <f t="shared" ref="G33" si="7">+E29</f>
        <v>0.81899999999999995</v>
      </c>
      <c r="H33" s="53"/>
      <c r="I33" s="54"/>
      <c r="J33" s="55"/>
      <c r="K33" s="194"/>
      <c r="L33" s="194"/>
      <c r="M33" s="194"/>
      <c r="N33" s="194"/>
      <c r="O33" s="194"/>
      <c r="P33" s="199"/>
      <c r="Q33" s="32"/>
      <c r="R33" s="85"/>
      <c r="S33" s="32"/>
      <c r="T33" s="32"/>
      <c r="U33" s="32"/>
      <c r="V33" s="32"/>
      <c r="W33" s="32"/>
      <c r="X33" s="32"/>
      <c r="Y33" s="32"/>
      <c r="Z33" s="32"/>
    </row>
    <row r="34" spans="1:26" s="40" customFormat="1" ht="13.5" customHeight="1" x14ac:dyDescent="0.25">
      <c r="A34" s="32"/>
      <c r="B34" s="212">
        <v>4</v>
      </c>
      <c r="C34" s="215">
        <f>+C29+$N$12</f>
        <v>4</v>
      </c>
      <c r="D34" s="192">
        <v>0.41899999999999998</v>
      </c>
      <c r="E34" s="192">
        <v>0.626</v>
      </c>
      <c r="F34" s="41" t="s">
        <v>76</v>
      </c>
      <c r="G34" s="42">
        <v>0</v>
      </c>
      <c r="H34" s="43"/>
      <c r="I34" s="44"/>
      <c r="J34" s="45">
        <v>0.17799999999999999</v>
      </c>
      <c r="K34" s="192">
        <f t="shared" ref="K34" si="8">+IF(E34&lt;=0.12,(J36),(IF(E34&lt;0.16,((J35+2*J36+J37)/4),IF(E34&gt;=0.16,((J34+3*J35+2*J36+3*J37+J38)/10)))))</f>
        <v>0.5101</v>
      </c>
      <c r="L34" s="192">
        <f>ROUND(+(D29+D34)/2*(C34-C29),3)</f>
        <v>0.63900000000000001</v>
      </c>
      <c r="M34" s="192">
        <f t="shared" ref="M34" si="9">ROUND(+K34*L34,4)</f>
        <v>0.32600000000000001</v>
      </c>
      <c r="N34" s="195">
        <f t="shared" ref="N34" si="10">ROUND(+M34/$M$103*100,2)</f>
        <v>7.92</v>
      </c>
      <c r="O34" s="196"/>
      <c r="P34" s="197"/>
      <c r="Q34" s="32"/>
      <c r="R34" s="85"/>
      <c r="S34" s="32"/>
      <c r="T34" s="32"/>
      <c r="U34" s="32"/>
      <c r="V34" s="32"/>
      <c r="W34" s="32"/>
      <c r="X34" s="32"/>
      <c r="Y34" s="32"/>
      <c r="Z34" s="32"/>
    </row>
    <row r="35" spans="1:26" s="40" customFormat="1" ht="13.5" customHeight="1" x14ac:dyDescent="0.25">
      <c r="A35" s="32"/>
      <c r="B35" s="213"/>
      <c r="C35" s="193"/>
      <c r="D35" s="193"/>
      <c r="E35" s="193"/>
      <c r="F35" s="46" t="s">
        <v>77</v>
      </c>
      <c r="G35" s="47">
        <f t="shared" ref="G35" si="11">IF(E34&lt;0.125,"NA",IF(0.125&lt;=E34,(0.2*E34)))</f>
        <v>0.12520000000000001</v>
      </c>
      <c r="H35" s="48"/>
      <c r="I35" s="49"/>
      <c r="J35" s="50">
        <v>0.28199999999999997</v>
      </c>
      <c r="K35" s="193"/>
      <c r="L35" s="193"/>
      <c r="M35" s="193"/>
      <c r="N35" s="193"/>
      <c r="O35" s="193"/>
      <c r="P35" s="198"/>
      <c r="Q35" s="32"/>
      <c r="R35" s="85"/>
      <c r="S35" s="32"/>
      <c r="T35" s="32"/>
      <c r="U35" s="32"/>
      <c r="V35" s="32"/>
      <c r="W35" s="32"/>
      <c r="X35" s="32"/>
      <c r="Y35" s="32"/>
      <c r="Z35" s="32"/>
    </row>
    <row r="36" spans="1:26" s="40" customFormat="1" ht="13.5" customHeight="1" x14ac:dyDescent="0.25">
      <c r="A36" s="32"/>
      <c r="B36" s="213"/>
      <c r="C36" s="193"/>
      <c r="D36" s="193"/>
      <c r="E36" s="193"/>
      <c r="F36" s="46" t="s">
        <v>78</v>
      </c>
      <c r="G36" s="47">
        <f t="shared" ref="G36" si="12">+E34*0.4</f>
        <v>0.25040000000000001</v>
      </c>
      <c r="H36" s="48"/>
      <c r="I36" s="49"/>
      <c r="J36" s="50">
        <v>0.65200000000000002</v>
      </c>
      <c r="K36" s="193"/>
      <c r="L36" s="193"/>
      <c r="M36" s="193"/>
      <c r="N36" s="193"/>
      <c r="O36" s="193"/>
      <c r="P36" s="198"/>
      <c r="Q36" s="32"/>
      <c r="R36" s="85"/>
      <c r="S36" s="32"/>
      <c r="T36" s="32"/>
      <c r="U36" s="32"/>
      <c r="V36" s="32"/>
      <c r="W36" s="32"/>
      <c r="X36" s="32"/>
      <c r="Y36" s="32"/>
      <c r="Z36" s="32"/>
    </row>
    <row r="37" spans="1:26" s="40" customFormat="1" ht="13.5" customHeight="1" x14ac:dyDescent="0.25">
      <c r="A37" s="32"/>
      <c r="B37" s="213"/>
      <c r="C37" s="193"/>
      <c r="D37" s="193"/>
      <c r="E37" s="193"/>
      <c r="F37" s="46" t="s">
        <v>79</v>
      </c>
      <c r="G37" s="47">
        <f t="shared" ref="G37" si="13">IF(E34&lt;0.125,"NA",IF(0.125&lt;=E34,(0.8*E34)))</f>
        <v>0.50080000000000002</v>
      </c>
      <c r="H37" s="48"/>
      <c r="I37" s="49"/>
      <c r="J37" s="50">
        <v>0.69399999999999995</v>
      </c>
      <c r="K37" s="193"/>
      <c r="L37" s="193"/>
      <c r="M37" s="193"/>
      <c r="N37" s="193"/>
      <c r="O37" s="193"/>
      <c r="P37" s="198"/>
      <c r="Q37" s="32"/>
      <c r="R37" s="85"/>
      <c r="S37" s="32"/>
      <c r="T37" s="32"/>
      <c r="U37" s="32"/>
      <c r="V37" s="32"/>
      <c r="W37" s="32"/>
      <c r="X37" s="32"/>
      <c r="Y37" s="32"/>
      <c r="Z37" s="32"/>
    </row>
    <row r="38" spans="1:26" s="40" customFormat="1" ht="13.5" customHeight="1" thickBot="1" x14ac:dyDescent="0.3">
      <c r="A38" s="32"/>
      <c r="B38" s="214"/>
      <c r="C38" s="194"/>
      <c r="D38" s="194"/>
      <c r="E38" s="194"/>
      <c r="F38" s="51" t="s">
        <v>80</v>
      </c>
      <c r="G38" s="52">
        <f t="shared" ref="G38" si="14">+E34</f>
        <v>0.626</v>
      </c>
      <c r="H38" s="53"/>
      <c r="I38" s="54"/>
      <c r="J38" s="55">
        <v>0.69099999999999995</v>
      </c>
      <c r="K38" s="194"/>
      <c r="L38" s="194"/>
      <c r="M38" s="194"/>
      <c r="N38" s="194"/>
      <c r="O38" s="194"/>
      <c r="P38" s="199"/>
      <c r="Q38" s="32"/>
      <c r="R38" s="85"/>
      <c r="S38" s="32"/>
      <c r="T38" s="32"/>
      <c r="U38" s="32"/>
      <c r="V38" s="32"/>
      <c r="W38" s="32"/>
      <c r="X38" s="32"/>
      <c r="Y38" s="32"/>
      <c r="Z38" s="32"/>
    </row>
    <row r="39" spans="1:26" s="40" customFormat="1" ht="13.5" customHeight="1" x14ac:dyDescent="0.25">
      <c r="A39" s="32"/>
      <c r="B39" s="212">
        <v>5</v>
      </c>
      <c r="C39" s="215">
        <f>+C34+$N$12</f>
        <v>5</v>
      </c>
      <c r="D39" s="192">
        <v>0.51900000000000002</v>
      </c>
      <c r="E39" s="192">
        <v>0.36199999999999999</v>
      </c>
      <c r="F39" s="41" t="s">
        <v>76</v>
      </c>
      <c r="G39" s="42">
        <v>0</v>
      </c>
      <c r="H39" s="43"/>
      <c r="I39" s="44"/>
      <c r="J39" s="45">
        <v>0.437</v>
      </c>
      <c r="K39" s="192">
        <f t="shared" ref="K39" si="15">+IF(E39&lt;=0.12,(J41),(IF(E39&lt;0.16,((J40+2*J41+J42)/4),IF(E39&gt;=0.16,((J39+3*J40+2*J41+3*J42+J43)/10)))))</f>
        <v>0.46849999999999997</v>
      </c>
      <c r="L39" s="192">
        <f>ROUND(+(D34+D39)/2*(C39-C34),3)</f>
        <v>0.46899999999999997</v>
      </c>
      <c r="M39" s="192">
        <f t="shared" ref="M39" si="16">ROUND(+K39*L39,4)</f>
        <v>0.21970000000000001</v>
      </c>
      <c r="N39" s="195">
        <f t="shared" ref="N39" si="17">ROUND(+M39/$M$103*100,2)</f>
        <v>5.34</v>
      </c>
      <c r="O39" s="196"/>
      <c r="P39" s="197"/>
      <c r="Q39" s="32"/>
      <c r="R39" s="85"/>
      <c r="S39" s="32"/>
      <c r="T39" s="32"/>
      <c r="U39" s="32"/>
      <c r="V39" s="32"/>
      <c r="W39" s="32"/>
      <c r="X39" s="32"/>
      <c r="Y39" s="32"/>
      <c r="Z39" s="32"/>
    </row>
    <row r="40" spans="1:26" s="40" customFormat="1" ht="13.5" customHeight="1" x14ac:dyDescent="0.25">
      <c r="A40" s="32"/>
      <c r="B40" s="213"/>
      <c r="C40" s="193"/>
      <c r="D40" s="193"/>
      <c r="E40" s="193"/>
      <c r="F40" s="46" t="s">
        <v>77</v>
      </c>
      <c r="G40" s="47">
        <f t="shared" ref="G40" si="18">IF(E39&lt;0.125,"NA",IF(0.125&lt;=E39,(0.2*E39)))</f>
        <v>7.2400000000000006E-2</v>
      </c>
      <c r="H40" s="48"/>
      <c r="I40" s="49"/>
      <c r="J40" s="50">
        <v>0.44600000000000001</v>
      </c>
      <c r="K40" s="193"/>
      <c r="L40" s="193"/>
      <c r="M40" s="193"/>
      <c r="N40" s="193"/>
      <c r="O40" s="193"/>
      <c r="P40" s="198"/>
      <c r="Q40" s="32"/>
      <c r="R40" s="85"/>
      <c r="S40" s="32"/>
      <c r="T40" s="32"/>
      <c r="U40" s="32"/>
      <c r="V40" s="32"/>
      <c r="W40" s="32"/>
      <c r="X40" s="32"/>
      <c r="Y40" s="32"/>
      <c r="Z40" s="32"/>
    </row>
    <row r="41" spans="1:26" s="40" customFormat="1" ht="13.5" customHeight="1" x14ac:dyDescent="0.25">
      <c r="A41" s="32"/>
      <c r="B41" s="213"/>
      <c r="C41" s="193"/>
      <c r="D41" s="193"/>
      <c r="E41" s="193"/>
      <c r="F41" s="46" t="s">
        <v>78</v>
      </c>
      <c r="G41" s="47">
        <f t="shared" ref="G41" si="19">+E39*0.4</f>
        <v>0.14480000000000001</v>
      </c>
      <c r="H41" s="48"/>
      <c r="I41" s="49"/>
      <c r="J41" s="50">
        <v>0.45800000000000002</v>
      </c>
      <c r="K41" s="193"/>
      <c r="L41" s="193"/>
      <c r="M41" s="193"/>
      <c r="N41" s="193"/>
      <c r="O41" s="193"/>
      <c r="P41" s="198"/>
      <c r="Q41" s="32"/>
      <c r="R41" s="85"/>
      <c r="S41" s="32"/>
      <c r="T41" s="32"/>
      <c r="U41" s="32"/>
      <c r="V41" s="32"/>
      <c r="W41" s="32"/>
      <c r="X41" s="32"/>
      <c r="Y41" s="32"/>
      <c r="Z41" s="32"/>
    </row>
    <row r="42" spans="1:26" s="40" customFormat="1" ht="13.5" customHeight="1" x14ac:dyDescent="0.25">
      <c r="A42" s="32"/>
      <c r="B42" s="213"/>
      <c r="C42" s="193"/>
      <c r="D42" s="193"/>
      <c r="E42" s="193"/>
      <c r="F42" s="46" t="s">
        <v>79</v>
      </c>
      <c r="G42" s="47">
        <f t="shared" ref="G42" si="20">IF(E39&lt;0.125,"NA",IF(0.125&lt;=E39,(0.8*E39)))</f>
        <v>0.28960000000000002</v>
      </c>
      <c r="H42" s="48"/>
      <c r="I42" s="49"/>
      <c r="J42" s="50">
        <v>0.47699999999999998</v>
      </c>
      <c r="K42" s="193"/>
      <c r="L42" s="193"/>
      <c r="M42" s="193"/>
      <c r="N42" s="193"/>
      <c r="O42" s="193"/>
      <c r="P42" s="198"/>
      <c r="Q42" s="32"/>
      <c r="R42" s="85"/>
      <c r="S42" s="32"/>
      <c r="T42" s="32"/>
      <c r="U42" s="32"/>
      <c r="V42" s="32"/>
      <c r="W42" s="32"/>
      <c r="X42" s="32"/>
      <c r="Y42" s="32"/>
      <c r="Z42" s="32"/>
    </row>
    <row r="43" spans="1:26" s="40" customFormat="1" ht="13.5" customHeight="1" thickBot="1" x14ac:dyDescent="0.3">
      <c r="A43" s="32"/>
      <c r="B43" s="214"/>
      <c r="C43" s="194"/>
      <c r="D43" s="194"/>
      <c r="E43" s="194"/>
      <c r="F43" s="51" t="s">
        <v>80</v>
      </c>
      <c r="G43" s="52">
        <f t="shared" ref="G43" si="21">+E39</f>
        <v>0.36199999999999999</v>
      </c>
      <c r="H43" s="53"/>
      <c r="I43" s="54"/>
      <c r="J43" s="55">
        <v>0.56299999999999994</v>
      </c>
      <c r="K43" s="194"/>
      <c r="L43" s="194"/>
      <c r="M43" s="194"/>
      <c r="N43" s="194"/>
      <c r="O43" s="194"/>
      <c r="P43" s="199"/>
      <c r="Q43" s="32"/>
      <c r="R43" s="85"/>
      <c r="S43" s="32"/>
      <c r="T43" s="32"/>
      <c r="U43" s="32"/>
      <c r="V43" s="32"/>
      <c r="W43" s="32"/>
      <c r="X43" s="32"/>
      <c r="Y43" s="32"/>
      <c r="Z43" s="32"/>
    </row>
    <row r="44" spans="1:26" s="40" customFormat="1" ht="13.5" customHeight="1" x14ac:dyDescent="0.25">
      <c r="A44" s="32"/>
      <c r="B44" s="212">
        <v>6</v>
      </c>
      <c r="C44" s="215">
        <f t="shared" ref="C44" si="22">+C39+$N$12</f>
        <v>6</v>
      </c>
      <c r="D44" s="192">
        <v>0.56599999999999995</v>
      </c>
      <c r="E44" s="192">
        <v>0.46899999999999997</v>
      </c>
      <c r="F44" s="41" t="s">
        <v>76</v>
      </c>
      <c r="G44" s="42">
        <v>0</v>
      </c>
      <c r="H44" s="43"/>
      <c r="I44" s="45"/>
      <c r="J44" s="45">
        <v>0.47799999999999998</v>
      </c>
      <c r="K44" s="192">
        <f t="shared" ref="K44" si="23">+IF(E44&lt;=0.12,(J46),(IF(E44&lt;0.16,((J45+2*J46+J47)/4),IF(E44&gt;=0.16,((J44+3*J45+2*J46+3*J47+J48)/10)))))</f>
        <v>1.0135000000000001</v>
      </c>
      <c r="L44" s="192">
        <f>ROUND(+(D39+D44)/2*(C44-C39),3)</f>
        <v>0.54300000000000004</v>
      </c>
      <c r="M44" s="192">
        <f t="shared" ref="M44" si="24">ROUND(+K44*L44,4)</f>
        <v>0.55030000000000001</v>
      </c>
      <c r="N44" s="195">
        <f t="shared" ref="N44" si="25">ROUND(+M44/$M$103*100,2)</f>
        <v>13.37</v>
      </c>
      <c r="O44" s="196"/>
      <c r="P44" s="197"/>
      <c r="Q44" s="32"/>
      <c r="R44" s="85"/>
      <c r="S44" s="32"/>
      <c r="T44" s="32"/>
      <c r="U44" s="32"/>
      <c r="V44" s="32"/>
      <c r="W44" s="32"/>
      <c r="X44" s="32"/>
      <c r="Y44" s="32"/>
      <c r="Z44" s="32"/>
    </row>
    <row r="45" spans="1:26" s="40" customFormat="1" ht="13.5" customHeight="1" x14ac:dyDescent="0.25">
      <c r="A45" s="32"/>
      <c r="B45" s="213"/>
      <c r="C45" s="193"/>
      <c r="D45" s="193"/>
      <c r="E45" s="193"/>
      <c r="F45" s="46" t="s">
        <v>77</v>
      </c>
      <c r="G45" s="47">
        <f t="shared" ref="G45" si="26">IF(E44&lt;0.125,"NA",IF(0.125&lt;=E44,(0.2*E44)))</f>
        <v>9.3799999999999994E-2</v>
      </c>
      <c r="H45" s="48"/>
      <c r="I45" s="50"/>
      <c r="J45" s="50">
        <v>0.622</v>
      </c>
      <c r="K45" s="193"/>
      <c r="L45" s="193"/>
      <c r="M45" s="193"/>
      <c r="N45" s="193"/>
      <c r="O45" s="193"/>
      <c r="P45" s="198"/>
      <c r="Q45" s="32"/>
      <c r="R45" s="85"/>
      <c r="S45" s="32"/>
      <c r="T45" s="32"/>
      <c r="U45" s="32"/>
      <c r="V45" s="32"/>
      <c r="W45" s="32"/>
      <c r="X45" s="32"/>
      <c r="Y45" s="32"/>
      <c r="Z45" s="32"/>
    </row>
    <row r="46" spans="1:26" s="40" customFormat="1" ht="13.5" customHeight="1" x14ac:dyDescent="0.25">
      <c r="A46" s="32"/>
      <c r="B46" s="213"/>
      <c r="C46" s="193"/>
      <c r="D46" s="193"/>
      <c r="E46" s="193"/>
      <c r="F46" s="46" t="s">
        <v>78</v>
      </c>
      <c r="G46" s="47">
        <f t="shared" ref="G46" si="27">+E44*0.4</f>
        <v>0.18759999999999999</v>
      </c>
      <c r="H46" s="48"/>
      <c r="I46" s="50"/>
      <c r="J46" s="50">
        <v>0.66</v>
      </c>
      <c r="K46" s="193"/>
      <c r="L46" s="193"/>
      <c r="M46" s="193"/>
      <c r="N46" s="193"/>
      <c r="O46" s="193"/>
      <c r="P46" s="198"/>
      <c r="Q46" s="32"/>
      <c r="R46" s="85"/>
      <c r="S46" s="32"/>
      <c r="T46" s="32"/>
      <c r="U46" s="32"/>
      <c r="V46" s="32"/>
      <c r="W46" s="32"/>
      <c r="X46" s="32"/>
      <c r="Y46" s="32"/>
      <c r="Z46" s="32"/>
    </row>
    <row r="47" spans="1:26" s="40" customFormat="1" ht="13.5" customHeight="1" x14ac:dyDescent="0.25">
      <c r="A47" s="32"/>
      <c r="B47" s="213"/>
      <c r="C47" s="193"/>
      <c r="D47" s="193"/>
      <c r="E47" s="193"/>
      <c r="F47" s="46" t="s">
        <v>79</v>
      </c>
      <c r="G47" s="47">
        <f t="shared" ref="G47" si="28">IF(E44&lt;0.125,"NA",IF(0.125&lt;=E44,(0.8*E44)))</f>
        <v>0.37519999999999998</v>
      </c>
      <c r="H47" s="48"/>
      <c r="I47" s="50"/>
      <c r="J47" s="50">
        <v>1.6020000000000001</v>
      </c>
      <c r="K47" s="193"/>
      <c r="L47" s="193"/>
      <c r="M47" s="193"/>
      <c r="N47" s="193"/>
      <c r="O47" s="193"/>
      <c r="P47" s="198"/>
      <c r="Q47" s="32"/>
      <c r="R47" s="85"/>
      <c r="S47" s="32"/>
      <c r="T47" s="32"/>
      <c r="U47" s="32"/>
      <c r="V47" s="32"/>
      <c r="W47" s="32"/>
      <c r="X47" s="32"/>
      <c r="Y47" s="32"/>
      <c r="Z47" s="32"/>
    </row>
    <row r="48" spans="1:26" s="40" customFormat="1" ht="13.5" customHeight="1" thickBot="1" x14ac:dyDescent="0.3">
      <c r="A48" s="32"/>
      <c r="B48" s="214"/>
      <c r="C48" s="194"/>
      <c r="D48" s="194"/>
      <c r="E48" s="194"/>
      <c r="F48" s="51" t="s">
        <v>80</v>
      </c>
      <c r="G48" s="52">
        <f t="shared" ref="G48" si="29">+E44</f>
        <v>0.46899999999999997</v>
      </c>
      <c r="H48" s="53"/>
      <c r="I48" s="55"/>
      <c r="J48" s="55">
        <v>1.665</v>
      </c>
      <c r="K48" s="194"/>
      <c r="L48" s="194"/>
      <c r="M48" s="194"/>
      <c r="N48" s="194"/>
      <c r="O48" s="194"/>
      <c r="P48" s="199"/>
      <c r="Q48" s="32"/>
      <c r="R48" s="85"/>
      <c r="S48" s="32"/>
      <c r="T48" s="32"/>
      <c r="U48" s="32"/>
      <c r="V48" s="32"/>
      <c r="W48" s="32"/>
      <c r="X48" s="32"/>
      <c r="Y48" s="32"/>
      <c r="Z48" s="32"/>
    </row>
    <row r="49" spans="1:26" s="40" customFormat="1" ht="13.5" customHeight="1" x14ac:dyDescent="0.25">
      <c r="A49" s="32"/>
      <c r="B49" s="212">
        <v>7</v>
      </c>
      <c r="C49" s="215">
        <f t="shared" ref="C49" si="30">+C44+$N$12</f>
        <v>7</v>
      </c>
      <c r="D49" s="192">
        <v>0.49299999999999999</v>
      </c>
      <c r="E49" s="192">
        <v>0.39300000000000002</v>
      </c>
      <c r="F49" s="41" t="s">
        <v>76</v>
      </c>
      <c r="G49" s="42">
        <v>0</v>
      </c>
      <c r="H49" s="43"/>
      <c r="I49" s="44"/>
      <c r="J49" s="45">
        <v>0.41299999999999998</v>
      </c>
      <c r="K49" s="192">
        <f t="shared" ref="K49" si="31">+IF(E49&lt;=0.12,(J51),(IF(E49&lt;0.16,((J50+2*J51+J52)/4),IF(E49&gt;=0.16,((J49+3*J50+2*J51+3*J52+J53)/10)))))</f>
        <v>1.0739999999999998</v>
      </c>
      <c r="L49" s="192">
        <f>ROUND(+(D44+D49)/2*(C49-C44),3)</f>
        <v>0.53</v>
      </c>
      <c r="M49" s="192">
        <f t="shared" ref="M49" si="32">ROUND(+K49*L49,4)</f>
        <v>0.56920000000000004</v>
      </c>
      <c r="N49" s="195">
        <f t="shared" ref="N49" si="33">ROUND(+M49/$M$103*100,2)</f>
        <v>13.83</v>
      </c>
      <c r="O49" s="196"/>
      <c r="P49" s="197"/>
      <c r="Q49" s="32"/>
      <c r="R49" s="85"/>
      <c r="S49" s="32"/>
      <c r="T49" s="32"/>
      <c r="U49" s="32"/>
      <c r="V49" s="32"/>
      <c r="W49" s="32"/>
      <c r="X49" s="32"/>
      <c r="Y49" s="32"/>
      <c r="Z49" s="32"/>
    </row>
    <row r="50" spans="1:26" s="40" customFormat="1" ht="13.5" customHeight="1" x14ac:dyDescent="0.25">
      <c r="A50" s="32"/>
      <c r="B50" s="213"/>
      <c r="C50" s="193"/>
      <c r="D50" s="193"/>
      <c r="E50" s="193"/>
      <c r="F50" s="46" t="s">
        <v>77</v>
      </c>
      <c r="G50" s="47">
        <f t="shared" ref="G50" si="34">IF(E49&lt;0.125,"NA",IF(0.125&lt;=E49,(0.2*E49)))</f>
        <v>7.8600000000000003E-2</v>
      </c>
      <c r="H50" s="48"/>
      <c r="I50" s="49"/>
      <c r="J50" s="50">
        <v>0.67200000000000004</v>
      </c>
      <c r="K50" s="193"/>
      <c r="L50" s="193"/>
      <c r="M50" s="193"/>
      <c r="N50" s="193"/>
      <c r="O50" s="193"/>
      <c r="P50" s="198"/>
      <c r="Q50" s="32"/>
      <c r="R50" s="85"/>
      <c r="S50" s="32"/>
      <c r="T50" s="32"/>
      <c r="U50" s="32"/>
      <c r="V50" s="32"/>
      <c r="W50" s="32"/>
      <c r="X50" s="32"/>
      <c r="Y50" s="32"/>
      <c r="Z50" s="32"/>
    </row>
    <row r="51" spans="1:26" s="40" customFormat="1" ht="13.5" customHeight="1" x14ac:dyDescent="0.25">
      <c r="A51" s="32"/>
      <c r="B51" s="213"/>
      <c r="C51" s="193"/>
      <c r="D51" s="193"/>
      <c r="E51" s="193"/>
      <c r="F51" s="46" t="s">
        <v>78</v>
      </c>
      <c r="G51" s="47">
        <f t="shared" ref="G51" si="35">+E49*0.4</f>
        <v>0.15720000000000001</v>
      </c>
      <c r="H51" s="48"/>
      <c r="I51" s="49"/>
      <c r="J51" s="50">
        <v>1.2330000000000001</v>
      </c>
      <c r="K51" s="193"/>
      <c r="L51" s="193"/>
      <c r="M51" s="193"/>
      <c r="N51" s="193"/>
      <c r="O51" s="193"/>
      <c r="P51" s="198"/>
      <c r="Q51" s="32"/>
      <c r="R51" s="85"/>
      <c r="S51" s="32"/>
      <c r="T51" s="32"/>
      <c r="U51" s="32"/>
      <c r="V51" s="32"/>
      <c r="W51" s="32"/>
      <c r="X51" s="32"/>
      <c r="Y51" s="32"/>
      <c r="Z51" s="32"/>
    </row>
    <row r="52" spans="1:26" s="40" customFormat="1" ht="13.5" customHeight="1" x14ac:dyDescent="0.25">
      <c r="A52" s="32"/>
      <c r="B52" s="213"/>
      <c r="C52" s="193"/>
      <c r="D52" s="193"/>
      <c r="E52" s="193"/>
      <c r="F52" s="46" t="s">
        <v>79</v>
      </c>
      <c r="G52" s="47">
        <f t="shared" ref="G52" si="36">IF(E49&lt;0.125,"NA",IF(0.125&lt;=E49,(0.8*E49)))</f>
        <v>0.31440000000000001</v>
      </c>
      <c r="H52" s="48"/>
      <c r="I52" s="49"/>
      <c r="J52" s="50">
        <v>1.464</v>
      </c>
      <c r="K52" s="193"/>
      <c r="L52" s="193"/>
      <c r="M52" s="193"/>
      <c r="N52" s="193"/>
      <c r="O52" s="193"/>
      <c r="P52" s="198"/>
      <c r="Q52" s="32"/>
      <c r="R52" s="85"/>
      <c r="S52" s="32"/>
      <c r="T52" s="32"/>
      <c r="U52" s="32"/>
      <c r="V52" s="32"/>
      <c r="W52" s="32"/>
      <c r="X52" s="32"/>
      <c r="Y52" s="32"/>
      <c r="Z52" s="32"/>
    </row>
    <row r="53" spans="1:26" s="40" customFormat="1" ht="13.5" customHeight="1" thickBot="1" x14ac:dyDescent="0.3">
      <c r="A53" s="32"/>
      <c r="B53" s="214"/>
      <c r="C53" s="194"/>
      <c r="D53" s="194"/>
      <c r="E53" s="194"/>
      <c r="F53" s="51" t="s">
        <v>80</v>
      </c>
      <c r="G53" s="52">
        <f t="shared" ref="G53" si="37">+E49</f>
        <v>0.39300000000000002</v>
      </c>
      <c r="H53" s="53"/>
      <c r="I53" s="54"/>
      <c r="J53" s="55">
        <v>1.4530000000000001</v>
      </c>
      <c r="K53" s="194"/>
      <c r="L53" s="194"/>
      <c r="M53" s="194"/>
      <c r="N53" s="194"/>
      <c r="O53" s="194"/>
      <c r="P53" s="199"/>
      <c r="Q53" s="32"/>
      <c r="R53" s="85"/>
      <c r="S53" s="32"/>
      <c r="T53" s="32"/>
      <c r="U53" s="32"/>
      <c r="V53" s="32"/>
      <c r="W53" s="32"/>
      <c r="X53" s="32"/>
      <c r="Y53" s="32"/>
      <c r="Z53" s="32"/>
    </row>
    <row r="54" spans="1:26" s="40" customFormat="1" ht="13.5" customHeight="1" x14ac:dyDescent="0.25">
      <c r="A54" s="32"/>
      <c r="B54" s="212">
        <v>8</v>
      </c>
      <c r="C54" s="215">
        <f>+C49+$N$12</f>
        <v>8</v>
      </c>
      <c r="D54" s="192">
        <v>0.57899999999999996</v>
      </c>
      <c r="E54" s="192">
        <v>0.46300000000000002</v>
      </c>
      <c r="F54" s="41" t="s">
        <v>76</v>
      </c>
      <c r="G54" s="42">
        <v>0</v>
      </c>
      <c r="H54" s="43"/>
      <c r="I54" s="44"/>
      <c r="J54" s="45">
        <v>0.35399999999999998</v>
      </c>
      <c r="K54" s="192">
        <f t="shared" ref="K54" si="38">+IF(E54&lt;=0.12,(J56),(IF(E54&lt;0.16,((J55+2*J56+J57)/4),IF(E54&gt;=0.16,((J54+3*J55+2*J56+3*J57+J58)/10)))))</f>
        <v>0.99390000000000001</v>
      </c>
      <c r="L54" s="192">
        <f>ROUND(+(D49+D54)/2*(C54-C49),3)</f>
        <v>0.53600000000000003</v>
      </c>
      <c r="M54" s="192">
        <f t="shared" ref="M54" si="39">ROUND(+K54*L54,4)</f>
        <v>0.53269999999999995</v>
      </c>
      <c r="N54" s="195">
        <f t="shared" ref="N54" si="40">ROUND(+M54/$M$103*100,2)</f>
        <v>12.94</v>
      </c>
      <c r="O54" s="196"/>
      <c r="P54" s="197"/>
      <c r="Q54" s="32"/>
      <c r="R54" s="85"/>
      <c r="S54" s="32"/>
      <c r="T54" s="32"/>
      <c r="U54" s="32"/>
      <c r="V54" s="32"/>
      <c r="W54" s="32"/>
      <c r="X54" s="32"/>
      <c r="Y54" s="32"/>
      <c r="Z54" s="32"/>
    </row>
    <row r="55" spans="1:26" s="40" customFormat="1" ht="13.5" customHeight="1" x14ac:dyDescent="0.25">
      <c r="A55" s="32"/>
      <c r="B55" s="213"/>
      <c r="C55" s="193"/>
      <c r="D55" s="193"/>
      <c r="E55" s="193"/>
      <c r="F55" s="46" t="s">
        <v>77</v>
      </c>
      <c r="G55" s="47">
        <f t="shared" ref="G55" si="41">IF(E54&lt;0.125,"NA",IF(0.125&lt;=E54,(0.2*E54)))</f>
        <v>9.2600000000000016E-2</v>
      </c>
      <c r="H55" s="48"/>
      <c r="I55" s="49"/>
      <c r="J55" s="50">
        <v>0.73599999999999999</v>
      </c>
      <c r="K55" s="193"/>
      <c r="L55" s="193"/>
      <c r="M55" s="193"/>
      <c r="N55" s="193"/>
      <c r="O55" s="193"/>
      <c r="P55" s="198"/>
      <c r="Q55" s="32"/>
      <c r="R55" s="85"/>
      <c r="S55" s="32"/>
      <c r="T55" s="32"/>
      <c r="U55" s="32"/>
      <c r="V55" s="32"/>
      <c r="W55" s="32"/>
      <c r="X55" s="32"/>
      <c r="Y55" s="32"/>
      <c r="Z55" s="32"/>
    </row>
    <row r="56" spans="1:26" s="40" customFormat="1" ht="13.5" customHeight="1" x14ac:dyDescent="0.25">
      <c r="A56" s="32"/>
      <c r="B56" s="213"/>
      <c r="C56" s="193"/>
      <c r="D56" s="193"/>
      <c r="E56" s="193"/>
      <c r="F56" s="46" t="s">
        <v>78</v>
      </c>
      <c r="G56" s="47">
        <f t="shared" ref="G56" si="42">+E54*0.4</f>
        <v>0.18520000000000003</v>
      </c>
      <c r="H56" s="48"/>
      <c r="I56" s="49"/>
      <c r="J56" s="50">
        <v>1.1579999999999999</v>
      </c>
      <c r="K56" s="193"/>
      <c r="L56" s="193"/>
      <c r="M56" s="193"/>
      <c r="N56" s="193"/>
      <c r="O56" s="193"/>
      <c r="P56" s="198"/>
      <c r="Q56" s="32"/>
      <c r="R56" s="85"/>
      <c r="S56" s="32"/>
      <c r="T56" s="32"/>
      <c r="U56" s="32"/>
      <c r="V56" s="32"/>
      <c r="W56" s="32"/>
      <c r="X56" s="32"/>
      <c r="Y56" s="32"/>
      <c r="Z56" s="32"/>
    </row>
    <row r="57" spans="1:26" s="40" customFormat="1" ht="13.5" customHeight="1" x14ac:dyDescent="0.25">
      <c r="A57" s="32"/>
      <c r="B57" s="213"/>
      <c r="C57" s="193"/>
      <c r="D57" s="193"/>
      <c r="E57" s="193"/>
      <c r="F57" s="46" t="s">
        <v>79</v>
      </c>
      <c r="G57" s="47">
        <f t="shared" ref="G57" si="43">IF(E54&lt;0.125,"NA",IF(0.125&lt;=E54,(0.8*E54)))</f>
        <v>0.37040000000000006</v>
      </c>
      <c r="H57" s="48"/>
      <c r="I57" s="49"/>
      <c r="J57" s="50">
        <v>1.264</v>
      </c>
      <c r="K57" s="193"/>
      <c r="L57" s="193"/>
      <c r="M57" s="193"/>
      <c r="N57" s="193"/>
      <c r="O57" s="193"/>
      <c r="P57" s="198"/>
      <c r="Q57" s="32"/>
      <c r="R57" s="85"/>
      <c r="S57" s="32"/>
      <c r="T57" s="32"/>
      <c r="U57" s="32"/>
      <c r="V57" s="32"/>
      <c r="W57" s="32"/>
      <c r="X57" s="32"/>
      <c r="Y57" s="32"/>
      <c r="Z57" s="32"/>
    </row>
    <row r="58" spans="1:26" s="40" customFormat="1" ht="13.5" customHeight="1" thickBot="1" x14ac:dyDescent="0.3">
      <c r="A58" s="32"/>
      <c r="B58" s="214"/>
      <c r="C58" s="194"/>
      <c r="D58" s="194"/>
      <c r="E58" s="194"/>
      <c r="F58" s="51" t="s">
        <v>80</v>
      </c>
      <c r="G58" s="52">
        <f t="shared" ref="G58" si="44">+E54</f>
        <v>0.46300000000000002</v>
      </c>
      <c r="H58" s="53"/>
      <c r="I58" s="54"/>
      <c r="J58" s="55">
        <v>1.2689999999999999</v>
      </c>
      <c r="K58" s="194"/>
      <c r="L58" s="194"/>
      <c r="M58" s="194"/>
      <c r="N58" s="194"/>
      <c r="O58" s="194"/>
      <c r="P58" s="199"/>
      <c r="Q58" s="32"/>
      <c r="R58" s="85"/>
      <c r="S58" s="32"/>
      <c r="T58" s="32"/>
      <c r="U58" s="32"/>
      <c r="V58" s="32"/>
      <c r="W58" s="32"/>
      <c r="X58" s="32"/>
      <c r="Y58" s="32"/>
      <c r="Z58" s="32"/>
    </row>
    <row r="59" spans="1:26" s="40" customFormat="1" ht="13.5" customHeight="1" x14ac:dyDescent="0.25">
      <c r="A59" s="32"/>
      <c r="B59" s="212">
        <v>9</v>
      </c>
      <c r="C59" s="215">
        <f t="shared" ref="C59" si="45">+C54+$N$12</f>
        <v>9</v>
      </c>
      <c r="D59" s="192">
        <v>0.50900000000000001</v>
      </c>
      <c r="E59" s="192">
        <v>0.51600000000000001</v>
      </c>
      <c r="F59" s="41" t="s">
        <v>76</v>
      </c>
      <c r="G59" s="42">
        <v>0</v>
      </c>
      <c r="H59" s="43"/>
      <c r="I59" s="45"/>
      <c r="J59" s="45">
        <v>0.373</v>
      </c>
      <c r="K59" s="192">
        <f t="shared" ref="K59" si="46">+IF(E59&lt;=0.12,(J61),(IF(E59&lt;0.16,((J60+2*J61+J62)/4),IF(E59&gt;=0.16,((J59+3*J60+2*J61+3*J62+J63)/10)))))</f>
        <v>0.72249999999999992</v>
      </c>
      <c r="L59" s="192">
        <f>ROUND(+(D54+D59)/2*(C59-C54),3)</f>
        <v>0.54400000000000004</v>
      </c>
      <c r="M59" s="192">
        <f t="shared" ref="M59" si="47">ROUND(+K59*L59,4)</f>
        <v>0.39300000000000002</v>
      </c>
      <c r="N59" s="195">
        <f t="shared" ref="N59" si="48">ROUND(+M59/$M$103*100,2)</f>
        <v>9.5500000000000007</v>
      </c>
      <c r="O59" s="196"/>
      <c r="P59" s="197"/>
      <c r="Q59" s="32"/>
      <c r="R59" s="85"/>
      <c r="S59" s="32"/>
      <c r="T59" s="32"/>
      <c r="U59" s="32"/>
      <c r="V59" s="32"/>
      <c r="W59" s="32"/>
      <c r="X59" s="32"/>
      <c r="Y59" s="32"/>
      <c r="Z59" s="32"/>
    </row>
    <row r="60" spans="1:26" s="40" customFormat="1" ht="13.5" customHeight="1" x14ac:dyDescent="0.25">
      <c r="A60" s="32"/>
      <c r="B60" s="213"/>
      <c r="C60" s="193"/>
      <c r="D60" s="193"/>
      <c r="E60" s="193"/>
      <c r="F60" s="46" t="s">
        <v>77</v>
      </c>
      <c r="G60" s="47">
        <f t="shared" ref="G60" si="49">IF(E59&lt;0.125,"NA",IF(0.125&lt;=E59,(0.2*E59)))</f>
        <v>0.10320000000000001</v>
      </c>
      <c r="H60" s="48"/>
      <c r="I60" s="50"/>
      <c r="J60" s="50">
        <v>0.61699999999999999</v>
      </c>
      <c r="K60" s="193"/>
      <c r="L60" s="193"/>
      <c r="M60" s="193"/>
      <c r="N60" s="193"/>
      <c r="O60" s="193"/>
      <c r="P60" s="198"/>
      <c r="Q60" s="32"/>
      <c r="R60" s="85"/>
      <c r="S60" s="32"/>
      <c r="T60" s="32"/>
      <c r="U60" s="32"/>
      <c r="V60" s="32"/>
      <c r="W60" s="32"/>
      <c r="X60" s="32"/>
      <c r="Y60" s="32"/>
      <c r="Z60" s="32"/>
    </row>
    <row r="61" spans="1:26" s="40" customFormat="1" ht="13.5" customHeight="1" x14ac:dyDescent="0.25">
      <c r="A61" s="32"/>
      <c r="B61" s="213"/>
      <c r="C61" s="193"/>
      <c r="D61" s="193"/>
      <c r="E61" s="193"/>
      <c r="F61" s="46" t="s">
        <v>78</v>
      </c>
      <c r="G61" s="47">
        <f t="shared" ref="G61" si="50">+E59*0.4</f>
        <v>0.20640000000000003</v>
      </c>
      <c r="H61" s="48"/>
      <c r="I61" s="50"/>
      <c r="J61" s="50">
        <v>0.76400000000000001</v>
      </c>
      <c r="K61" s="193"/>
      <c r="L61" s="193"/>
      <c r="M61" s="193"/>
      <c r="N61" s="193"/>
      <c r="O61" s="193"/>
      <c r="P61" s="198"/>
      <c r="Q61" s="32"/>
      <c r="R61" s="85"/>
      <c r="S61" s="32"/>
      <c r="T61" s="32"/>
      <c r="U61" s="32"/>
      <c r="V61" s="32"/>
      <c r="W61" s="32"/>
      <c r="X61" s="32"/>
      <c r="Y61" s="32"/>
      <c r="Z61" s="32"/>
    </row>
    <row r="62" spans="1:26" s="40" customFormat="1" ht="13.5" customHeight="1" x14ac:dyDescent="0.25">
      <c r="A62" s="32"/>
      <c r="B62" s="213"/>
      <c r="C62" s="193"/>
      <c r="D62" s="193"/>
      <c r="E62" s="193"/>
      <c r="F62" s="46" t="s">
        <v>79</v>
      </c>
      <c r="G62" s="47">
        <f t="shared" ref="G62" si="51">IF(E59&lt;0.125,"NA",IF(0.125&lt;=E59,(0.8*E59)))</f>
        <v>0.41280000000000006</v>
      </c>
      <c r="H62" s="48"/>
      <c r="I62" s="50"/>
      <c r="J62" s="50">
        <v>0.83699999999999997</v>
      </c>
      <c r="K62" s="193"/>
      <c r="L62" s="193"/>
      <c r="M62" s="193"/>
      <c r="N62" s="193"/>
      <c r="O62" s="193"/>
      <c r="P62" s="198"/>
      <c r="Q62" s="32"/>
      <c r="R62" s="85"/>
      <c r="S62" s="32"/>
      <c r="T62" s="32"/>
      <c r="U62" s="32"/>
      <c r="V62" s="32"/>
      <c r="W62" s="32"/>
      <c r="X62" s="32"/>
      <c r="Y62" s="32"/>
      <c r="Z62" s="32"/>
    </row>
    <row r="63" spans="1:26" s="40" customFormat="1" ht="13.5" customHeight="1" thickBot="1" x14ac:dyDescent="0.3">
      <c r="A63" s="32"/>
      <c r="B63" s="214"/>
      <c r="C63" s="194"/>
      <c r="D63" s="194"/>
      <c r="E63" s="194"/>
      <c r="F63" s="51" t="s">
        <v>80</v>
      </c>
      <c r="G63" s="52">
        <f t="shared" ref="G63" si="52">+E59</f>
        <v>0.51600000000000001</v>
      </c>
      <c r="H63" s="53"/>
      <c r="I63" s="55"/>
      <c r="J63" s="55">
        <v>0.96199999999999997</v>
      </c>
      <c r="K63" s="194"/>
      <c r="L63" s="194"/>
      <c r="M63" s="194"/>
      <c r="N63" s="194"/>
      <c r="O63" s="194"/>
      <c r="P63" s="199"/>
      <c r="Q63" s="32"/>
      <c r="R63" s="85"/>
      <c r="S63" s="32"/>
      <c r="T63" s="32"/>
      <c r="U63" s="32"/>
      <c r="V63" s="32"/>
      <c r="W63" s="32"/>
      <c r="X63" s="32"/>
      <c r="Y63" s="32"/>
      <c r="Z63" s="32"/>
    </row>
    <row r="64" spans="1:26" s="40" customFormat="1" ht="13.5" customHeight="1" x14ac:dyDescent="0.25">
      <c r="A64" s="32"/>
      <c r="B64" s="212">
        <v>10</v>
      </c>
      <c r="C64" s="215">
        <f>+C59+$N$12</f>
        <v>10</v>
      </c>
      <c r="D64" s="192">
        <v>0.51900000000000002</v>
      </c>
      <c r="E64" s="192">
        <v>0.41499999999999998</v>
      </c>
      <c r="F64" s="41" t="s">
        <v>76</v>
      </c>
      <c r="G64" s="42">
        <v>0</v>
      </c>
      <c r="H64" s="43"/>
      <c r="I64" s="44"/>
      <c r="J64" s="45">
        <v>0.19600000000000001</v>
      </c>
      <c r="K64" s="192">
        <f t="shared" ref="K64" si="53">+IF(E64&lt;=0.12,(J66),(IF(E64&lt;0.16,((J65+2*J66+J67)/4),IF(E64&gt;=0.16,((J64+3*J65+2*J66+3*J67+J68)/10)))))</f>
        <v>1.0053000000000001</v>
      </c>
      <c r="L64" s="192">
        <f>ROUND(+(D59+D64)/2*(C64-C59),3)</f>
        <v>0.51400000000000001</v>
      </c>
      <c r="M64" s="192">
        <f t="shared" ref="M64" si="54">ROUND(+K64*L64,4)</f>
        <v>0.51670000000000005</v>
      </c>
      <c r="N64" s="195">
        <f t="shared" ref="N64" si="55">ROUND(+M64/$M$103*100,2)</f>
        <v>12.55</v>
      </c>
      <c r="O64" s="196"/>
      <c r="P64" s="197"/>
      <c r="Q64" s="32"/>
      <c r="R64" s="85"/>
      <c r="S64" s="32"/>
      <c r="T64" s="32"/>
      <c r="U64" s="32"/>
      <c r="V64" s="32"/>
      <c r="W64" s="32"/>
      <c r="X64" s="32"/>
      <c r="Y64" s="32"/>
      <c r="Z64" s="32"/>
    </row>
    <row r="65" spans="1:26" s="40" customFormat="1" ht="13.5" customHeight="1" x14ac:dyDescent="0.25">
      <c r="A65" s="32"/>
      <c r="B65" s="213"/>
      <c r="C65" s="193"/>
      <c r="D65" s="193"/>
      <c r="E65" s="193"/>
      <c r="F65" s="46" t="s">
        <v>77</v>
      </c>
      <c r="G65" s="47">
        <f t="shared" ref="G65" si="56">IF(E64&lt;0.125,"NA",IF(0.125&lt;=E64,(0.2*E64)))</f>
        <v>8.3000000000000004E-2</v>
      </c>
      <c r="H65" s="48"/>
      <c r="I65" s="49"/>
      <c r="J65" s="50">
        <v>0.78800000000000003</v>
      </c>
      <c r="K65" s="193"/>
      <c r="L65" s="193"/>
      <c r="M65" s="193"/>
      <c r="N65" s="193"/>
      <c r="O65" s="193"/>
      <c r="P65" s="198"/>
      <c r="Q65" s="32"/>
      <c r="R65" s="85"/>
      <c r="S65" s="32"/>
      <c r="T65" s="32"/>
      <c r="U65" s="32"/>
      <c r="V65" s="32"/>
      <c r="W65" s="32"/>
      <c r="X65" s="32"/>
      <c r="Y65" s="32"/>
      <c r="Z65" s="32"/>
    </row>
    <row r="66" spans="1:26" s="40" customFormat="1" ht="13.5" customHeight="1" x14ac:dyDescent="0.25">
      <c r="A66" s="32"/>
      <c r="B66" s="213"/>
      <c r="C66" s="193"/>
      <c r="D66" s="193"/>
      <c r="E66" s="193"/>
      <c r="F66" s="46" t="s">
        <v>78</v>
      </c>
      <c r="G66" s="47">
        <f t="shared" ref="G66" si="57">+E64*0.4</f>
        <v>0.16600000000000001</v>
      </c>
      <c r="H66" s="48"/>
      <c r="I66" s="49"/>
      <c r="J66" s="50">
        <v>1.1599999999999999</v>
      </c>
      <c r="K66" s="193"/>
      <c r="L66" s="193"/>
      <c r="M66" s="193"/>
      <c r="N66" s="193"/>
      <c r="O66" s="193"/>
      <c r="P66" s="198"/>
      <c r="Q66" s="32"/>
      <c r="R66" s="85"/>
      <c r="S66" s="32"/>
      <c r="T66" s="32"/>
      <c r="U66" s="32"/>
      <c r="V66" s="32"/>
      <c r="W66" s="32"/>
      <c r="X66" s="32"/>
      <c r="Y66" s="32"/>
      <c r="Z66" s="32"/>
    </row>
    <row r="67" spans="1:26" s="40" customFormat="1" ht="13.5" customHeight="1" x14ac:dyDescent="0.25">
      <c r="A67" s="32"/>
      <c r="B67" s="213"/>
      <c r="C67" s="193"/>
      <c r="D67" s="193"/>
      <c r="E67" s="193"/>
      <c r="F67" s="46" t="s">
        <v>79</v>
      </c>
      <c r="G67" s="47">
        <f t="shared" ref="G67" si="58">IF(E64&lt;0.125,"NA",IF(0.125&lt;=E64,(0.8*E64)))</f>
        <v>0.33200000000000002</v>
      </c>
      <c r="H67" s="48"/>
      <c r="I67" s="49"/>
      <c r="J67" s="50">
        <v>1.244</v>
      </c>
      <c r="K67" s="193"/>
      <c r="L67" s="193"/>
      <c r="M67" s="193"/>
      <c r="N67" s="193"/>
      <c r="O67" s="193"/>
      <c r="P67" s="198"/>
      <c r="Q67" s="32"/>
      <c r="R67" s="85"/>
      <c r="S67" s="32"/>
      <c r="T67" s="32"/>
      <c r="U67" s="32"/>
      <c r="V67" s="32"/>
      <c r="W67" s="32"/>
      <c r="X67" s="32"/>
      <c r="Y67" s="32"/>
      <c r="Z67" s="32"/>
    </row>
    <row r="68" spans="1:26" s="40" customFormat="1" ht="13.5" customHeight="1" thickBot="1" x14ac:dyDescent="0.3">
      <c r="A68" s="32"/>
      <c r="B68" s="214"/>
      <c r="C68" s="194"/>
      <c r="D68" s="194"/>
      <c r="E68" s="194"/>
      <c r="F68" s="51" t="s">
        <v>80</v>
      </c>
      <c r="G68" s="52">
        <f t="shared" ref="G68" si="59">+E64</f>
        <v>0.41499999999999998</v>
      </c>
      <c r="H68" s="53"/>
      <c r="I68" s="54"/>
      <c r="J68" s="55">
        <v>1.4410000000000001</v>
      </c>
      <c r="K68" s="194"/>
      <c r="L68" s="194"/>
      <c r="M68" s="194"/>
      <c r="N68" s="194"/>
      <c r="O68" s="194"/>
      <c r="P68" s="199"/>
      <c r="Q68" s="32"/>
      <c r="R68" s="85"/>
      <c r="S68" s="32"/>
      <c r="T68" s="32"/>
      <c r="U68" s="32"/>
      <c r="V68" s="32"/>
      <c r="W68" s="32"/>
      <c r="X68" s="32"/>
      <c r="Y68" s="32"/>
      <c r="Z68" s="32"/>
    </row>
    <row r="69" spans="1:26" s="40" customFormat="1" ht="13.5" customHeight="1" x14ac:dyDescent="0.25">
      <c r="A69" s="32"/>
      <c r="B69" s="212">
        <v>11</v>
      </c>
      <c r="C69" s="215">
        <f t="shared" ref="C69" si="60">+C64+$N$12</f>
        <v>11</v>
      </c>
      <c r="D69" s="192">
        <v>0.41299999999999998</v>
      </c>
      <c r="E69" s="192">
        <v>0.40300000000000002</v>
      </c>
      <c r="F69" s="41" t="s">
        <v>76</v>
      </c>
      <c r="G69" s="42">
        <v>0</v>
      </c>
      <c r="H69" s="43"/>
      <c r="I69" s="44"/>
      <c r="J69" s="45">
        <v>0.19700000000000001</v>
      </c>
      <c r="K69" s="192">
        <f t="shared" ref="K69" si="61">+IF(E69&lt;=0.12,(J71),(IF(E69&lt;0.16,((J70+2*J71+J72)/4),IF(E69&gt;=0.16,((J69+3*J70+2*J71+3*J72+J73)/10)))))</f>
        <v>0.62019999999999997</v>
      </c>
      <c r="L69" s="192">
        <f>ROUND(+(D64+D69)/2*(C69-C64),3)</f>
        <v>0.46600000000000003</v>
      </c>
      <c r="M69" s="192">
        <f t="shared" ref="M69" si="62">ROUND(+K69*L69,4)</f>
        <v>0.28899999999999998</v>
      </c>
      <c r="N69" s="195">
        <f t="shared" ref="N69" si="63">ROUND(+M69/$M$103*100,2)</f>
        <v>7.02</v>
      </c>
      <c r="O69" s="196"/>
      <c r="P69" s="197"/>
      <c r="Q69" s="32"/>
      <c r="R69" s="85"/>
      <c r="S69" s="32"/>
      <c r="T69" s="32"/>
      <c r="U69" s="32"/>
      <c r="V69" s="32"/>
      <c r="W69" s="32"/>
      <c r="X69" s="32"/>
      <c r="Y69" s="32"/>
      <c r="Z69" s="32"/>
    </row>
    <row r="70" spans="1:26" s="40" customFormat="1" ht="13.5" customHeight="1" x14ac:dyDescent="0.25">
      <c r="A70" s="32"/>
      <c r="B70" s="213"/>
      <c r="C70" s="193"/>
      <c r="D70" s="193"/>
      <c r="E70" s="193"/>
      <c r="F70" s="46" t="s">
        <v>77</v>
      </c>
      <c r="G70" s="47">
        <f t="shared" ref="G70" si="64">IF(E69&lt;0.125,"NA",IF(0.125&lt;=E69,(0.2*E69)))</f>
        <v>8.0600000000000005E-2</v>
      </c>
      <c r="H70" s="48"/>
      <c r="I70" s="49"/>
      <c r="J70" s="50">
        <v>0.39300000000000002</v>
      </c>
      <c r="K70" s="193"/>
      <c r="L70" s="193"/>
      <c r="M70" s="193"/>
      <c r="N70" s="193"/>
      <c r="O70" s="193"/>
      <c r="P70" s="198"/>
      <c r="Q70" s="32"/>
      <c r="R70" s="85"/>
      <c r="S70" s="32"/>
      <c r="T70" s="32"/>
      <c r="U70" s="32"/>
      <c r="V70" s="32"/>
      <c r="W70" s="32"/>
      <c r="X70" s="32"/>
      <c r="Y70" s="32"/>
      <c r="Z70" s="32"/>
    </row>
    <row r="71" spans="1:26" s="40" customFormat="1" ht="13.5" customHeight="1" x14ac:dyDescent="0.25">
      <c r="A71" s="32"/>
      <c r="B71" s="213"/>
      <c r="C71" s="193"/>
      <c r="D71" s="193"/>
      <c r="E71" s="193"/>
      <c r="F71" s="46" t="s">
        <v>78</v>
      </c>
      <c r="G71" s="47">
        <f t="shared" ref="G71" si="65">+E69*0.4</f>
        <v>0.16120000000000001</v>
      </c>
      <c r="H71" s="48"/>
      <c r="I71" s="49"/>
      <c r="J71" s="50">
        <v>0.60899999999999999</v>
      </c>
      <c r="K71" s="193"/>
      <c r="L71" s="193"/>
      <c r="M71" s="193"/>
      <c r="N71" s="193"/>
      <c r="O71" s="193"/>
      <c r="P71" s="198"/>
      <c r="Q71" s="32"/>
      <c r="R71" s="85"/>
      <c r="S71" s="32"/>
      <c r="T71" s="32"/>
      <c r="U71" s="32"/>
      <c r="V71" s="32"/>
      <c r="W71" s="32"/>
      <c r="X71" s="32"/>
      <c r="Y71" s="32"/>
      <c r="Z71" s="32"/>
    </row>
    <row r="72" spans="1:26" s="40" customFormat="1" ht="13.5" customHeight="1" x14ac:dyDescent="0.25">
      <c r="A72" s="32"/>
      <c r="B72" s="213"/>
      <c r="C72" s="193"/>
      <c r="D72" s="193"/>
      <c r="E72" s="193"/>
      <c r="F72" s="46" t="s">
        <v>79</v>
      </c>
      <c r="G72" s="47">
        <f t="shared" ref="G72" si="66">IF(E69&lt;0.125,"NA",IF(0.125&lt;=E69,(0.8*E69)))</f>
        <v>0.32240000000000002</v>
      </c>
      <c r="H72" s="48"/>
      <c r="I72" s="49"/>
      <c r="J72" s="50">
        <v>0.89400000000000002</v>
      </c>
      <c r="K72" s="193"/>
      <c r="L72" s="193"/>
      <c r="M72" s="193"/>
      <c r="N72" s="193"/>
      <c r="O72" s="193"/>
      <c r="P72" s="198"/>
      <c r="Q72" s="32"/>
      <c r="R72" s="85"/>
      <c r="S72" s="32"/>
      <c r="T72" s="32"/>
      <c r="U72" s="32"/>
      <c r="V72" s="32"/>
      <c r="W72" s="32"/>
      <c r="X72" s="32"/>
      <c r="Y72" s="32"/>
      <c r="Z72" s="32"/>
    </row>
    <row r="73" spans="1:26" s="40" customFormat="1" ht="13.5" customHeight="1" thickBot="1" x14ac:dyDescent="0.3">
      <c r="A73" s="32"/>
      <c r="B73" s="214"/>
      <c r="C73" s="194"/>
      <c r="D73" s="194"/>
      <c r="E73" s="194"/>
      <c r="F73" s="51" t="s">
        <v>80</v>
      </c>
      <c r="G73" s="52">
        <f t="shared" ref="G73" si="67">+E69</f>
        <v>0.40300000000000002</v>
      </c>
      <c r="H73" s="53"/>
      <c r="I73" s="54"/>
      <c r="J73" s="55">
        <v>0.92600000000000005</v>
      </c>
      <c r="K73" s="194"/>
      <c r="L73" s="194"/>
      <c r="M73" s="194"/>
      <c r="N73" s="194"/>
      <c r="O73" s="194"/>
      <c r="P73" s="199"/>
      <c r="Q73" s="32"/>
      <c r="R73" s="85"/>
      <c r="S73" s="32"/>
      <c r="T73" s="32"/>
      <c r="U73" s="32"/>
      <c r="V73" s="32"/>
      <c r="W73" s="32"/>
      <c r="X73" s="32"/>
      <c r="Y73" s="32"/>
      <c r="Z73" s="32"/>
    </row>
    <row r="74" spans="1:26" s="40" customFormat="1" ht="13.5" customHeight="1" x14ac:dyDescent="0.25">
      <c r="A74" s="32"/>
      <c r="B74" s="212">
        <v>12</v>
      </c>
      <c r="C74" s="215">
        <f>+C69+$N$12</f>
        <v>12</v>
      </c>
      <c r="D74" s="192">
        <v>0.223</v>
      </c>
      <c r="E74" s="192">
        <v>0.31900000000000001</v>
      </c>
      <c r="F74" s="41" t="s">
        <v>76</v>
      </c>
      <c r="G74" s="42">
        <v>0</v>
      </c>
      <c r="H74" s="43"/>
      <c r="I74" s="44"/>
      <c r="J74" s="45">
        <v>0.13300000000000001</v>
      </c>
      <c r="K74" s="192">
        <f>+IF(E74&lt;=0.12,(J76),(IF(E74&lt;0.16,((J75+2*J76+J77)/4),IF(E74&gt;=0.16,((J74+3*J75+2*J76+3*J77+J78)/10)))))</f>
        <v>0.24050000000000002</v>
      </c>
      <c r="L74" s="192">
        <f>ROUND(+(D69+D74)/2*(C74-C69),3)</f>
        <v>0.318</v>
      </c>
      <c r="M74" s="192">
        <f>ROUND(+K74*L74,4)</f>
        <v>7.6499999999999999E-2</v>
      </c>
      <c r="N74" s="195">
        <f>ROUND(+M74/$M$103*100,2)</f>
        <v>1.86</v>
      </c>
      <c r="O74" s="196"/>
      <c r="P74" s="197"/>
      <c r="Q74" s="32"/>
      <c r="R74" s="85"/>
      <c r="S74" s="32"/>
      <c r="T74" s="32"/>
      <c r="U74" s="32"/>
      <c r="V74" s="32"/>
      <c r="W74" s="32"/>
      <c r="X74" s="32"/>
      <c r="Y74" s="32"/>
      <c r="Z74" s="32"/>
    </row>
    <row r="75" spans="1:26" s="40" customFormat="1" ht="13.5" customHeight="1" x14ac:dyDescent="0.25">
      <c r="A75" s="32"/>
      <c r="B75" s="213"/>
      <c r="C75" s="193"/>
      <c r="D75" s="193"/>
      <c r="E75" s="193"/>
      <c r="F75" s="46" t="s">
        <v>77</v>
      </c>
      <c r="G75" s="47">
        <f t="shared" ref="G75" si="68">IF(E74&lt;0.125,"NA",IF(0.125&lt;=E74,(0.2*E74)))</f>
        <v>6.3800000000000009E-2</v>
      </c>
      <c r="H75" s="48"/>
      <c r="I75" s="49"/>
      <c r="J75" s="50">
        <v>0.13900000000000001</v>
      </c>
      <c r="K75" s="193"/>
      <c r="L75" s="193"/>
      <c r="M75" s="193"/>
      <c r="N75" s="193"/>
      <c r="O75" s="193"/>
      <c r="P75" s="198"/>
      <c r="Q75" s="32"/>
      <c r="R75" s="85"/>
      <c r="S75" s="32"/>
      <c r="T75" s="32"/>
      <c r="U75" s="32"/>
      <c r="V75" s="32"/>
      <c r="W75" s="32"/>
      <c r="X75" s="32"/>
      <c r="Y75" s="32"/>
      <c r="Z75" s="32"/>
    </row>
    <row r="76" spans="1:26" s="40" customFormat="1" ht="13.5" customHeight="1" x14ac:dyDescent="0.25">
      <c r="A76" s="32"/>
      <c r="B76" s="213"/>
      <c r="C76" s="193"/>
      <c r="D76" s="193"/>
      <c r="E76" s="193"/>
      <c r="F76" s="46" t="s">
        <v>78</v>
      </c>
      <c r="G76" s="47">
        <f t="shared" ref="G76" si="69">+E74*0.4</f>
        <v>0.12760000000000002</v>
      </c>
      <c r="H76" s="48"/>
      <c r="I76" s="49"/>
      <c r="J76" s="50">
        <v>0.27</v>
      </c>
      <c r="K76" s="193"/>
      <c r="L76" s="193"/>
      <c r="M76" s="193"/>
      <c r="N76" s="193"/>
      <c r="O76" s="193"/>
      <c r="P76" s="198"/>
      <c r="Q76" s="32"/>
      <c r="R76" s="85"/>
      <c r="S76" s="32"/>
      <c r="T76" s="32"/>
      <c r="U76" s="32"/>
      <c r="V76" s="32"/>
      <c r="W76" s="32"/>
      <c r="X76" s="32"/>
      <c r="Y76" s="32"/>
      <c r="Z76" s="32"/>
    </row>
    <row r="77" spans="1:26" s="40" customFormat="1" ht="13.5" customHeight="1" x14ac:dyDescent="0.25">
      <c r="A77" s="32"/>
      <c r="B77" s="213"/>
      <c r="C77" s="193"/>
      <c r="D77" s="193"/>
      <c r="E77" s="193"/>
      <c r="F77" s="46" t="s">
        <v>79</v>
      </c>
      <c r="G77" s="47">
        <f t="shared" ref="G77" si="70">IF(E74&lt;0.125,"NA",IF(0.125&lt;=E74,(0.8*E74)))</f>
        <v>0.25520000000000004</v>
      </c>
      <c r="H77" s="48"/>
      <c r="I77" s="49"/>
      <c r="J77" s="50">
        <v>0.32700000000000001</v>
      </c>
      <c r="K77" s="193"/>
      <c r="L77" s="193"/>
      <c r="M77" s="193"/>
      <c r="N77" s="193"/>
      <c r="O77" s="193"/>
      <c r="P77" s="198"/>
      <c r="Q77" s="32"/>
      <c r="R77" s="85"/>
      <c r="S77" s="32"/>
      <c r="T77" s="32"/>
      <c r="U77" s="32"/>
      <c r="V77" s="32"/>
      <c r="W77" s="32"/>
      <c r="X77" s="32"/>
      <c r="Y77" s="32"/>
      <c r="Z77" s="32"/>
    </row>
    <row r="78" spans="1:26" s="40" customFormat="1" ht="13.5" customHeight="1" thickBot="1" x14ac:dyDescent="0.3">
      <c r="A78" s="32"/>
      <c r="B78" s="214"/>
      <c r="C78" s="194"/>
      <c r="D78" s="194"/>
      <c r="E78" s="194"/>
      <c r="F78" s="51" t="s">
        <v>80</v>
      </c>
      <c r="G78" s="52">
        <f t="shared" ref="G78" si="71">+E74</f>
        <v>0.31900000000000001</v>
      </c>
      <c r="H78" s="53"/>
      <c r="I78" s="54"/>
      <c r="J78" s="55">
        <v>0.33400000000000002</v>
      </c>
      <c r="K78" s="194"/>
      <c r="L78" s="194"/>
      <c r="M78" s="194"/>
      <c r="N78" s="194"/>
      <c r="O78" s="194"/>
      <c r="P78" s="199"/>
      <c r="Q78" s="32"/>
      <c r="R78" s="85"/>
      <c r="S78" s="32"/>
      <c r="T78" s="32"/>
      <c r="U78" s="32"/>
      <c r="V78" s="32"/>
      <c r="W78" s="32"/>
      <c r="X78" s="32"/>
      <c r="Y78" s="32"/>
      <c r="Z78" s="32"/>
    </row>
    <row r="79" spans="1:26" s="40" customFormat="1" ht="13.5" customHeight="1" x14ac:dyDescent="0.25">
      <c r="A79" s="32"/>
      <c r="B79" s="212">
        <v>13</v>
      </c>
      <c r="C79" s="215">
        <f>+C74+1.35</f>
        <v>13.35</v>
      </c>
      <c r="D79" s="192">
        <v>0</v>
      </c>
      <c r="E79" s="192">
        <v>0.153</v>
      </c>
      <c r="F79" s="41" t="s">
        <v>76</v>
      </c>
      <c r="G79" s="42">
        <v>0</v>
      </c>
      <c r="H79" s="43"/>
      <c r="I79" s="44"/>
      <c r="J79" s="45">
        <v>8.0000000000000002E-3</v>
      </c>
      <c r="K79" s="192">
        <f>+IF(E79&lt;=0.12,(J81),(IF(E79&lt;0.16,((J80+2*J81+J82)/4),IF(E79&gt;=0.16,((J79+3*J80+2*J81+3*J82+J83)/10)))))</f>
        <v>4.9000000000000002E-2</v>
      </c>
      <c r="L79" s="192">
        <f>ROUND(+(D74+D79)/2*(C79-C74),3)</f>
        <v>0.151</v>
      </c>
      <c r="M79" s="192">
        <f>ROUND(+K79*L79,4)</f>
        <v>7.4000000000000003E-3</v>
      </c>
      <c r="N79" s="195">
        <f>ROUND(+M79/$M$103*100,2)</f>
        <v>0.18</v>
      </c>
      <c r="O79" s="196"/>
      <c r="P79" s="197"/>
      <c r="Q79" s="32"/>
      <c r="R79" s="85"/>
      <c r="S79" s="32"/>
      <c r="T79" s="32"/>
      <c r="U79" s="32"/>
      <c r="V79" s="32"/>
      <c r="W79" s="32"/>
      <c r="X79" s="32"/>
      <c r="Y79" s="32"/>
      <c r="Z79" s="32"/>
    </row>
    <row r="80" spans="1:26" s="40" customFormat="1" ht="13.5" customHeight="1" x14ac:dyDescent="0.25">
      <c r="A80" s="32"/>
      <c r="B80" s="213"/>
      <c r="C80" s="193"/>
      <c r="D80" s="193"/>
      <c r="E80" s="193"/>
      <c r="F80" s="46" t="s">
        <v>77</v>
      </c>
      <c r="G80" s="47">
        <f t="shared" ref="G80" si="72">IF(E79&lt;0.125,"NA",IF(0.125&lt;=E79,(0.2*E79)))</f>
        <v>3.0600000000000002E-2</v>
      </c>
      <c r="H80" s="48"/>
      <c r="I80" s="49"/>
      <c r="J80" s="50">
        <v>1.7000000000000001E-2</v>
      </c>
      <c r="K80" s="193"/>
      <c r="L80" s="193"/>
      <c r="M80" s="193"/>
      <c r="N80" s="193"/>
      <c r="O80" s="193"/>
      <c r="P80" s="198"/>
      <c r="Q80" s="32"/>
      <c r="R80" s="85"/>
      <c r="S80" s="32"/>
      <c r="T80" s="32"/>
      <c r="U80" s="32"/>
      <c r="V80" s="32"/>
      <c r="W80" s="32"/>
      <c r="X80" s="32"/>
      <c r="Y80" s="32"/>
      <c r="Z80" s="32"/>
    </row>
    <row r="81" spans="1:26" s="40" customFormat="1" ht="13.5" customHeight="1" x14ac:dyDescent="0.25">
      <c r="A81" s="32"/>
      <c r="B81" s="213"/>
      <c r="C81" s="193"/>
      <c r="D81" s="193"/>
      <c r="E81" s="193"/>
      <c r="F81" s="46" t="s">
        <v>78</v>
      </c>
      <c r="G81" s="47">
        <f t="shared" ref="G81" si="73">+E79*0.4</f>
        <v>6.1200000000000004E-2</v>
      </c>
      <c r="H81" s="48"/>
      <c r="I81" s="49"/>
      <c r="J81" s="50">
        <v>5.7000000000000002E-2</v>
      </c>
      <c r="K81" s="193"/>
      <c r="L81" s="193"/>
      <c r="M81" s="193"/>
      <c r="N81" s="193"/>
      <c r="O81" s="193"/>
      <c r="P81" s="198"/>
      <c r="Q81" s="32"/>
      <c r="R81" s="85"/>
      <c r="S81" s="32"/>
      <c r="T81" s="32"/>
      <c r="U81" s="32"/>
      <c r="V81" s="32"/>
      <c r="W81" s="32"/>
      <c r="X81" s="32"/>
      <c r="Y81" s="32"/>
      <c r="Z81" s="32"/>
    </row>
    <row r="82" spans="1:26" s="40" customFormat="1" ht="13.5" customHeight="1" x14ac:dyDescent="0.25">
      <c r="A82" s="32"/>
      <c r="B82" s="213"/>
      <c r="C82" s="193"/>
      <c r="D82" s="193"/>
      <c r="E82" s="193"/>
      <c r="F82" s="46" t="s">
        <v>79</v>
      </c>
      <c r="G82" s="47">
        <f t="shared" ref="G82" si="74">IF(E79&lt;0.125,"NA",IF(0.125&lt;=E79,(0.8*E79)))</f>
        <v>0.12240000000000001</v>
      </c>
      <c r="H82" s="48"/>
      <c r="I82" s="49"/>
      <c r="J82" s="50">
        <v>6.5000000000000002E-2</v>
      </c>
      <c r="K82" s="193"/>
      <c r="L82" s="193"/>
      <c r="M82" s="193"/>
      <c r="N82" s="193"/>
      <c r="O82" s="193"/>
      <c r="P82" s="198"/>
      <c r="Q82" s="32"/>
      <c r="R82" s="85"/>
      <c r="S82" s="32"/>
      <c r="T82" s="32"/>
      <c r="U82" s="32"/>
      <c r="V82" s="32"/>
      <c r="W82" s="32"/>
      <c r="X82" s="32"/>
      <c r="Y82" s="32"/>
      <c r="Z82" s="32"/>
    </row>
    <row r="83" spans="1:26" s="40" customFormat="1" ht="13.5" customHeight="1" thickBot="1" x14ac:dyDescent="0.3">
      <c r="A83" s="32"/>
      <c r="B83" s="214"/>
      <c r="C83" s="194"/>
      <c r="D83" s="194"/>
      <c r="E83" s="194"/>
      <c r="F83" s="51" t="s">
        <v>80</v>
      </c>
      <c r="G83" s="52">
        <f t="shared" ref="G83" si="75">+E79</f>
        <v>0.153</v>
      </c>
      <c r="H83" s="53"/>
      <c r="I83" s="54"/>
      <c r="J83" s="55">
        <v>6.7000000000000004E-2</v>
      </c>
      <c r="K83" s="194"/>
      <c r="L83" s="194"/>
      <c r="M83" s="194"/>
      <c r="N83" s="194"/>
      <c r="O83" s="194"/>
      <c r="P83" s="199"/>
      <c r="Q83" s="32"/>
      <c r="R83" s="85"/>
      <c r="S83" s="32"/>
      <c r="T83" s="32"/>
      <c r="U83" s="32"/>
      <c r="V83" s="32"/>
      <c r="W83" s="32"/>
      <c r="X83" s="32"/>
      <c r="Y83" s="32"/>
      <c r="Z83" s="32"/>
    </row>
    <row r="84" spans="1:26" s="3" customFormat="1" ht="14.1" customHeight="1" x14ac:dyDescent="0.2">
      <c r="B84" s="200" t="s">
        <v>28</v>
      </c>
      <c r="C84" s="203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5"/>
    </row>
    <row r="85" spans="1:26" s="3" customFormat="1" ht="14.1" customHeight="1" x14ac:dyDescent="0.2">
      <c r="B85" s="201"/>
      <c r="C85" s="206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8"/>
    </row>
    <row r="86" spans="1:26" s="3" customFormat="1" ht="14.1" customHeight="1" x14ac:dyDescent="0.2">
      <c r="B86" s="201"/>
      <c r="C86" s="206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8"/>
    </row>
    <row r="87" spans="1:26" s="3" customFormat="1" ht="14.1" customHeight="1" x14ac:dyDescent="0.2">
      <c r="B87" s="201"/>
      <c r="C87" s="206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8"/>
    </row>
    <row r="88" spans="1:26" s="3" customFormat="1" ht="14.1" customHeight="1" x14ac:dyDescent="0.2">
      <c r="B88" s="201"/>
      <c r="C88" s="206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8"/>
    </row>
    <row r="89" spans="1:26" s="3" customFormat="1" ht="14.1" customHeight="1" thickBot="1" x14ac:dyDescent="0.25">
      <c r="B89" s="202"/>
      <c r="C89" s="209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1"/>
    </row>
    <row r="90" spans="1:26" s="3" customFormat="1" ht="28.5" customHeight="1" thickBot="1" x14ac:dyDescent="0.25">
      <c r="A90" s="56"/>
      <c r="B90" s="57" t="s">
        <v>81</v>
      </c>
      <c r="C90" s="179" t="s">
        <v>82</v>
      </c>
      <c r="D90" s="179"/>
      <c r="E90" s="179"/>
      <c r="F90" s="179"/>
      <c r="G90" s="179"/>
      <c r="H90" s="180"/>
      <c r="I90" s="181"/>
      <c r="J90" s="57" t="s">
        <v>83</v>
      </c>
      <c r="K90" s="179" t="s">
        <v>84</v>
      </c>
      <c r="L90" s="179"/>
      <c r="M90" s="179"/>
      <c r="N90" s="179"/>
      <c r="O90" s="179"/>
      <c r="P90" s="180"/>
    </row>
    <row r="91" spans="1:26" s="3" customFormat="1" ht="28.5" customHeight="1" thickBot="1" x14ac:dyDescent="0.25">
      <c r="B91" s="58" t="s">
        <v>85</v>
      </c>
      <c r="C91" s="183" t="s">
        <v>86</v>
      </c>
      <c r="D91" s="183"/>
      <c r="E91" s="183"/>
      <c r="F91" s="183"/>
      <c r="G91" s="183"/>
      <c r="H91" s="184"/>
      <c r="I91" s="182"/>
      <c r="J91" s="58" t="s">
        <v>87</v>
      </c>
      <c r="K91" s="183" t="s">
        <v>88</v>
      </c>
      <c r="L91" s="183"/>
      <c r="M91" s="183"/>
      <c r="N91" s="183"/>
      <c r="O91" s="183"/>
      <c r="P91" s="184"/>
    </row>
    <row r="92" spans="1:26" s="19" customFormat="1" ht="13.5" customHeight="1" x14ac:dyDescent="0.25">
      <c r="A92" s="59"/>
      <c r="B92" s="185">
        <f>+B29</f>
        <v>3</v>
      </c>
      <c r="C92" s="188">
        <f>+C24</f>
        <v>2</v>
      </c>
      <c r="D92" s="190">
        <f>+D29</f>
        <v>0.85899999999999999</v>
      </c>
      <c r="E92" s="190">
        <f>+E29</f>
        <v>0.81899999999999995</v>
      </c>
      <c r="F92" s="60" t="s">
        <v>76</v>
      </c>
      <c r="G92" s="60">
        <v>0.01</v>
      </c>
      <c r="H92" s="61"/>
      <c r="I92" s="62"/>
      <c r="J92" s="63">
        <v>0.30299999999999999</v>
      </c>
      <c r="K92" s="191">
        <f>+AVERAGE(J92:J102)</f>
        <v>0.8560909090909089</v>
      </c>
      <c r="L92" s="170">
        <f>ROUND(+(D92+D97)/2*(C97-C92),3)</f>
        <v>0.63900000000000001</v>
      </c>
      <c r="M92" s="173">
        <f>ROUND(+K92*L92,4)</f>
        <v>0.54700000000000004</v>
      </c>
      <c r="N92" s="170">
        <f>ROUND(+M92/$M$103*100,2)</f>
        <v>13.29</v>
      </c>
      <c r="O92" s="170"/>
      <c r="P92" s="17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s="19" customFormat="1" ht="13.5" customHeight="1" x14ac:dyDescent="0.25">
      <c r="A93" s="59"/>
      <c r="B93" s="186"/>
      <c r="C93" s="171"/>
      <c r="D93" s="171"/>
      <c r="E93" s="171"/>
      <c r="F93" s="65" t="s">
        <v>89</v>
      </c>
      <c r="G93" s="66">
        <f>+E92*0.1</f>
        <v>8.1900000000000001E-2</v>
      </c>
      <c r="H93" s="67"/>
      <c r="I93" s="68"/>
      <c r="J93" s="69">
        <v>0.41199999999999998</v>
      </c>
      <c r="K93" s="171"/>
      <c r="L93" s="171"/>
      <c r="M93" s="171"/>
      <c r="N93" s="171"/>
      <c r="O93" s="171"/>
      <c r="P93" s="175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s="19" customFormat="1" ht="13.5" customHeight="1" x14ac:dyDescent="0.25">
      <c r="A94" s="59"/>
      <c r="B94" s="186"/>
      <c r="C94" s="171"/>
      <c r="D94" s="171"/>
      <c r="E94" s="171"/>
      <c r="F94" s="65" t="s">
        <v>90</v>
      </c>
      <c r="G94" s="66">
        <f>+E92*0.2</f>
        <v>0.1638</v>
      </c>
      <c r="H94" s="67"/>
      <c r="I94" s="68"/>
      <c r="J94" s="69">
        <v>0.60599999999999998</v>
      </c>
      <c r="K94" s="171"/>
      <c r="L94" s="171"/>
      <c r="M94" s="171"/>
      <c r="N94" s="171"/>
      <c r="O94" s="171"/>
      <c r="P94" s="175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s="19" customFormat="1" ht="13.5" customHeight="1" x14ac:dyDescent="0.25">
      <c r="A95" s="59"/>
      <c r="B95" s="186"/>
      <c r="C95" s="171"/>
      <c r="D95" s="171"/>
      <c r="E95" s="171"/>
      <c r="F95" s="65" t="s">
        <v>91</v>
      </c>
      <c r="G95" s="66">
        <f>+E92*0.3</f>
        <v>0.24569999999999997</v>
      </c>
      <c r="H95" s="67"/>
      <c r="I95" s="68"/>
      <c r="J95" s="69">
        <v>0.82199999999999995</v>
      </c>
      <c r="K95" s="171"/>
      <c r="L95" s="171"/>
      <c r="M95" s="171"/>
      <c r="N95" s="171"/>
      <c r="O95" s="171"/>
      <c r="P95" s="175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s="19" customFormat="1" ht="13.5" customHeight="1" x14ac:dyDescent="0.25">
      <c r="A96" s="59"/>
      <c r="B96" s="186"/>
      <c r="C96" s="189"/>
      <c r="D96" s="189"/>
      <c r="E96" s="171"/>
      <c r="F96" s="65" t="s">
        <v>92</v>
      </c>
      <c r="G96" s="66">
        <f>+E92*0.4</f>
        <v>0.3276</v>
      </c>
      <c r="H96" s="67"/>
      <c r="I96" s="68"/>
      <c r="J96" s="69">
        <v>0.87</v>
      </c>
      <c r="K96" s="171"/>
      <c r="L96" s="171"/>
      <c r="M96" s="171"/>
      <c r="N96" s="171"/>
      <c r="O96" s="171"/>
      <c r="P96" s="175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s="19" customFormat="1" ht="13.5" customHeight="1" x14ac:dyDescent="0.25">
      <c r="A97" s="59"/>
      <c r="B97" s="186"/>
      <c r="C97" s="177">
        <f>+C29</f>
        <v>3</v>
      </c>
      <c r="D97" s="178">
        <f>+D34</f>
        <v>0.41899999999999998</v>
      </c>
      <c r="E97" s="171"/>
      <c r="F97" s="65" t="s">
        <v>29</v>
      </c>
      <c r="G97" s="66">
        <f>+E92*0.5</f>
        <v>0.40949999999999998</v>
      </c>
      <c r="H97" s="67"/>
      <c r="I97" s="68"/>
      <c r="J97" s="69">
        <v>0.91700000000000004</v>
      </c>
      <c r="K97" s="171"/>
      <c r="L97" s="171"/>
      <c r="M97" s="171"/>
      <c r="N97" s="171"/>
      <c r="O97" s="171"/>
      <c r="P97" s="175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s="19" customFormat="1" ht="13.5" customHeight="1" x14ac:dyDescent="0.25">
      <c r="A98" s="59"/>
      <c r="B98" s="186"/>
      <c r="C98" s="171"/>
      <c r="D98" s="171"/>
      <c r="E98" s="171"/>
      <c r="F98" s="65" t="s">
        <v>93</v>
      </c>
      <c r="G98" s="66">
        <f>+E92*0.6</f>
        <v>0.49139999999999995</v>
      </c>
      <c r="H98" s="67"/>
      <c r="I98" s="68"/>
      <c r="J98" s="69">
        <v>0.98599999999999999</v>
      </c>
      <c r="K98" s="171"/>
      <c r="L98" s="171"/>
      <c r="M98" s="171"/>
      <c r="N98" s="171"/>
      <c r="O98" s="171"/>
      <c r="P98" s="175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s="19" customFormat="1" ht="13.5" customHeight="1" x14ac:dyDescent="0.25">
      <c r="A99" s="59"/>
      <c r="B99" s="186"/>
      <c r="C99" s="171"/>
      <c r="D99" s="171"/>
      <c r="E99" s="171"/>
      <c r="F99" s="65" t="s">
        <v>94</v>
      </c>
      <c r="G99" s="66">
        <f>+E92*0.7</f>
        <v>0.57329999999999992</v>
      </c>
      <c r="H99" s="67"/>
      <c r="I99" s="68"/>
      <c r="J99" s="69">
        <v>1.0029999999999999</v>
      </c>
      <c r="K99" s="171"/>
      <c r="L99" s="171"/>
      <c r="M99" s="171"/>
      <c r="N99" s="171"/>
      <c r="O99" s="171"/>
      <c r="P99" s="175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s="19" customFormat="1" ht="13.5" customHeight="1" x14ac:dyDescent="0.25">
      <c r="A100" s="59"/>
      <c r="B100" s="186"/>
      <c r="C100" s="171"/>
      <c r="D100" s="171"/>
      <c r="E100" s="171"/>
      <c r="F100" s="65" t="s">
        <v>95</v>
      </c>
      <c r="G100" s="66">
        <f>+E92*0.8</f>
        <v>0.6552</v>
      </c>
      <c r="H100" s="67"/>
      <c r="I100" s="68"/>
      <c r="J100" s="69">
        <v>1.125</v>
      </c>
      <c r="K100" s="171"/>
      <c r="L100" s="171"/>
      <c r="M100" s="171"/>
      <c r="N100" s="171"/>
      <c r="O100" s="171"/>
      <c r="P100" s="175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s="19" customFormat="1" ht="13.5" customHeight="1" x14ac:dyDescent="0.25">
      <c r="A101" s="59"/>
      <c r="B101" s="186"/>
      <c r="C101" s="171"/>
      <c r="D101" s="171"/>
      <c r="E101" s="171"/>
      <c r="F101" s="65" t="s">
        <v>96</v>
      </c>
      <c r="G101" s="66">
        <f>+E92*0.9</f>
        <v>0.73709999999999998</v>
      </c>
      <c r="H101" s="67"/>
      <c r="I101" s="68"/>
      <c r="J101" s="69">
        <v>1.1759999999999999</v>
      </c>
      <c r="K101" s="171"/>
      <c r="L101" s="171"/>
      <c r="M101" s="171"/>
      <c r="N101" s="171"/>
      <c r="O101" s="171"/>
      <c r="P101" s="175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s="19" customFormat="1" ht="15.75" thickBot="1" x14ac:dyDescent="0.3">
      <c r="A102" s="59"/>
      <c r="B102" s="187"/>
      <c r="C102" s="172"/>
      <c r="D102" s="172"/>
      <c r="E102" s="172"/>
      <c r="F102" s="70" t="s">
        <v>30</v>
      </c>
      <c r="G102" s="70">
        <f>+E92</f>
        <v>0.81899999999999995</v>
      </c>
      <c r="H102" s="71"/>
      <c r="I102" s="72"/>
      <c r="J102" s="73">
        <v>1.1970000000000001</v>
      </c>
      <c r="K102" s="172"/>
      <c r="L102" s="172"/>
      <c r="M102" s="172"/>
      <c r="N102" s="172"/>
      <c r="O102" s="172"/>
      <c r="P102" s="176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s="3" customFormat="1" ht="12.75" x14ac:dyDescent="0.2">
      <c r="A103" s="11"/>
      <c r="B103" s="158" t="s">
        <v>31</v>
      </c>
      <c r="C103" s="158"/>
      <c r="D103" s="158"/>
      <c r="E103" s="158"/>
      <c r="F103" s="158"/>
      <c r="G103" s="158"/>
      <c r="H103" s="158"/>
      <c r="I103" s="158"/>
      <c r="J103" s="158"/>
      <c r="K103" s="16">
        <f>ROUND(+M103/L103,3)</f>
        <v>0.67</v>
      </c>
      <c r="L103" s="15">
        <f>SUM(L19:L102)</f>
        <v>6.1400000000000006</v>
      </c>
      <c r="M103" s="14">
        <f>SUM(M19:M102)</f>
        <v>4.1159999999999997</v>
      </c>
      <c r="N103" s="12">
        <f>ROUND(SUM(N19:N102),0)</f>
        <v>100</v>
      </c>
      <c r="O103" s="160" t="s">
        <v>32</v>
      </c>
      <c r="P103" s="162"/>
    </row>
    <row r="104" spans="1:26" s="3" customFormat="1" ht="15" customHeight="1" thickBot="1" x14ac:dyDescent="0.25">
      <c r="A104" s="11"/>
      <c r="B104" s="159"/>
      <c r="C104" s="159"/>
      <c r="D104" s="159"/>
      <c r="E104" s="159"/>
      <c r="F104" s="159"/>
      <c r="G104" s="159"/>
      <c r="H104" s="159"/>
      <c r="I104" s="159"/>
      <c r="J104" s="159"/>
      <c r="K104" s="13" t="s">
        <v>33</v>
      </c>
      <c r="L104" s="13" t="s">
        <v>49</v>
      </c>
      <c r="M104" s="13" t="s">
        <v>102</v>
      </c>
      <c r="N104" s="13" t="s">
        <v>34</v>
      </c>
      <c r="O104" s="161"/>
      <c r="P104" s="163"/>
    </row>
    <row r="105" spans="1:26" ht="15" customHeight="1" thickBot="1" x14ac:dyDescent="0.3">
      <c r="A105" s="5"/>
      <c r="B105" s="164" t="s">
        <v>97</v>
      </c>
      <c r="C105" s="165"/>
      <c r="D105" s="165"/>
      <c r="E105" s="165"/>
      <c r="F105" s="166"/>
      <c r="G105" s="164" t="s">
        <v>98</v>
      </c>
      <c r="H105" s="165"/>
      <c r="I105" s="165"/>
      <c r="J105" s="165"/>
      <c r="K105" s="166"/>
      <c r="L105" s="167" t="s">
        <v>50</v>
      </c>
      <c r="M105" s="168"/>
      <c r="N105" s="168"/>
      <c r="O105" s="168"/>
      <c r="P105" s="169"/>
    </row>
    <row r="106" spans="1:26" ht="15" customHeight="1" x14ac:dyDescent="0.25">
      <c r="A106" s="5"/>
      <c r="B106" s="128"/>
      <c r="C106" s="129"/>
      <c r="D106" s="129"/>
      <c r="E106" s="129"/>
      <c r="F106" s="130"/>
      <c r="G106" s="128"/>
      <c r="H106" s="129"/>
      <c r="I106" s="129"/>
      <c r="J106" s="129"/>
      <c r="K106" s="130"/>
      <c r="L106" s="137" t="s">
        <v>99</v>
      </c>
      <c r="M106" s="138"/>
      <c r="N106" s="138"/>
      <c r="O106" s="139">
        <f>+AVERAGE(E18:E83)</f>
        <v>0.42776923076923079</v>
      </c>
      <c r="P106" s="140"/>
    </row>
    <row r="107" spans="1:26" ht="15" customHeight="1" thickBot="1" x14ac:dyDescent="0.3">
      <c r="A107" s="5"/>
      <c r="B107" s="131"/>
      <c r="C107" s="132"/>
      <c r="D107" s="132"/>
      <c r="E107" s="132"/>
      <c r="F107" s="133"/>
      <c r="G107" s="131"/>
      <c r="H107" s="132"/>
      <c r="I107" s="132"/>
      <c r="J107" s="132"/>
      <c r="K107" s="133"/>
      <c r="L107" s="141" t="s">
        <v>100</v>
      </c>
      <c r="M107" s="142"/>
      <c r="N107" s="142"/>
      <c r="O107" s="143">
        <f>+MAX(E18:E83)</f>
        <v>0.81899999999999995</v>
      </c>
      <c r="P107" s="144"/>
    </row>
    <row r="108" spans="1:26" ht="18.600000000000001" customHeight="1" x14ac:dyDescent="0.25">
      <c r="A108" s="6"/>
      <c r="B108" s="131"/>
      <c r="C108" s="132"/>
      <c r="D108" s="132"/>
      <c r="E108" s="132"/>
      <c r="F108" s="133"/>
      <c r="G108" s="131"/>
      <c r="H108" s="132"/>
      <c r="I108" s="132"/>
      <c r="J108" s="132"/>
      <c r="K108" s="133"/>
      <c r="L108" s="145"/>
      <c r="M108" s="146"/>
      <c r="N108" s="146"/>
      <c r="O108" s="146"/>
      <c r="P108" s="147"/>
    </row>
    <row r="109" spans="1:26" ht="61.5" customHeight="1" x14ac:dyDescent="0.25">
      <c r="A109" s="10"/>
      <c r="B109" s="131"/>
      <c r="C109" s="132"/>
      <c r="D109" s="132"/>
      <c r="E109" s="132"/>
      <c r="F109" s="133"/>
      <c r="G109" s="131"/>
      <c r="H109" s="132"/>
      <c r="I109" s="132"/>
      <c r="J109" s="132"/>
      <c r="K109" s="133"/>
      <c r="L109" s="148"/>
      <c r="M109" s="149"/>
      <c r="N109" s="149"/>
      <c r="O109" s="149"/>
      <c r="P109" s="150"/>
    </row>
    <row r="110" spans="1:26" ht="15" customHeight="1" thickBot="1" x14ac:dyDescent="0.3">
      <c r="A110" s="5"/>
      <c r="B110" s="131"/>
      <c r="C110" s="132"/>
      <c r="D110" s="132"/>
      <c r="E110" s="132"/>
      <c r="F110" s="133"/>
      <c r="G110" s="131"/>
      <c r="H110" s="132"/>
      <c r="I110" s="132"/>
      <c r="J110" s="132"/>
      <c r="K110" s="133"/>
      <c r="L110" s="151"/>
      <c r="M110" s="152"/>
      <c r="N110" s="152"/>
      <c r="O110" s="152"/>
      <c r="P110" s="153"/>
    </row>
    <row r="111" spans="1:26" ht="22.5" customHeight="1" thickBot="1" x14ac:dyDescent="0.3">
      <c r="A111" s="5"/>
      <c r="B111" s="131"/>
      <c r="C111" s="132"/>
      <c r="D111" s="132"/>
      <c r="E111" s="132"/>
      <c r="F111" s="133"/>
      <c r="G111" s="131"/>
      <c r="H111" s="132"/>
      <c r="I111" s="132"/>
      <c r="J111" s="132"/>
      <c r="K111" s="133"/>
      <c r="L111" s="154" t="s">
        <v>35</v>
      </c>
      <c r="M111" s="155"/>
      <c r="N111" s="155"/>
      <c r="O111" s="155"/>
      <c r="P111" s="81">
        <v>6.33</v>
      </c>
    </row>
    <row r="112" spans="1:26" ht="32.25" customHeight="1" thickBot="1" x14ac:dyDescent="0.3">
      <c r="A112" s="5"/>
      <c r="B112" s="134"/>
      <c r="C112" s="135"/>
      <c r="D112" s="135"/>
      <c r="E112" s="135"/>
      <c r="F112" s="136"/>
      <c r="G112" s="134"/>
      <c r="H112" s="135"/>
      <c r="I112" s="135"/>
      <c r="J112" s="135"/>
      <c r="K112" s="136"/>
      <c r="L112" s="156" t="s">
        <v>103</v>
      </c>
      <c r="M112" s="157"/>
      <c r="N112" s="157"/>
      <c r="O112" s="157"/>
      <c r="P112" s="81">
        <v>1.212</v>
      </c>
    </row>
    <row r="113" spans="1:16" ht="23.45" customHeight="1" thickBot="1" x14ac:dyDescent="0.3">
      <c r="A113" s="7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</row>
    <row r="114" spans="1:16" ht="15.75" thickBot="1" x14ac:dyDescent="0.3">
      <c r="A114" s="117" t="s">
        <v>36</v>
      </c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9"/>
    </row>
    <row r="115" spans="1:16" ht="159" customHeight="1" thickBot="1" x14ac:dyDescent="0.3">
      <c r="A115" s="4"/>
      <c r="B115" s="120"/>
      <c r="C115" s="121"/>
      <c r="D115" s="121"/>
      <c r="E115" s="121"/>
      <c r="F115" s="122"/>
      <c r="G115" s="120"/>
      <c r="H115" s="121"/>
      <c r="I115" s="121"/>
      <c r="J115" s="121"/>
      <c r="K115" s="122"/>
      <c r="L115" s="120"/>
      <c r="M115" s="121"/>
      <c r="N115" s="121"/>
      <c r="O115" s="121"/>
      <c r="P115" s="123"/>
    </row>
    <row r="116" spans="1:16" ht="21.75" customHeight="1" thickBot="1" x14ac:dyDescent="0.3">
      <c r="A116" s="4"/>
      <c r="B116" s="124" t="s">
        <v>104</v>
      </c>
      <c r="C116" s="125"/>
      <c r="D116" s="125"/>
      <c r="E116" s="125"/>
      <c r="F116" s="126"/>
      <c r="G116" s="124" t="s">
        <v>101</v>
      </c>
      <c r="H116" s="125"/>
      <c r="I116" s="125"/>
      <c r="J116" s="125"/>
      <c r="K116" s="126"/>
      <c r="L116" s="124" t="s">
        <v>105</v>
      </c>
      <c r="M116" s="125"/>
      <c r="N116" s="125"/>
      <c r="O116" s="125"/>
      <c r="P116" s="127"/>
    </row>
    <row r="117" spans="1:16" s="9" customFormat="1" ht="16.899999999999999" customHeight="1" thickBot="1" x14ac:dyDescent="0.3">
      <c r="A117" s="8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2"/>
    </row>
    <row r="118" spans="1:16" s="3" customFormat="1" ht="15.75" customHeight="1" thickBot="1" x14ac:dyDescent="0.25">
      <c r="A118" s="113" t="s">
        <v>37</v>
      </c>
      <c r="B118" s="114"/>
      <c r="C118" s="114"/>
      <c r="D118" s="114"/>
      <c r="E118" s="114"/>
      <c r="F118" s="114"/>
      <c r="G118" s="114"/>
      <c r="H118" s="114"/>
      <c r="I118" s="114"/>
      <c r="J118" s="114" t="s">
        <v>38</v>
      </c>
      <c r="K118" s="114"/>
      <c r="L118" s="114"/>
      <c r="M118" s="114"/>
      <c r="N118" s="114"/>
      <c r="O118" s="114"/>
      <c r="P118" s="115"/>
    </row>
  </sheetData>
  <mergeCells count="23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K116"/>
    <mergeCell ref="L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2019-05-17T15:46:13Z</dcterms:modified>
</cp:coreProperties>
</file>