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ocumentos\INFORME AFOROS\INFORMACIÓN PAGINA WEB1\"/>
    </mc:Choice>
  </mc:AlternateContent>
  <bookViews>
    <workbookView xWindow="0" yWindow="0" windowWidth="11970" windowHeight="4710" activeTab="1"/>
  </bookViews>
  <sheets>
    <sheet name="Planta y sección típica" sheetId="1" r:id="rId1"/>
    <sheet name="Aforo 1" sheetId="102" r:id="rId2"/>
    <sheet name="Aforo 2" sheetId="103" r:id="rId3"/>
    <sheet name="Aforo 3" sheetId="104" r:id="rId4"/>
    <sheet name="Aforo 4" sheetId="105" r:id="rId5"/>
  </sheets>
  <definedNames>
    <definedName name="_xlnm.Print_Area" localSheetId="1">'Aforo 1'!$B$1:$P$123</definedName>
    <definedName name="_xlnm.Print_Area" localSheetId="2">'Aforo 2'!$B$1:$P$123</definedName>
    <definedName name="_xlnm.Print_Area" localSheetId="3">'Aforo 3'!$B$1:$P$123</definedName>
    <definedName name="_xlnm.Print_Area" localSheetId="4">'Aforo 4'!$B$1:$P$153</definedName>
    <definedName name="_xlnm.Print_Titles" localSheetId="1">'Aforo 1'!$16:$17</definedName>
    <definedName name="_xlnm.Print_Titles" localSheetId="2">'Aforo 2'!$16:$17</definedName>
    <definedName name="_xlnm.Print_Titles" localSheetId="3">'Aforo 3'!$16:$17</definedName>
    <definedName name="_xlnm.Print_Titles" localSheetId="4">'Aforo 4'!$16:$17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142" i="105" l="1"/>
  <c r="O141" i="105"/>
  <c r="G136" i="105"/>
  <c r="G135" i="105"/>
  <c r="G134" i="105"/>
  <c r="G132" i="105"/>
  <c r="D132" i="105"/>
  <c r="G130" i="105"/>
  <c r="G129" i="105"/>
  <c r="G128" i="105"/>
  <c r="K127" i="105"/>
  <c r="E127" i="105"/>
  <c r="G137" i="105" s="1"/>
  <c r="D127" i="105"/>
  <c r="B127" i="105"/>
  <c r="G118" i="105"/>
  <c r="G117" i="105"/>
  <c r="G116" i="105"/>
  <c r="G115" i="105"/>
  <c r="K114" i="105"/>
  <c r="G113" i="105"/>
  <c r="G112" i="105"/>
  <c r="G111" i="105"/>
  <c r="G110" i="105"/>
  <c r="K109" i="105"/>
  <c r="G108" i="105"/>
  <c r="G107" i="105"/>
  <c r="G106" i="105"/>
  <c r="G105" i="105"/>
  <c r="K104" i="105"/>
  <c r="G103" i="105"/>
  <c r="G102" i="105"/>
  <c r="G101" i="105"/>
  <c r="G100" i="105"/>
  <c r="K99" i="105"/>
  <c r="G98" i="105"/>
  <c r="G97" i="105"/>
  <c r="G96" i="105"/>
  <c r="G95" i="105"/>
  <c r="K94" i="105"/>
  <c r="G93" i="105"/>
  <c r="G92" i="105"/>
  <c r="G91" i="105"/>
  <c r="G90" i="105"/>
  <c r="G88" i="105"/>
  <c r="G87" i="105"/>
  <c r="G86" i="105"/>
  <c r="G85" i="105"/>
  <c r="K84" i="105"/>
  <c r="G83" i="105"/>
  <c r="G82" i="105"/>
  <c r="G81" i="105"/>
  <c r="G80" i="105"/>
  <c r="K79" i="105"/>
  <c r="G78" i="105"/>
  <c r="G77" i="105"/>
  <c r="G76" i="105"/>
  <c r="G75" i="105"/>
  <c r="K74" i="105"/>
  <c r="G73" i="105"/>
  <c r="G72" i="105"/>
  <c r="G71" i="105"/>
  <c r="G70" i="105"/>
  <c r="K69" i="105"/>
  <c r="G68" i="105"/>
  <c r="G67" i="105"/>
  <c r="G66" i="105"/>
  <c r="G65" i="105"/>
  <c r="K64" i="105"/>
  <c r="G63" i="105"/>
  <c r="G62" i="105"/>
  <c r="G61" i="105"/>
  <c r="G60" i="105"/>
  <c r="K59" i="105"/>
  <c r="G58" i="105"/>
  <c r="G57" i="105"/>
  <c r="G56" i="105"/>
  <c r="G55" i="105"/>
  <c r="K54" i="105"/>
  <c r="G53" i="105"/>
  <c r="G52" i="105"/>
  <c r="G51" i="105"/>
  <c r="G50" i="105"/>
  <c r="K49" i="105"/>
  <c r="G48" i="105"/>
  <c r="G47" i="105"/>
  <c r="G46" i="105"/>
  <c r="G45" i="105"/>
  <c r="K44" i="105"/>
  <c r="G43" i="105"/>
  <c r="G42" i="105"/>
  <c r="G41" i="105"/>
  <c r="G40" i="105"/>
  <c r="K39" i="105"/>
  <c r="G38" i="105"/>
  <c r="G37" i="105"/>
  <c r="G36" i="105"/>
  <c r="G35" i="105"/>
  <c r="K34" i="105"/>
  <c r="G33" i="105"/>
  <c r="G32" i="105"/>
  <c r="G31" i="105"/>
  <c r="G30" i="105"/>
  <c r="K29" i="105"/>
  <c r="G28" i="105"/>
  <c r="G27" i="105"/>
  <c r="G26" i="105"/>
  <c r="G25" i="105"/>
  <c r="K24" i="105"/>
  <c r="G23" i="105"/>
  <c r="G22" i="105"/>
  <c r="G21" i="105"/>
  <c r="G20" i="105"/>
  <c r="K19" i="105"/>
  <c r="C18" i="105"/>
  <c r="C19" i="105" s="1"/>
  <c r="C24" i="105" l="1"/>
  <c r="L19" i="105"/>
  <c r="G131" i="105"/>
  <c r="G133" i="105"/>
  <c r="M19" i="105" l="1"/>
  <c r="C29" i="105"/>
  <c r="L24" i="105"/>
  <c r="M24" i="105" s="1"/>
  <c r="L29" i="105" l="1"/>
  <c r="M29" i="105" s="1"/>
  <c r="C34" i="105"/>
  <c r="L34" i="105" l="1"/>
  <c r="M34" i="105" s="1"/>
  <c r="C39" i="105"/>
  <c r="C44" i="105" l="1"/>
  <c r="L39" i="105"/>
  <c r="M39" i="105" s="1"/>
  <c r="C49" i="105" l="1"/>
  <c r="L44" i="105"/>
  <c r="M44" i="105" s="1"/>
  <c r="L49" i="105" l="1"/>
  <c r="M49" i="105" s="1"/>
  <c r="C54" i="105"/>
  <c r="L54" i="105" l="1"/>
  <c r="M54" i="105" s="1"/>
  <c r="C59" i="105"/>
  <c r="C64" i="105" l="1"/>
  <c r="L59" i="105"/>
  <c r="M59" i="105" s="1"/>
  <c r="C69" i="105" l="1"/>
  <c r="L64" i="105"/>
  <c r="M64" i="105" s="1"/>
  <c r="L69" i="105" l="1"/>
  <c r="M69" i="105" s="1"/>
  <c r="C74" i="105"/>
  <c r="L74" i="105" l="1"/>
  <c r="M74" i="105" s="1"/>
  <c r="C79" i="105"/>
  <c r="C84" i="105" l="1"/>
  <c r="L79" i="105"/>
  <c r="M79" i="105" s="1"/>
  <c r="C127" i="105" l="1"/>
  <c r="L84" i="105"/>
  <c r="M84" i="105" s="1"/>
  <c r="C89" i="105"/>
  <c r="C132" i="105" l="1"/>
  <c r="L127" i="105" s="1"/>
  <c r="C94" i="105"/>
  <c r="L94" i="105" l="1"/>
  <c r="M94" i="105" s="1"/>
  <c r="C99" i="105"/>
  <c r="M127" i="105"/>
  <c r="C104" i="105" l="1"/>
  <c r="L99" i="105"/>
  <c r="M99" i="105" l="1"/>
  <c r="C109" i="105"/>
  <c r="L104" i="105"/>
  <c r="M104" i="105" s="1"/>
  <c r="L109" i="105" l="1"/>
  <c r="M109" i="105" s="1"/>
  <c r="C114" i="105"/>
  <c r="L114" i="105" s="1"/>
  <c r="M114" i="105" s="1"/>
  <c r="M138" i="105" l="1"/>
  <c r="L138" i="105"/>
  <c r="N114" i="105"/>
  <c r="K138" i="105" l="1"/>
  <c r="N19" i="105"/>
  <c r="N24" i="105"/>
  <c r="N29" i="105"/>
  <c r="N34" i="105"/>
  <c r="N39" i="105"/>
  <c r="N44" i="105"/>
  <c r="N49" i="105"/>
  <c r="N54" i="105"/>
  <c r="N59" i="105"/>
  <c r="N64" i="105"/>
  <c r="N69" i="105"/>
  <c r="N74" i="105"/>
  <c r="N79" i="105"/>
  <c r="N84" i="105"/>
  <c r="N127" i="105"/>
  <c r="N94" i="105"/>
  <c r="N104" i="105"/>
  <c r="N99" i="105"/>
  <c r="N109" i="105"/>
  <c r="N138" i="105" l="1"/>
  <c r="O112" i="104" l="1"/>
  <c r="O111" i="104"/>
  <c r="G106" i="104"/>
  <c r="G102" i="104"/>
  <c r="D102" i="104"/>
  <c r="G100" i="104"/>
  <c r="K97" i="104"/>
  <c r="E97" i="104"/>
  <c r="G105" i="104" s="1"/>
  <c r="D97" i="104"/>
  <c r="B97" i="104"/>
  <c r="G88" i="104"/>
  <c r="G87" i="104"/>
  <c r="G86" i="104"/>
  <c r="G85" i="104"/>
  <c r="K84" i="104"/>
  <c r="G83" i="104"/>
  <c r="G82" i="104"/>
  <c r="G81" i="104"/>
  <c r="G80" i="104"/>
  <c r="K79" i="104"/>
  <c r="G78" i="104"/>
  <c r="G77" i="104"/>
  <c r="G76" i="104"/>
  <c r="G75" i="104"/>
  <c r="K74" i="104"/>
  <c r="G73" i="104"/>
  <c r="G72" i="104"/>
  <c r="G71" i="104"/>
  <c r="G70" i="104"/>
  <c r="K69" i="104"/>
  <c r="G68" i="104"/>
  <c r="G67" i="104"/>
  <c r="G66" i="104"/>
  <c r="G65" i="104"/>
  <c r="K64" i="104"/>
  <c r="G63" i="104"/>
  <c r="G62" i="104"/>
  <c r="G61" i="104"/>
  <c r="G60" i="104"/>
  <c r="G58" i="104"/>
  <c r="G57" i="104"/>
  <c r="G56" i="104"/>
  <c r="G55" i="104"/>
  <c r="K54" i="104"/>
  <c r="G53" i="104"/>
  <c r="G52" i="104"/>
  <c r="G51" i="104"/>
  <c r="G50" i="104"/>
  <c r="K49" i="104"/>
  <c r="G48" i="104"/>
  <c r="G47" i="104"/>
  <c r="G46" i="104"/>
  <c r="G45" i="104"/>
  <c r="K44" i="104"/>
  <c r="G43" i="104"/>
  <c r="G42" i="104"/>
  <c r="G41" i="104"/>
  <c r="G40" i="104"/>
  <c r="K39" i="104"/>
  <c r="G38" i="104"/>
  <c r="G37" i="104"/>
  <c r="G36" i="104"/>
  <c r="G35" i="104"/>
  <c r="K34" i="104"/>
  <c r="G33" i="104"/>
  <c r="G32" i="104"/>
  <c r="G31" i="104"/>
  <c r="G30" i="104"/>
  <c r="K29" i="104"/>
  <c r="G28" i="104"/>
  <c r="G27" i="104"/>
  <c r="G26" i="104"/>
  <c r="G25" i="104"/>
  <c r="K24" i="104"/>
  <c r="G23" i="104"/>
  <c r="G22" i="104"/>
  <c r="G21" i="104"/>
  <c r="G20" i="104"/>
  <c r="K19" i="104"/>
  <c r="C19" i="104"/>
  <c r="L19" i="104" s="1"/>
  <c r="C18" i="104"/>
  <c r="M19" i="104" l="1"/>
  <c r="G103" i="104"/>
  <c r="G107" i="104"/>
  <c r="G98" i="104"/>
  <c r="G104" i="104"/>
  <c r="C24" i="104"/>
  <c r="G101" i="104"/>
  <c r="G99" i="104"/>
  <c r="L24" i="104" l="1"/>
  <c r="C29" i="104"/>
  <c r="C34" i="104" l="1"/>
  <c r="L29" i="104"/>
  <c r="M29" i="104" s="1"/>
  <c r="M24" i="104"/>
  <c r="L34" i="104" l="1"/>
  <c r="C39" i="104"/>
  <c r="C44" i="104" l="1"/>
  <c r="L39" i="104"/>
  <c r="M39" i="104" s="1"/>
  <c r="M34" i="104"/>
  <c r="L44" i="104" l="1"/>
  <c r="C49" i="104"/>
  <c r="M44" i="104" l="1"/>
  <c r="C54" i="104"/>
  <c r="L49" i="104"/>
  <c r="M49" i="104" s="1"/>
  <c r="C97" i="104" l="1"/>
  <c r="L54" i="104"/>
  <c r="M54" i="104" s="1"/>
  <c r="C59" i="104"/>
  <c r="C102" i="104" l="1"/>
  <c r="L97" i="104" s="1"/>
  <c r="C64" i="104"/>
  <c r="L64" i="104" l="1"/>
  <c r="M64" i="104" s="1"/>
  <c r="C69" i="104"/>
  <c r="M97" i="104"/>
  <c r="C74" i="104" l="1"/>
  <c r="L69" i="104"/>
  <c r="M69" i="104" l="1"/>
  <c r="L74" i="104"/>
  <c r="M74" i="104" s="1"/>
  <c r="C79" i="104"/>
  <c r="C84" i="104" l="1"/>
  <c r="L84" i="104" s="1"/>
  <c r="M84" i="104" s="1"/>
  <c r="L79" i="104"/>
  <c r="M79" i="104" s="1"/>
  <c r="N74" i="104"/>
  <c r="L108" i="104"/>
  <c r="M108" i="104"/>
  <c r="K108" i="104" l="1"/>
  <c r="N19" i="104"/>
  <c r="N24" i="104"/>
  <c r="N29" i="104"/>
  <c r="N34" i="104"/>
  <c r="N39" i="104"/>
  <c r="N49" i="104"/>
  <c r="N44" i="104"/>
  <c r="N54" i="104"/>
  <c r="N97" i="104"/>
  <c r="N64" i="104"/>
  <c r="N79" i="104"/>
  <c r="N69" i="104"/>
  <c r="N84" i="104"/>
  <c r="N108" i="104" l="1"/>
  <c r="O112" i="103" l="1"/>
  <c r="O111" i="103"/>
  <c r="G106" i="103"/>
  <c r="G102" i="103"/>
  <c r="D102" i="103"/>
  <c r="G100" i="103"/>
  <c r="G99" i="103"/>
  <c r="K97" i="103"/>
  <c r="E97" i="103"/>
  <c r="G105" i="103" s="1"/>
  <c r="D97" i="103"/>
  <c r="G88" i="103"/>
  <c r="G87" i="103"/>
  <c r="G86" i="103"/>
  <c r="G85" i="103"/>
  <c r="K84" i="103"/>
  <c r="G83" i="103"/>
  <c r="G82" i="103"/>
  <c r="G81" i="103"/>
  <c r="G80" i="103"/>
  <c r="K79" i="103"/>
  <c r="G78" i="103"/>
  <c r="G77" i="103"/>
  <c r="G76" i="103"/>
  <c r="G75" i="103"/>
  <c r="K74" i="103"/>
  <c r="G73" i="103"/>
  <c r="G72" i="103"/>
  <c r="G71" i="103"/>
  <c r="G70" i="103"/>
  <c r="K69" i="103"/>
  <c r="G68" i="103"/>
  <c r="G67" i="103"/>
  <c r="G66" i="103"/>
  <c r="G65" i="103"/>
  <c r="G63" i="103"/>
  <c r="G62" i="103"/>
  <c r="G61" i="103"/>
  <c r="G60" i="103"/>
  <c r="K59" i="103"/>
  <c r="G58" i="103"/>
  <c r="G57" i="103"/>
  <c r="G56" i="103"/>
  <c r="G55" i="103"/>
  <c r="K54" i="103"/>
  <c r="G53" i="103"/>
  <c r="G52" i="103"/>
  <c r="G51" i="103"/>
  <c r="G50" i="103"/>
  <c r="K49" i="103"/>
  <c r="G48" i="103"/>
  <c r="G47" i="103"/>
  <c r="G46" i="103"/>
  <c r="G45" i="103"/>
  <c r="K44" i="103"/>
  <c r="G43" i="103"/>
  <c r="G42" i="103"/>
  <c r="G41" i="103"/>
  <c r="G40" i="103"/>
  <c r="K39" i="103"/>
  <c r="G38" i="103"/>
  <c r="G37" i="103"/>
  <c r="G36" i="103"/>
  <c r="G35" i="103"/>
  <c r="K34" i="103"/>
  <c r="G33" i="103"/>
  <c r="G32" i="103"/>
  <c r="G31" i="103"/>
  <c r="G30" i="103"/>
  <c r="K29" i="103"/>
  <c r="G28" i="103"/>
  <c r="G27" i="103"/>
  <c r="G26" i="103"/>
  <c r="G25" i="103"/>
  <c r="K24" i="103"/>
  <c r="G23" i="103"/>
  <c r="G22" i="103"/>
  <c r="G21" i="103"/>
  <c r="G20" i="103"/>
  <c r="K19" i="103"/>
  <c r="C18" i="103"/>
  <c r="C19" i="103" s="1"/>
  <c r="L19" i="103" l="1"/>
  <c r="C24" i="103"/>
  <c r="G101" i="103"/>
  <c r="G103" i="103"/>
  <c r="G107" i="103"/>
  <c r="G98" i="103"/>
  <c r="G104" i="103"/>
  <c r="C29" i="103" l="1"/>
  <c r="L24" i="103"/>
  <c r="M24" i="103" s="1"/>
  <c r="M19" i="103"/>
  <c r="L29" i="103" l="1"/>
  <c r="C34" i="103"/>
  <c r="M29" i="103" l="1"/>
  <c r="L34" i="103"/>
  <c r="M34" i="103" s="1"/>
  <c r="C39" i="103"/>
  <c r="L39" i="103" l="1"/>
  <c r="M39" i="103" s="1"/>
  <c r="C44" i="103"/>
  <c r="C49" i="103" l="1"/>
  <c r="L44" i="103"/>
  <c r="L49" i="103" l="1"/>
  <c r="M49" i="103" s="1"/>
  <c r="C54" i="103"/>
  <c r="M44" i="103"/>
  <c r="L54" i="103" l="1"/>
  <c r="C59" i="103"/>
  <c r="M54" i="103" l="1"/>
  <c r="C97" i="103"/>
  <c r="L59" i="103"/>
  <c r="M59" i="103" s="1"/>
  <c r="C64" i="103"/>
  <c r="C69" i="103" l="1"/>
  <c r="C102" i="103"/>
  <c r="L97" i="103" s="1"/>
  <c r="M97" i="103" l="1"/>
  <c r="L69" i="103"/>
  <c r="M69" i="103" s="1"/>
  <c r="C74" i="103"/>
  <c r="L74" i="103" l="1"/>
  <c r="M74" i="103" s="1"/>
  <c r="C79" i="103"/>
  <c r="L79" i="103" l="1"/>
  <c r="M79" i="103" s="1"/>
  <c r="C84" i="103"/>
  <c r="L84" i="103" s="1"/>
  <c r="M84" i="103" s="1"/>
  <c r="L108" i="103" l="1"/>
  <c r="M108" i="103"/>
  <c r="K108" i="103" l="1"/>
  <c r="N19" i="103"/>
  <c r="N24" i="103"/>
  <c r="N34" i="103"/>
  <c r="N29" i="103"/>
  <c r="N39" i="103"/>
  <c r="N44" i="103"/>
  <c r="N49" i="103"/>
  <c r="N59" i="103"/>
  <c r="N54" i="103"/>
  <c r="N69" i="103"/>
  <c r="N97" i="103"/>
  <c r="N74" i="103"/>
  <c r="N79" i="103"/>
  <c r="N84" i="103"/>
  <c r="N108" i="103" l="1"/>
  <c r="O112" i="102" l="1"/>
  <c r="O111" i="102"/>
  <c r="G107" i="102"/>
  <c r="G106" i="102"/>
  <c r="G105" i="102"/>
  <c r="G104" i="102"/>
  <c r="G103" i="102"/>
  <c r="G102" i="102"/>
  <c r="G101" i="102"/>
  <c r="G100" i="102"/>
  <c r="G99" i="102"/>
  <c r="G98" i="102"/>
  <c r="L97" i="102"/>
  <c r="K97" i="102"/>
  <c r="M97" i="102" s="1"/>
  <c r="G88" i="102"/>
  <c r="G87" i="102"/>
  <c r="G86" i="102"/>
  <c r="G85" i="102"/>
  <c r="K84" i="102"/>
  <c r="G83" i="102"/>
  <c r="G82" i="102"/>
  <c r="G81" i="102"/>
  <c r="G80" i="102"/>
  <c r="K79" i="102"/>
  <c r="G78" i="102"/>
  <c r="G77" i="102"/>
  <c r="G76" i="102"/>
  <c r="G75" i="102"/>
  <c r="K74" i="102"/>
  <c r="G73" i="102"/>
  <c r="G72" i="102"/>
  <c r="G71" i="102"/>
  <c r="G70" i="102"/>
  <c r="K69" i="102"/>
  <c r="G68" i="102"/>
  <c r="G67" i="102"/>
  <c r="G66" i="102"/>
  <c r="G65" i="102"/>
  <c r="G63" i="102"/>
  <c r="G62" i="102"/>
  <c r="G61" i="102"/>
  <c r="G60" i="102"/>
  <c r="K59" i="102"/>
  <c r="G58" i="102"/>
  <c r="G57" i="102"/>
  <c r="G56" i="102"/>
  <c r="G55" i="102"/>
  <c r="K54" i="102"/>
  <c r="G53" i="102"/>
  <c r="G52" i="102"/>
  <c r="G51" i="102"/>
  <c r="G50" i="102"/>
  <c r="K49" i="102"/>
  <c r="G48" i="102"/>
  <c r="G47" i="102"/>
  <c r="G46" i="102"/>
  <c r="G45" i="102"/>
  <c r="K44" i="102"/>
  <c r="G43" i="102"/>
  <c r="G42" i="102"/>
  <c r="G41" i="102"/>
  <c r="G40" i="102"/>
  <c r="K39" i="102"/>
  <c r="G38" i="102"/>
  <c r="G37" i="102"/>
  <c r="G36" i="102"/>
  <c r="G35" i="102"/>
  <c r="K34" i="102"/>
  <c r="G33" i="102"/>
  <c r="G32" i="102"/>
  <c r="G31" i="102"/>
  <c r="G30" i="102"/>
  <c r="K29" i="102"/>
  <c r="G28" i="102"/>
  <c r="G27" i="102"/>
  <c r="G26" i="102"/>
  <c r="G25" i="102"/>
  <c r="K24" i="102"/>
  <c r="G23" i="102"/>
  <c r="G22" i="102"/>
  <c r="G21" i="102"/>
  <c r="G20" i="102"/>
  <c r="K19" i="102"/>
  <c r="C18" i="102"/>
  <c r="C19" i="102" s="1"/>
  <c r="C24" i="102" l="1"/>
  <c r="L19" i="102"/>
  <c r="M19" i="102" s="1"/>
  <c r="C29" i="102" l="1"/>
  <c r="L24" i="102"/>
  <c r="M24" i="102" s="1"/>
  <c r="L29" i="102" l="1"/>
  <c r="C34" i="102"/>
  <c r="L34" i="102" l="1"/>
  <c r="M34" i="102" s="1"/>
  <c r="C39" i="102"/>
  <c r="M29" i="102"/>
  <c r="C44" i="102" l="1"/>
  <c r="L39" i="102"/>
  <c r="C49" i="102" l="1"/>
  <c r="L44" i="102"/>
  <c r="M44" i="102" s="1"/>
  <c r="M39" i="102"/>
  <c r="L49" i="102" l="1"/>
  <c r="C54" i="102"/>
  <c r="M49" i="102" l="1"/>
  <c r="L54" i="102"/>
  <c r="M54" i="102" s="1"/>
  <c r="C59" i="102"/>
  <c r="C64" i="102" l="1"/>
  <c r="C69" i="102" s="1"/>
  <c r="L59" i="102"/>
  <c r="M59" i="102" s="1"/>
  <c r="L69" i="102" l="1"/>
  <c r="M69" i="102" s="1"/>
  <c r="C74" i="102"/>
  <c r="L74" i="102" l="1"/>
  <c r="M74" i="102" s="1"/>
  <c r="C79" i="102"/>
  <c r="C84" i="102" l="1"/>
  <c r="L84" i="102" s="1"/>
  <c r="L79" i="102"/>
  <c r="M79" i="102" s="1"/>
  <c r="M84" i="102" l="1"/>
  <c r="L108" i="102"/>
  <c r="M108" i="102" l="1"/>
  <c r="K108" i="102" l="1"/>
  <c r="N97" i="102"/>
  <c r="N19" i="102"/>
  <c r="N24" i="102"/>
  <c r="N29" i="102"/>
  <c r="N34" i="102"/>
  <c r="N39" i="102"/>
  <c r="N44" i="102"/>
  <c r="N54" i="102"/>
  <c r="N49" i="102"/>
  <c r="N59" i="102"/>
  <c r="N69" i="102"/>
  <c r="N74" i="102"/>
  <c r="N79" i="102"/>
  <c r="N84" i="102"/>
  <c r="N108" i="102" l="1"/>
</calcChain>
</file>

<file path=xl/sharedStrings.xml><?xml version="1.0" encoding="utf-8"?>
<sst xmlns="http://schemas.openxmlformats.org/spreadsheetml/2006/main" count="754" uniqueCount="124">
  <si>
    <t>Fecha</t>
  </si>
  <si>
    <t>Proyecto</t>
  </si>
  <si>
    <t>Lugar medición</t>
  </si>
  <si>
    <t>Coordenadas:</t>
  </si>
  <si>
    <t>X</t>
  </si>
  <si>
    <t>OTT / MF Pro</t>
  </si>
  <si>
    <t>Datos de inicio del aforo</t>
  </si>
  <si>
    <t>Inicio desde:</t>
  </si>
  <si>
    <t>Margen Izquierda</t>
  </si>
  <si>
    <t>Margen Derecha</t>
  </si>
  <si>
    <t>Hora de inicio</t>
  </si>
  <si>
    <t>Nivel inicial [m]</t>
  </si>
  <si>
    <t>Temperatura del agua ( °C )</t>
  </si>
  <si>
    <t>Ancho sección (w) [m]</t>
  </si>
  <si>
    <t>Hora de finalización</t>
  </si>
  <si>
    <t>Nivel final [m]</t>
  </si>
  <si>
    <t>Hora de medida</t>
  </si>
  <si>
    <t xml:space="preserve">Ancho dovela (b) [m] </t>
  </si>
  <si>
    <t>Nomenclatura</t>
  </si>
  <si>
    <t>Dovela #</t>
  </si>
  <si>
    <t>Abscisa [m]</t>
  </si>
  <si>
    <t>y [m]</t>
  </si>
  <si>
    <t>Bq</t>
  </si>
  <si>
    <t>[m/seg]</t>
  </si>
  <si>
    <t>[m/s]</t>
  </si>
  <si>
    <t>[%]</t>
  </si>
  <si>
    <t>[s]</t>
  </si>
  <si>
    <t>pulg</t>
  </si>
  <si>
    <t>Formulas</t>
  </si>
  <si>
    <t>0.5y</t>
  </si>
  <si>
    <t>Superficial</t>
  </si>
  <si>
    <t xml:space="preserve">Se tomaron muestras de sedimentos en las dovelas #  _____ , _____ , ______ , ______ , _______ </t>
  </si>
  <si>
    <t>Folio</t>
  </si>
  <si>
    <t>Vmedia</t>
  </si>
  <si>
    <t>%</t>
  </si>
  <si>
    <t>Distancia del sensor al nivel del agua (m)</t>
  </si>
  <si>
    <t>REGISTRO FOTOGRÁFICO</t>
  </si>
  <si>
    <t>Realizado por</t>
  </si>
  <si>
    <t>Revisado por</t>
  </si>
  <si>
    <t>VISTA EN PLANTA</t>
  </si>
  <si>
    <t>SECCIÓN TRANSVERSAL</t>
  </si>
  <si>
    <r>
      <t>h</t>
    </r>
    <r>
      <rPr>
        <b/>
        <vertAlign val="subscript"/>
        <sz val="11"/>
        <color theme="1"/>
        <rFont val="Calibri"/>
        <family val="2"/>
        <scheme val="minor"/>
      </rPr>
      <t xml:space="preserve">i      </t>
    </r>
    <r>
      <rPr>
        <b/>
        <sz val="11"/>
        <color theme="1"/>
        <rFont val="Calibri"/>
        <family val="2"/>
        <scheme val="minor"/>
      </rPr>
      <t xml:space="preserve">  [m]</t>
    </r>
  </si>
  <si>
    <r>
      <t>y</t>
    </r>
    <r>
      <rPr>
        <b/>
        <vertAlign val="subscript"/>
        <sz val="11"/>
        <color theme="1"/>
        <rFont val="Calibri"/>
        <family val="2"/>
        <scheme val="minor"/>
      </rPr>
      <t xml:space="preserve">i   </t>
    </r>
    <r>
      <rPr>
        <b/>
        <sz val="11"/>
        <color theme="1"/>
        <rFont val="Calibri"/>
        <family val="2"/>
        <scheme val="minor"/>
      </rPr>
      <t>[m]</t>
    </r>
  </si>
  <si>
    <r>
      <t>V</t>
    </r>
    <r>
      <rPr>
        <b/>
        <vertAlign val="subscript"/>
        <sz val="11"/>
        <color theme="1"/>
        <rFont val="Calibri"/>
        <family val="2"/>
        <scheme val="minor"/>
      </rPr>
      <t>i</t>
    </r>
  </si>
  <si>
    <r>
      <t>A</t>
    </r>
    <r>
      <rPr>
        <b/>
        <vertAlign val="subscript"/>
        <sz val="11"/>
        <color theme="1"/>
        <rFont val="Calibri"/>
        <family val="2"/>
        <scheme val="minor"/>
      </rPr>
      <t>i</t>
    </r>
  </si>
  <si>
    <r>
      <t>Q</t>
    </r>
    <r>
      <rPr>
        <b/>
        <vertAlign val="subscript"/>
        <sz val="11"/>
        <color theme="1"/>
        <rFont val="Calibri"/>
        <family val="2"/>
        <scheme val="minor"/>
      </rPr>
      <t>i</t>
    </r>
  </si>
  <si>
    <r>
      <t>T</t>
    </r>
    <r>
      <rPr>
        <b/>
        <vertAlign val="subscript"/>
        <sz val="11"/>
        <color theme="1"/>
        <rFont val="Calibri"/>
        <family val="2"/>
        <scheme val="minor"/>
      </rPr>
      <t>ll</t>
    </r>
  </si>
  <si>
    <r>
      <t>[m</t>
    </r>
    <r>
      <rPr>
        <b/>
        <vertAlign val="superscript"/>
        <sz val="11"/>
        <color theme="1"/>
        <rFont val="Calibri"/>
        <family val="2"/>
        <scheme val="minor"/>
      </rPr>
      <t>2</t>
    </r>
    <r>
      <rPr>
        <b/>
        <sz val="11"/>
        <color theme="1"/>
        <rFont val="Calibri"/>
        <family val="2"/>
        <scheme val="minor"/>
      </rPr>
      <t>]</t>
    </r>
  </si>
  <si>
    <r>
      <t>[m</t>
    </r>
    <r>
      <rPr>
        <b/>
        <vertAlign val="superscript"/>
        <sz val="11"/>
        <color theme="1"/>
        <rFont val="Calibri"/>
        <family val="2"/>
        <scheme val="minor"/>
      </rPr>
      <t>3</t>
    </r>
    <r>
      <rPr>
        <b/>
        <sz val="11"/>
        <color theme="1"/>
        <rFont val="Calibri"/>
        <family val="2"/>
        <scheme val="minor"/>
      </rPr>
      <t>/s]</t>
    </r>
  </si>
  <si>
    <r>
      <t xml:space="preserve">At = </t>
    </r>
    <r>
      <rPr>
        <sz val="10"/>
        <color theme="1"/>
        <rFont val="Calibri"/>
        <family val="2"/>
      </rPr>
      <t>ΣAi</t>
    </r>
  </si>
  <si>
    <t xml:space="preserve">OBSERVACIONES: </t>
  </si>
  <si>
    <t xml:space="preserve">Aforo No. </t>
  </si>
  <si>
    <t>m.s.n.m.</t>
  </si>
  <si>
    <t>Equipo</t>
  </si>
  <si>
    <t>Molinete (**)</t>
  </si>
  <si>
    <t xml:space="preserve">Marca/Referencia </t>
  </si>
  <si>
    <t>Ecuación del molinete</t>
  </si>
  <si>
    <t>Hélice #</t>
  </si>
  <si>
    <t>Electromagnético</t>
  </si>
  <si>
    <t>Referencia de medida:</t>
  </si>
  <si>
    <t>Lecho del río</t>
  </si>
  <si>
    <t>Clima</t>
  </si>
  <si>
    <t>Superficie del agua</t>
  </si>
  <si>
    <t>Abscisa: Inicio Dovela # 1 (m)</t>
  </si>
  <si>
    <r>
      <rPr>
        <b/>
        <i/>
        <sz val="10"/>
        <rFont val="Calibri"/>
        <family val="2"/>
        <scheme val="minor"/>
      </rPr>
      <t>Vi</t>
    </r>
    <r>
      <rPr>
        <sz val="10"/>
        <rFont val="Calibri"/>
        <family val="2"/>
        <scheme val="minor"/>
      </rPr>
      <t>= Velocidad a cada yi</t>
    </r>
  </si>
  <si>
    <r>
      <rPr>
        <b/>
        <i/>
        <sz val="10"/>
        <rFont val="Calibri"/>
        <family val="2"/>
        <scheme val="minor"/>
      </rPr>
      <t>hi</t>
    </r>
    <r>
      <rPr>
        <sz val="10"/>
        <rFont val="Calibri"/>
        <family val="2"/>
        <scheme val="minor"/>
      </rPr>
      <t>= Profundidad correspondiente a cada abscisa</t>
    </r>
  </si>
  <si>
    <r>
      <rPr>
        <b/>
        <i/>
        <sz val="10"/>
        <rFont val="Calibri"/>
        <family val="2"/>
        <scheme val="minor"/>
      </rPr>
      <t>y</t>
    </r>
    <r>
      <rPr>
        <b/>
        <sz val="10"/>
        <rFont val="Calibri"/>
        <family val="2"/>
        <scheme val="minor"/>
      </rPr>
      <t>=</t>
    </r>
    <r>
      <rPr>
        <sz val="10"/>
        <rFont val="Calibri"/>
        <family val="2"/>
        <scheme val="minor"/>
      </rPr>
      <t xml:space="preserve"> Profundidad en la mitad dovela</t>
    </r>
  </si>
  <si>
    <r>
      <rPr>
        <b/>
        <i/>
        <sz val="10"/>
        <rFont val="Calibri"/>
        <family val="2"/>
        <scheme val="minor"/>
      </rPr>
      <t>Rev</t>
    </r>
    <r>
      <rPr>
        <sz val="10"/>
        <rFont val="Calibri"/>
        <family val="2"/>
        <scheme val="minor"/>
      </rPr>
      <t xml:space="preserve">= # vueltas en </t>
    </r>
    <r>
      <rPr>
        <b/>
        <sz val="10"/>
        <rFont val="Calibri"/>
        <family val="2"/>
        <scheme val="minor"/>
      </rPr>
      <t>tc</t>
    </r>
  </si>
  <si>
    <r>
      <rPr>
        <b/>
        <i/>
        <sz val="10"/>
        <rFont val="Calibri"/>
        <family val="2"/>
        <scheme val="minor"/>
      </rPr>
      <t>Qi</t>
    </r>
    <r>
      <rPr>
        <sz val="10"/>
        <rFont val="Calibri"/>
        <family val="2"/>
        <scheme val="minor"/>
      </rPr>
      <t>= Caudal por dovela</t>
    </r>
  </si>
  <si>
    <r>
      <rPr>
        <b/>
        <i/>
        <sz val="10"/>
        <rFont val="Calibri"/>
        <family val="2"/>
        <scheme val="minor"/>
      </rPr>
      <t>T</t>
    </r>
    <r>
      <rPr>
        <b/>
        <i/>
        <vertAlign val="subscript"/>
        <sz val="10"/>
        <rFont val="Calibri"/>
        <family val="2"/>
        <scheme val="minor"/>
      </rPr>
      <t>ll</t>
    </r>
    <r>
      <rPr>
        <sz val="10"/>
        <rFont val="Calibri"/>
        <family val="2"/>
        <scheme val="minor"/>
      </rPr>
      <t>= Tiempo de llenado-solidos suspendidos</t>
    </r>
  </si>
  <si>
    <r>
      <rPr>
        <b/>
        <i/>
        <sz val="10"/>
        <rFont val="Calibri"/>
        <family val="2"/>
        <scheme val="minor"/>
      </rPr>
      <t>Rpm</t>
    </r>
    <r>
      <rPr>
        <sz val="10"/>
        <rFont val="Calibri"/>
        <family val="2"/>
        <scheme val="minor"/>
      </rPr>
      <t>= Revoluciones por minuto</t>
    </r>
  </si>
  <si>
    <r>
      <rPr>
        <b/>
        <i/>
        <sz val="10"/>
        <rFont val="Calibri"/>
        <family val="2"/>
        <scheme val="minor"/>
      </rPr>
      <t>Ai</t>
    </r>
    <r>
      <rPr>
        <sz val="10"/>
        <rFont val="Calibri"/>
        <family val="2"/>
        <scheme val="minor"/>
      </rPr>
      <t>= Área por dovela</t>
    </r>
  </si>
  <si>
    <r>
      <rPr>
        <b/>
        <i/>
        <sz val="10"/>
        <rFont val="Calibri"/>
        <family val="2"/>
        <scheme val="minor"/>
      </rPr>
      <t>Bq</t>
    </r>
    <r>
      <rPr>
        <sz val="10"/>
        <rFont val="Calibri"/>
        <family val="2"/>
        <scheme val="minor"/>
      </rPr>
      <t xml:space="preserve"> = Boquilla muestreador solidos suspendidos</t>
    </r>
  </si>
  <si>
    <t xml:space="preserve">        = Velocidad promedio por dovela</t>
  </si>
  <si>
    <t>Rev (**)</t>
  </si>
  <si>
    <t>[Rpm] (**)</t>
  </si>
  <si>
    <t>Fondo</t>
  </si>
  <si>
    <t>0,2y (* 0.8y)</t>
  </si>
  <si>
    <t>0,4y (* 0.6y)</t>
  </si>
  <si>
    <t>0,8y (* 0.2y)</t>
  </si>
  <si>
    <t>Sup</t>
  </si>
  <si>
    <t>Nota 1</t>
  </si>
  <si>
    <r>
      <rPr>
        <b/>
        <sz val="10"/>
        <rFont val="Calibri"/>
        <family val="2"/>
        <scheme val="minor"/>
      </rPr>
      <t>Tll</t>
    </r>
    <r>
      <rPr>
        <sz val="10"/>
        <rFont val="Calibri"/>
        <family val="2"/>
        <scheme val="minor"/>
      </rPr>
      <t xml:space="preserve"> es a partir de la curva "Sampling Volume 690 CC" ingresando         en [ft/s]  </t>
    </r>
  </si>
  <si>
    <t>Nota 3</t>
  </si>
  <si>
    <t xml:space="preserve"> Tomar la velocidad superficial del formato L2 (**)   </t>
  </si>
  <si>
    <t>Nota 2</t>
  </si>
  <si>
    <t xml:space="preserve">Qi&lt;= 0.2Qt. Si no se cumple repetir las medidas </t>
  </si>
  <si>
    <t>Nota 4</t>
  </si>
  <si>
    <t>Para y&lt;0.2 m (**), y&lt;0.125 m (*) medir solo a 0.6y</t>
  </si>
  <si>
    <t>0.1y (* 0,9y)</t>
  </si>
  <si>
    <t>0.2y (* 0,8y)</t>
  </si>
  <si>
    <t>0.3y (* 0,7y)</t>
  </si>
  <si>
    <t>0.4y (* 0,6y)</t>
  </si>
  <si>
    <t>0.6y (* 0,4y)</t>
  </si>
  <si>
    <t>0.7y (* 0,3y)</t>
  </si>
  <si>
    <t>0.8y (* 0,2y)</t>
  </si>
  <si>
    <t>0.9y (* 0,1y)</t>
  </si>
  <si>
    <t>Referencia desde lecho del Río</t>
  </si>
  <si>
    <t>Referencia desde la superficie del agua</t>
  </si>
  <si>
    <t>h Media (m)</t>
  </si>
  <si>
    <t>h Máxima (m)</t>
  </si>
  <si>
    <t>Organizando sección de aforo</t>
  </si>
  <si>
    <r>
      <t xml:space="preserve">Qt = </t>
    </r>
    <r>
      <rPr>
        <sz val="10"/>
        <color theme="1"/>
        <rFont val="Calibri"/>
        <family val="2"/>
      </rPr>
      <t>ΣQi</t>
    </r>
  </si>
  <si>
    <t>Medida de la temperatura</t>
  </si>
  <si>
    <t>Detalle del aforo</t>
  </si>
  <si>
    <t>RIO CLARO - VEREDA LA GUAYANA</t>
  </si>
  <si>
    <t>N 4° 56' 48.69"</t>
  </si>
  <si>
    <t>W 75° 29' 46.98"</t>
  </si>
  <si>
    <r>
      <t xml:space="preserve">Tiempo contador </t>
    </r>
    <r>
      <rPr>
        <b/>
        <sz val="10"/>
        <color theme="1"/>
        <rFont val="Calibri"/>
        <family val="2"/>
        <scheme val="minor"/>
      </rPr>
      <t xml:space="preserve">(tc) </t>
    </r>
    <r>
      <rPr>
        <sz val="10"/>
        <color theme="1"/>
        <rFont val="Calibri"/>
        <family val="2"/>
        <scheme val="minor"/>
      </rPr>
      <t>[s]</t>
    </r>
  </si>
  <si>
    <t>Calido</t>
  </si>
  <si>
    <t>Durante la jornada de aforo se determinó el perfil de la sección de aforo, se midió la altura del nivel del agua al sensor . Teniendo en cuenta las observaciones de los asesores del GTA de Ingeniería Hidráulica y Ambiental los aforos se realizaron así: Si y &lt; 0.12m se toma la velocidad a 0.6 de h. Si y&gt;=0.12m se toman velocidades a 0,2 - 0,6 y 0,8 de y</t>
  </si>
  <si>
    <r>
      <t xml:space="preserve">Nivel del agua en el sensor (m) </t>
    </r>
    <r>
      <rPr>
        <vertAlign val="subscript"/>
        <sz val="9"/>
        <color theme="1"/>
        <rFont val="Calibri"/>
        <family val="2"/>
        <scheme val="minor"/>
      </rPr>
      <t>(Dato suministrado por el administrador de la red)</t>
    </r>
  </si>
  <si>
    <t>Toma temperatura del agua</t>
  </si>
  <si>
    <t>Proceso de aforo</t>
  </si>
  <si>
    <t>Altura del sensor al nivel del agua</t>
  </si>
  <si>
    <t>RIO RIOCLARO - VEREDA LA GUAYANA</t>
  </si>
  <si>
    <t>Templado</t>
  </si>
  <si>
    <t>Durante la jornada de aforo se determinó el perfil de la sección de aforo, se midió la altura del nivel del agua al sensor.</t>
  </si>
  <si>
    <t>Rio Claro - La Guayana</t>
  </si>
  <si>
    <t>Toma de temperatura</t>
  </si>
  <si>
    <t>Detalle general del aforo</t>
  </si>
  <si>
    <t>Durante la jornada de aforo se determinó el perfil transversal de la seccción de aforo. Aguas debajo de la sección de aforo se encuentra localizado el puente (localización del sensor de nivel)</t>
  </si>
  <si>
    <t>Formato L1.2: Medición de caudal por el método área-velocidad: medidas desde la superficie del agua con medidor electromagnético</t>
  </si>
  <si>
    <t>Convenio 221/2016 OPERACIÓN Y MENTENIMIENTO REDES HIDROMETEROLÓGICAS, SÍSMICAS Y DE CALIDAD DEL AIRE DEL DEPARTAMENTO DE CALDAS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</si>
</sst>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
    <numFmt numFmtId="165" formatCode="0.0"/>
    <numFmt numFmtId="166" formatCode="0.0000"/>
    <numFmt numFmtId="167" formatCode="_(&quot;$&quot;\ * #,##0.00_);_(&quot;$&quot;\ * \(#,##0.00\);_(&quot;$&quot;\ * &quot;-&quot;??_);_(@_)"/>
  </numFmts>
  <fonts count="27" x14ac:knownFonts="1">
    <font>
      <sz val="11"/>
      <color theme="1"/>
      <name val="Calibri"/>
      <family val="2"/>
      <scheme val="minor"/>
    </font>
    <font>
      <b/>
      <sz val="11"/>
      <color theme="1"/>
      <name val="Calibri"/>
      <family val="2"/>
      <scheme val="minor"/>
    </font>
    <font>
      <sz val="11"/>
      <color rgb="FF000000"/>
      <name val="Calibri"/>
      <family val="2"/>
    </font>
    <font>
      <sz val="10"/>
      <color theme="1"/>
      <name val="Calibri"/>
      <family val="2"/>
      <scheme val="minor"/>
    </font>
    <font>
      <b/>
      <sz val="10"/>
      <name val="Calibri"/>
      <family val="2"/>
      <scheme val="minor"/>
    </font>
    <font>
      <sz val="10"/>
      <name val="Calibri"/>
      <family val="2"/>
      <scheme val="minor"/>
    </font>
    <font>
      <b/>
      <sz val="10"/>
      <color theme="1"/>
      <name val="Calibri"/>
      <family val="2"/>
      <scheme val="minor"/>
    </font>
    <font>
      <b/>
      <vertAlign val="subscript"/>
      <sz val="11"/>
      <color theme="1"/>
      <name val="Calibri"/>
      <family val="2"/>
      <scheme val="minor"/>
    </font>
    <font>
      <b/>
      <vertAlign val="superscript"/>
      <sz val="11"/>
      <color theme="1"/>
      <name val="Calibri"/>
      <family val="2"/>
      <scheme val="minor"/>
    </font>
    <font>
      <sz val="10"/>
      <color theme="1"/>
      <name val="Calibri"/>
      <family val="2"/>
    </font>
    <font>
      <vertAlign val="subscript"/>
      <sz val="9"/>
      <color theme="1"/>
      <name val="Calibri"/>
      <family val="2"/>
      <scheme val="minor"/>
    </font>
    <font>
      <sz val="11"/>
      <color theme="1"/>
      <name val="Calibri"/>
      <family val="2"/>
      <scheme val="minor"/>
    </font>
    <font>
      <sz val="10"/>
      <name val="Calibri"/>
      <family val="2"/>
    </font>
    <font>
      <b/>
      <i/>
      <sz val="12"/>
      <color rgb="FF000000"/>
      <name val="Calibri"/>
      <family val="2"/>
    </font>
    <font>
      <sz val="11"/>
      <name val="Calibri"/>
      <family val="2"/>
    </font>
    <font>
      <sz val="12"/>
      <name val="Calibri"/>
      <family val="2"/>
    </font>
    <font>
      <b/>
      <sz val="12"/>
      <name val="Calibri"/>
      <family val="2"/>
    </font>
    <font>
      <b/>
      <sz val="11"/>
      <color rgb="FF000000"/>
      <name val="Calibri"/>
      <family val="2"/>
    </font>
    <font>
      <b/>
      <i/>
      <sz val="10"/>
      <name val="Calibri"/>
      <family val="2"/>
      <scheme val="minor"/>
    </font>
    <font>
      <sz val="11"/>
      <color rgb="FFFF0000"/>
      <name val="Calibri"/>
      <family val="2"/>
    </font>
    <font>
      <b/>
      <i/>
      <vertAlign val="subscript"/>
      <sz val="10"/>
      <name val="Calibri"/>
      <family val="2"/>
      <scheme val="minor"/>
    </font>
    <font>
      <sz val="10"/>
      <color rgb="FF000000"/>
      <name val="Calibri"/>
      <family val="2"/>
    </font>
    <font>
      <b/>
      <sz val="12"/>
      <color rgb="FF000000"/>
      <name val="Calibri"/>
      <family val="2"/>
    </font>
    <font>
      <sz val="12"/>
      <color rgb="FF000000"/>
      <name val="Calibri"/>
      <family val="2"/>
    </font>
    <font>
      <i/>
      <u/>
      <sz val="11"/>
      <color rgb="FF000000"/>
      <name val="Calibri"/>
      <family val="2"/>
    </font>
    <font>
      <b/>
      <i/>
      <sz val="12"/>
      <color theme="1"/>
      <name val="Calibri"/>
      <family val="2"/>
      <scheme val="minor"/>
    </font>
    <font>
      <b/>
      <i/>
      <sz val="8"/>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2D050"/>
        <bgColor rgb="FFEEECE1"/>
      </patternFill>
    </fill>
    <fill>
      <patternFill patternType="solid">
        <fgColor rgb="FFBFBFBF"/>
        <bgColor rgb="FFBFBFBF"/>
      </patternFill>
    </fill>
    <fill>
      <patternFill patternType="solid">
        <fgColor rgb="FFFFFFFF"/>
        <bgColor rgb="FFFFFFFF"/>
      </patternFill>
    </fill>
    <fill>
      <patternFill patternType="solid">
        <fgColor theme="0" tint="-0.34998626667073579"/>
        <bgColor indexed="64"/>
      </patternFill>
    </fill>
    <fill>
      <patternFill patternType="solid">
        <fgColor theme="0" tint="-0.14999847407452621"/>
        <bgColor rgb="FFEEECE1"/>
      </patternFill>
    </fill>
    <fill>
      <patternFill patternType="solid">
        <fgColor theme="0" tint="-0.14999847407452621"/>
        <bgColor rgb="FFBFBFBF"/>
      </patternFill>
    </fill>
    <fill>
      <patternFill patternType="solid">
        <fgColor theme="0" tint="-0.14999847407452621"/>
        <bgColor rgb="FFE5B8B7"/>
      </patternFill>
    </fill>
    <fill>
      <patternFill patternType="solid">
        <fgColor theme="0" tint="-0.249977111117893"/>
        <bgColor rgb="FFD8D8D8"/>
      </patternFill>
    </fill>
    <fill>
      <patternFill patternType="solid">
        <fgColor theme="6" tint="0.59999389629810485"/>
        <bgColor indexed="64"/>
      </patternFill>
    </fill>
  </fills>
  <borders count="128">
    <border>
      <left/>
      <right/>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medium">
        <color indexed="64"/>
      </left>
      <right/>
      <top style="thin">
        <color indexed="64"/>
      </top>
      <bottom style="medium">
        <color indexed="64"/>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style="thin">
        <color rgb="FF000000"/>
      </left>
      <right/>
      <top/>
      <bottom/>
      <diagonal/>
    </border>
    <border>
      <left style="medium">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style="thin">
        <color rgb="FF000000"/>
      </left>
      <right/>
      <top/>
      <bottom style="medium">
        <color rgb="FF000000"/>
      </bottom>
      <diagonal/>
    </border>
    <border>
      <left style="medium">
        <color rgb="FF000000"/>
      </left>
      <right/>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top style="thin">
        <color rgb="FF000000"/>
      </top>
      <bottom/>
      <diagonal/>
    </border>
    <border>
      <left/>
      <right style="medium">
        <color rgb="FF000000"/>
      </right>
      <top style="thin">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style="thin">
        <color rgb="FF000000"/>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diagonal/>
    </border>
    <border>
      <left style="medium">
        <color indexed="64"/>
      </left>
      <right style="thin">
        <color rgb="FF000000"/>
      </right>
      <top/>
      <bottom/>
      <diagonal/>
    </border>
    <border>
      <left style="thin">
        <color rgb="FF000000"/>
      </left>
      <right style="medium">
        <color indexed="64"/>
      </right>
      <top/>
      <bottom/>
      <diagonal/>
    </border>
    <border>
      <left style="thin">
        <color rgb="FF000000"/>
      </left>
      <right style="thin">
        <color rgb="FF000000"/>
      </right>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rgb="FF000000"/>
      </left>
      <right style="medium">
        <color indexed="64"/>
      </right>
      <top style="medium">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diagonal/>
    </border>
  </borders>
  <cellStyleXfs count="3">
    <xf numFmtId="0" fontId="0" fillId="0" borderId="0"/>
    <xf numFmtId="0" fontId="2" fillId="0" borderId="0"/>
    <xf numFmtId="167" fontId="11" fillId="0" borderId="0" applyFont="0" applyFill="0" applyBorder="0" applyAlignment="0" applyProtection="0"/>
  </cellStyleXfs>
  <cellXfs count="327">
    <xf numFmtId="0" fontId="0" fillId="0" borderId="0" xfId="0"/>
    <xf numFmtId="0" fontId="0" fillId="0" borderId="0" xfId="0" applyAlignment="1"/>
    <xf numFmtId="0" fontId="0" fillId="0" borderId="0" xfId="0" applyFont="1"/>
    <xf numFmtId="0" fontId="3" fillId="0" borderId="0" xfId="0" applyFont="1"/>
    <xf numFmtId="0" fontId="1" fillId="0" borderId="25" xfId="0" applyFont="1" applyFill="1" applyBorder="1" applyAlignment="1"/>
    <xf numFmtId="0" fontId="0" fillId="0" borderId="32" xfId="0" applyBorder="1"/>
    <xf numFmtId="0" fontId="0" fillId="0" borderId="32" xfId="0" applyBorder="1" applyAlignment="1">
      <alignment horizontal="center"/>
    </xf>
    <xf numFmtId="0" fontId="0" fillId="0" borderId="0" xfId="0" applyBorder="1"/>
    <xf numFmtId="0" fontId="0" fillId="0" borderId="9" xfId="0" applyBorder="1" applyAlignment="1">
      <alignment vertical="center"/>
    </xf>
    <xf numFmtId="0" fontId="0" fillId="0" borderId="0" xfId="0" applyAlignment="1">
      <alignment vertical="center"/>
    </xf>
    <xf numFmtId="0" fontId="0" fillId="0" borderId="32" xfId="0" applyBorder="1" applyAlignment="1"/>
    <xf numFmtId="0" fontId="3" fillId="0" borderId="32" xfId="0" applyFont="1" applyBorder="1"/>
    <xf numFmtId="2" fontId="3" fillId="0" borderId="0" xfId="0" applyNumberFormat="1" applyFont="1" applyBorder="1" applyAlignment="1">
      <alignment horizontal="center"/>
    </xf>
    <xf numFmtId="0" fontId="3" fillId="0" borderId="16" xfId="0" applyFont="1" applyBorder="1" applyAlignment="1">
      <alignment horizontal="center" vertical="top"/>
    </xf>
    <xf numFmtId="166" fontId="5" fillId="0" borderId="36" xfId="0" applyNumberFormat="1" applyFont="1" applyBorder="1" applyAlignment="1">
      <alignment horizontal="center" vertical="center"/>
    </xf>
    <xf numFmtId="164" fontId="5" fillId="0" borderId="36" xfId="0" applyNumberFormat="1" applyFont="1" applyBorder="1" applyAlignment="1">
      <alignment horizontal="center" vertical="center"/>
    </xf>
    <xf numFmtId="164" fontId="5" fillId="0" borderId="36" xfId="0" applyNumberFormat="1" applyFont="1" applyBorder="1" applyAlignment="1">
      <alignment horizontal="center"/>
    </xf>
    <xf numFmtId="0" fontId="0" fillId="0" borderId="0" xfId="0" applyAlignment="1">
      <alignment horizontal="center"/>
    </xf>
    <xf numFmtId="0" fontId="0" fillId="0" borderId="39" xfId="0" applyFont="1" applyBorder="1"/>
    <xf numFmtId="0" fontId="0" fillId="0" borderId="0" xfId="0" applyFont="1" applyAlignment="1"/>
    <xf numFmtId="0" fontId="2" fillId="0" borderId="39" xfId="0" applyFont="1" applyBorder="1"/>
    <xf numFmtId="0" fontId="2" fillId="0" borderId="0" xfId="0" applyFont="1"/>
    <xf numFmtId="0" fontId="2" fillId="0" borderId="0" xfId="0" applyFont="1" applyAlignment="1"/>
    <xf numFmtId="0" fontId="19" fillId="7" borderId="0" xfId="0" applyFont="1" applyFill="1" applyBorder="1" applyAlignment="1">
      <alignment horizontal="left" vertical="center" wrapText="1"/>
    </xf>
    <xf numFmtId="0" fontId="17" fillId="6" borderId="78" xfId="0" applyFont="1" applyFill="1" applyBorder="1" applyAlignment="1">
      <alignment horizontal="center" vertical="center"/>
    </xf>
    <xf numFmtId="0" fontId="17" fillId="6" borderId="95" xfId="0" applyFont="1" applyFill="1" applyBorder="1" applyAlignment="1">
      <alignment vertical="center"/>
    </xf>
    <xf numFmtId="0" fontId="17" fillId="6" borderId="95" xfId="0" applyFont="1" applyFill="1" applyBorder="1" applyAlignment="1">
      <alignment horizontal="center" vertical="center"/>
    </xf>
    <xf numFmtId="0" fontId="17" fillId="6" borderId="56" xfId="0" applyFont="1" applyFill="1" applyBorder="1" applyAlignment="1">
      <alignment horizontal="center" vertical="center"/>
    </xf>
    <xf numFmtId="0" fontId="2" fillId="0" borderId="89" xfId="0" applyFont="1" applyBorder="1"/>
    <xf numFmtId="0" fontId="17" fillId="6" borderId="89" xfId="0" applyFont="1" applyFill="1" applyBorder="1" applyAlignment="1">
      <alignment vertical="center"/>
    </xf>
    <xf numFmtId="0" fontId="17" fillId="6" borderId="98" xfId="0" applyFont="1" applyFill="1" applyBorder="1" applyAlignment="1">
      <alignment horizontal="center" vertical="center"/>
    </xf>
    <xf numFmtId="0" fontId="17" fillId="6" borderId="85" xfId="0" applyFont="1" applyFill="1" applyBorder="1" applyAlignment="1">
      <alignment horizontal="center" vertical="center"/>
    </xf>
    <xf numFmtId="0" fontId="21" fillId="0" borderId="0" xfId="0" applyFont="1" applyFill="1"/>
    <xf numFmtId="0" fontId="17" fillId="0" borderId="77" xfId="0" applyFont="1" applyFill="1" applyBorder="1" applyAlignment="1">
      <alignment horizontal="center" vertical="center" wrapText="1"/>
    </xf>
    <xf numFmtId="0" fontId="2" fillId="0" borderId="93" xfId="0" applyFont="1" applyFill="1" applyBorder="1" applyAlignment="1">
      <alignment horizontal="center" vertical="center" wrapText="1"/>
    </xf>
    <xf numFmtId="0" fontId="17" fillId="0" borderId="93" xfId="0" applyFont="1" applyFill="1" applyBorder="1" applyAlignment="1">
      <alignment horizontal="center" vertical="center"/>
    </xf>
    <xf numFmtId="0" fontId="12" fillId="0" borderId="93" xfId="0" applyFont="1" applyFill="1" applyBorder="1" applyAlignment="1">
      <alignment horizontal="center"/>
    </xf>
    <xf numFmtId="2" fontId="14" fillId="0" borderId="93" xfId="0" applyNumberFormat="1" applyFont="1" applyFill="1" applyBorder="1" applyAlignment="1">
      <alignment vertical="center"/>
    </xf>
    <xf numFmtId="164" fontId="14" fillId="0" borderId="93" xfId="0" applyNumberFormat="1" applyFont="1" applyFill="1" applyBorder="1" applyAlignment="1">
      <alignment vertical="center"/>
    </xf>
    <xf numFmtId="0" fontId="17" fillId="0" borderId="99" xfId="0" applyFont="1" applyFill="1" applyBorder="1" applyAlignment="1">
      <alignment horizontal="center" vertical="center"/>
    </xf>
    <xf numFmtId="0" fontId="0" fillId="0" borderId="0" xfId="0" applyFont="1" applyFill="1" applyAlignment="1"/>
    <xf numFmtId="0" fontId="12" fillId="0" borderId="95" xfId="0" applyFont="1" applyFill="1" applyBorder="1" applyAlignment="1">
      <alignment horizontal="center"/>
    </xf>
    <xf numFmtId="2" fontId="14" fillId="0" borderId="95" xfId="0" applyNumberFormat="1" applyFont="1" applyFill="1" applyBorder="1" applyAlignment="1">
      <alignment horizontal="center" vertical="center"/>
    </xf>
    <xf numFmtId="2" fontId="14" fillId="0" borderId="95" xfId="0" applyNumberFormat="1" applyFont="1" applyFill="1" applyBorder="1" applyAlignment="1">
      <alignment vertical="center"/>
    </xf>
    <xf numFmtId="0" fontId="2" fillId="0" borderId="95" xfId="0" applyFont="1" applyFill="1" applyBorder="1"/>
    <xf numFmtId="164" fontId="14" fillId="0" borderId="95" xfId="0" applyNumberFormat="1" applyFont="1" applyFill="1" applyBorder="1" applyAlignment="1">
      <alignment horizontal="center" vertical="center"/>
    </xf>
    <xf numFmtId="0" fontId="12" fillId="0" borderId="100" xfId="0" applyFont="1" applyFill="1" applyBorder="1" applyAlignment="1">
      <alignment horizontal="center"/>
    </xf>
    <xf numFmtId="2" fontId="14" fillId="0" borderId="100" xfId="0" applyNumberFormat="1" applyFont="1" applyFill="1" applyBorder="1" applyAlignment="1">
      <alignment horizontal="center" vertical="center"/>
    </xf>
    <xf numFmtId="2" fontId="14" fillId="0" borderId="100" xfId="0" applyNumberFormat="1" applyFont="1" applyFill="1" applyBorder="1" applyAlignment="1">
      <alignment vertical="center"/>
    </xf>
    <xf numFmtId="0" fontId="2" fillId="0" borderId="100" xfId="0" applyFont="1" applyFill="1" applyBorder="1"/>
    <xf numFmtId="164" fontId="14" fillId="0" borderId="100" xfId="0" applyNumberFormat="1" applyFont="1" applyFill="1" applyBorder="1" applyAlignment="1">
      <alignment horizontal="center" vertical="center"/>
    </xf>
    <xf numFmtId="0" fontId="12" fillId="0" borderId="103" xfId="0" applyFont="1" applyFill="1" applyBorder="1" applyAlignment="1">
      <alignment horizontal="center"/>
    </xf>
    <xf numFmtId="2" fontId="14" fillId="0" borderId="103" xfId="0" applyNumberFormat="1" applyFont="1" applyFill="1" applyBorder="1" applyAlignment="1">
      <alignment horizontal="center" vertical="center"/>
    </xf>
    <xf numFmtId="2" fontId="14" fillId="0" borderId="103" xfId="0" applyNumberFormat="1" applyFont="1" applyFill="1" applyBorder="1" applyAlignment="1">
      <alignment vertical="center"/>
    </xf>
    <xf numFmtId="0" fontId="2" fillId="0" borderId="103" xfId="0" applyFont="1" applyFill="1" applyBorder="1"/>
    <xf numFmtId="164" fontId="14" fillId="0" borderId="103" xfId="0" applyNumberFormat="1" applyFont="1" applyFill="1" applyBorder="1" applyAlignment="1">
      <alignment horizontal="center" vertical="center"/>
    </xf>
    <xf numFmtId="0" fontId="3" fillId="0" borderId="9" xfId="0" applyFont="1" applyBorder="1"/>
    <xf numFmtId="0" fontId="4" fillId="8" borderId="27" xfId="0" applyFont="1" applyFill="1" applyBorder="1" applyAlignment="1">
      <alignment vertical="center" wrapText="1"/>
    </xf>
    <xf numFmtId="0" fontId="4" fillId="8" borderId="106" xfId="0" applyFont="1" applyFill="1" applyBorder="1" applyAlignment="1">
      <alignment vertical="center" wrapText="1"/>
    </xf>
    <xf numFmtId="0" fontId="21" fillId="0" borderId="39" xfId="0" applyFont="1" applyBorder="1"/>
    <xf numFmtId="2" fontId="14" fillId="10" borderId="110" xfId="0" applyNumberFormat="1" applyFont="1" applyFill="1" applyBorder="1" applyAlignment="1">
      <alignment horizontal="center" vertical="center"/>
    </xf>
    <xf numFmtId="2" fontId="14" fillId="10" borderId="110" xfId="0" applyNumberFormat="1" applyFont="1" applyFill="1" applyBorder="1" applyAlignment="1">
      <alignment horizontal="center"/>
    </xf>
    <xf numFmtId="164" fontId="2" fillId="10" borderId="110" xfId="0" applyNumberFormat="1" applyFont="1" applyFill="1" applyBorder="1" applyAlignment="1">
      <alignment horizontal="center"/>
    </xf>
    <xf numFmtId="164" fontId="2" fillId="9" borderId="110" xfId="0" applyNumberFormat="1" applyFont="1" applyFill="1" applyBorder="1" applyAlignment="1">
      <alignment horizontal="center"/>
    </xf>
    <xf numFmtId="0" fontId="21" fillId="0" borderId="0" xfId="0" applyFont="1"/>
    <xf numFmtId="0" fontId="14" fillId="10" borderId="100" xfId="0" applyFont="1" applyFill="1" applyBorder="1" applyAlignment="1">
      <alignment horizontal="center"/>
    </xf>
    <xf numFmtId="2" fontId="14" fillId="10" borderId="100" xfId="0" applyNumberFormat="1" applyFont="1" applyFill="1" applyBorder="1" applyAlignment="1">
      <alignment horizontal="center" vertical="center"/>
    </xf>
    <xf numFmtId="2" fontId="14" fillId="10" borderId="100" xfId="0" applyNumberFormat="1" applyFont="1" applyFill="1" applyBorder="1" applyAlignment="1">
      <alignment horizontal="center"/>
    </xf>
    <xf numFmtId="164" fontId="2" fillId="10" borderId="100" xfId="0" applyNumberFormat="1" applyFont="1" applyFill="1" applyBorder="1" applyAlignment="1">
      <alignment horizontal="center"/>
    </xf>
    <xf numFmtId="164" fontId="2" fillId="9" borderId="100" xfId="0" applyNumberFormat="1" applyFont="1" applyFill="1" applyBorder="1" applyAlignment="1">
      <alignment horizontal="center"/>
    </xf>
    <xf numFmtId="2" fontId="14" fillId="10" borderId="117" xfId="0" applyNumberFormat="1" applyFont="1" applyFill="1" applyBorder="1" applyAlignment="1">
      <alignment horizontal="center" vertical="center"/>
    </xf>
    <xf numFmtId="2" fontId="14" fillId="10" borderId="117" xfId="0" applyNumberFormat="1" applyFont="1" applyFill="1" applyBorder="1" applyAlignment="1">
      <alignment horizontal="center"/>
    </xf>
    <xf numFmtId="164" fontId="2" fillId="10" borderId="117" xfId="0" applyNumberFormat="1" applyFont="1" applyFill="1" applyBorder="1" applyAlignment="1">
      <alignment horizontal="center"/>
    </xf>
    <xf numFmtId="164" fontId="2" fillId="11" borderId="117" xfId="0" applyNumberFormat="1" applyFont="1" applyFill="1" applyBorder="1" applyAlignment="1">
      <alignment horizontal="center"/>
    </xf>
    <xf numFmtId="164" fontId="14" fillId="0" borderId="93" xfId="0" applyNumberFormat="1" applyFont="1" applyFill="1" applyBorder="1" applyAlignment="1">
      <alignment horizontal="center" vertical="center"/>
    </xf>
    <xf numFmtId="2" fontId="14" fillId="0" borderId="93" xfId="0" applyNumberFormat="1" applyFont="1" applyFill="1" applyBorder="1" applyAlignment="1">
      <alignment horizontal="center" vertical="center"/>
    </xf>
    <xf numFmtId="0" fontId="2" fillId="0" borderId="46" xfId="0" applyFont="1" applyBorder="1" applyAlignment="1">
      <alignment horizontal="center" vertical="center"/>
    </xf>
    <xf numFmtId="0" fontId="2" fillId="0" borderId="46" xfId="0" applyFont="1" applyBorder="1" applyAlignment="1">
      <alignment vertical="center"/>
    </xf>
    <xf numFmtId="0" fontId="22" fillId="5" borderId="49" xfId="0" applyFont="1" applyFill="1" applyBorder="1" applyAlignment="1">
      <alignment horizontal="center" vertical="center"/>
    </xf>
    <xf numFmtId="0" fontId="2" fillId="0" borderId="48" xfId="0" applyFont="1" applyBorder="1" applyAlignment="1">
      <alignment vertical="center"/>
    </xf>
    <xf numFmtId="0" fontId="2" fillId="0" borderId="39" xfId="0" applyFont="1" applyFill="1" applyBorder="1" applyAlignment="1">
      <alignment vertical="center"/>
    </xf>
    <xf numFmtId="0" fontId="2" fillId="0" borderId="40" xfId="0" applyFont="1" applyFill="1" applyBorder="1" applyAlignment="1">
      <alignment horizontal="center" vertical="center"/>
    </xf>
    <xf numFmtId="0" fontId="2" fillId="0" borderId="46" xfId="0" applyFont="1" applyFill="1" applyBorder="1" applyAlignment="1">
      <alignment vertical="center"/>
    </xf>
    <xf numFmtId="0" fontId="22" fillId="0" borderId="49" xfId="0" applyFont="1" applyFill="1" applyBorder="1" applyAlignment="1">
      <alignment horizontal="center" vertical="center"/>
    </xf>
    <xf numFmtId="0" fontId="2" fillId="0" borderId="0" xfId="0" applyFont="1" applyFill="1" applyAlignment="1">
      <alignment vertical="center"/>
    </xf>
    <xf numFmtId="0" fontId="23" fillId="0" borderId="56" xfId="0" applyFont="1" applyFill="1" applyBorder="1" applyAlignment="1">
      <alignment horizontal="center" vertical="center"/>
    </xf>
    <xf numFmtId="0" fontId="2" fillId="0" borderId="62" xfId="0" applyFont="1" applyFill="1" applyBorder="1" applyAlignment="1">
      <alignment horizontal="center" vertical="center"/>
    </xf>
    <xf numFmtId="0" fontId="22" fillId="0" borderId="65" xfId="0" applyFont="1" applyFill="1" applyBorder="1" applyAlignment="1">
      <alignment horizontal="center" vertical="center"/>
    </xf>
    <xf numFmtId="0" fontId="23" fillId="0" borderId="72" xfId="0" applyFont="1" applyFill="1" applyBorder="1" applyAlignment="1">
      <alignment vertical="top" wrapText="1"/>
    </xf>
    <xf numFmtId="0" fontId="23" fillId="0" borderId="56" xfId="0" applyFont="1" applyFill="1" applyBorder="1" applyAlignment="1">
      <alignment horizontal="center" vertical="top" wrapText="1"/>
    </xf>
    <xf numFmtId="0" fontId="23" fillId="0" borderId="75" xfId="0" applyFont="1" applyFill="1" applyBorder="1" applyAlignment="1">
      <alignment horizontal="center"/>
    </xf>
    <xf numFmtId="0" fontId="22" fillId="0" borderId="65" xfId="0" applyFont="1" applyFill="1" applyBorder="1" applyAlignment="1">
      <alignment horizontal="center" vertical="top" wrapText="1"/>
    </xf>
    <xf numFmtId="0" fontId="22" fillId="0" borderId="82" xfId="0" applyFont="1" applyFill="1" applyBorder="1" applyAlignment="1">
      <alignment horizontal="center" vertical="center" wrapText="1"/>
    </xf>
    <xf numFmtId="20" fontId="22" fillId="0" borderId="85" xfId="0" applyNumberFormat="1" applyFont="1" applyFill="1" applyBorder="1" applyAlignment="1">
      <alignment horizontal="center" vertical="top"/>
    </xf>
    <xf numFmtId="0" fontId="22" fillId="0" borderId="86" xfId="0" applyFont="1" applyFill="1" applyBorder="1" applyAlignment="1">
      <alignment horizontal="center" vertical="top"/>
    </xf>
    <xf numFmtId="0" fontId="22" fillId="0" borderId="75" xfId="0" applyFont="1" applyFill="1" applyBorder="1" applyAlignment="1">
      <alignment horizontal="center" vertical="center"/>
    </xf>
    <xf numFmtId="0" fontId="22" fillId="0" borderId="89" xfId="0" applyFont="1" applyFill="1" applyBorder="1" applyAlignment="1">
      <alignment horizontal="center" vertical="center"/>
    </xf>
    <xf numFmtId="164" fontId="17" fillId="5" borderId="121" xfId="0" applyNumberFormat="1" applyFont="1" applyFill="1" applyBorder="1" applyAlignment="1">
      <alignment horizontal="center" vertical="center"/>
    </xf>
    <xf numFmtId="0" fontId="1" fillId="0" borderId="17" xfId="0" applyFont="1" applyBorder="1" applyAlignment="1">
      <alignment horizontal="center"/>
    </xf>
    <xf numFmtId="0" fontId="0" fillId="2" borderId="21" xfId="0" applyFill="1" applyBorder="1" applyAlignment="1">
      <alignment horizontal="center"/>
    </xf>
    <xf numFmtId="0" fontId="0" fillId="2" borderId="18" xfId="0" applyFill="1" applyBorder="1" applyAlignment="1">
      <alignment horizontal="center"/>
    </xf>
    <xf numFmtId="0" fontId="0" fillId="2" borderId="20" xfId="0" applyFill="1" applyBorder="1" applyAlignment="1">
      <alignment horizontal="center"/>
    </xf>
    <xf numFmtId="0" fontId="0" fillId="2" borderId="4" xfId="0" applyFill="1" applyBorder="1" applyAlignment="1">
      <alignment horizontal="center"/>
    </xf>
    <xf numFmtId="0" fontId="0" fillId="2" borderId="22" xfId="0" applyFill="1" applyBorder="1" applyAlignment="1">
      <alignment horizontal="center"/>
    </xf>
    <xf numFmtId="0" fontId="0" fillId="2" borderId="0" xfId="0" applyFill="1" applyBorder="1" applyAlignment="1">
      <alignment horizontal="center"/>
    </xf>
    <xf numFmtId="0" fontId="0" fillId="2" borderId="19" xfId="0" applyFill="1" applyBorder="1" applyAlignment="1">
      <alignment horizontal="center"/>
    </xf>
    <xf numFmtId="0" fontId="0" fillId="2" borderId="24" xfId="0" applyFill="1" applyBorder="1" applyAlignment="1">
      <alignment horizontal="center"/>
    </xf>
    <xf numFmtId="0" fontId="0" fillId="2" borderId="23" xfId="0" applyFill="1" applyBorder="1" applyAlignment="1">
      <alignment horizont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3" fillId="0" borderId="27" xfId="0" applyFont="1" applyBorder="1" applyAlignment="1">
      <alignment horizontal="center"/>
    </xf>
    <xf numFmtId="0" fontId="3" fillId="0" borderId="28" xfId="0" applyFont="1" applyBorder="1" applyAlignment="1">
      <alignment horizontal="center"/>
    </xf>
    <xf numFmtId="0" fontId="3" fillId="0" borderId="29" xfId="0" applyFont="1" applyBorder="1" applyAlignment="1">
      <alignment horizontal="center"/>
    </xf>
    <xf numFmtId="0" fontId="0" fillId="0" borderId="7" xfId="0" applyBorder="1" applyAlignment="1">
      <alignment horizontal="center"/>
    </xf>
    <xf numFmtId="0" fontId="1" fillId="4" borderId="9" xfId="0" applyFont="1" applyFill="1" applyBorder="1" applyAlignment="1">
      <alignment horizontal="center"/>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0" borderId="9" xfId="0" applyFont="1" applyFill="1" applyBorder="1" applyAlignment="1">
      <alignment horizontal="center"/>
    </xf>
    <xf numFmtId="0" fontId="1" fillId="0" borderId="124" xfId="0" applyFont="1" applyFill="1" applyBorder="1" applyAlignment="1">
      <alignment horizontal="center"/>
    </xf>
    <xf numFmtId="0" fontId="1" fillId="0" borderId="9" xfId="0" applyFont="1" applyFill="1" applyBorder="1" applyAlignment="1">
      <alignment horizontal="right"/>
    </xf>
    <xf numFmtId="0" fontId="1" fillId="0" borderId="124" xfId="0" applyFont="1" applyFill="1" applyBorder="1" applyAlignment="1">
      <alignment horizontal="right"/>
    </xf>
    <xf numFmtId="0" fontId="1" fillId="0" borderId="125" xfId="0" applyFont="1" applyFill="1" applyBorder="1" applyAlignment="1">
      <alignment horizontal="right"/>
    </xf>
    <xf numFmtId="0" fontId="1" fillId="0" borderId="13" xfId="0" applyFont="1" applyFill="1" applyBorder="1" applyAlignment="1">
      <alignment horizontal="center"/>
    </xf>
    <xf numFmtId="0" fontId="1" fillId="0" borderId="16" xfId="0" applyFont="1" applyFill="1" applyBorder="1" applyAlignment="1">
      <alignment horizontal="center"/>
    </xf>
    <xf numFmtId="0" fontId="1" fillId="0" borderId="34" xfId="0" applyFont="1" applyFill="1" applyBorder="1" applyAlignment="1">
      <alignment horizontal="center"/>
    </xf>
    <xf numFmtId="0" fontId="1" fillId="0" borderId="107" xfId="0" applyFont="1" applyFill="1" applyBorder="1" applyAlignment="1">
      <alignment horizontal="center"/>
    </xf>
    <xf numFmtId="0" fontId="1" fillId="0" borderId="126" xfId="0" applyFont="1" applyFill="1" applyBorder="1" applyAlignment="1">
      <alignment horizontal="center"/>
    </xf>
    <xf numFmtId="0" fontId="1" fillId="0" borderId="6" xfId="0" applyFont="1" applyFill="1" applyBorder="1" applyAlignment="1">
      <alignment horizontal="center"/>
    </xf>
    <xf numFmtId="0" fontId="1" fillId="0" borderId="14" xfId="0" applyFont="1" applyFill="1" applyBorder="1" applyAlignment="1">
      <alignment horizontal="center"/>
    </xf>
    <xf numFmtId="0" fontId="1" fillId="0" borderId="119" xfId="0" applyFont="1" applyBorder="1" applyAlignment="1">
      <alignment horizontal="center"/>
    </xf>
    <xf numFmtId="0" fontId="1" fillId="0" borderId="18" xfId="0" applyFont="1" applyBorder="1" applyAlignment="1">
      <alignment horizontal="center"/>
    </xf>
    <xf numFmtId="0" fontId="1" fillId="0" borderId="120" xfId="0" applyFont="1" applyBorder="1" applyAlignment="1">
      <alignment horizontal="center"/>
    </xf>
    <xf numFmtId="0" fontId="1" fillId="0" borderId="26" xfId="0" applyFont="1" applyBorder="1" applyAlignment="1">
      <alignment horizontal="center"/>
    </xf>
    <xf numFmtId="0" fontId="1" fillId="0" borderId="0" xfId="0" applyFont="1" applyBorder="1" applyAlignment="1">
      <alignment horizontal="center"/>
    </xf>
    <xf numFmtId="0" fontId="1" fillId="0" borderId="5" xfId="0" applyFont="1" applyBorder="1" applyAlignment="1">
      <alignment horizontal="center"/>
    </xf>
    <xf numFmtId="0" fontId="1" fillId="0" borderId="25"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4" fillId="4" borderId="11" xfId="0" applyFont="1" applyFill="1" applyBorder="1" applyAlignment="1">
      <alignment horizontal="center" wrapText="1"/>
    </xf>
    <xf numFmtId="0" fontId="14" fillId="4" borderId="15" xfId="0" applyFont="1" applyFill="1" applyBorder="1" applyAlignment="1">
      <alignment horizontal="center" wrapText="1"/>
    </xf>
    <xf numFmtId="164" fontId="14" fillId="13" borderId="15" xfId="0" applyNumberFormat="1" applyFont="1" applyFill="1" applyBorder="1" applyAlignment="1">
      <alignment horizontal="center"/>
    </xf>
    <xf numFmtId="164" fontId="14" fillId="13" borderId="12" xfId="0" applyNumberFormat="1" applyFont="1" applyFill="1" applyBorder="1" applyAlignment="1">
      <alignment horizontal="center"/>
    </xf>
    <xf numFmtId="0" fontId="14" fillId="4" borderId="13" xfId="0" applyFont="1" applyFill="1" applyBorder="1" applyAlignment="1">
      <alignment horizontal="center" wrapText="1"/>
    </xf>
    <xf numFmtId="0" fontId="14" fillId="4" borderId="16" xfId="0" applyFont="1" applyFill="1" applyBorder="1" applyAlignment="1">
      <alignment horizontal="center" wrapText="1"/>
    </xf>
    <xf numFmtId="0" fontId="14" fillId="13" borderId="16" xfId="0" applyFont="1" applyFill="1" applyBorder="1" applyAlignment="1">
      <alignment horizontal="center"/>
    </xf>
    <xf numFmtId="0" fontId="14" fillId="13" borderId="14" xfId="0" applyFont="1" applyFill="1" applyBorder="1" applyAlignment="1">
      <alignment horizontal="center"/>
    </xf>
    <xf numFmtId="0" fontId="0" fillId="0" borderId="119" xfId="0" applyBorder="1" applyAlignment="1">
      <alignment horizontal="center" vertical="center" wrapText="1"/>
    </xf>
    <xf numFmtId="0" fontId="0" fillId="0" borderId="18" xfId="0" applyFont="1" applyBorder="1" applyAlignment="1">
      <alignment horizontal="center" vertical="center" wrapText="1"/>
    </xf>
    <xf numFmtId="0" fontId="0" fillId="0" borderId="120" xfId="0" applyFont="1" applyBorder="1" applyAlignment="1">
      <alignment horizontal="center" vertical="center" wrapText="1"/>
    </xf>
    <xf numFmtId="0" fontId="0" fillId="0" borderId="26" xfId="0" applyFont="1" applyBorder="1" applyAlignment="1">
      <alignment horizontal="center" vertical="center" wrapText="1"/>
    </xf>
    <xf numFmtId="0" fontId="0" fillId="0" borderId="0" xfId="0" applyFont="1" applyBorder="1" applyAlignment="1">
      <alignment horizontal="center" vertical="center" wrapText="1"/>
    </xf>
    <xf numFmtId="0" fontId="0" fillId="0" borderId="5" xfId="0" applyFont="1" applyBorder="1" applyAlignment="1">
      <alignment horizontal="center" vertical="center" wrapText="1"/>
    </xf>
    <xf numFmtId="0" fontId="0" fillId="0" borderId="25" xfId="0" applyFont="1" applyBorder="1" applyAlignment="1">
      <alignment horizontal="center" vertical="center" wrapText="1"/>
    </xf>
    <xf numFmtId="0" fontId="0" fillId="0" borderId="7" xfId="0" applyFont="1" applyBorder="1" applyAlignment="1">
      <alignment horizontal="center" vertical="center" wrapText="1"/>
    </xf>
    <xf numFmtId="0" fontId="0" fillId="0" borderId="8" xfId="0" applyFont="1" applyBorder="1" applyAlignment="1">
      <alignment horizontal="center" vertical="center" wrapText="1"/>
    </xf>
    <xf numFmtId="0" fontId="0" fillId="0" borderId="105" xfId="0" applyFont="1" applyBorder="1" applyAlignment="1">
      <alignment horizontal="left" wrapText="1"/>
    </xf>
    <xf numFmtId="0" fontId="0" fillId="0" borderId="37" xfId="0" applyFont="1" applyBorder="1" applyAlignment="1">
      <alignment horizontal="left" wrapText="1"/>
    </xf>
    <xf numFmtId="0" fontId="0" fillId="0" borderId="27" xfId="0" applyFont="1" applyFill="1" applyBorder="1" applyAlignment="1">
      <alignment horizontal="left" vertical="center" wrapText="1"/>
    </xf>
    <xf numFmtId="0" fontId="0" fillId="0" borderId="28" xfId="0" applyFont="1" applyFill="1" applyBorder="1" applyAlignment="1">
      <alignment horizontal="left" vertical="center" wrapText="1"/>
    </xf>
    <xf numFmtId="0" fontId="17" fillId="12" borderId="0" xfId="0" applyFont="1" applyFill="1" applyBorder="1" applyAlignment="1">
      <alignment horizontal="center" vertical="top" wrapText="1"/>
    </xf>
    <xf numFmtId="0" fontId="17" fillId="12" borderId="44" xfId="0" applyFont="1" applyFill="1" applyBorder="1" applyAlignment="1">
      <alignment horizontal="center" vertical="top" wrapText="1"/>
    </xf>
    <xf numFmtId="0" fontId="6" fillId="3" borderId="35"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31" xfId="0" applyFont="1" applyFill="1" applyBorder="1" applyAlignment="1">
      <alignment horizontal="center" vertical="top" wrapText="1"/>
    </xf>
    <xf numFmtId="0" fontId="6" fillId="3" borderId="10" xfId="0" applyFont="1" applyFill="1" applyBorder="1" applyAlignment="1">
      <alignment horizontal="center" vertical="top" wrapText="1"/>
    </xf>
    <xf numFmtId="0" fontId="1" fillId="0" borderId="11" xfId="0" applyFont="1" applyBorder="1" applyAlignment="1">
      <alignment horizontal="center"/>
    </xf>
    <xf numFmtId="0" fontId="1" fillId="0" borderId="15" xfId="0" applyFont="1" applyBorder="1" applyAlignment="1">
      <alignment horizontal="center"/>
    </xf>
    <xf numFmtId="0" fontId="1" fillId="0" borderId="33" xfId="0" applyFont="1" applyBorder="1" applyAlignment="1">
      <alignment horizontal="center"/>
    </xf>
    <xf numFmtId="0" fontId="1" fillId="3" borderId="11" xfId="0" applyFont="1" applyFill="1" applyBorder="1" applyAlignment="1">
      <alignment horizontal="center" vertical="top"/>
    </xf>
    <xf numFmtId="0" fontId="1" fillId="3" borderId="15" xfId="0" applyFont="1" applyFill="1" applyBorder="1" applyAlignment="1">
      <alignment horizontal="center" vertical="top"/>
    </xf>
    <xf numFmtId="0" fontId="1" fillId="3" borderId="12" xfId="0" applyFont="1" applyFill="1" applyBorder="1" applyAlignment="1">
      <alignment horizontal="center" vertical="top"/>
    </xf>
    <xf numFmtId="0" fontId="14" fillId="10" borderId="109" xfId="0" applyFont="1" applyFill="1" applyBorder="1" applyAlignment="1">
      <alignment horizontal="center" vertical="center"/>
    </xf>
    <xf numFmtId="0" fontId="14" fillId="3" borderId="96" xfId="0" applyFont="1" applyFill="1" applyBorder="1"/>
    <xf numFmtId="0" fontId="14" fillId="3" borderId="116" xfId="0" applyFont="1" applyFill="1" applyBorder="1"/>
    <xf numFmtId="166" fontId="14" fillId="10" borderId="109" xfId="0" applyNumberFormat="1" applyFont="1" applyFill="1" applyBorder="1" applyAlignment="1">
      <alignment horizontal="center" vertical="center"/>
    </xf>
    <xf numFmtId="0" fontId="14" fillId="10" borderId="111" xfId="0" applyFont="1" applyFill="1" applyBorder="1" applyAlignment="1">
      <alignment horizontal="center" vertical="center"/>
    </xf>
    <xf numFmtId="0" fontId="14" fillId="3" borderId="113" xfId="0" applyFont="1" applyFill="1" applyBorder="1"/>
    <xf numFmtId="0" fontId="14" fillId="3" borderId="118" xfId="0" applyFont="1" applyFill="1" applyBorder="1"/>
    <xf numFmtId="2" fontId="14" fillId="9" borderId="98" xfId="0" applyNumberFormat="1" applyFont="1" applyFill="1" applyBorder="1" applyAlignment="1">
      <alignment horizontal="center" vertical="center"/>
    </xf>
    <xf numFmtId="164" fontId="14" fillId="9" borderId="98" xfId="0" applyNumberFormat="1" applyFont="1" applyFill="1" applyBorder="1" applyAlignment="1">
      <alignment horizontal="center" vertical="center"/>
    </xf>
    <xf numFmtId="0" fontId="5" fillId="0" borderId="28" xfId="0" applyFont="1" applyBorder="1" applyAlignment="1">
      <alignment horizontal="left" vertical="center" wrapText="1"/>
    </xf>
    <xf numFmtId="0" fontId="5" fillId="0" borderId="29" xfId="0" applyFont="1" applyBorder="1" applyAlignment="1">
      <alignment horizontal="left" vertical="center" wrapText="1"/>
    </xf>
    <xf numFmtId="0" fontId="5" fillId="0" borderId="18" xfId="0" applyFont="1" applyBorder="1" applyAlignment="1">
      <alignment horizontal="center" vertical="top" wrapText="1"/>
    </xf>
    <xf numFmtId="0" fontId="5" fillId="0" borderId="0" xfId="0" applyFont="1" applyBorder="1" applyAlignment="1">
      <alignment horizontal="center" vertical="top" wrapText="1"/>
    </xf>
    <xf numFmtId="0" fontId="5" fillId="0" borderId="30" xfId="0" applyFont="1" applyBorder="1" applyAlignment="1">
      <alignment horizontal="left" vertical="center" wrapText="1"/>
    </xf>
    <xf numFmtId="0" fontId="5" fillId="0" borderId="31" xfId="0" applyFont="1" applyBorder="1" applyAlignment="1">
      <alignment horizontal="left" vertical="center" wrapText="1"/>
    </xf>
    <xf numFmtId="0" fontId="14" fillId="9" borderId="108" xfId="0" applyFont="1" applyFill="1" applyBorder="1" applyAlignment="1">
      <alignment horizontal="center" vertical="center"/>
    </xf>
    <xf numFmtId="0" fontId="14" fillId="3" borderId="112" xfId="0" applyFont="1" applyFill="1" applyBorder="1"/>
    <xf numFmtId="0" fontId="14" fillId="3" borderId="115" xfId="0" applyFont="1" applyFill="1" applyBorder="1"/>
    <xf numFmtId="2" fontId="14" fillId="9" borderId="109" xfId="0" applyNumberFormat="1" applyFont="1" applyFill="1" applyBorder="1" applyAlignment="1">
      <alignment horizontal="center" vertical="center"/>
    </xf>
    <xf numFmtId="0" fontId="14" fillId="3" borderId="114" xfId="0" applyFont="1" applyFill="1" applyBorder="1"/>
    <xf numFmtId="164" fontId="14" fillId="9" borderId="109" xfId="0" applyNumberFormat="1" applyFont="1" applyFill="1" applyBorder="1" applyAlignment="1">
      <alignment horizontal="center" vertical="center"/>
    </xf>
    <xf numFmtId="164" fontId="14" fillId="10" borderId="109" xfId="0" applyNumberFormat="1" applyFont="1" applyFill="1" applyBorder="1" applyAlignment="1">
      <alignment horizontal="center" vertical="center"/>
    </xf>
    <xf numFmtId="164" fontId="14" fillId="0" borderId="93" xfId="0" applyNumberFormat="1" applyFont="1" applyFill="1" applyBorder="1" applyAlignment="1">
      <alignment horizontal="center" vertical="center"/>
    </xf>
    <xf numFmtId="0" fontId="14" fillId="0" borderId="96" xfId="0" applyFont="1" applyFill="1" applyBorder="1"/>
    <xf numFmtId="0" fontId="14" fillId="0" borderId="102" xfId="0" applyFont="1" applyFill="1" applyBorder="1"/>
    <xf numFmtId="165" fontId="14" fillId="0" borderId="93" xfId="0" applyNumberFormat="1" applyFont="1" applyFill="1" applyBorder="1" applyAlignment="1">
      <alignment horizontal="center" vertical="center"/>
    </xf>
    <xf numFmtId="0" fontId="14" fillId="0" borderId="93" xfId="0" applyFont="1" applyFill="1" applyBorder="1" applyAlignment="1">
      <alignment horizontal="center" vertical="center"/>
    </xf>
    <xf numFmtId="0" fontId="14" fillId="0" borderId="99" xfId="0" applyFont="1" applyFill="1" applyBorder="1" applyAlignment="1">
      <alignment horizontal="center" vertical="center"/>
    </xf>
    <xf numFmtId="0" fontId="14" fillId="0" borderId="101" xfId="0" applyFont="1" applyFill="1" applyBorder="1"/>
    <xf numFmtId="0" fontId="14" fillId="0" borderId="104" xfId="0" applyFont="1" applyFill="1" applyBorder="1"/>
    <xf numFmtId="0" fontId="4" fillId="8" borderId="105" xfId="0" applyFont="1" applyFill="1" applyBorder="1" applyAlignment="1">
      <alignment horizontal="center" vertical="center" textRotation="90"/>
    </xf>
    <xf numFmtId="0" fontId="4" fillId="8" borderId="106" xfId="0" applyFont="1" applyFill="1" applyBorder="1" applyAlignment="1">
      <alignment horizontal="center" vertical="center" textRotation="90"/>
    </xf>
    <xf numFmtId="0" fontId="4" fillId="8" borderId="107" xfId="0" applyFont="1" applyFill="1" applyBorder="1" applyAlignment="1">
      <alignment horizontal="center" vertical="center" textRotation="90"/>
    </xf>
    <xf numFmtId="0" fontId="4" fillId="2" borderId="1" xfId="0" applyFont="1" applyFill="1" applyBorder="1" applyAlignment="1">
      <alignment horizontal="center" vertical="top"/>
    </xf>
    <xf numFmtId="0" fontId="4" fillId="2" borderId="2" xfId="0" applyFont="1" applyFill="1" applyBorder="1" applyAlignment="1">
      <alignment horizontal="center" vertical="top"/>
    </xf>
    <xf numFmtId="0" fontId="4" fillId="2" borderId="3" xfId="0" applyFont="1" applyFill="1" applyBorder="1" applyAlignment="1">
      <alignment horizontal="center" vertical="top"/>
    </xf>
    <xf numFmtId="0" fontId="4" fillId="2" borderId="4" xfId="0" applyFont="1" applyFill="1" applyBorder="1" applyAlignment="1">
      <alignment horizontal="center" vertical="top"/>
    </xf>
    <xf numFmtId="0" fontId="4" fillId="2" borderId="0" xfId="0" applyFont="1" applyFill="1" applyBorder="1" applyAlignment="1">
      <alignment horizontal="center" vertical="top"/>
    </xf>
    <xf numFmtId="0" fontId="4" fillId="2" borderId="5" xfId="0" applyFont="1" applyFill="1" applyBorder="1" applyAlignment="1">
      <alignment horizontal="center" vertical="top"/>
    </xf>
    <xf numFmtId="0" fontId="4" fillId="2" borderId="6" xfId="0" applyFont="1" applyFill="1" applyBorder="1" applyAlignment="1">
      <alignment horizontal="center" vertical="top"/>
    </xf>
    <xf numFmtId="0" fontId="4" fillId="2" borderId="7" xfId="0" applyFont="1" applyFill="1" applyBorder="1" applyAlignment="1">
      <alignment horizontal="center" vertical="top"/>
    </xf>
    <xf numFmtId="0" fontId="4" fillId="2" borderId="8" xfId="0" applyFont="1" applyFill="1" applyBorder="1" applyAlignment="1">
      <alignment horizontal="center" vertical="top"/>
    </xf>
    <xf numFmtId="0" fontId="2" fillId="0" borderId="77" xfId="0" applyFont="1" applyFill="1" applyBorder="1" applyAlignment="1">
      <alignment horizontal="center" vertical="center"/>
    </xf>
    <xf numFmtId="0" fontId="14" fillId="0" borderId="74" xfId="0" applyFont="1" applyFill="1" applyBorder="1"/>
    <xf numFmtId="0" fontId="14" fillId="0" borderId="81" xfId="0" applyFont="1" applyFill="1" applyBorder="1"/>
    <xf numFmtId="2" fontId="14" fillId="0" borderId="93" xfId="0" applyNumberFormat="1" applyFont="1" applyFill="1" applyBorder="1" applyAlignment="1">
      <alignment horizontal="center" vertical="center"/>
    </xf>
    <xf numFmtId="0" fontId="14" fillId="7" borderId="44" xfId="0" applyFont="1" applyFill="1" applyBorder="1" applyAlignment="1">
      <alignment horizontal="center" vertical="center" wrapText="1"/>
    </xf>
    <xf numFmtId="0" fontId="14" fillId="0" borderId="44" xfId="0" applyFont="1" applyBorder="1" applyAlignment="1">
      <alignment horizontal="center"/>
    </xf>
    <xf numFmtId="0" fontId="14" fillId="7" borderId="44" xfId="0" applyFont="1" applyFill="1" applyBorder="1" applyAlignment="1">
      <alignment horizontal="center"/>
    </xf>
    <xf numFmtId="0" fontId="14" fillId="0" borderId="44" xfId="0" applyFont="1" applyBorder="1"/>
    <xf numFmtId="0" fontId="14" fillId="0" borderId="45" xfId="0" applyFont="1" applyBorder="1"/>
    <xf numFmtId="0" fontId="17" fillId="6" borderId="77" xfId="0" applyFont="1" applyFill="1" applyBorder="1" applyAlignment="1">
      <alignment horizontal="center" vertical="center" wrapText="1"/>
    </xf>
    <xf numFmtId="0" fontId="14" fillId="0" borderId="74" xfId="0" applyFont="1" applyBorder="1"/>
    <xf numFmtId="0" fontId="17" fillId="6" borderId="93" xfId="0" applyFont="1" applyFill="1" applyBorder="1" applyAlignment="1">
      <alignment horizontal="center" vertical="center" wrapText="1"/>
    </xf>
    <xf numFmtId="0" fontId="14" fillId="0" borderId="96" xfId="0" applyFont="1" applyBorder="1"/>
    <xf numFmtId="0" fontId="17" fillId="6" borderId="93" xfId="0" applyFont="1" applyFill="1" applyBorder="1" applyAlignment="1">
      <alignment horizontal="center" vertical="center"/>
    </xf>
    <xf numFmtId="0" fontId="17" fillId="6" borderId="53" xfId="0" applyFont="1" applyFill="1" applyBorder="1" applyAlignment="1">
      <alignment horizontal="center" vertical="center"/>
    </xf>
    <xf numFmtId="0" fontId="14" fillId="0" borderId="41" xfId="0" applyFont="1" applyBorder="1"/>
    <xf numFmtId="0" fontId="14" fillId="0" borderId="79" xfId="0" applyFont="1" applyBorder="1"/>
    <xf numFmtId="0" fontId="14" fillId="0" borderId="0" xfId="0" applyFont="1" applyBorder="1"/>
    <xf numFmtId="0" fontId="17" fillId="6" borderId="94" xfId="0" applyFont="1" applyFill="1" applyBorder="1" applyAlignment="1">
      <alignment horizontal="center" vertical="center" wrapText="1"/>
    </xf>
    <xf numFmtId="0" fontId="14" fillId="0" borderId="97" xfId="0" applyFont="1" applyBorder="1"/>
    <xf numFmtId="0" fontId="17" fillId="6" borderId="40" xfId="0" applyFont="1" applyFill="1" applyBorder="1" applyAlignment="1">
      <alignment horizontal="center" vertical="center" textRotation="90" wrapText="1"/>
    </xf>
    <xf numFmtId="0" fontId="14" fillId="0" borderId="91" xfId="0" applyFont="1" applyBorder="1"/>
    <xf numFmtId="0" fontId="14" fillId="0" borderId="43" xfId="0" applyFont="1" applyBorder="1"/>
    <xf numFmtId="0" fontId="14" fillId="0" borderId="40" xfId="0" applyFont="1" applyFill="1" applyBorder="1" applyAlignment="1">
      <alignment horizontal="center" vertical="center"/>
    </xf>
    <xf numFmtId="0" fontId="14" fillId="0" borderId="41" xfId="0" applyFont="1" applyFill="1" applyBorder="1" applyAlignment="1">
      <alignment horizontal="center"/>
    </xf>
    <xf numFmtId="0" fontId="14" fillId="0" borderId="41" xfId="0" applyFont="1" applyFill="1" applyBorder="1" applyAlignment="1">
      <alignment horizontal="center" vertical="center" wrapText="1"/>
    </xf>
    <xf numFmtId="0" fontId="14" fillId="0" borderId="41" xfId="0" applyFont="1" applyFill="1" applyBorder="1" applyAlignment="1">
      <alignment horizontal="center" vertical="center"/>
    </xf>
    <xf numFmtId="0" fontId="14" fillId="0" borderId="42" xfId="0" applyFont="1" applyFill="1" applyBorder="1" applyAlignment="1">
      <alignment horizontal="center"/>
    </xf>
    <xf numFmtId="0" fontId="14" fillId="7" borderId="91" xfId="0" applyFont="1" applyFill="1" applyBorder="1" applyAlignment="1">
      <alignment horizontal="center" vertical="center"/>
    </xf>
    <xf numFmtId="0" fontId="14" fillId="0" borderId="0" xfId="0" applyFont="1" applyBorder="1" applyAlignment="1">
      <alignment horizontal="center"/>
    </xf>
    <xf numFmtId="0" fontId="14" fillId="7" borderId="0" xfId="0" applyFont="1" applyFill="1" applyBorder="1" applyAlignment="1">
      <alignment horizontal="center" vertical="center" wrapText="1"/>
    </xf>
    <xf numFmtId="0" fontId="14" fillId="7" borderId="0" xfId="0" applyFont="1" applyFill="1" applyBorder="1" applyAlignment="1">
      <alignment horizontal="center" vertical="center"/>
    </xf>
    <xf numFmtId="0" fontId="14" fillId="7" borderId="0" xfId="0" applyFont="1" applyFill="1" applyBorder="1" applyAlignment="1">
      <alignment horizontal="center"/>
    </xf>
    <xf numFmtId="0" fontId="14" fillId="0" borderId="92" xfId="0" applyFont="1" applyBorder="1"/>
    <xf numFmtId="0" fontId="14" fillId="7" borderId="43" xfId="0" applyFont="1" applyFill="1" applyBorder="1" applyAlignment="1">
      <alignment horizontal="center" vertical="center" wrapText="1"/>
    </xf>
    <xf numFmtId="0" fontId="2" fillId="0" borderId="84" xfId="0" applyFont="1" applyFill="1" applyBorder="1" applyAlignment="1">
      <alignment horizontal="center" vertical="center" wrapText="1"/>
    </xf>
    <xf numFmtId="0" fontId="14" fillId="0" borderId="87" xfId="0" applyFont="1" applyFill="1" applyBorder="1"/>
    <xf numFmtId="0" fontId="2" fillId="0" borderId="63" xfId="0" applyFont="1" applyFill="1" applyBorder="1" applyAlignment="1">
      <alignment horizontal="center" vertical="center"/>
    </xf>
    <xf numFmtId="0" fontId="14" fillId="0" borderId="64" xfId="0" applyFont="1" applyFill="1" applyBorder="1"/>
    <xf numFmtId="0" fontId="2" fillId="0" borderId="63" xfId="0" applyFont="1" applyFill="1" applyBorder="1" applyAlignment="1">
      <alignment horizontal="center"/>
    </xf>
    <xf numFmtId="0" fontId="2" fillId="0" borderId="63" xfId="0" applyFont="1" applyFill="1" applyBorder="1" applyAlignment="1">
      <alignment horizontal="center" vertical="top"/>
    </xf>
    <xf numFmtId="0" fontId="22" fillId="0" borderId="63" xfId="0" applyFont="1" applyFill="1" applyBorder="1" applyAlignment="1">
      <alignment horizontal="center" vertical="center" wrapText="1"/>
    </xf>
    <xf numFmtId="0" fontId="15" fillId="0" borderId="90" xfId="0" applyFont="1" applyFill="1" applyBorder="1"/>
    <xf numFmtId="0" fontId="2" fillId="0" borderId="82" xfId="0" applyFont="1" applyFill="1" applyBorder="1" applyAlignment="1">
      <alignment horizontal="center" vertical="center"/>
    </xf>
    <xf numFmtId="0" fontId="2" fillId="0" borderId="84" xfId="0" applyFont="1" applyFill="1" applyBorder="1" applyAlignment="1">
      <alignment horizontal="center" vertical="center"/>
    </xf>
    <xf numFmtId="0" fontId="14" fillId="0" borderId="76" xfId="0" applyFont="1" applyFill="1" applyBorder="1"/>
    <xf numFmtId="0" fontId="2" fillId="0" borderId="84" xfId="0" applyFont="1" applyFill="1" applyBorder="1" applyAlignment="1">
      <alignment horizontal="center"/>
    </xf>
    <xf numFmtId="0" fontId="2" fillId="0" borderId="54" xfId="0" applyFont="1" applyFill="1" applyBorder="1" applyAlignment="1">
      <alignment horizontal="center" vertical="top"/>
    </xf>
    <xf numFmtId="0" fontId="14" fillId="0" borderId="55" xfId="0" applyFont="1" applyFill="1" applyBorder="1"/>
    <xf numFmtId="0" fontId="22" fillId="0" borderId="66" xfId="0" applyFont="1" applyFill="1" applyBorder="1" applyAlignment="1">
      <alignment horizontal="center"/>
    </xf>
    <xf numFmtId="0" fontId="15" fillId="0" borderId="66" xfId="0" applyFont="1" applyFill="1" applyBorder="1"/>
    <xf numFmtId="0" fontId="23" fillId="0" borderId="67" xfId="0" applyFont="1" applyFill="1" applyBorder="1" applyAlignment="1">
      <alignment horizontal="center"/>
    </xf>
    <xf numFmtId="0" fontId="15" fillId="0" borderId="68" xfId="0" applyFont="1" applyFill="1" applyBorder="1"/>
    <xf numFmtId="0" fontId="15" fillId="0" borderId="69" xfId="0" applyFont="1" applyFill="1" applyBorder="1"/>
    <xf numFmtId="0" fontId="23" fillId="0" borderId="70" xfId="0" applyFont="1" applyFill="1" applyBorder="1" applyAlignment="1">
      <alignment horizontal="center"/>
    </xf>
    <xf numFmtId="0" fontId="15" fillId="0" borderId="71" xfId="0" applyFont="1" applyFill="1" applyBorder="1"/>
    <xf numFmtId="0" fontId="17" fillId="6" borderId="73" xfId="0" applyFont="1" applyFill="1" applyBorder="1" applyAlignment="1">
      <alignment horizontal="center" vertical="center" wrapText="1"/>
    </xf>
    <xf numFmtId="0" fontId="14" fillId="0" borderId="80" xfId="0" applyFont="1" applyBorder="1"/>
    <xf numFmtId="0" fontId="14" fillId="0" borderId="88" xfId="0" applyFont="1" applyBorder="1"/>
    <xf numFmtId="0" fontId="24" fillId="0" borderId="74" xfId="0" applyFont="1" applyFill="1" applyBorder="1" applyAlignment="1">
      <alignment horizontal="center" vertical="center" wrapText="1"/>
    </xf>
    <xf numFmtId="0" fontId="2" fillId="0" borderId="75" xfId="0" applyFont="1" applyFill="1" applyBorder="1" applyAlignment="1">
      <alignment horizontal="center" vertical="center"/>
    </xf>
    <xf numFmtId="0" fontId="24" fillId="0" borderId="77" xfId="0" applyFont="1" applyFill="1" applyBorder="1" applyAlignment="1">
      <alignment horizontal="center" vertical="center" wrapText="1"/>
    </xf>
    <xf numFmtId="0" fontId="2" fillId="0" borderId="78" xfId="0" applyFont="1" applyFill="1" applyBorder="1" applyAlignment="1">
      <alignment horizontal="center" vertical="center"/>
    </xf>
    <xf numFmtId="0" fontId="22" fillId="0" borderId="79" xfId="0" applyFont="1" applyFill="1" applyBorder="1" applyAlignment="1">
      <alignment horizontal="center" vertical="center"/>
    </xf>
    <xf numFmtId="0" fontId="15" fillId="0" borderId="0" xfId="0" applyFont="1" applyFill="1" applyBorder="1"/>
    <xf numFmtId="0" fontId="15" fillId="0" borderId="41" xfId="0" applyFont="1" applyFill="1" applyBorder="1"/>
    <xf numFmtId="0" fontId="15" fillId="0" borderId="42" xfId="0" applyFont="1" applyFill="1" applyBorder="1"/>
    <xf numFmtId="0" fontId="15" fillId="0" borderId="83" xfId="0" applyFont="1" applyFill="1" applyBorder="1"/>
    <xf numFmtId="0" fontId="15" fillId="0" borderId="44" xfId="0" applyFont="1" applyFill="1" applyBorder="1"/>
    <xf numFmtId="0" fontId="15" fillId="0" borderId="45" xfId="0" applyFont="1" applyFill="1" applyBorder="1"/>
    <xf numFmtId="0" fontId="2" fillId="0" borderId="51" xfId="0" applyFont="1" applyFill="1" applyBorder="1" applyAlignment="1">
      <alignment horizontal="center" vertical="center"/>
    </xf>
    <xf numFmtId="0" fontId="14" fillId="0" borderId="52" xfId="0" applyFont="1" applyFill="1" applyBorder="1" applyAlignment="1">
      <alignment vertical="center"/>
    </xf>
    <xf numFmtId="0" fontId="22" fillId="0" borderId="53" xfId="0" applyFont="1" applyFill="1" applyBorder="1" applyAlignment="1">
      <alignment horizontal="center" vertical="center"/>
    </xf>
    <xf numFmtId="0" fontId="15" fillId="0" borderId="41" xfId="0" applyFont="1" applyFill="1" applyBorder="1" applyAlignment="1">
      <alignment vertical="center"/>
    </xf>
    <xf numFmtId="0" fontId="15" fillId="0" borderId="42" xfId="0" applyFont="1" applyFill="1" applyBorder="1" applyAlignment="1">
      <alignment vertical="center"/>
    </xf>
    <xf numFmtId="0" fontId="16" fillId="0" borderId="53" xfId="0" applyFont="1" applyFill="1" applyBorder="1" applyAlignment="1">
      <alignment horizontal="center" vertical="center"/>
    </xf>
    <xf numFmtId="0" fontId="15" fillId="0" borderId="52" xfId="0" applyFont="1" applyFill="1" applyBorder="1" applyAlignment="1">
      <alignment vertical="center"/>
    </xf>
    <xf numFmtId="0" fontId="17" fillId="6" borderId="40" xfId="0" applyFont="1" applyFill="1" applyBorder="1" applyAlignment="1">
      <alignment horizontal="center" vertical="center" wrapText="1"/>
    </xf>
    <xf numFmtId="0" fontId="2" fillId="0" borderId="54" xfId="0" applyFont="1" applyFill="1" applyBorder="1" applyAlignment="1">
      <alignment horizontal="center"/>
    </xf>
    <xf numFmtId="0" fontId="2" fillId="0" borderId="57" xfId="0" applyFont="1" applyFill="1" applyBorder="1" applyAlignment="1">
      <alignment horizontal="center" vertical="center"/>
    </xf>
    <xf numFmtId="0" fontId="14" fillId="0" borderId="57" xfId="0" applyFont="1" applyFill="1" applyBorder="1"/>
    <xf numFmtId="0" fontId="2" fillId="0" borderId="58" xfId="0" applyFont="1" applyFill="1" applyBorder="1" applyAlignment="1">
      <alignment horizontal="center" vertical="center" wrapText="1"/>
    </xf>
    <xf numFmtId="0" fontId="14" fillId="0" borderId="59" xfId="0" applyFont="1" applyFill="1" applyBorder="1"/>
    <xf numFmtId="0" fontId="14" fillId="0" borderId="60" xfId="0" applyFont="1" applyFill="1" applyBorder="1"/>
    <xf numFmtId="0" fontId="2" fillId="0" borderId="57" xfId="0" applyFont="1" applyFill="1" applyBorder="1" applyAlignment="1">
      <alignment horizontal="center" vertical="center" wrapText="1"/>
    </xf>
    <xf numFmtId="0" fontId="14" fillId="0" borderId="61" xfId="0" applyFont="1" applyFill="1" applyBorder="1"/>
    <xf numFmtId="0" fontId="13" fillId="0" borderId="41" xfId="0" applyFont="1" applyBorder="1" applyAlignment="1">
      <alignment horizontal="center" wrapText="1"/>
    </xf>
    <xf numFmtId="14" fontId="22" fillId="0" borderId="47" xfId="0" applyNumberFormat="1" applyFont="1" applyFill="1" applyBorder="1" applyAlignment="1">
      <alignment horizontal="center" vertical="center"/>
    </xf>
    <xf numFmtId="0" fontId="15" fillId="0" borderId="48" xfId="0" applyFont="1" applyFill="1" applyBorder="1"/>
    <xf numFmtId="0" fontId="22" fillId="0" borderId="47" xfId="0" applyFont="1" applyBorder="1" applyAlignment="1">
      <alignment horizontal="center" vertical="center" wrapText="1"/>
    </xf>
    <xf numFmtId="0" fontId="15" fillId="0" borderId="48" xfId="0" applyFont="1" applyBorder="1"/>
    <xf numFmtId="0" fontId="15" fillId="0" borderId="50" xfId="0" applyFont="1" applyBorder="1"/>
    <xf numFmtId="0" fontId="1" fillId="0" borderId="11" xfId="0" applyFont="1" applyFill="1" applyBorder="1" applyAlignment="1">
      <alignment horizontal="center"/>
    </xf>
    <xf numFmtId="0" fontId="1" fillId="0" borderId="15" xfId="0" applyFont="1" applyFill="1" applyBorder="1" applyAlignment="1">
      <alignment horizontal="center"/>
    </xf>
    <xf numFmtId="0" fontId="1" fillId="0" borderId="33" xfId="0" applyFont="1" applyFill="1" applyBorder="1" applyAlignment="1">
      <alignment horizontal="center"/>
    </xf>
    <xf numFmtId="0" fontId="1" fillId="0" borderId="12" xfId="0" applyFont="1" applyFill="1" applyBorder="1" applyAlignment="1">
      <alignment horizontal="center"/>
    </xf>
    <xf numFmtId="0" fontId="1" fillId="0" borderId="38" xfId="0" applyFont="1" applyFill="1" applyBorder="1" applyAlignment="1">
      <alignment horizontal="center"/>
    </xf>
    <xf numFmtId="0" fontId="1" fillId="0" borderId="122" xfId="0" applyFont="1" applyFill="1" applyBorder="1" applyAlignment="1">
      <alignment horizontal="center"/>
    </xf>
    <xf numFmtId="0" fontId="1" fillId="0" borderId="123" xfId="0" applyFont="1" applyFill="1" applyBorder="1" applyAlignment="1">
      <alignment horizontal="center"/>
    </xf>
    <xf numFmtId="0" fontId="0" fillId="0" borderId="32" xfId="0" applyFont="1" applyBorder="1"/>
    <xf numFmtId="0" fontId="0" fillId="0" borderId="127" xfId="0" applyFont="1" applyBorder="1" applyAlignment="1">
      <alignment horizontal="center"/>
    </xf>
    <xf numFmtId="0" fontId="0" fillId="0" borderId="2" xfId="0" applyFont="1" applyBorder="1" applyAlignment="1">
      <alignment horizontal="center"/>
    </xf>
    <xf numFmtId="0" fontId="0" fillId="0" borderId="3" xfId="0" applyFont="1" applyBorder="1" applyAlignment="1">
      <alignment horizontal="center"/>
    </xf>
    <xf numFmtId="0" fontId="25" fillId="0" borderId="127" xfId="0" applyFont="1" applyBorder="1" applyAlignment="1">
      <alignment horizontal="center" vertical="center" wrapText="1"/>
    </xf>
    <xf numFmtId="0" fontId="25" fillId="0" borderId="2" xfId="0" applyFont="1" applyBorder="1" applyAlignment="1">
      <alignment horizontal="center" vertical="center" wrapText="1"/>
    </xf>
    <xf numFmtId="0" fontId="26" fillId="0" borderId="127" xfId="0" applyFont="1" applyBorder="1" applyAlignment="1">
      <alignment horizontal="center" wrapText="1"/>
    </xf>
    <xf numFmtId="0" fontId="26" fillId="0" borderId="3" xfId="0" applyFont="1" applyBorder="1" applyAlignment="1">
      <alignment horizontal="center" wrapText="1"/>
    </xf>
    <xf numFmtId="0" fontId="0" fillId="0" borderId="25" xfId="0" applyFont="1" applyBorder="1" applyAlignment="1">
      <alignment horizontal="center"/>
    </xf>
    <xf numFmtId="0" fontId="0" fillId="0" borderId="7" xfId="0" applyFont="1" applyBorder="1" applyAlignment="1">
      <alignment horizontal="center"/>
    </xf>
    <xf numFmtId="0" fontId="0" fillId="0" borderId="8" xfId="0" applyFont="1" applyBorder="1" applyAlignment="1">
      <alignment horizontal="center"/>
    </xf>
    <xf numFmtId="0" fontId="25" fillId="0" borderId="25" xfId="0" applyFont="1" applyBorder="1" applyAlignment="1">
      <alignment horizontal="center" vertical="center" wrapText="1"/>
    </xf>
    <xf numFmtId="0" fontId="25" fillId="0" borderId="7" xfId="0" applyFont="1" applyBorder="1" applyAlignment="1">
      <alignment horizontal="center" vertical="center" wrapText="1"/>
    </xf>
    <xf numFmtId="0" fontId="26" fillId="0" borderId="25" xfId="0" applyFont="1" applyBorder="1" applyAlignment="1">
      <alignment horizontal="center" wrapText="1"/>
    </xf>
    <xf numFmtId="0" fontId="26" fillId="0" borderId="8" xfId="0" applyFont="1" applyBorder="1" applyAlignment="1">
      <alignment horizontal="center" wrapText="1"/>
    </xf>
  </cellXfs>
  <cellStyles count="3">
    <cellStyle name="Moneda 2" xfId="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jpeg"/><Relationship Id="rId7" Type="http://schemas.openxmlformats.org/officeDocument/2006/relationships/image" Target="../media/image10.png"/><Relationship Id="rId2" Type="http://schemas.openxmlformats.org/officeDocument/2006/relationships/image" Target="../media/image5.jpeg"/><Relationship Id="rId1" Type="http://schemas.openxmlformats.org/officeDocument/2006/relationships/image" Target="../media/image4.jpeg"/><Relationship Id="rId6" Type="http://schemas.openxmlformats.org/officeDocument/2006/relationships/image" Target="../media/image9.jpeg"/><Relationship Id="rId5" Type="http://schemas.openxmlformats.org/officeDocument/2006/relationships/image" Target="../media/image8.jpeg"/><Relationship Id="rId4" Type="http://schemas.openxmlformats.org/officeDocument/2006/relationships/image" Target="../media/image7.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3.jpeg"/><Relationship Id="rId7" Type="http://schemas.openxmlformats.org/officeDocument/2006/relationships/image" Target="../media/image11.png"/><Relationship Id="rId2" Type="http://schemas.openxmlformats.org/officeDocument/2006/relationships/image" Target="../media/image5.jpeg"/><Relationship Id="rId1" Type="http://schemas.openxmlformats.org/officeDocument/2006/relationships/image" Target="../media/image4.jpeg"/><Relationship Id="rId6" Type="http://schemas.openxmlformats.org/officeDocument/2006/relationships/image" Target="../media/image10.png"/><Relationship Id="rId5" Type="http://schemas.openxmlformats.org/officeDocument/2006/relationships/image" Target="../media/image15.jpeg"/><Relationship Id="rId4" Type="http://schemas.openxmlformats.org/officeDocument/2006/relationships/image" Target="../media/image14.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8.jpeg"/><Relationship Id="rId7" Type="http://schemas.openxmlformats.org/officeDocument/2006/relationships/image" Target="../media/image11.png"/><Relationship Id="rId2" Type="http://schemas.openxmlformats.org/officeDocument/2006/relationships/image" Target="../media/image17.jpeg"/><Relationship Id="rId1" Type="http://schemas.openxmlformats.org/officeDocument/2006/relationships/image" Target="../media/image16.jpeg"/><Relationship Id="rId6" Type="http://schemas.openxmlformats.org/officeDocument/2006/relationships/image" Target="../media/image10.png"/><Relationship Id="rId5" Type="http://schemas.openxmlformats.org/officeDocument/2006/relationships/image" Target="../media/image20.jpeg"/><Relationship Id="rId4" Type="http://schemas.openxmlformats.org/officeDocument/2006/relationships/image" Target="../media/image19.jpeg"/></Relationships>
</file>

<file path=xl/drawings/_rels/drawing5.xml.rels><?xml version="1.0" encoding="UTF-8" standalone="yes"?>
<Relationships xmlns="http://schemas.openxmlformats.org/package/2006/relationships"><Relationship Id="rId3" Type="http://schemas.openxmlformats.org/officeDocument/2006/relationships/image" Target="../media/image21.jpeg"/><Relationship Id="rId7" Type="http://schemas.openxmlformats.org/officeDocument/2006/relationships/image" Target="../media/image11.png"/><Relationship Id="rId2" Type="http://schemas.openxmlformats.org/officeDocument/2006/relationships/image" Target="../media/image17.jpeg"/><Relationship Id="rId1" Type="http://schemas.openxmlformats.org/officeDocument/2006/relationships/image" Target="../media/image16.jpeg"/><Relationship Id="rId6" Type="http://schemas.openxmlformats.org/officeDocument/2006/relationships/image" Target="../media/image10.png"/><Relationship Id="rId5" Type="http://schemas.openxmlformats.org/officeDocument/2006/relationships/image" Target="../media/image23.jpeg"/><Relationship Id="rId4" Type="http://schemas.openxmlformats.org/officeDocument/2006/relationships/image" Target="../media/image2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9</xdr:col>
      <xdr:colOff>0</xdr:colOff>
      <xdr:row>24</xdr:row>
      <xdr:rowOff>0</xdr:rowOff>
    </xdr:to>
    <xdr:pic>
      <xdr:nvPicPr>
        <xdr:cNvPr id="5" name="Imagen 4"/>
        <xdr:cNvPicPr/>
      </xdr:nvPicPr>
      <xdr:blipFill>
        <a:blip xmlns:r="http://schemas.openxmlformats.org/officeDocument/2006/relationships" r:embed="rId1"/>
        <a:stretch>
          <a:fillRect/>
        </a:stretch>
      </xdr:blipFill>
      <xdr:spPr>
        <a:xfrm>
          <a:off x="851647" y="470647"/>
          <a:ext cx="5334000" cy="4000500"/>
        </a:xfrm>
        <a:prstGeom prst="rect">
          <a:avLst/>
        </a:prstGeom>
      </xdr:spPr>
    </xdr:pic>
    <xdr:clientData/>
  </xdr:twoCellAnchor>
  <xdr:twoCellAnchor editAs="oneCell">
    <xdr:from>
      <xdr:col>2</xdr:col>
      <xdr:colOff>0</xdr:colOff>
      <xdr:row>28</xdr:row>
      <xdr:rowOff>0</xdr:rowOff>
    </xdr:from>
    <xdr:to>
      <xdr:col>9</xdr:col>
      <xdr:colOff>0</xdr:colOff>
      <xdr:row>39</xdr:row>
      <xdr:rowOff>0</xdr:rowOff>
    </xdr:to>
    <xdr:pic>
      <xdr:nvPicPr>
        <xdr:cNvPr id="7" name="Imagen 6"/>
        <xdr:cNvPicPr/>
      </xdr:nvPicPr>
      <xdr:blipFill>
        <a:blip xmlns:r="http://schemas.openxmlformats.org/officeDocument/2006/relationships" r:embed="rId2"/>
        <a:stretch>
          <a:fillRect/>
        </a:stretch>
      </xdr:blipFill>
      <xdr:spPr>
        <a:xfrm>
          <a:off x="851647" y="5031441"/>
          <a:ext cx="5334000" cy="2095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9</xdr:col>
      <xdr:colOff>30480</xdr:colOff>
      <xdr:row>14</xdr:row>
      <xdr:rowOff>68580</xdr:rowOff>
    </xdr:from>
    <xdr:ext cx="174535" cy="172227"/>
    <xdr:sp macro="" textlink="">
      <xdr:nvSpPr>
        <xdr:cNvPr id="2" name="CuadroTexto 22">
          <a:extLst>
            <a:ext uri="{FF2B5EF4-FFF2-40B4-BE49-F238E27FC236}">
              <a16:creationId xmlns:a16="http://schemas.microsoft.com/office/drawing/2014/main" id="{FD240DDD-5F74-41EA-B78E-E3B54C280256}"/>
            </a:ext>
          </a:extLst>
        </xdr:cNvPr>
        <xdr:cNvSpPr txBox="1"/>
      </xdr:nvSpPr>
      <xdr:spPr>
        <a:xfrm>
          <a:off x="5678805" y="3859530"/>
          <a:ext cx="17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a:t>
          </a:r>
          <a:r>
            <a:rPr lang="es-CO" sz="1100" b="1" i="0" u="none" baseline="0">
              <a:latin typeface="Cambria Math" panose="02040503050406030204" pitchFamily="18" charset="0"/>
            </a:rPr>
            <a:t>𝐕𝐢</a:t>
          </a:r>
          <a:endParaRPr lang="es-CO" sz="1100" b="1" i="0" u="none" baseline="0">
            <a:latin typeface="Calibri" panose="020F0502020204030204" pitchFamily="34" charset="0"/>
          </a:endParaRPr>
        </a:p>
      </xdr:txBody>
    </xdr:sp>
    <xdr:clientData/>
  </xdr:oneCellAnchor>
  <xdr:oneCellAnchor>
    <xdr:from>
      <xdr:col>7</xdr:col>
      <xdr:colOff>117141</xdr:colOff>
      <xdr:row>94</xdr:row>
      <xdr:rowOff>10584</xdr:rowOff>
    </xdr:from>
    <xdr:ext cx="153866" cy="178575"/>
    <xdr:sp macro="" textlink="">
      <xdr:nvSpPr>
        <xdr:cNvPr id="3" name="CuadroTexto 2">
          <a:extLst>
            <a:ext uri="{FF2B5EF4-FFF2-40B4-BE49-F238E27FC236}">
              <a16:creationId xmlns:a16="http://schemas.microsoft.com/office/drawing/2014/main" id="{383907B5-7C0E-4BCF-BD7F-B5A6392A02A3}"/>
            </a:ext>
          </a:extLst>
        </xdr:cNvPr>
        <xdr:cNvSpPr txBox="1"/>
      </xdr:nvSpPr>
      <xdr:spPr>
        <a:xfrm>
          <a:off x="4336716" y="17936634"/>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000" b="1" i="0" baseline="0">
              <a:latin typeface="Cambria Math"/>
            </a:rPr>
            <a:t>¯</a:t>
          </a: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xdr:clientData/>
  </xdr:oneCellAnchor>
  <xdr:oneCellAnchor>
    <xdr:from>
      <xdr:col>10</xdr:col>
      <xdr:colOff>306907</xdr:colOff>
      <xdr:row>15</xdr:row>
      <xdr:rowOff>0</xdr:rowOff>
    </xdr:from>
    <xdr:ext cx="153866" cy="196464"/>
    <xdr:sp macro="" textlink="">
      <xdr:nvSpPr>
        <xdr:cNvPr id="4" name="CuadroTexto 1">
          <a:extLst>
            <a:ext uri="{FF2B5EF4-FFF2-40B4-BE49-F238E27FC236}">
              <a16:creationId xmlns:a16="http://schemas.microsoft.com/office/drawing/2014/main" id="{7C620ED8-05B9-4EE2-A144-12F569657F6A}"/>
            </a:ext>
          </a:extLst>
        </xdr:cNvPr>
        <xdr:cNvSpPr txBox="1"/>
      </xdr:nvSpPr>
      <xdr:spPr>
        <a:xfrm>
          <a:off x="6669607" y="4067175"/>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a:rPr>
            <a:t>¯</a:t>
          </a: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148167</xdr:colOff>
      <xdr:row>110</xdr:row>
      <xdr:rowOff>111125</xdr:rowOff>
    </xdr:from>
    <xdr:to>
      <xdr:col>5</xdr:col>
      <xdr:colOff>408063</xdr:colOff>
      <xdr:row>116</xdr:row>
      <xdr:rowOff>294521</xdr:rowOff>
    </xdr:to>
    <xdr:pic>
      <xdr:nvPicPr>
        <xdr:cNvPr id="5" name="Imagen 24"/>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96" r="1269"/>
        <a:stretch/>
      </xdr:blipFill>
      <xdr:spPr>
        <a:xfrm>
          <a:off x="157692" y="21218525"/>
          <a:ext cx="3041196" cy="1802646"/>
        </a:xfrm>
        <a:prstGeom prst="rect">
          <a:avLst/>
        </a:prstGeom>
        <a:ln w="19050">
          <a:solidFill>
            <a:schemeClr val="tx1"/>
          </a:solidFill>
        </a:ln>
      </xdr:spPr>
    </xdr:pic>
    <xdr:clientData/>
  </xdr:twoCellAnchor>
  <xdr:twoCellAnchor editAs="oneCell">
    <xdr:from>
      <xdr:col>6</xdr:col>
      <xdr:colOff>332052</xdr:colOff>
      <xdr:row>110</xdr:row>
      <xdr:rowOff>123032</xdr:rowOff>
    </xdr:from>
    <xdr:to>
      <xdr:col>10</xdr:col>
      <xdr:colOff>481637</xdr:colOff>
      <xdr:row>116</xdr:row>
      <xdr:rowOff>306428</xdr:rowOff>
    </xdr:to>
    <xdr:pic>
      <xdr:nvPicPr>
        <xdr:cNvPr id="6" name="Imagen 23"/>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047" r="1176"/>
        <a:stretch/>
      </xdr:blipFill>
      <xdr:spPr>
        <a:xfrm>
          <a:off x="3837252" y="21230432"/>
          <a:ext cx="3007085" cy="1802646"/>
        </a:xfrm>
        <a:prstGeom prst="rect">
          <a:avLst/>
        </a:prstGeom>
        <a:ln w="19050">
          <a:solidFill>
            <a:schemeClr val="tx1"/>
          </a:solidFill>
        </a:ln>
      </xdr:spPr>
    </xdr:pic>
    <xdr:clientData/>
  </xdr:twoCellAnchor>
  <xdr:twoCellAnchor editAs="oneCell">
    <xdr:from>
      <xdr:col>6</xdr:col>
      <xdr:colOff>154781</xdr:colOff>
      <xdr:row>119</xdr:row>
      <xdr:rowOff>193437</xdr:rowOff>
    </xdr:from>
    <xdr:to>
      <xdr:col>10</xdr:col>
      <xdr:colOff>571501</xdr:colOff>
      <xdr:row>119</xdr:row>
      <xdr:rowOff>1660763</xdr:rowOff>
    </xdr:to>
    <xdr:pic>
      <xdr:nvPicPr>
        <xdr:cNvPr id="7" name="Imagen 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59981" y="23824962"/>
          <a:ext cx="3274220" cy="1467326"/>
        </a:xfrm>
        <a:prstGeom prst="rect">
          <a:avLst/>
        </a:prstGeom>
      </xdr:spPr>
    </xdr:pic>
    <xdr:clientData/>
  </xdr:twoCellAnchor>
  <xdr:twoCellAnchor editAs="oneCell">
    <xdr:from>
      <xdr:col>11</xdr:col>
      <xdr:colOff>67498</xdr:colOff>
      <xdr:row>119</xdr:row>
      <xdr:rowOff>77997</xdr:rowOff>
    </xdr:from>
    <xdr:to>
      <xdr:col>13</xdr:col>
      <xdr:colOff>457199</xdr:colOff>
      <xdr:row>119</xdr:row>
      <xdr:rowOff>1940719</xdr:rowOff>
    </xdr:to>
    <xdr:pic>
      <xdr:nvPicPr>
        <xdr:cNvPr id="8" name="Imagen 1"/>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144573" y="23709522"/>
          <a:ext cx="1818451" cy="1862722"/>
        </a:xfrm>
        <a:prstGeom prst="rect">
          <a:avLst/>
        </a:prstGeom>
      </xdr:spPr>
    </xdr:pic>
    <xdr:clientData/>
  </xdr:twoCellAnchor>
  <xdr:twoCellAnchor editAs="oneCell">
    <xdr:from>
      <xdr:col>1</xdr:col>
      <xdr:colOff>144145</xdr:colOff>
      <xdr:row>119</xdr:row>
      <xdr:rowOff>100012</xdr:rowOff>
    </xdr:from>
    <xdr:to>
      <xdr:col>5</xdr:col>
      <xdr:colOff>568325</xdr:colOff>
      <xdr:row>119</xdr:row>
      <xdr:rowOff>1881188</xdr:rowOff>
    </xdr:to>
    <xdr:pic>
      <xdr:nvPicPr>
        <xdr:cNvPr id="9" name="Imagen 14"/>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3670" y="23731537"/>
          <a:ext cx="3205480" cy="1781176"/>
        </a:xfrm>
        <a:prstGeom prst="rect">
          <a:avLst/>
        </a:prstGeom>
      </xdr:spPr>
    </xdr:pic>
    <xdr:clientData/>
  </xdr:twoCellAnchor>
  <xdr:twoCellAnchor editAs="oneCell">
    <xdr:from>
      <xdr:col>13</xdr:col>
      <xdr:colOff>520701</xdr:colOff>
      <xdr:row>119</xdr:row>
      <xdr:rowOff>101600</xdr:rowOff>
    </xdr:from>
    <xdr:to>
      <xdr:col>15</xdr:col>
      <xdr:colOff>583407</xdr:colOff>
      <xdr:row>119</xdr:row>
      <xdr:rowOff>1905000</xdr:rowOff>
    </xdr:to>
    <xdr:pic>
      <xdr:nvPicPr>
        <xdr:cNvPr id="10" name="Imagen 1"/>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026526" y="23733125"/>
          <a:ext cx="1491456" cy="1803400"/>
        </a:xfrm>
        <a:prstGeom prst="rect">
          <a:avLst/>
        </a:prstGeom>
      </xdr:spPr>
    </xdr:pic>
    <xdr:clientData/>
  </xdr:twoCellAnchor>
  <xdr:oneCellAnchor>
    <xdr:from>
      <xdr:col>4</xdr:col>
      <xdr:colOff>707523</xdr:colOff>
      <xdr:row>88</xdr:row>
      <xdr:rowOff>87920</xdr:rowOff>
    </xdr:from>
    <xdr:ext cx="1519198" cy="302519"/>
    <mc:AlternateContent xmlns:mc="http://schemas.openxmlformats.org/markup-compatibility/2006" xmlns:a14="http://schemas.microsoft.com/office/drawing/2010/main">
      <mc:Choice Requires="a14">
        <xdr:sp macro="" textlink="">
          <xdr:nvSpPr>
            <xdr:cNvPr id="12" name="CuadroTexto 15">
              <a:extLst>
                <a:ext uri="{FF2B5EF4-FFF2-40B4-BE49-F238E27FC236}">
                  <a16:creationId xmlns:a16="http://schemas.microsoft.com/office/drawing/2014/main" id="{14D38863-A958-44A1-BF80-1962F5ABE349}"/>
                </a:ext>
              </a:extLst>
            </xdr:cNvPr>
            <xdr:cNvSpPr txBox="1"/>
          </xdr:nvSpPr>
          <xdr:spPr>
            <a:xfrm>
              <a:off x="2783973" y="169852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50" b="1" i="1">
                            <a:latin typeface="Cambria Math" panose="02040503050406030204" pitchFamily="18" charset="0"/>
                          </a:rPr>
                        </m:ctrlPr>
                      </m:barPr>
                      <m:e>
                        <m:r>
                          <a:rPr lang="es-CO" sz="1050" b="1" i="0">
                            <a:latin typeface="Cambria Math" panose="02040503050406030204" pitchFamily="18" charset="0"/>
                          </a:rPr>
                          <m:t>𝐕𝐢</m:t>
                        </m:r>
                      </m:e>
                    </m:bar>
                    <m:r>
                      <a:rPr lang="es-CO" sz="1050" b="1" i="0">
                        <a:latin typeface="Cambria Math" panose="02040503050406030204" pitchFamily="18" charset="0"/>
                      </a:rPr>
                      <m:t>=</m:t>
                    </m:r>
                    <m:f>
                      <m:fPr>
                        <m:ctrlPr>
                          <a:rPr lang="es-CO" sz="1050" b="1" i="1">
                            <a:latin typeface="Cambria Math" panose="02040503050406030204" pitchFamily="18" charset="0"/>
                          </a:rPr>
                        </m:ctrlPr>
                      </m:fPr>
                      <m:num>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𝟐</m:t>
                            </m:r>
                          </m:sub>
                        </m:sSub>
                        <m:r>
                          <a:rPr lang="es-CO" sz="1050" b="1" i="0">
                            <a:latin typeface="Cambria Math" panose="02040503050406030204" pitchFamily="18" charset="0"/>
                          </a:rPr>
                          <m:t>+</m:t>
                        </m:r>
                        <m:r>
                          <a:rPr lang="es-CO" sz="1050" b="1" i="0">
                            <a:latin typeface="Cambria Math" panose="02040503050406030204" pitchFamily="18" charset="0"/>
                          </a:rPr>
                          <m:t>𝟐</m:t>
                        </m:r>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𝟒</m:t>
                            </m:r>
                          </m:sub>
                        </m:sSub>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𝟖</m:t>
                            </m:r>
                          </m:sub>
                        </m:sSub>
                      </m:num>
                      <m:den>
                        <m:r>
                          <a:rPr lang="es-CO" sz="1050" b="1" i="0">
                            <a:latin typeface="Cambria Math" panose="02040503050406030204" pitchFamily="18" charset="0"/>
                          </a:rPr>
                          <m:t>𝟒</m:t>
                        </m:r>
                      </m:den>
                    </m:f>
                  </m:oMath>
                </m:oMathPara>
              </a14:m>
              <a:endParaRPr lang="es-CO" sz="1050" b="1" i="0"/>
            </a:p>
          </xdr:txBody>
        </xdr:sp>
      </mc:Choice>
      <mc:Fallback xmlns="">
        <xdr:sp macro="" textlink="">
          <xdr:nvSpPr>
            <xdr:cNvPr id="12" name="CuadroTexto 15">
              <a:extLst>
                <a:ext uri="{FF2B5EF4-FFF2-40B4-BE49-F238E27FC236}">
                  <a16:creationId xmlns:a16="http://schemas.microsoft.com/office/drawing/2014/main" id="{14D38863-A958-44A1-BF80-1962F5ABE349}"/>
                </a:ext>
              </a:extLst>
            </xdr:cNvPr>
            <xdr:cNvSpPr txBox="1"/>
          </xdr:nvSpPr>
          <xdr:spPr>
            <a:xfrm>
              <a:off x="2783973" y="169852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latin typeface="Cambria Math" panose="02040503050406030204" pitchFamily="18" charset="0"/>
                </a:rPr>
                <a:t>¯𝐕𝐢=(𝐕_(𝟎.𝟐)+𝟐∗𝐕_(𝟎.𝟒)+𝐕_(𝟎.𝟖))/𝟒</a:t>
              </a:r>
              <a:endParaRPr lang="es-CO" sz="1050" b="1" i="0"/>
            </a:p>
          </xdr:txBody>
        </xdr:sp>
      </mc:Fallback>
    </mc:AlternateContent>
    <xdr:clientData/>
  </xdr:oneCellAnchor>
  <xdr:oneCellAnchor>
    <xdr:from>
      <xdr:col>4</xdr:col>
      <xdr:colOff>455076</xdr:colOff>
      <xdr:row>91</xdr:row>
      <xdr:rowOff>110032</xdr:rowOff>
    </xdr:from>
    <xdr:ext cx="4086888" cy="308674"/>
    <mc:AlternateContent xmlns:mc="http://schemas.openxmlformats.org/markup-compatibility/2006" xmlns:a14="http://schemas.microsoft.com/office/drawing/2010/main">
      <mc:Choice Requires="a14">
        <xdr:sp macro="" textlink="">
          <xdr:nvSpPr>
            <xdr:cNvPr id="13" name="33 CuadroTexto">
              <a:extLst>
                <a:ext uri="{FF2B5EF4-FFF2-40B4-BE49-F238E27FC236}">
                  <a16:creationId xmlns:a16="http://schemas.microsoft.com/office/drawing/2014/main" id="{47CA8606-176C-4751-B053-DDBCF697BD59}"/>
                </a:ext>
              </a:extLst>
            </xdr:cNvPr>
            <xdr:cNvSpPr txBox="1"/>
          </xdr:nvSpPr>
          <xdr:spPr>
            <a:xfrm>
              <a:off x="2531526" y="175217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bar>
                      <m:barPr>
                        <m:pos m:val="top"/>
                        <m:ctrlPr>
                          <a:rPr lang="es-CO" sz="1050" b="1" i="1">
                            <a:solidFill>
                              <a:sysClr val="windowText" lastClr="000000"/>
                            </a:solidFill>
                            <a:effectLst/>
                            <a:latin typeface="Cambria Math" panose="02040503050406030204" pitchFamily="18" charset="0"/>
                            <a:ea typeface="+mn-ea"/>
                            <a:cs typeface="+mn-cs"/>
                          </a:rPr>
                        </m:ctrlPr>
                      </m:barPr>
                      <m:e>
                        <m:r>
                          <a:rPr lang="es-CO" sz="1050" b="1" i="0">
                            <a:solidFill>
                              <a:sysClr val="windowText" lastClr="000000"/>
                            </a:solidFill>
                            <a:effectLst/>
                            <a:latin typeface="Cambria Math" panose="02040503050406030204" pitchFamily="18" charset="0"/>
                            <a:ea typeface="+mn-ea"/>
                            <a:cs typeface="+mn-cs"/>
                          </a:rPr>
                          <m:t>𝐕𝐢</m:t>
                        </m:r>
                      </m:e>
                    </m:bar>
                    <m:r>
                      <a:rPr lang="es-ES" sz="1050" b="1" i="0">
                        <a:solidFill>
                          <a:sysClr val="windowText" lastClr="000000"/>
                        </a:solidFill>
                        <a:latin typeface="Cambria Math" panose="02040503050406030204" pitchFamily="18" charset="0"/>
                        <a:ea typeface="+mn-ea"/>
                        <a:cs typeface="+mn-cs"/>
                      </a:rPr>
                      <m:t>=</m:t>
                    </m:r>
                    <m:f>
                      <m:fPr>
                        <m:ctrlPr>
                          <a:rPr lang="es-ES" sz="1050" b="1" i="1">
                            <a:solidFill>
                              <a:sysClr val="windowText" lastClr="000000"/>
                            </a:solidFill>
                            <a:latin typeface="Cambria Math" panose="02040503050406030204" pitchFamily="18" charset="0"/>
                            <a:ea typeface="+mn-ea"/>
                            <a:cs typeface="+mn-cs"/>
                          </a:rPr>
                        </m:ctrlPr>
                      </m:fPr>
                      <m:num>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𝟏</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𝟐</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𝟑</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𝟒</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𝟓</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𝟔</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𝟕</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𝟖</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𝟗</m:t>
                                </m:r>
                              </m:sub>
                            </m:sSub>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𝐬𝐮𝐩𝐟</m:t>
                            </m:r>
                            <m:r>
                              <a:rPr lang="es-CO" sz="1050" b="1" i="0">
                                <a:solidFill>
                                  <a:sysClr val="windowText" lastClr="000000"/>
                                </a:solidFill>
                                <a:latin typeface="Cambria Math" panose="02040503050406030204" pitchFamily="18" charset="0"/>
                                <a:ea typeface="+mn-ea"/>
                                <a:cs typeface="+mn-cs"/>
                              </a:rPr>
                              <m:t> </m:t>
                            </m:r>
                          </m:sub>
                        </m:sSub>
                      </m:num>
                      <m:den>
                        <m:r>
                          <a:rPr lang="es-CO" sz="1050" b="1" i="0">
                            <a:solidFill>
                              <a:sysClr val="windowText" lastClr="000000"/>
                            </a:solidFill>
                            <a:latin typeface="Cambria Math" panose="02040503050406030204" pitchFamily="18" charset="0"/>
                            <a:ea typeface="+mn-ea"/>
                            <a:cs typeface="+mn-cs"/>
                          </a:rPr>
                          <m:t>𝟏𝟎</m:t>
                        </m:r>
                      </m:den>
                    </m:f>
                    <m:r>
                      <a:rPr lang="es-ES" sz="1050" b="1" i="0">
                        <a:solidFill>
                          <a:sysClr val="windowText" lastClr="000000"/>
                        </a:solidFill>
                        <a:latin typeface="Cambria Math" panose="02040503050406030204" pitchFamily="18" charset="0"/>
                        <a:ea typeface="+mn-ea"/>
                        <a:cs typeface="+mn-cs"/>
                      </a:rPr>
                      <m:t> </m:t>
                    </m:r>
                  </m:oMath>
                </m:oMathPara>
              </a14:m>
              <a:endParaRPr lang="es-ES" sz="1050" b="1" i="0">
                <a:solidFill>
                  <a:sysClr val="windowText" lastClr="000000"/>
                </a:solidFill>
                <a:latin typeface="Cambria Math" panose="02040503050406030204" pitchFamily="18" charset="0"/>
                <a:ea typeface="+mn-ea"/>
                <a:cs typeface="+mn-cs"/>
              </a:endParaRPr>
            </a:p>
          </xdr:txBody>
        </xdr:sp>
      </mc:Choice>
      <mc:Fallback xmlns="">
        <xdr:sp macro="" textlink="">
          <xdr:nvSpPr>
            <xdr:cNvPr id="13" name="33 CuadroTexto">
              <a:extLst>
                <a:ext uri="{FF2B5EF4-FFF2-40B4-BE49-F238E27FC236}">
                  <a16:creationId xmlns:a16="http://schemas.microsoft.com/office/drawing/2014/main" id="{47CA8606-176C-4751-B053-DDBCF697BD59}"/>
                </a:ext>
              </a:extLst>
            </xdr:cNvPr>
            <xdr:cNvSpPr txBox="1"/>
          </xdr:nvSpPr>
          <xdr:spPr>
            <a:xfrm>
              <a:off x="2531526" y="175217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050" b="1" i="0">
                  <a:solidFill>
                    <a:sysClr val="windowText" lastClr="000000"/>
                  </a:solidFill>
                  <a:effectLst/>
                  <a:latin typeface="Cambria Math" panose="02040503050406030204" pitchFamily="18" charset="0"/>
                  <a:ea typeface="+mn-ea"/>
                  <a:cs typeface="+mn-cs"/>
                </a:rPr>
                <a:t>¯𝐕𝐢</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𝟐</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𝟑</a:t>
              </a:r>
              <a:r>
                <a:rPr lang="es-ES" sz="1050" b="1" i="0">
                  <a:solidFill>
                    <a:sysClr val="windowText" lastClr="000000"/>
                  </a:solidFill>
                  <a:latin typeface="Cambria Math" panose="02040503050406030204" pitchFamily="18" charset="0"/>
                  <a:ea typeface="+mn-ea"/>
                  <a:cs typeface="+mn-cs"/>
                </a:rPr>
                <a:t>)+𝐕_(𝟎.𝟒)+𝐕_(𝟎.</a:t>
              </a:r>
              <a:r>
                <a:rPr lang="es-CO" sz="1050" b="1" i="0">
                  <a:solidFill>
                    <a:sysClr val="windowText" lastClr="000000"/>
                  </a:solidFill>
                  <a:latin typeface="Cambria Math" panose="02040503050406030204" pitchFamily="18" charset="0"/>
                  <a:ea typeface="+mn-ea"/>
                  <a:cs typeface="+mn-cs"/>
                </a:rPr>
                <a:t>𝟓</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𝟔</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𝟕</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𝟖</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𝟗</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𝐬𝐮𝐩𝐟 </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𝟏𝟎</a:t>
              </a:r>
              <a:r>
                <a:rPr lang="es-ES" sz="1050" b="1" i="0">
                  <a:solidFill>
                    <a:sysClr val="windowText" lastClr="000000"/>
                  </a:solidFill>
                  <a:latin typeface="Cambria Math" panose="02040503050406030204" pitchFamily="18" charset="0"/>
                  <a:ea typeface="+mn-ea"/>
                  <a:cs typeface="+mn-cs"/>
                </a:rPr>
                <a:t>  </a:t>
              </a:r>
            </a:p>
          </xdr:txBody>
        </xdr:sp>
      </mc:Fallback>
    </mc:AlternateContent>
    <xdr:clientData/>
  </xdr:oneCellAnchor>
  <xdr:oneCellAnchor>
    <xdr:from>
      <xdr:col>10</xdr:col>
      <xdr:colOff>342110</xdr:colOff>
      <xdr:row>91</xdr:row>
      <xdr:rowOff>62344</xdr:rowOff>
    </xdr:from>
    <xdr:ext cx="1313516" cy="355023"/>
    <mc:AlternateContent xmlns:mc="http://schemas.openxmlformats.org/markup-compatibility/2006" xmlns:a14="http://schemas.microsoft.com/office/drawing/2010/main">
      <mc:Choice Requires="a14">
        <xdr:sp macro="" textlink="">
          <xdr:nvSpPr>
            <xdr:cNvPr id="14" name="20 CuadroTexto">
              <a:extLst>
                <a:ext uri="{FF2B5EF4-FFF2-40B4-BE49-F238E27FC236}">
                  <a16:creationId xmlns:a16="http://schemas.microsoft.com/office/drawing/2014/main" id="{B890F03E-4165-4DE0-9AFB-4A22B6951804}"/>
                </a:ext>
              </a:extLst>
            </xdr:cNvPr>
            <xdr:cNvSpPr txBox="1"/>
          </xdr:nvSpPr>
          <xdr:spPr>
            <a:xfrm>
              <a:off x="6704810" y="174740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f>
                      <m:fPr>
                        <m:ctrlPr>
                          <a:rPr lang="es-CO" sz="1050" b="1" i="1">
                            <a:solidFill>
                              <a:schemeClr val="tx1"/>
                            </a:solidFill>
                            <a:effectLst/>
                            <a:latin typeface="Cambria Math" panose="02040503050406030204" pitchFamily="18" charset="0"/>
                            <a:ea typeface="+mn-ea"/>
                            <a:cs typeface="+mn-cs"/>
                          </a:rPr>
                        </m:ctrlPr>
                      </m:fPr>
                      <m:num>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sub>
                        </m:sSub>
                        <m:r>
                          <a:rPr lang="es-CO" sz="1050" b="1" i="0">
                            <a:solidFill>
                              <a:schemeClr val="tx1"/>
                            </a:solidFill>
                            <a:effectLst/>
                            <a:latin typeface="Cambria Math" panose="02040503050406030204" pitchFamily="18" charset="0"/>
                            <a:ea typeface="+mn-ea"/>
                            <a:cs typeface="+mn-cs"/>
                          </a:rPr>
                          <m:t>+</m:t>
                        </m:r>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𝟏</m:t>
                            </m:r>
                            <m:r>
                              <a:rPr lang="es-CO" sz="1050" b="1" i="0">
                                <a:solidFill>
                                  <a:schemeClr val="tx1"/>
                                </a:solidFill>
                                <a:effectLst/>
                                <a:latin typeface="Cambria Math" panose="02040503050406030204" pitchFamily="18" charset="0"/>
                                <a:ea typeface="+mn-ea"/>
                                <a:cs typeface="+mn-cs"/>
                              </a:rPr>
                              <m:t> </m:t>
                            </m:r>
                          </m:sub>
                        </m:sSub>
                        <m:r>
                          <a:rPr lang="es-CO" sz="1050" b="1" i="0">
                            <a:solidFill>
                              <a:schemeClr val="tx1"/>
                            </a:solidFill>
                            <a:effectLst/>
                            <a:latin typeface="Cambria Math" panose="02040503050406030204" pitchFamily="18" charset="0"/>
                            <a:ea typeface="+mn-ea"/>
                            <a:cs typeface="+mn-cs"/>
                          </a:rPr>
                          <m:t>)</m:t>
                        </m:r>
                        <m:r>
                          <a:rPr lang="es-ES" sz="1050" b="1" i="0">
                            <a:solidFill>
                              <a:schemeClr val="tx1"/>
                            </a:solidFill>
                            <a:effectLst/>
                            <a:latin typeface="Cambria Math"/>
                            <a:ea typeface="+mn-ea"/>
                            <a:cs typeface="+mn-cs"/>
                          </a:rPr>
                          <m:t>∗</m:t>
                        </m:r>
                        <m:r>
                          <a:rPr lang="es-CO" sz="1050" b="1" i="0">
                            <a:solidFill>
                              <a:schemeClr val="tx1"/>
                            </a:solidFill>
                            <a:effectLst/>
                            <a:latin typeface="Cambria Math" panose="02040503050406030204" pitchFamily="18" charset="0"/>
                            <a:ea typeface="+mn-ea"/>
                            <a:cs typeface="+mn-cs"/>
                          </a:rPr>
                          <m:t>𝐛</m:t>
                        </m:r>
                      </m:num>
                      <m:den>
                        <m:r>
                          <a:rPr lang="es-CO" sz="1050" b="1" i="0">
                            <a:solidFill>
                              <a:schemeClr val="tx1"/>
                            </a:solidFill>
                            <a:effectLst/>
                            <a:latin typeface="Cambria Math" panose="02040503050406030204" pitchFamily="18" charset="0"/>
                            <a:ea typeface="+mn-ea"/>
                            <a:cs typeface="+mn-cs"/>
                          </a:rPr>
                          <m:t>𝟐</m:t>
                        </m:r>
                      </m:den>
                    </m:f>
                  </m:oMath>
                </m:oMathPara>
              </a14:m>
              <a:endParaRPr lang="es-ES" sz="1050" b="1" i="0">
                <a:solidFill>
                  <a:schemeClr val="tx1"/>
                </a:solidFill>
                <a:effectLst/>
                <a:latin typeface="+mn-lt"/>
                <a:ea typeface="+mn-ea"/>
                <a:cs typeface="+mn-cs"/>
              </a:endParaRPr>
            </a:p>
          </xdr:txBody>
        </xdr:sp>
      </mc:Choice>
      <mc:Fallback xmlns="">
        <xdr:sp macro="" textlink="">
          <xdr:nvSpPr>
            <xdr:cNvPr id="14" name="20 CuadroTexto">
              <a:extLst>
                <a:ext uri="{FF2B5EF4-FFF2-40B4-BE49-F238E27FC236}">
                  <a16:creationId xmlns:a16="http://schemas.microsoft.com/office/drawing/2014/main" id="{B890F03E-4165-4DE0-9AFB-4A22B6951804}"/>
                </a:ext>
              </a:extLst>
            </xdr:cNvPr>
            <xdr:cNvSpPr txBox="1"/>
          </xdr:nvSpPr>
          <xdr:spPr>
            <a:xfrm>
              <a:off x="6704810" y="174740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s-ES" sz="1050" b="1" i="0">
                  <a:solidFill>
                    <a:schemeClr val="tx1"/>
                  </a:solidFill>
                  <a:effectLst/>
                  <a:latin typeface="Cambria Math"/>
                  <a:ea typeface="+mn-ea"/>
                  <a:cs typeface="+mn-cs"/>
                </a:rPr>
                <a:t>𝐀𝐢=</a:t>
              </a:r>
              <a:r>
                <a:rPr lang="es-CO" sz="1050" b="1" i="0">
                  <a:solidFill>
                    <a:schemeClr val="tx1"/>
                  </a:solidFill>
                  <a:effectLst/>
                  <a:latin typeface="Cambria Math" panose="02040503050406030204" pitchFamily="18" charset="0"/>
                  <a:ea typeface="+mn-ea"/>
                  <a:cs typeface="+mn-cs"/>
                </a:rPr>
                <a:t>(〖(𝐡〗_𝐢+𝐡_(𝐢+𝟏 ))</a:t>
              </a:r>
              <a:r>
                <a:rPr lang="es-ES" sz="1050" b="1" i="0">
                  <a:solidFill>
                    <a:schemeClr val="tx1"/>
                  </a:solidFill>
                  <a:effectLst/>
                  <a:latin typeface="Cambria Math"/>
                  <a:ea typeface="+mn-ea"/>
                  <a:cs typeface="+mn-cs"/>
                </a:rPr>
                <a:t>∗</a:t>
              </a:r>
              <a:r>
                <a:rPr lang="es-CO" sz="1050" b="1" i="0">
                  <a:solidFill>
                    <a:schemeClr val="tx1"/>
                  </a:solidFill>
                  <a:effectLst/>
                  <a:latin typeface="Cambria Math" panose="02040503050406030204" pitchFamily="18" charset="0"/>
                  <a:ea typeface="+mn-ea"/>
                  <a:cs typeface="+mn-cs"/>
                </a:rPr>
                <a:t>𝐛)/𝟐</a:t>
              </a:r>
              <a:endParaRPr lang="es-ES" sz="1050" b="1" i="0">
                <a:solidFill>
                  <a:schemeClr val="tx1"/>
                </a:solidFill>
                <a:effectLst/>
                <a:latin typeface="+mn-lt"/>
                <a:ea typeface="+mn-ea"/>
                <a:cs typeface="+mn-cs"/>
              </a:endParaRPr>
            </a:p>
          </xdr:txBody>
        </xdr:sp>
      </mc:Fallback>
    </mc:AlternateContent>
    <xdr:clientData/>
  </xdr:oneCellAnchor>
  <xdr:oneCellAnchor>
    <xdr:from>
      <xdr:col>14</xdr:col>
      <xdr:colOff>263225</xdr:colOff>
      <xdr:row>91</xdr:row>
      <xdr:rowOff>133481</xdr:rowOff>
    </xdr:from>
    <xdr:ext cx="1059883" cy="279820"/>
    <mc:AlternateContent xmlns:mc="http://schemas.openxmlformats.org/markup-compatibility/2006" xmlns:a14="http://schemas.microsoft.com/office/drawing/2010/main">
      <mc:Choice Requires="a14">
        <xdr:sp macro="" textlink="">
          <xdr:nvSpPr>
            <xdr:cNvPr id="15" name="19 CuadroTexto">
              <a:extLst>
                <a:ext uri="{FF2B5EF4-FFF2-40B4-BE49-F238E27FC236}">
                  <a16:creationId xmlns:a16="http://schemas.microsoft.com/office/drawing/2014/main" id="{4B78248E-C7BB-4DE6-B215-EE8384164C2D}"/>
                </a:ext>
              </a:extLst>
            </xdr:cNvPr>
            <xdr:cNvSpPr txBox="1"/>
          </xdr:nvSpPr>
          <xdr:spPr>
            <a:xfrm>
              <a:off x="9483425" y="175451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𝐐𝐢</m:t>
                    </m:r>
                    <m:r>
                      <a:rPr lang="es-ES" sz="1050" b="1" i="0">
                        <a:solidFill>
                          <a:schemeClr val="tx1"/>
                        </a:solidFill>
                        <a:effectLst/>
                        <a:latin typeface="Cambria Math"/>
                        <a:ea typeface="+mn-ea"/>
                        <a:cs typeface="+mn-cs"/>
                      </a:rPr>
                      <m:t>=</m:t>
                    </m:r>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bar>
                      <m:barPr>
                        <m:pos m:val="top"/>
                        <m:ctrlPr>
                          <a:rPr lang="es-CO" sz="1050" b="1" i="1">
                            <a:solidFill>
                              <a:schemeClr val="tx1"/>
                            </a:solidFill>
                            <a:effectLst/>
                            <a:latin typeface="Cambria Math" panose="02040503050406030204" pitchFamily="18" charset="0"/>
                            <a:ea typeface="+mn-ea"/>
                            <a:cs typeface="+mn-cs"/>
                          </a:rPr>
                        </m:ctrlPr>
                      </m:barPr>
                      <m:e>
                        <m:r>
                          <a:rPr lang="es-CO" sz="1050" b="1" i="0">
                            <a:solidFill>
                              <a:schemeClr val="tx1"/>
                            </a:solidFill>
                            <a:effectLst/>
                            <a:latin typeface="Cambria Math" panose="02040503050406030204" pitchFamily="18" charset="0"/>
                            <a:ea typeface="+mn-ea"/>
                            <a:cs typeface="+mn-cs"/>
                          </a:rPr>
                          <m:t>𝐕𝐢</m:t>
                        </m:r>
                      </m:e>
                    </m:bar>
                  </m:oMath>
                </m:oMathPara>
              </a14:m>
              <a:endParaRPr lang="es-ES" sz="1050" b="1" i="0">
                <a:solidFill>
                  <a:schemeClr val="tx1"/>
                </a:solidFill>
                <a:effectLst/>
                <a:latin typeface="+mn-lt"/>
                <a:ea typeface="+mn-ea"/>
                <a:cs typeface="+mn-cs"/>
              </a:endParaRPr>
            </a:p>
          </xdr:txBody>
        </xdr:sp>
      </mc:Choice>
      <mc:Fallback xmlns="">
        <xdr:sp macro="" textlink="">
          <xdr:nvSpPr>
            <xdr:cNvPr id="15" name="19 CuadroTexto">
              <a:extLst>
                <a:ext uri="{FF2B5EF4-FFF2-40B4-BE49-F238E27FC236}">
                  <a16:creationId xmlns:a16="http://schemas.microsoft.com/office/drawing/2014/main" id="{4B78248E-C7BB-4DE6-B215-EE8384164C2D}"/>
                </a:ext>
              </a:extLst>
            </xdr:cNvPr>
            <xdr:cNvSpPr txBox="1"/>
          </xdr:nvSpPr>
          <xdr:spPr>
            <a:xfrm>
              <a:off x="9483425" y="175451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050" b="1" i="0">
                  <a:solidFill>
                    <a:schemeClr val="tx1"/>
                  </a:solidFill>
                  <a:effectLst/>
                  <a:latin typeface="Cambria Math"/>
                  <a:ea typeface="+mn-ea"/>
                  <a:cs typeface="+mn-cs"/>
                </a:rPr>
                <a:t>𝐐𝐢=𝐀𝐢∗</a:t>
              </a:r>
              <a:r>
                <a:rPr lang="es-CO" sz="1050" b="1" i="0">
                  <a:solidFill>
                    <a:schemeClr val="tx1"/>
                  </a:solidFill>
                  <a:effectLst/>
                  <a:latin typeface="Cambria Math" panose="02040503050406030204" pitchFamily="18" charset="0"/>
                  <a:ea typeface="+mn-ea"/>
                  <a:cs typeface="+mn-cs"/>
                </a:rPr>
                <a:t>¯𝐕𝐢</a:t>
              </a:r>
              <a:endParaRPr lang="es-ES" sz="1050" b="1" i="0">
                <a:solidFill>
                  <a:schemeClr val="tx1"/>
                </a:solidFill>
                <a:effectLst/>
                <a:latin typeface="+mn-lt"/>
                <a:ea typeface="+mn-ea"/>
                <a:cs typeface="+mn-cs"/>
              </a:endParaRPr>
            </a:p>
          </xdr:txBody>
        </xdr:sp>
      </mc:Fallback>
    </mc:AlternateContent>
    <xdr:clientData/>
  </xdr:oneCellAnchor>
  <xdr:oneCellAnchor>
    <xdr:from>
      <xdr:col>2</xdr:col>
      <xdr:colOff>311720</xdr:colOff>
      <xdr:row>91</xdr:row>
      <xdr:rowOff>102839</xdr:rowOff>
    </xdr:from>
    <xdr:ext cx="1058367" cy="328360"/>
    <mc:AlternateContent xmlns:mc="http://schemas.openxmlformats.org/markup-compatibility/2006" xmlns:a14="http://schemas.microsoft.com/office/drawing/2010/main">
      <mc:Choice Requires="a14">
        <xdr:sp macro="" textlink="">
          <xdr:nvSpPr>
            <xdr:cNvPr id="16" name="CuadroTexto 19">
              <a:extLst>
                <a:ext uri="{FF2B5EF4-FFF2-40B4-BE49-F238E27FC236}">
                  <a16:creationId xmlns:a16="http://schemas.microsoft.com/office/drawing/2014/main" id="{756197F7-E6FE-49DD-AEE2-CFBBF99A9C66}"/>
                </a:ext>
              </a:extLst>
            </xdr:cNvPr>
            <xdr:cNvSpPr txBox="1"/>
          </xdr:nvSpPr>
          <xdr:spPr>
            <a:xfrm>
              <a:off x="959420" y="175145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050" b="1" i="0" u="none">
                        <a:solidFill>
                          <a:sysClr val="windowText" lastClr="000000"/>
                        </a:solidFill>
                        <a:latin typeface="Cambria Math" panose="02040503050406030204" pitchFamily="18" charset="0"/>
                      </a:rPr>
                      <m:t>𝐐</m:t>
                    </m:r>
                    <m:d>
                      <m:dPr>
                        <m:begChr m:val="["/>
                        <m:endChr m:val="]"/>
                        <m:ctrlPr>
                          <a:rPr lang="es-CO" sz="1050" b="1" i="1" u="none">
                            <a:solidFill>
                              <a:sysClr val="windowText" lastClr="000000"/>
                            </a:solidFill>
                            <a:latin typeface="Cambria Math" panose="02040503050406030204" pitchFamily="18" charset="0"/>
                          </a:rPr>
                        </m:ctrlPr>
                      </m:dPr>
                      <m:e>
                        <m:r>
                          <a:rPr lang="es-CO" sz="1050" b="1" i="0" u="none">
                            <a:solidFill>
                              <a:sysClr val="windowText" lastClr="000000"/>
                            </a:solidFill>
                            <a:latin typeface="Cambria Math" panose="02040503050406030204" pitchFamily="18" charset="0"/>
                          </a:rPr>
                          <m:t>%</m:t>
                        </m:r>
                      </m:e>
                    </m:d>
                    <m:r>
                      <a:rPr lang="es-CO" sz="1050" b="1" i="0" u="none">
                        <a:solidFill>
                          <a:sysClr val="windowText" lastClr="000000"/>
                        </a:solidFill>
                        <a:latin typeface="Cambria Math" panose="02040503050406030204" pitchFamily="18" charset="0"/>
                      </a:rPr>
                      <m:t>= </m:t>
                    </m:r>
                    <m:f>
                      <m:fPr>
                        <m:ctrlPr>
                          <a:rPr lang="es-CO" sz="1050" b="1" i="1" u="none">
                            <a:solidFill>
                              <a:sysClr val="windowText" lastClr="000000"/>
                            </a:solidFill>
                            <a:latin typeface="Cambria Math" panose="02040503050406030204" pitchFamily="18" charset="0"/>
                          </a:rPr>
                        </m:ctrlPr>
                      </m:fPr>
                      <m:num>
                        <m:r>
                          <a:rPr lang="es-CO" sz="1050" b="1" i="0" u="none">
                            <a:solidFill>
                              <a:sysClr val="windowText" lastClr="000000"/>
                            </a:solidFill>
                            <a:latin typeface="Cambria Math" panose="02040503050406030204" pitchFamily="18" charset="0"/>
                          </a:rPr>
                          <m:t>𝐐𝐢</m:t>
                        </m:r>
                      </m:num>
                      <m:den>
                        <m:r>
                          <a:rPr lang="es-CO" sz="1050" b="1" i="0" u="none">
                            <a:solidFill>
                              <a:sysClr val="windowText" lastClr="000000"/>
                            </a:solidFill>
                            <a:latin typeface="Cambria Math" panose="02040503050406030204" pitchFamily="18" charset="0"/>
                          </a:rPr>
                          <m:t>𝐐𝐭</m:t>
                        </m:r>
                      </m:den>
                    </m:f>
                    <m:r>
                      <a:rPr lang="es-CO" sz="1050" b="1" i="1" u="none">
                        <a:solidFill>
                          <a:sysClr val="windowText" lastClr="000000"/>
                        </a:solidFill>
                        <a:latin typeface="Cambria Math" panose="02040503050406030204" pitchFamily="18" charset="0"/>
                      </a:rPr>
                      <m:t>∗</m:t>
                    </m:r>
                    <m:r>
                      <a:rPr lang="es-CO" sz="1050" b="1" i="1" u="none">
                        <a:solidFill>
                          <a:sysClr val="windowText" lastClr="000000"/>
                        </a:solidFill>
                        <a:latin typeface="Cambria Math" panose="02040503050406030204" pitchFamily="18" charset="0"/>
                      </a:rPr>
                      <m:t>𝟏𝟎𝟎</m:t>
                    </m:r>
                  </m:oMath>
                </m:oMathPara>
              </a14:m>
              <a:endParaRPr lang="es-CO" sz="1050" b="1" i="0" u="none">
                <a:solidFill>
                  <a:sysClr val="windowText" lastClr="000000"/>
                </a:solidFill>
              </a:endParaRPr>
            </a:p>
          </xdr:txBody>
        </xdr:sp>
      </mc:Choice>
      <mc:Fallback xmlns="">
        <xdr:sp macro="" textlink="">
          <xdr:nvSpPr>
            <xdr:cNvPr id="16" name="CuadroTexto 19">
              <a:extLst>
                <a:ext uri="{FF2B5EF4-FFF2-40B4-BE49-F238E27FC236}">
                  <a16:creationId xmlns:a16="http://schemas.microsoft.com/office/drawing/2014/main" id="{756197F7-E6FE-49DD-AEE2-CFBBF99A9C66}"/>
                </a:ext>
              </a:extLst>
            </xdr:cNvPr>
            <xdr:cNvSpPr txBox="1"/>
          </xdr:nvSpPr>
          <xdr:spPr>
            <a:xfrm>
              <a:off x="959420" y="175145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u="none">
                  <a:solidFill>
                    <a:sysClr val="windowText" lastClr="000000"/>
                  </a:solidFill>
                  <a:latin typeface="Cambria Math" panose="02040503050406030204" pitchFamily="18" charset="0"/>
                </a:rPr>
                <a:t>𝐐[%]=  𝐐𝐢/𝐐𝐭∗𝟏𝟎𝟎</a:t>
              </a:r>
              <a:endParaRPr lang="es-CO" sz="1050" b="1" i="0" u="none">
                <a:solidFill>
                  <a:sysClr val="windowText" lastClr="000000"/>
                </a:solidFill>
              </a:endParaRPr>
            </a:p>
          </xdr:txBody>
        </xdr:sp>
      </mc:Fallback>
    </mc:AlternateContent>
    <xdr:clientData/>
  </xdr:oneCellAnchor>
  <xdr:oneCellAnchor>
    <xdr:from>
      <xdr:col>12</xdr:col>
      <xdr:colOff>436291</xdr:colOff>
      <xdr:row>91</xdr:row>
      <xdr:rowOff>129757</xdr:rowOff>
    </xdr:from>
    <xdr:ext cx="907300" cy="317972"/>
    <mc:AlternateContent xmlns:mc="http://schemas.openxmlformats.org/markup-compatibility/2006" xmlns:a14="http://schemas.microsoft.com/office/drawing/2010/main">
      <mc:Choice Requires="a14">
        <xdr:sp macro="" textlink="">
          <xdr:nvSpPr>
            <xdr:cNvPr id="17" name="CuadroTexto 20">
              <a:extLst>
                <a:ext uri="{FF2B5EF4-FFF2-40B4-BE49-F238E27FC236}">
                  <a16:creationId xmlns:a16="http://schemas.microsoft.com/office/drawing/2014/main" id="{E35B2A1D-33C4-4A4B-A9DE-2E22C5485924}"/>
                </a:ext>
              </a:extLst>
            </xdr:cNvPr>
            <xdr:cNvSpPr txBox="1"/>
          </xdr:nvSpPr>
          <xdr:spPr>
            <a:xfrm>
              <a:off x="8227741" y="175414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r>
                      <a:rPr lang="es-CO" sz="1100" b="1" i="1">
                        <a:solidFill>
                          <a:schemeClr val="tx1"/>
                        </a:solidFill>
                        <a:effectLst/>
                        <a:latin typeface="Cambria Math" panose="02040503050406030204" pitchFamily="18" charset="0"/>
                        <a:ea typeface="+mn-ea"/>
                        <a:cs typeface="+mn-cs"/>
                      </a:rPr>
                      <m:t>𝑽𝒎𝒆𝒅𝒊𝒂</m:t>
                    </m:r>
                    <m:r>
                      <a:rPr lang="es-CO" sz="1100" b="1" i="1">
                        <a:solidFill>
                          <a:schemeClr val="tx1"/>
                        </a:solidFill>
                        <a:effectLst/>
                        <a:latin typeface="Cambria Math" panose="02040503050406030204" pitchFamily="18" charset="0"/>
                        <a:ea typeface="+mn-ea"/>
                        <a:cs typeface="+mn-cs"/>
                      </a:rPr>
                      <m:t>=</m:t>
                    </m:r>
                    <m:f>
                      <m:fPr>
                        <m:ctrlPr>
                          <a:rPr lang="es-CO" sz="1100" b="1" i="1">
                            <a:solidFill>
                              <a:schemeClr val="tx1"/>
                            </a:solidFill>
                            <a:effectLst/>
                            <a:latin typeface="Cambria Math" panose="02040503050406030204" pitchFamily="18" charset="0"/>
                            <a:ea typeface="+mn-ea"/>
                            <a:cs typeface="+mn-cs"/>
                          </a:rPr>
                        </m:ctrlPr>
                      </m:fPr>
                      <m:num>
                        <m:r>
                          <a:rPr lang="es-CO" sz="1100" b="1" i="1">
                            <a:solidFill>
                              <a:schemeClr val="tx1"/>
                            </a:solidFill>
                            <a:effectLst/>
                            <a:latin typeface="Cambria Math" panose="02040503050406030204" pitchFamily="18" charset="0"/>
                            <a:ea typeface="+mn-ea"/>
                            <a:cs typeface="+mn-cs"/>
                          </a:rPr>
                          <m:t>𝑸𝒕</m:t>
                        </m:r>
                      </m:num>
                      <m:den>
                        <m:r>
                          <a:rPr lang="es-CO" sz="1100" b="1" i="1">
                            <a:solidFill>
                              <a:schemeClr val="tx1"/>
                            </a:solidFill>
                            <a:effectLst/>
                            <a:latin typeface="Cambria Math" panose="02040503050406030204" pitchFamily="18" charset="0"/>
                            <a:ea typeface="+mn-ea"/>
                            <a:cs typeface="+mn-cs"/>
                          </a:rPr>
                          <m:t>𝑨𝒊</m:t>
                        </m:r>
                      </m:den>
                    </m:f>
                  </m:oMath>
                </m:oMathPara>
              </a14:m>
              <a:endParaRPr lang="es-CO" sz="1100" b="1" i="1">
                <a:solidFill>
                  <a:schemeClr val="tx1"/>
                </a:solidFill>
                <a:effectLst/>
                <a:latin typeface="Cambria Math" panose="02040503050406030204" pitchFamily="18" charset="0"/>
                <a:ea typeface="+mn-ea"/>
                <a:cs typeface="+mn-cs"/>
              </a:endParaRPr>
            </a:p>
          </xdr:txBody>
        </xdr:sp>
      </mc:Choice>
      <mc:Fallback xmlns="">
        <xdr:sp macro="" textlink="">
          <xdr:nvSpPr>
            <xdr:cNvPr id="17" name="CuadroTexto 20">
              <a:extLst>
                <a:ext uri="{FF2B5EF4-FFF2-40B4-BE49-F238E27FC236}">
                  <a16:creationId xmlns:a16="http://schemas.microsoft.com/office/drawing/2014/main" id="{E35B2A1D-33C4-4A4B-A9DE-2E22C5485924}"/>
                </a:ext>
              </a:extLst>
            </xdr:cNvPr>
            <xdr:cNvSpPr txBox="1"/>
          </xdr:nvSpPr>
          <xdr:spPr>
            <a:xfrm>
              <a:off x="8227741" y="175414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100" b="1" i="0">
                  <a:solidFill>
                    <a:schemeClr val="tx1"/>
                  </a:solidFill>
                  <a:effectLst/>
                  <a:latin typeface="Cambria Math" panose="02040503050406030204" pitchFamily="18" charset="0"/>
                  <a:ea typeface="+mn-ea"/>
                  <a:cs typeface="+mn-cs"/>
                </a:rPr>
                <a:t>𝑽𝒎𝒆𝒅𝒊𝒂=𝑸𝒕/𝑨𝒊</a:t>
              </a:r>
              <a:endParaRPr lang="es-CO" sz="1100" b="1" i="1">
                <a:solidFill>
                  <a:schemeClr val="tx1"/>
                </a:solidFill>
                <a:effectLst/>
                <a:latin typeface="Cambria Math" panose="02040503050406030204" pitchFamily="18" charset="0"/>
                <a:ea typeface="+mn-ea"/>
                <a:cs typeface="+mn-cs"/>
              </a:endParaRPr>
            </a:p>
          </xdr:txBody>
        </xdr:sp>
      </mc:Fallback>
    </mc:AlternateContent>
    <xdr:clientData/>
  </xdr:oneCellAnchor>
  <xdr:oneCellAnchor>
    <xdr:from>
      <xdr:col>8</xdr:col>
      <xdr:colOff>56087</xdr:colOff>
      <xdr:row>88</xdr:row>
      <xdr:rowOff>56351</xdr:rowOff>
    </xdr:from>
    <xdr:ext cx="1322606" cy="342466"/>
    <mc:AlternateContent xmlns:mc="http://schemas.openxmlformats.org/markup-compatibility/2006" xmlns:a14="http://schemas.microsoft.com/office/drawing/2010/main">
      <mc:Choice Requires="a14">
        <xdr:sp macro="" textlink="">
          <xdr:nvSpPr>
            <xdr:cNvPr id="18" name="CuadroTexto 21">
              <a:extLst>
                <a:ext uri="{FF2B5EF4-FFF2-40B4-BE49-F238E27FC236}">
                  <a16:creationId xmlns:a16="http://schemas.microsoft.com/office/drawing/2014/main" id="{0E94871D-9018-4FB9-936B-0E0BFD977424}"/>
                </a:ext>
              </a:extLst>
            </xdr:cNvPr>
            <xdr:cNvSpPr txBox="1"/>
          </xdr:nvSpPr>
          <xdr:spPr>
            <a:xfrm>
              <a:off x="4990037" y="169537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CO" sz="1000" b="1" i="1">
                            <a:latin typeface="Cambria Math" panose="02040503050406030204" pitchFamily="18" charset="0"/>
                          </a:rPr>
                        </m:ctrlPr>
                      </m:accPr>
                      <m:e>
                        <m:sSub>
                          <m:sSubPr>
                            <m:ctrlPr>
                              <a:rPr lang="es-CO" sz="1000" b="1" i="1">
                                <a:latin typeface="Cambria Math" panose="02040503050406030204" pitchFamily="18" charset="0"/>
                              </a:rPr>
                            </m:ctrlPr>
                          </m:sSubPr>
                          <m:e>
                            <m:r>
                              <a:rPr lang="es-CO" sz="1000" b="1" i="1">
                                <a:latin typeface="Cambria Math" panose="02040503050406030204" pitchFamily="18" charset="0"/>
                              </a:rPr>
                              <m:t>𝑽</m:t>
                            </m:r>
                          </m:e>
                          <m:sub>
                            <m:r>
                              <a:rPr lang="es-CO" sz="1000" b="1" i="1">
                                <a:latin typeface="Cambria Math" panose="02040503050406030204" pitchFamily="18" charset="0"/>
                              </a:rPr>
                              <m:t>𝒊</m:t>
                            </m:r>
                          </m:sub>
                        </m:sSub>
                      </m:e>
                    </m:acc>
                    <m:d>
                      <m:dPr>
                        <m:begChr m:val="["/>
                        <m:endChr m:val="]"/>
                        <m:ctrlPr>
                          <a:rPr lang="es-CO" sz="1000" b="1" i="1">
                            <a:latin typeface="Cambria Math" panose="02040503050406030204" pitchFamily="18" charset="0"/>
                          </a:rPr>
                        </m:ctrlPr>
                      </m:dPr>
                      <m:e>
                        <m:f>
                          <m:fPr>
                            <m:ctrlPr>
                              <a:rPr lang="es-CO" sz="1000" b="1" i="1">
                                <a:latin typeface="Cambria Math" panose="02040503050406030204" pitchFamily="18" charset="0"/>
                              </a:rPr>
                            </m:ctrlPr>
                          </m:fPr>
                          <m:num>
                            <m:r>
                              <a:rPr lang="es-CO" sz="1000" b="1" i="1">
                                <a:latin typeface="Cambria Math" panose="02040503050406030204" pitchFamily="18" charset="0"/>
                              </a:rPr>
                              <m:t>𝒇𝒕</m:t>
                            </m:r>
                          </m:num>
                          <m:den>
                            <m:r>
                              <a:rPr lang="es-CO" sz="1000" b="1" i="1">
                                <a:latin typeface="Cambria Math" panose="02040503050406030204" pitchFamily="18" charset="0"/>
                              </a:rPr>
                              <m:t>𝒔</m:t>
                            </m:r>
                          </m:den>
                        </m:f>
                      </m:e>
                    </m:d>
                    <m:r>
                      <a:rPr lang="es-CO" sz="1000" b="1" i="1">
                        <a:latin typeface="Cambria Math" panose="02040503050406030204" pitchFamily="18" charset="0"/>
                      </a:rPr>
                      <m:t>=</m:t>
                    </m:r>
                    <m:r>
                      <a:rPr lang="es-CO" sz="1000" b="1" i="1">
                        <a:latin typeface="Cambria Math" panose="02040503050406030204" pitchFamily="18" charset="0"/>
                      </a:rPr>
                      <m:t>𝟑</m:t>
                    </m:r>
                    <m:r>
                      <a:rPr lang="es-CO" sz="1000" b="1" i="1">
                        <a:latin typeface="Cambria Math" panose="02040503050406030204" pitchFamily="18" charset="0"/>
                      </a:rPr>
                      <m:t>,</m:t>
                    </m:r>
                    <m:r>
                      <a:rPr lang="es-CO" sz="1000" b="1" i="1">
                        <a:latin typeface="Cambria Math" panose="02040503050406030204" pitchFamily="18" charset="0"/>
                      </a:rPr>
                      <m:t>𝟐𝟖</m:t>
                    </m:r>
                    <m:r>
                      <a:rPr lang="es-CO" sz="1000" b="1" i="1">
                        <a:latin typeface="Cambria Math" panose="02040503050406030204" pitchFamily="18" charset="0"/>
                      </a:rPr>
                      <m:t>∗</m:t>
                    </m:r>
                    <m:acc>
                      <m:accPr>
                        <m:chr m:val="̅"/>
                        <m:ctrlPr>
                          <a:rPr lang="es-CO" sz="1000" b="1" i="1">
                            <a:solidFill>
                              <a:schemeClr val="tx1"/>
                            </a:solidFill>
                            <a:effectLst/>
                            <a:latin typeface="Cambria Math" panose="02040503050406030204" pitchFamily="18" charset="0"/>
                            <a:ea typeface="+mn-ea"/>
                            <a:cs typeface="+mn-cs"/>
                          </a:rPr>
                        </m:ctrlPr>
                      </m:accPr>
                      <m:e>
                        <m:sSub>
                          <m:sSubPr>
                            <m:ctrlPr>
                              <a:rPr lang="es-CO" sz="1000" b="1" i="1">
                                <a:solidFill>
                                  <a:schemeClr val="tx1"/>
                                </a:solidFill>
                                <a:effectLst/>
                                <a:latin typeface="Cambria Math" panose="02040503050406030204" pitchFamily="18" charset="0"/>
                                <a:ea typeface="+mn-ea"/>
                                <a:cs typeface="+mn-cs"/>
                              </a:rPr>
                            </m:ctrlPr>
                          </m:sSubPr>
                          <m:e>
                            <m:r>
                              <a:rPr lang="es-CO" sz="1000" b="1" i="1">
                                <a:solidFill>
                                  <a:schemeClr val="tx1"/>
                                </a:solidFill>
                                <a:effectLst/>
                                <a:latin typeface="Cambria Math" panose="02040503050406030204" pitchFamily="18" charset="0"/>
                                <a:ea typeface="+mn-ea"/>
                                <a:cs typeface="+mn-cs"/>
                              </a:rPr>
                              <m:t>𝑽</m:t>
                            </m:r>
                          </m:e>
                          <m:sub>
                            <m:r>
                              <a:rPr lang="es-CO" sz="1000" b="1" i="1">
                                <a:solidFill>
                                  <a:schemeClr val="tx1"/>
                                </a:solidFill>
                                <a:effectLst/>
                                <a:latin typeface="Cambria Math" panose="02040503050406030204" pitchFamily="18" charset="0"/>
                                <a:ea typeface="+mn-ea"/>
                                <a:cs typeface="+mn-cs"/>
                              </a:rPr>
                              <m:t>𝒊</m:t>
                            </m:r>
                          </m:sub>
                        </m:sSub>
                      </m:e>
                    </m:acc>
                    <m:d>
                      <m:dPr>
                        <m:begChr m:val="["/>
                        <m:endChr m:val="]"/>
                        <m:ctrlPr>
                          <a:rPr lang="es-CO" sz="1000" b="1" i="1">
                            <a:solidFill>
                              <a:schemeClr val="tx1"/>
                            </a:solidFill>
                            <a:effectLst/>
                            <a:latin typeface="Cambria Math" panose="02040503050406030204" pitchFamily="18" charset="0"/>
                            <a:ea typeface="+mn-ea"/>
                            <a:cs typeface="+mn-cs"/>
                          </a:rPr>
                        </m:ctrlPr>
                      </m:dPr>
                      <m:e>
                        <m:f>
                          <m:fPr>
                            <m:ctrlPr>
                              <a:rPr lang="es-CO" sz="1000" b="1" i="1">
                                <a:solidFill>
                                  <a:schemeClr val="tx1"/>
                                </a:solidFill>
                                <a:effectLst/>
                                <a:latin typeface="Cambria Math" panose="02040503050406030204" pitchFamily="18" charset="0"/>
                                <a:ea typeface="+mn-ea"/>
                                <a:cs typeface="+mn-cs"/>
                              </a:rPr>
                            </m:ctrlPr>
                          </m:fPr>
                          <m:num>
                            <m:r>
                              <a:rPr lang="es-CO" sz="1000" b="1" i="1">
                                <a:solidFill>
                                  <a:schemeClr val="tx1"/>
                                </a:solidFill>
                                <a:effectLst/>
                                <a:latin typeface="Cambria Math" panose="02040503050406030204" pitchFamily="18" charset="0"/>
                                <a:ea typeface="+mn-ea"/>
                                <a:cs typeface="+mn-cs"/>
                              </a:rPr>
                              <m:t>𝒎</m:t>
                            </m:r>
                          </m:num>
                          <m:den>
                            <m:r>
                              <a:rPr lang="es-CO" sz="1000" b="1" i="1">
                                <a:solidFill>
                                  <a:schemeClr val="tx1"/>
                                </a:solidFill>
                                <a:effectLst/>
                                <a:latin typeface="Cambria Math" panose="02040503050406030204" pitchFamily="18" charset="0"/>
                                <a:ea typeface="+mn-ea"/>
                                <a:cs typeface="+mn-cs"/>
                              </a:rPr>
                              <m:t>𝒔</m:t>
                            </m:r>
                          </m:den>
                        </m:f>
                      </m:e>
                    </m:d>
                  </m:oMath>
                </m:oMathPara>
              </a14:m>
              <a:endParaRPr lang="es-CO" sz="1000" b="1" i="0"/>
            </a:p>
          </xdr:txBody>
        </xdr:sp>
      </mc:Choice>
      <mc:Fallback xmlns="">
        <xdr:sp macro="" textlink="">
          <xdr:nvSpPr>
            <xdr:cNvPr id="18" name="CuadroTexto 21">
              <a:extLst>
                <a:ext uri="{FF2B5EF4-FFF2-40B4-BE49-F238E27FC236}">
                  <a16:creationId xmlns:a16="http://schemas.microsoft.com/office/drawing/2014/main" id="{0E94871D-9018-4FB9-936B-0E0BFD977424}"/>
                </a:ext>
              </a:extLst>
            </xdr:cNvPr>
            <xdr:cNvSpPr txBox="1"/>
          </xdr:nvSpPr>
          <xdr:spPr>
            <a:xfrm>
              <a:off x="4990037" y="169537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00" b="1" i="0">
                  <a:latin typeface="Cambria Math" panose="02040503050406030204" pitchFamily="18" charset="0"/>
                </a:rPr>
                <a:t>(𝑽_𝒊 ) ̅[𝒇𝒕/𝒔]=𝟑,𝟐𝟖∗</a:t>
              </a:r>
              <a:r>
                <a:rPr lang="es-CO" sz="1000" b="1" i="0">
                  <a:solidFill>
                    <a:schemeClr val="tx1"/>
                  </a:solidFill>
                  <a:effectLst/>
                  <a:latin typeface="Cambria Math" panose="02040503050406030204" pitchFamily="18" charset="0"/>
                  <a:ea typeface="+mn-ea"/>
                  <a:cs typeface="+mn-cs"/>
                </a:rPr>
                <a:t>(𝑽_𝒊 ) ̅[𝒎/𝒔]</a:t>
              </a:r>
              <a:endParaRPr lang="es-CO" sz="1000" b="1" i="0"/>
            </a:p>
          </xdr:txBody>
        </xdr:sp>
      </mc:Fallback>
    </mc:AlternateContent>
    <xdr:clientData/>
  </xdr:oneCellAnchor>
  <xdr:oneCellAnchor>
    <xdr:from>
      <xdr:col>2</xdr:col>
      <xdr:colOff>96182</xdr:colOff>
      <xdr:row>88</xdr:row>
      <xdr:rowOff>41166</xdr:rowOff>
    </xdr:from>
    <xdr:ext cx="1500411" cy="342914"/>
    <mc:AlternateContent xmlns:mc="http://schemas.openxmlformats.org/markup-compatibility/2006" xmlns:a14="http://schemas.microsoft.com/office/drawing/2010/main">
      <mc:Choice Requires="a14">
        <xdr:sp macro="" textlink="">
          <xdr:nvSpPr>
            <xdr:cNvPr id="19" name="CuadroTexto 23">
              <a:extLst>
                <a:ext uri="{FF2B5EF4-FFF2-40B4-BE49-F238E27FC236}">
                  <a16:creationId xmlns:a16="http://schemas.microsoft.com/office/drawing/2014/main" id="{DF4E5537-3FC9-4C1C-AAD2-18E7D998A2C4}"/>
                </a:ext>
              </a:extLst>
            </xdr:cNvPr>
            <xdr:cNvSpPr txBox="1"/>
          </xdr:nvSpPr>
          <xdr:spPr>
            <a:xfrm>
              <a:off x="743882" y="169385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s-CO" sz="1050" b="1" i="1">
                            <a:solidFill>
                              <a:sysClr val="windowText" lastClr="000000"/>
                            </a:solidFill>
                            <a:latin typeface="Cambria Math" panose="02040503050406030204" pitchFamily="18" charset="0"/>
                          </a:rPr>
                        </m:ctrlPr>
                      </m:dPr>
                      <m:e>
                        <m:r>
                          <a:rPr lang="es-CO" sz="1050" b="1" i="0">
                            <a:solidFill>
                              <a:sysClr val="windowText" lastClr="000000"/>
                            </a:solidFill>
                            <a:latin typeface="Cambria Math" panose="02040503050406030204" pitchFamily="18" charset="0"/>
                          </a:rPr>
                          <m:t>𝐑𝐩𝐦</m:t>
                        </m:r>
                      </m:e>
                    </m:d>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𝑹𝒆𝒗</m:t>
                            </m:r>
                          </m:e>
                        </m:d>
                      </m:num>
                      <m:den>
                        <m:r>
                          <a:rPr lang="es-CO" sz="1050" b="1" i="0">
                            <a:solidFill>
                              <a:sysClr val="windowText" lastClr="000000"/>
                            </a:solidFill>
                            <a:latin typeface="Cambria Math" panose="02040503050406030204" pitchFamily="18" charset="0"/>
                          </a:rPr>
                          <m:t>𝐭𝐜</m:t>
                        </m:r>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𝒔</m:t>
                            </m:r>
                          </m:e>
                        </m:d>
                      </m:den>
                    </m:f>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r>
                          <a:rPr lang="es-CO" sz="1050" b="1" i="1">
                            <a:solidFill>
                              <a:sysClr val="windowText" lastClr="000000"/>
                            </a:solidFill>
                            <a:latin typeface="Cambria Math" panose="02040503050406030204" pitchFamily="18" charset="0"/>
                          </a:rPr>
                          <m:t>𝟔𝟎</m:t>
                        </m:r>
                        <m:r>
                          <a:rPr lang="es-CO" sz="1050" b="1" i="1">
                            <a:solidFill>
                              <a:sysClr val="windowText" lastClr="000000"/>
                            </a:solidFill>
                            <a:latin typeface="Cambria Math" panose="02040503050406030204" pitchFamily="18" charset="0"/>
                          </a:rPr>
                          <m:t> [</m:t>
                        </m:r>
                        <m:r>
                          <a:rPr lang="es-CO" sz="1050" b="1" i="1">
                            <a:solidFill>
                              <a:sysClr val="windowText" lastClr="000000"/>
                            </a:solidFill>
                            <a:latin typeface="Cambria Math" panose="02040503050406030204" pitchFamily="18" charset="0"/>
                          </a:rPr>
                          <m:t>𝒔</m:t>
                        </m:r>
                        <m:r>
                          <a:rPr lang="es-CO" sz="1050" b="1" i="1">
                            <a:solidFill>
                              <a:sysClr val="windowText" lastClr="000000"/>
                            </a:solidFill>
                            <a:latin typeface="Cambria Math" panose="02040503050406030204" pitchFamily="18" charset="0"/>
                          </a:rPr>
                          <m:t>]</m:t>
                        </m:r>
                      </m:num>
                      <m:den>
                        <m:r>
                          <a:rPr lang="es-CO" sz="1050" b="1" i="1">
                            <a:solidFill>
                              <a:sysClr val="windowText" lastClr="000000"/>
                            </a:solidFill>
                            <a:latin typeface="Cambria Math" panose="02040503050406030204" pitchFamily="18" charset="0"/>
                          </a:rPr>
                          <m:t>𝟏</m:t>
                        </m:r>
                        <m:r>
                          <a:rPr lang="es-CO" sz="1050" b="1" i="1">
                            <a:solidFill>
                              <a:sysClr val="windowText" lastClr="000000"/>
                            </a:solidFill>
                            <a:latin typeface="Cambria Math" panose="02040503050406030204" pitchFamily="18" charset="0"/>
                          </a:rPr>
                          <m:t>[</m:t>
                        </m:r>
                        <m:r>
                          <a:rPr lang="es-CO" sz="1050" b="1" i="1">
                            <a:solidFill>
                              <a:sysClr val="windowText" lastClr="000000"/>
                            </a:solidFill>
                            <a:latin typeface="Cambria Math" panose="02040503050406030204" pitchFamily="18" charset="0"/>
                          </a:rPr>
                          <m:t>𝒎𝒊𝒏</m:t>
                        </m:r>
                        <m:r>
                          <a:rPr lang="es-CO" sz="1050" b="1" i="1">
                            <a:solidFill>
                              <a:sysClr val="windowText" lastClr="000000"/>
                            </a:solidFill>
                            <a:latin typeface="Cambria Math" panose="02040503050406030204" pitchFamily="18" charset="0"/>
                          </a:rPr>
                          <m:t>]</m:t>
                        </m:r>
                      </m:den>
                    </m:f>
                  </m:oMath>
                </m:oMathPara>
              </a14:m>
              <a:endParaRPr lang="es-CO" sz="1050" b="1" i="0">
                <a:solidFill>
                  <a:sysClr val="windowText" lastClr="000000"/>
                </a:solidFill>
              </a:endParaRPr>
            </a:p>
          </xdr:txBody>
        </xdr:sp>
      </mc:Choice>
      <mc:Fallback xmlns="">
        <xdr:sp macro="" textlink="">
          <xdr:nvSpPr>
            <xdr:cNvPr id="19" name="CuadroTexto 23">
              <a:extLst>
                <a:ext uri="{FF2B5EF4-FFF2-40B4-BE49-F238E27FC236}">
                  <a16:creationId xmlns:a16="http://schemas.microsoft.com/office/drawing/2014/main" id="{DF4E5537-3FC9-4C1C-AAD2-18E7D998A2C4}"/>
                </a:ext>
              </a:extLst>
            </xdr:cNvPr>
            <xdr:cNvSpPr txBox="1"/>
          </xdr:nvSpPr>
          <xdr:spPr>
            <a:xfrm>
              <a:off x="743882" y="169385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solidFill>
                    <a:sysClr val="windowText" lastClr="000000"/>
                  </a:solidFill>
                  <a:latin typeface="Cambria Math" panose="02040503050406030204" pitchFamily="18" charset="0"/>
                </a:rPr>
                <a:t>[𝐑𝐩𝐦]=[𝑹𝒆𝒗]/𝐭𝐜[𝒔] ∗(𝟔𝟎 [𝒔])/(𝟏[𝒎𝒊𝒏])</a:t>
              </a:r>
              <a:endParaRPr lang="es-CO" sz="1050" b="1" i="0">
                <a:solidFill>
                  <a:sysClr val="windowText" lastClr="000000"/>
                </a:solidFill>
              </a:endParaRPr>
            </a:p>
          </xdr:txBody>
        </xdr:sp>
      </mc:Fallback>
    </mc:AlternateContent>
    <xdr:clientData/>
  </xdr:oneCellAnchor>
  <xdr:oneCellAnchor>
    <xdr:from>
      <xdr:col>10</xdr:col>
      <xdr:colOff>553512</xdr:colOff>
      <xdr:row>88</xdr:row>
      <xdr:rowOff>135078</xdr:rowOff>
    </xdr:from>
    <xdr:ext cx="3601499" cy="346377"/>
    <mc:AlternateContent xmlns:mc="http://schemas.openxmlformats.org/markup-compatibility/2006" xmlns:a14="http://schemas.microsoft.com/office/drawing/2010/main">
      <mc:Choice Requires="a14">
        <xdr:sp macro="" textlink="">
          <xdr:nvSpPr>
            <xdr:cNvPr id="20" name="21 CuadroTexto">
              <a:extLst>
                <a:ext uri="{FF2B5EF4-FFF2-40B4-BE49-F238E27FC236}">
                  <a16:creationId xmlns:a16="http://schemas.microsoft.com/office/drawing/2014/main" id="{47CA8606-176C-4751-B053-DDBCF697BD59}"/>
                </a:ext>
              </a:extLst>
            </xdr:cNvPr>
            <xdr:cNvSpPr txBox="1"/>
          </xdr:nvSpPr>
          <xdr:spPr>
            <a:xfrm>
              <a:off x="6916212" y="170324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acc>
                    <m:accPr>
                      <m:chr m:val="̅"/>
                      <m:ctrlPr>
                        <a:rPr lang="es-CO" sz="1100" b="1" i="1">
                          <a:solidFill>
                            <a:schemeClr val="tx1"/>
                          </a:solidFill>
                          <a:effectLst/>
                          <a:latin typeface="Cambria Math" panose="02040503050406030204" pitchFamily="18" charset="0"/>
                          <a:ea typeface="+mn-ea"/>
                          <a:cs typeface="+mn-cs"/>
                        </a:rPr>
                      </m:ctrlPr>
                    </m:accPr>
                    <m:e>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𝒊</m:t>
                          </m:r>
                        </m:sub>
                      </m:sSub>
                    </m:e>
                  </m:acc>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𝒍𝒆𝒄𝒉𝒐</m:t>
                      </m:r>
                    </m:sub>
                  </m:sSub>
                  <m:r>
                    <a:rPr lang="es-CO" sz="1100" b="1" i="1">
                      <a:solidFill>
                        <a:schemeClr val="tx1"/>
                      </a:solidFill>
                      <a:effectLst/>
                      <a:latin typeface="Cambria Math" panose="02040503050406030204" pitchFamily="18" charset="0"/>
                      <a:ea typeface="+mn-ea"/>
                      <a:cs typeface="+mn-cs"/>
                    </a:rPr>
                    <m:t>)</m:t>
                  </m:r>
                </m:oMath>
              </a14:m>
              <a:r>
                <a:rPr lang="es-CO" sz="1100" b="1">
                  <a:solidFill>
                    <a:schemeClr val="tx1"/>
                  </a:solidFill>
                  <a:effectLst/>
                  <a:latin typeface="+mn-lt"/>
                  <a:ea typeface="+mn-ea"/>
                  <a:cs typeface="+mn-cs"/>
                </a:rPr>
                <a:t>  </a:t>
              </a:r>
            </a:p>
            <a:p>
              <a:pPr marL="0" indent="0"/>
              <a14:m>
                <m:oMathPara xmlns:m="http://schemas.openxmlformats.org/officeDocument/2006/math">
                  <m:oMathParaPr>
                    <m:jc m:val="centerGroup"/>
                  </m:oMathParaPr>
                  <m:oMath xmlns:m="http://schemas.openxmlformats.org/officeDocument/2006/math">
                    <m:r>
                      <a:rPr lang="es-ES" sz="1050" b="1" i="0">
                        <a:solidFill>
                          <a:schemeClr val="tx1"/>
                        </a:solidFill>
                        <a:latin typeface="Cambria Math" panose="02040503050406030204" pitchFamily="18" charset="0"/>
                        <a:ea typeface="+mn-ea"/>
                        <a:cs typeface="+mn-cs"/>
                      </a:rPr>
                      <m:t> </m:t>
                    </m:r>
                  </m:oMath>
                </m:oMathPara>
              </a14:m>
              <a:endParaRPr lang="es-ES" sz="1050" b="1" i="0">
                <a:solidFill>
                  <a:schemeClr val="tx1"/>
                </a:solidFill>
                <a:latin typeface="Cambria Math" panose="02040503050406030204" pitchFamily="18" charset="0"/>
                <a:ea typeface="+mn-ea"/>
                <a:cs typeface="+mn-cs"/>
              </a:endParaRPr>
            </a:p>
          </xdr:txBody>
        </xdr:sp>
      </mc:Choice>
      <mc:Fallback xmlns="">
        <xdr:sp macro="" textlink="">
          <xdr:nvSpPr>
            <xdr:cNvPr id="20" name="21 CuadroTexto">
              <a:extLst>
                <a:ext uri="{FF2B5EF4-FFF2-40B4-BE49-F238E27FC236}">
                  <a16:creationId xmlns:a16="http://schemas.microsoft.com/office/drawing/2014/main" id="{47CA8606-176C-4751-B053-DDBCF697BD59}"/>
                </a:ext>
              </a:extLst>
            </xdr:cNvPr>
            <xdr:cNvSpPr txBox="1"/>
          </xdr:nvSpPr>
          <xdr:spPr>
            <a:xfrm>
              <a:off x="6916212" y="170324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CO" sz="1100" b="1" i="0">
                  <a:solidFill>
                    <a:schemeClr val="tx1"/>
                  </a:solidFill>
                  <a:effectLst/>
                  <a:latin typeface="Cambria Math" panose="02040503050406030204" pitchFamily="18" charset="0"/>
                  <a:ea typeface="+mn-ea"/>
                  <a:cs typeface="+mn-cs"/>
                </a:rPr>
                <a:t>(𝑽_𝒊 ) ̅=𝟎.𝟏∗(𝑽_𝒔𝒖𝒑𝒇+𝟑∗𝑽_(𝟎.𝟐)+𝟑∗𝑽_(𝟎.𝟔)+𝟐∗𝑽_(𝟎.𝟖)+𝑽_𝒍𝒆𝒄𝒉𝒐)</a:t>
              </a:r>
              <a:r>
                <a:rPr lang="es-CO" sz="1100" b="1">
                  <a:solidFill>
                    <a:schemeClr val="tx1"/>
                  </a:solidFill>
                  <a:effectLst/>
                  <a:latin typeface="+mn-lt"/>
                  <a:ea typeface="+mn-ea"/>
                  <a:cs typeface="+mn-cs"/>
                </a:rPr>
                <a:t>  </a:t>
              </a:r>
            </a:p>
            <a:p>
              <a:pPr marL="0" indent="0"/>
              <a:r>
                <a:rPr lang="es-ES" sz="1050" b="1" i="0">
                  <a:solidFill>
                    <a:schemeClr val="tx1"/>
                  </a:solidFill>
                  <a:latin typeface="Cambria Math" panose="02040503050406030204" pitchFamily="18" charset="0"/>
                  <a:ea typeface="+mn-ea"/>
                  <a:cs typeface="+mn-cs"/>
                </a:rPr>
                <a:t> </a:t>
              </a:r>
            </a:p>
          </xdr:txBody>
        </xdr:sp>
      </mc:Fallback>
    </mc:AlternateContent>
    <xdr:clientData/>
  </xdr:oneCellAnchor>
  <xdr:twoCellAnchor editAs="oneCell">
    <xdr:from>
      <xdr:col>1</xdr:col>
      <xdr:colOff>257175</xdr:colOff>
      <xdr:row>1</xdr:row>
      <xdr:rowOff>34112</xdr:rowOff>
    </xdr:from>
    <xdr:to>
      <xdr:col>3</xdr:col>
      <xdr:colOff>400050</xdr:colOff>
      <xdr:row>2</xdr:row>
      <xdr:rowOff>309220</xdr:rowOff>
    </xdr:to>
    <xdr:pic>
      <xdr:nvPicPr>
        <xdr:cNvPr id="21" name="Picture 2"/>
        <xdr:cNvPicPr>
          <a:picLocks noChangeAspect="1" noChangeArrowheads="1"/>
        </xdr:cNvPicPr>
      </xdr:nvPicPr>
      <xdr:blipFill>
        <a:blip xmlns:r="http://schemas.openxmlformats.org/officeDocument/2006/relationships" r:embed="rId7" cstate="print"/>
        <a:srcRect/>
        <a:stretch>
          <a:fillRect/>
        </a:stretch>
      </xdr:blipFill>
      <xdr:spPr bwMode="auto">
        <a:xfrm>
          <a:off x="266700" y="91262"/>
          <a:ext cx="1495425" cy="627533"/>
        </a:xfrm>
        <a:prstGeom prst="rect">
          <a:avLst/>
        </a:prstGeom>
        <a:noFill/>
        <a:ln w="9525">
          <a:noFill/>
          <a:miter lim="800000"/>
          <a:headEnd/>
          <a:tailEnd/>
        </a:ln>
        <a:effectLst/>
      </xdr:spPr>
    </xdr:pic>
    <xdr:clientData/>
  </xdr:twoCellAnchor>
  <xdr:twoCellAnchor editAs="oneCell">
    <xdr:from>
      <xdr:col>14</xdr:col>
      <xdr:colOff>394641</xdr:colOff>
      <xdr:row>1</xdr:row>
      <xdr:rowOff>47625</xdr:rowOff>
    </xdr:from>
    <xdr:to>
      <xdr:col>15</xdr:col>
      <xdr:colOff>350543</xdr:colOff>
      <xdr:row>2</xdr:row>
      <xdr:rowOff>285750</xdr:rowOff>
    </xdr:to>
    <xdr:pic>
      <xdr:nvPicPr>
        <xdr:cNvPr id="22" name="Picture 9"/>
        <xdr:cNvPicPr>
          <a:picLocks noChangeAspect="1" noChangeArrowheads="1"/>
        </xdr:cNvPicPr>
      </xdr:nvPicPr>
      <xdr:blipFill>
        <a:blip xmlns:r="http://schemas.openxmlformats.org/officeDocument/2006/relationships" r:embed="rId8" cstate="print"/>
        <a:srcRect/>
        <a:stretch>
          <a:fillRect/>
        </a:stretch>
      </xdr:blipFill>
      <xdr:spPr bwMode="auto">
        <a:xfrm>
          <a:off x="9614841" y="104775"/>
          <a:ext cx="670277" cy="590550"/>
        </a:xfrm>
        <a:prstGeom prst="rect">
          <a:avLst/>
        </a:prstGeom>
        <a:noFill/>
        <a:ln w="9525">
          <a:noFill/>
          <a:miter lim="800000"/>
          <a:headEnd/>
          <a:tailEnd/>
        </a:ln>
        <a:effec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9</xdr:col>
      <xdr:colOff>30480</xdr:colOff>
      <xdr:row>14</xdr:row>
      <xdr:rowOff>68580</xdr:rowOff>
    </xdr:from>
    <xdr:ext cx="174535" cy="172227"/>
    <xdr:sp macro="" textlink="">
      <xdr:nvSpPr>
        <xdr:cNvPr id="2" name="CuadroTexto 22">
          <a:extLst>
            <a:ext uri="{FF2B5EF4-FFF2-40B4-BE49-F238E27FC236}">
              <a16:creationId xmlns:a16="http://schemas.microsoft.com/office/drawing/2014/main" id="{FD240DDD-5F74-41EA-B78E-E3B54C280256}"/>
            </a:ext>
          </a:extLst>
        </xdr:cNvPr>
        <xdr:cNvSpPr txBox="1"/>
      </xdr:nvSpPr>
      <xdr:spPr>
        <a:xfrm>
          <a:off x="5678805" y="3859530"/>
          <a:ext cx="17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a:t>
          </a:r>
          <a:r>
            <a:rPr lang="es-CO" sz="1100" b="1" i="0" u="none" baseline="0">
              <a:latin typeface="Cambria Math" panose="02040503050406030204" pitchFamily="18" charset="0"/>
            </a:rPr>
            <a:t>𝐕𝐢</a:t>
          </a:r>
          <a:endParaRPr lang="es-CO" sz="1100" b="1" i="0" u="none" baseline="0">
            <a:latin typeface="Calibri" panose="020F0502020204030204" pitchFamily="34" charset="0"/>
          </a:endParaRPr>
        </a:p>
      </xdr:txBody>
    </xdr:sp>
    <xdr:clientData/>
  </xdr:oneCellAnchor>
  <xdr:oneCellAnchor>
    <xdr:from>
      <xdr:col>7</xdr:col>
      <xdr:colOff>117141</xdr:colOff>
      <xdr:row>94</xdr:row>
      <xdr:rowOff>10584</xdr:rowOff>
    </xdr:from>
    <xdr:ext cx="153866" cy="178575"/>
    <xdr:sp macro="" textlink="">
      <xdr:nvSpPr>
        <xdr:cNvPr id="3" name="CuadroTexto 2">
          <a:extLst>
            <a:ext uri="{FF2B5EF4-FFF2-40B4-BE49-F238E27FC236}">
              <a16:creationId xmlns:a16="http://schemas.microsoft.com/office/drawing/2014/main" id="{383907B5-7C0E-4BCF-BD7F-B5A6392A02A3}"/>
            </a:ext>
          </a:extLst>
        </xdr:cNvPr>
        <xdr:cNvSpPr txBox="1"/>
      </xdr:nvSpPr>
      <xdr:spPr>
        <a:xfrm>
          <a:off x="4336716" y="17936634"/>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000" b="1" i="0" baseline="0">
              <a:latin typeface="Cambria Math"/>
            </a:rPr>
            <a:t>¯</a:t>
          </a: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xdr:clientData/>
  </xdr:oneCellAnchor>
  <xdr:oneCellAnchor>
    <xdr:from>
      <xdr:col>10</xdr:col>
      <xdr:colOff>306907</xdr:colOff>
      <xdr:row>15</xdr:row>
      <xdr:rowOff>0</xdr:rowOff>
    </xdr:from>
    <xdr:ext cx="153866" cy="196464"/>
    <xdr:sp macro="" textlink="">
      <xdr:nvSpPr>
        <xdr:cNvPr id="4" name="CuadroTexto 1">
          <a:extLst>
            <a:ext uri="{FF2B5EF4-FFF2-40B4-BE49-F238E27FC236}">
              <a16:creationId xmlns:a16="http://schemas.microsoft.com/office/drawing/2014/main" id="{7C620ED8-05B9-4EE2-A144-12F569657F6A}"/>
            </a:ext>
          </a:extLst>
        </xdr:cNvPr>
        <xdr:cNvSpPr txBox="1"/>
      </xdr:nvSpPr>
      <xdr:spPr>
        <a:xfrm>
          <a:off x="6669607" y="4067175"/>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a:rPr>
            <a:t>¯</a:t>
          </a: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148167</xdr:colOff>
      <xdr:row>110</xdr:row>
      <xdr:rowOff>111125</xdr:rowOff>
    </xdr:from>
    <xdr:to>
      <xdr:col>5</xdr:col>
      <xdr:colOff>408063</xdr:colOff>
      <xdr:row>116</xdr:row>
      <xdr:rowOff>294521</xdr:rowOff>
    </xdr:to>
    <xdr:pic>
      <xdr:nvPicPr>
        <xdr:cNvPr id="5" name="Imagen 24"/>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96" r="1269"/>
        <a:stretch/>
      </xdr:blipFill>
      <xdr:spPr>
        <a:xfrm>
          <a:off x="157692" y="21218525"/>
          <a:ext cx="3041196" cy="1802646"/>
        </a:xfrm>
        <a:prstGeom prst="rect">
          <a:avLst/>
        </a:prstGeom>
        <a:ln w="19050">
          <a:solidFill>
            <a:schemeClr val="tx1"/>
          </a:solidFill>
        </a:ln>
      </xdr:spPr>
    </xdr:pic>
    <xdr:clientData/>
  </xdr:twoCellAnchor>
  <xdr:twoCellAnchor editAs="oneCell">
    <xdr:from>
      <xdr:col>6</xdr:col>
      <xdr:colOff>320145</xdr:colOff>
      <xdr:row>110</xdr:row>
      <xdr:rowOff>158750</xdr:rowOff>
    </xdr:from>
    <xdr:to>
      <xdr:col>10</xdr:col>
      <xdr:colOff>469730</xdr:colOff>
      <xdr:row>116</xdr:row>
      <xdr:rowOff>342146</xdr:rowOff>
    </xdr:to>
    <xdr:pic>
      <xdr:nvPicPr>
        <xdr:cNvPr id="6" name="Imagen 23"/>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047" r="1176"/>
        <a:stretch/>
      </xdr:blipFill>
      <xdr:spPr>
        <a:xfrm>
          <a:off x="3825345" y="21266150"/>
          <a:ext cx="3007085" cy="1802646"/>
        </a:xfrm>
        <a:prstGeom prst="rect">
          <a:avLst/>
        </a:prstGeom>
        <a:ln w="19050">
          <a:solidFill>
            <a:schemeClr val="tx1"/>
          </a:solidFill>
        </a:ln>
      </xdr:spPr>
    </xdr:pic>
    <xdr:clientData/>
  </xdr:twoCellAnchor>
  <mc:AlternateContent xmlns:mc="http://schemas.openxmlformats.org/markup-compatibility/2006">
    <mc:Choice xmlns:a14="http://schemas.microsoft.com/office/drawing/2010/main" Requires="a14">
      <xdr:twoCellAnchor editAs="oneCell">
        <xdr:from>
          <xdr:col>14</xdr:col>
          <xdr:colOff>0</xdr:colOff>
          <xdr:row>1</xdr:row>
          <xdr:rowOff>57150</xdr:rowOff>
        </xdr:from>
        <xdr:to>
          <xdr:col>15</xdr:col>
          <xdr:colOff>95250</xdr:colOff>
          <xdr:row>2</xdr:row>
          <xdr:rowOff>85725</xdr:rowOff>
        </xdr:to>
        <xdr:sp macro="" textlink="">
          <xdr:nvSpPr>
            <xdr:cNvPr id="105473" name="Object 1" hidden="1">
              <a:extLst>
                <a:ext uri="{63B3BB69-23CF-44E3-9099-C40C66FF867C}">
                  <a14:compatExt spid="_x0000_s105473"/>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6</xdr:col>
      <xdr:colOff>500743</xdr:colOff>
      <xdr:row>119</xdr:row>
      <xdr:rowOff>163286</xdr:rowOff>
    </xdr:from>
    <xdr:to>
      <xdr:col>9</xdr:col>
      <xdr:colOff>712714</xdr:colOff>
      <xdr:row>119</xdr:row>
      <xdr:rowOff>1963286</xdr:rowOff>
    </xdr:to>
    <xdr:pic>
      <xdr:nvPicPr>
        <xdr:cNvPr id="8" name="Imagen 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005943" y="23794811"/>
          <a:ext cx="2355096" cy="1800000"/>
        </a:xfrm>
        <a:prstGeom prst="rect">
          <a:avLst/>
        </a:prstGeom>
      </xdr:spPr>
    </xdr:pic>
    <xdr:clientData/>
  </xdr:twoCellAnchor>
  <xdr:twoCellAnchor editAs="oneCell">
    <xdr:from>
      <xdr:col>1</xdr:col>
      <xdr:colOff>596314</xdr:colOff>
      <xdr:row>119</xdr:row>
      <xdr:rowOff>150000</xdr:rowOff>
    </xdr:from>
    <xdr:to>
      <xdr:col>5</xdr:col>
      <xdr:colOff>155143</xdr:colOff>
      <xdr:row>119</xdr:row>
      <xdr:rowOff>1950000</xdr:rowOff>
    </xdr:to>
    <xdr:pic>
      <xdr:nvPicPr>
        <xdr:cNvPr id="9" name="Imagen 8"/>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05839" y="23781525"/>
          <a:ext cx="2340129" cy="1800000"/>
        </a:xfrm>
        <a:prstGeom prst="rect">
          <a:avLst/>
        </a:prstGeom>
      </xdr:spPr>
    </xdr:pic>
    <xdr:clientData/>
  </xdr:twoCellAnchor>
  <xdr:twoCellAnchor editAs="oneCell">
    <xdr:from>
      <xdr:col>11</xdr:col>
      <xdr:colOff>506829</xdr:colOff>
      <xdr:row>119</xdr:row>
      <xdr:rowOff>125829</xdr:rowOff>
    </xdr:from>
    <xdr:to>
      <xdr:col>15</xdr:col>
      <xdr:colOff>4425</xdr:colOff>
      <xdr:row>119</xdr:row>
      <xdr:rowOff>1925829</xdr:rowOff>
    </xdr:to>
    <xdr:pic>
      <xdr:nvPicPr>
        <xdr:cNvPr id="10" name="Imagen 9"/>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583904" y="23757354"/>
          <a:ext cx="2355096" cy="1800000"/>
        </a:xfrm>
        <a:prstGeom prst="rect">
          <a:avLst/>
        </a:prstGeom>
      </xdr:spPr>
    </xdr:pic>
    <xdr:clientData/>
  </xdr:twoCellAnchor>
  <xdr:oneCellAnchor>
    <xdr:from>
      <xdr:col>4</xdr:col>
      <xdr:colOff>707523</xdr:colOff>
      <xdr:row>88</xdr:row>
      <xdr:rowOff>87920</xdr:rowOff>
    </xdr:from>
    <xdr:ext cx="1519198" cy="302519"/>
    <mc:AlternateContent xmlns:mc="http://schemas.openxmlformats.org/markup-compatibility/2006" xmlns:a14="http://schemas.microsoft.com/office/drawing/2010/main">
      <mc:Choice Requires="a14">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169852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50" b="1" i="1">
                            <a:latin typeface="Cambria Math" panose="02040503050406030204" pitchFamily="18" charset="0"/>
                          </a:rPr>
                        </m:ctrlPr>
                      </m:barPr>
                      <m:e>
                        <m:r>
                          <a:rPr lang="es-CO" sz="1050" b="1" i="0">
                            <a:latin typeface="Cambria Math" panose="02040503050406030204" pitchFamily="18" charset="0"/>
                          </a:rPr>
                          <m:t>𝐕𝐢</m:t>
                        </m:r>
                      </m:e>
                    </m:bar>
                    <m:r>
                      <a:rPr lang="es-CO" sz="1050" b="1" i="0">
                        <a:latin typeface="Cambria Math" panose="02040503050406030204" pitchFamily="18" charset="0"/>
                      </a:rPr>
                      <m:t>=</m:t>
                    </m:r>
                    <m:f>
                      <m:fPr>
                        <m:ctrlPr>
                          <a:rPr lang="es-CO" sz="1050" b="1" i="1">
                            <a:latin typeface="Cambria Math" panose="02040503050406030204" pitchFamily="18" charset="0"/>
                          </a:rPr>
                        </m:ctrlPr>
                      </m:fPr>
                      <m:num>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𝟐</m:t>
                            </m:r>
                          </m:sub>
                        </m:sSub>
                        <m:r>
                          <a:rPr lang="es-CO" sz="1050" b="1" i="0">
                            <a:latin typeface="Cambria Math" panose="02040503050406030204" pitchFamily="18" charset="0"/>
                          </a:rPr>
                          <m:t>+</m:t>
                        </m:r>
                        <m:r>
                          <a:rPr lang="es-CO" sz="1050" b="1" i="0">
                            <a:latin typeface="Cambria Math" panose="02040503050406030204" pitchFamily="18" charset="0"/>
                          </a:rPr>
                          <m:t>𝟐</m:t>
                        </m:r>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𝟒</m:t>
                            </m:r>
                          </m:sub>
                        </m:sSub>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𝟖</m:t>
                            </m:r>
                          </m:sub>
                        </m:sSub>
                      </m:num>
                      <m:den>
                        <m:r>
                          <a:rPr lang="es-CO" sz="1050" b="1" i="0">
                            <a:latin typeface="Cambria Math" panose="02040503050406030204" pitchFamily="18" charset="0"/>
                          </a:rPr>
                          <m:t>𝟒</m:t>
                        </m:r>
                      </m:den>
                    </m:f>
                  </m:oMath>
                </m:oMathPara>
              </a14:m>
              <a:endParaRPr lang="es-CO" sz="1050" b="1" i="0"/>
            </a:p>
          </xdr:txBody>
        </xdr:sp>
      </mc:Choice>
      <mc:Fallback xmlns="">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169852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latin typeface="Cambria Math" panose="02040503050406030204" pitchFamily="18" charset="0"/>
                </a:rPr>
                <a:t>¯𝐕𝐢=(𝐕_(𝟎.𝟐)+𝟐∗𝐕_(𝟎.𝟒)+𝐕_(𝟎.𝟖))/𝟒</a:t>
              </a:r>
              <a:endParaRPr lang="es-CO" sz="1050" b="1" i="0"/>
            </a:p>
          </xdr:txBody>
        </xdr:sp>
      </mc:Fallback>
    </mc:AlternateContent>
    <xdr:clientData/>
  </xdr:oneCellAnchor>
  <xdr:oneCellAnchor>
    <xdr:from>
      <xdr:col>4</xdr:col>
      <xdr:colOff>455076</xdr:colOff>
      <xdr:row>91</xdr:row>
      <xdr:rowOff>110032</xdr:rowOff>
    </xdr:from>
    <xdr:ext cx="4086888" cy="308674"/>
    <mc:AlternateContent xmlns:mc="http://schemas.openxmlformats.org/markup-compatibility/2006" xmlns:a14="http://schemas.microsoft.com/office/drawing/2010/main">
      <mc:Choice Requires="a14">
        <xdr:sp macro="" textlink="">
          <xdr:nvSpPr>
            <xdr:cNvPr id="12" name="29 CuadroTexto">
              <a:extLst>
                <a:ext uri="{FF2B5EF4-FFF2-40B4-BE49-F238E27FC236}">
                  <a16:creationId xmlns:a16="http://schemas.microsoft.com/office/drawing/2014/main" id="{47CA8606-176C-4751-B053-DDBCF697BD59}"/>
                </a:ext>
              </a:extLst>
            </xdr:cNvPr>
            <xdr:cNvSpPr txBox="1"/>
          </xdr:nvSpPr>
          <xdr:spPr>
            <a:xfrm>
              <a:off x="2531526" y="175217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bar>
                      <m:barPr>
                        <m:pos m:val="top"/>
                        <m:ctrlPr>
                          <a:rPr lang="es-CO" sz="1050" b="1" i="1">
                            <a:solidFill>
                              <a:sysClr val="windowText" lastClr="000000"/>
                            </a:solidFill>
                            <a:effectLst/>
                            <a:latin typeface="Cambria Math" panose="02040503050406030204" pitchFamily="18" charset="0"/>
                            <a:ea typeface="+mn-ea"/>
                            <a:cs typeface="+mn-cs"/>
                          </a:rPr>
                        </m:ctrlPr>
                      </m:barPr>
                      <m:e>
                        <m:r>
                          <a:rPr lang="es-CO" sz="1050" b="1" i="0">
                            <a:solidFill>
                              <a:sysClr val="windowText" lastClr="000000"/>
                            </a:solidFill>
                            <a:effectLst/>
                            <a:latin typeface="Cambria Math" panose="02040503050406030204" pitchFamily="18" charset="0"/>
                            <a:ea typeface="+mn-ea"/>
                            <a:cs typeface="+mn-cs"/>
                          </a:rPr>
                          <m:t>𝐕𝐢</m:t>
                        </m:r>
                      </m:e>
                    </m:bar>
                    <m:r>
                      <a:rPr lang="es-ES" sz="1050" b="1" i="0">
                        <a:solidFill>
                          <a:sysClr val="windowText" lastClr="000000"/>
                        </a:solidFill>
                        <a:latin typeface="Cambria Math" panose="02040503050406030204" pitchFamily="18" charset="0"/>
                        <a:ea typeface="+mn-ea"/>
                        <a:cs typeface="+mn-cs"/>
                      </a:rPr>
                      <m:t>=</m:t>
                    </m:r>
                    <m:f>
                      <m:fPr>
                        <m:ctrlPr>
                          <a:rPr lang="es-ES" sz="1050" b="1" i="1">
                            <a:solidFill>
                              <a:sysClr val="windowText" lastClr="000000"/>
                            </a:solidFill>
                            <a:latin typeface="Cambria Math" panose="02040503050406030204" pitchFamily="18" charset="0"/>
                            <a:ea typeface="+mn-ea"/>
                            <a:cs typeface="+mn-cs"/>
                          </a:rPr>
                        </m:ctrlPr>
                      </m:fPr>
                      <m:num>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𝟏</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𝟐</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𝟑</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𝟒</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𝟓</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𝟔</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𝟕</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𝟖</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𝟗</m:t>
                                </m:r>
                              </m:sub>
                            </m:sSub>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𝐬𝐮𝐩𝐟</m:t>
                            </m:r>
                            <m:r>
                              <a:rPr lang="es-CO" sz="1050" b="1" i="0">
                                <a:solidFill>
                                  <a:sysClr val="windowText" lastClr="000000"/>
                                </a:solidFill>
                                <a:latin typeface="Cambria Math" panose="02040503050406030204" pitchFamily="18" charset="0"/>
                                <a:ea typeface="+mn-ea"/>
                                <a:cs typeface="+mn-cs"/>
                              </a:rPr>
                              <m:t> </m:t>
                            </m:r>
                          </m:sub>
                        </m:sSub>
                      </m:num>
                      <m:den>
                        <m:r>
                          <a:rPr lang="es-CO" sz="1050" b="1" i="0">
                            <a:solidFill>
                              <a:sysClr val="windowText" lastClr="000000"/>
                            </a:solidFill>
                            <a:latin typeface="Cambria Math" panose="02040503050406030204" pitchFamily="18" charset="0"/>
                            <a:ea typeface="+mn-ea"/>
                            <a:cs typeface="+mn-cs"/>
                          </a:rPr>
                          <m:t>𝟏𝟎</m:t>
                        </m:r>
                      </m:den>
                    </m:f>
                    <m:r>
                      <a:rPr lang="es-ES" sz="1050" b="1" i="0">
                        <a:solidFill>
                          <a:sysClr val="windowText" lastClr="000000"/>
                        </a:solidFill>
                        <a:latin typeface="Cambria Math" panose="02040503050406030204" pitchFamily="18" charset="0"/>
                        <a:ea typeface="+mn-ea"/>
                        <a:cs typeface="+mn-cs"/>
                      </a:rPr>
                      <m:t> </m:t>
                    </m:r>
                  </m:oMath>
                </m:oMathPara>
              </a14:m>
              <a:endParaRPr lang="es-ES" sz="1050" b="1" i="0">
                <a:solidFill>
                  <a:sysClr val="windowText" lastClr="000000"/>
                </a:solidFill>
                <a:latin typeface="Cambria Math" panose="02040503050406030204" pitchFamily="18" charset="0"/>
                <a:ea typeface="+mn-ea"/>
                <a:cs typeface="+mn-cs"/>
              </a:endParaRPr>
            </a:p>
          </xdr:txBody>
        </xdr:sp>
      </mc:Choice>
      <mc:Fallback xmlns="">
        <xdr:sp macro="" textlink="">
          <xdr:nvSpPr>
            <xdr:cNvPr id="12" name="29 CuadroTexto">
              <a:extLst>
                <a:ext uri="{FF2B5EF4-FFF2-40B4-BE49-F238E27FC236}">
                  <a16:creationId xmlns:a16="http://schemas.microsoft.com/office/drawing/2014/main" id="{47CA8606-176C-4751-B053-DDBCF697BD59}"/>
                </a:ext>
              </a:extLst>
            </xdr:cNvPr>
            <xdr:cNvSpPr txBox="1"/>
          </xdr:nvSpPr>
          <xdr:spPr>
            <a:xfrm>
              <a:off x="2531526" y="175217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050" b="1" i="0">
                  <a:solidFill>
                    <a:sysClr val="windowText" lastClr="000000"/>
                  </a:solidFill>
                  <a:effectLst/>
                  <a:latin typeface="Cambria Math" panose="02040503050406030204" pitchFamily="18" charset="0"/>
                  <a:ea typeface="+mn-ea"/>
                  <a:cs typeface="+mn-cs"/>
                </a:rPr>
                <a:t>¯𝐕𝐢</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𝟐</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𝟑</a:t>
              </a:r>
              <a:r>
                <a:rPr lang="es-ES" sz="1050" b="1" i="0">
                  <a:solidFill>
                    <a:sysClr val="windowText" lastClr="000000"/>
                  </a:solidFill>
                  <a:latin typeface="Cambria Math" panose="02040503050406030204" pitchFamily="18" charset="0"/>
                  <a:ea typeface="+mn-ea"/>
                  <a:cs typeface="+mn-cs"/>
                </a:rPr>
                <a:t>)+𝐕_(𝟎.𝟒)+𝐕_(𝟎.</a:t>
              </a:r>
              <a:r>
                <a:rPr lang="es-CO" sz="1050" b="1" i="0">
                  <a:solidFill>
                    <a:sysClr val="windowText" lastClr="000000"/>
                  </a:solidFill>
                  <a:latin typeface="Cambria Math" panose="02040503050406030204" pitchFamily="18" charset="0"/>
                  <a:ea typeface="+mn-ea"/>
                  <a:cs typeface="+mn-cs"/>
                </a:rPr>
                <a:t>𝟓</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𝟔</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𝟕</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𝟖</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𝟗</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𝐬𝐮𝐩𝐟 </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𝟏𝟎</a:t>
              </a:r>
              <a:r>
                <a:rPr lang="es-ES" sz="1050" b="1" i="0">
                  <a:solidFill>
                    <a:sysClr val="windowText" lastClr="000000"/>
                  </a:solidFill>
                  <a:latin typeface="Cambria Math" panose="02040503050406030204" pitchFamily="18" charset="0"/>
                  <a:ea typeface="+mn-ea"/>
                  <a:cs typeface="+mn-cs"/>
                </a:rPr>
                <a:t>  </a:t>
              </a:r>
            </a:p>
          </xdr:txBody>
        </xdr:sp>
      </mc:Fallback>
    </mc:AlternateContent>
    <xdr:clientData/>
  </xdr:oneCellAnchor>
  <xdr:oneCellAnchor>
    <xdr:from>
      <xdr:col>10</xdr:col>
      <xdr:colOff>342110</xdr:colOff>
      <xdr:row>91</xdr:row>
      <xdr:rowOff>62344</xdr:rowOff>
    </xdr:from>
    <xdr:ext cx="1313516" cy="355023"/>
    <mc:AlternateContent xmlns:mc="http://schemas.openxmlformats.org/markup-compatibility/2006" xmlns:a14="http://schemas.microsoft.com/office/drawing/2010/main">
      <mc:Choice Requires="a14">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704810" y="174740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f>
                      <m:fPr>
                        <m:ctrlPr>
                          <a:rPr lang="es-CO" sz="1050" b="1" i="1">
                            <a:solidFill>
                              <a:schemeClr val="tx1"/>
                            </a:solidFill>
                            <a:effectLst/>
                            <a:latin typeface="Cambria Math" panose="02040503050406030204" pitchFamily="18" charset="0"/>
                            <a:ea typeface="+mn-ea"/>
                            <a:cs typeface="+mn-cs"/>
                          </a:rPr>
                        </m:ctrlPr>
                      </m:fPr>
                      <m:num>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sub>
                        </m:sSub>
                        <m:r>
                          <a:rPr lang="es-CO" sz="1050" b="1" i="0">
                            <a:solidFill>
                              <a:schemeClr val="tx1"/>
                            </a:solidFill>
                            <a:effectLst/>
                            <a:latin typeface="Cambria Math" panose="02040503050406030204" pitchFamily="18" charset="0"/>
                            <a:ea typeface="+mn-ea"/>
                            <a:cs typeface="+mn-cs"/>
                          </a:rPr>
                          <m:t>+</m:t>
                        </m:r>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𝟏</m:t>
                            </m:r>
                            <m:r>
                              <a:rPr lang="es-CO" sz="1050" b="1" i="0">
                                <a:solidFill>
                                  <a:schemeClr val="tx1"/>
                                </a:solidFill>
                                <a:effectLst/>
                                <a:latin typeface="Cambria Math" panose="02040503050406030204" pitchFamily="18" charset="0"/>
                                <a:ea typeface="+mn-ea"/>
                                <a:cs typeface="+mn-cs"/>
                              </a:rPr>
                              <m:t> </m:t>
                            </m:r>
                          </m:sub>
                        </m:sSub>
                        <m:r>
                          <a:rPr lang="es-CO" sz="1050" b="1" i="0">
                            <a:solidFill>
                              <a:schemeClr val="tx1"/>
                            </a:solidFill>
                            <a:effectLst/>
                            <a:latin typeface="Cambria Math" panose="02040503050406030204" pitchFamily="18" charset="0"/>
                            <a:ea typeface="+mn-ea"/>
                            <a:cs typeface="+mn-cs"/>
                          </a:rPr>
                          <m:t>)</m:t>
                        </m:r>
                        <m:r>
                          <a:rPr lang="es-ES" sz="1050" b="1" i="0">
                            <a:solidFill>
                              <a:schemeClr val="tx1"/>
                            </a:solidFill>
                            <a:effectLst/>
                            <a:latin typeface="Cambria Math"/>
                            <a:ea typeface="+mn-ea"/>
                            <a:cs typeface="+mn-cs"/>
                          </a:rPr>
                          <m:t>∗</m:t>
                        </m:r>
                        <m:r>
                          <a:rPr lang="es-CO" sz="1050" b="1" i="0">
                            <a:solidFill>
                              <a:schemeClr val="tx1"/>
                            </a:solidFill>
                            <a:effectLst/>
                            <a:latin typeface="Cambria Math" panose="02040503050406030204" pitchFamily="18" charset="0"/>
                            <a:ea typeface="+mn-ea"/>
                            <a:cs typeface="+mn-cs"/>
                          </a:rPr>
                          <m:t>𝐛</m:t>
                        </m:r>
                      </m:num>
                      <m:den>
                        <m:r>
                          <a:rPr lang="es-CO" sz="1050" b="1" i="0">
                            <a:solidFill>
                              <a:schemeClr val="tx1"/>
                            </a:solidFill>
                            <a:effectLst/>
                            <a:latin typeface="Cambria Math" panose="02040503050406030204" pitchFamily="18" charset="0"/>
                            <a:ea typeface="+mn-ea"/>
                            <a:cs typeface="+mn-cs"/>
                          </a:rPr>
                          <m:t>𝟐</m:t>
                        </m:r>
                      </m:den>
                    </m:f>
                  </m:oMath>
                </m:oMathPara>
              </a14:m>
              <a:endParaRPr lang="es-ES" sz="1050" b="1" i="0">
                <a:solidFill>
                  <a:schemeClr val="tx1"/>
                </a:solidFill>
                <a:effectLst/>
                <a:latin typeface="+mn-lt"/>
                <a:ea typeface="+mn-ea"/>
                <a:cs typeface="+mn-cs"/>
              </a:endParaRPr>
            </a:p>
          </xdr:txBody>
        </xdr:sp>
      </mc:Choice>
      <mc:Fallback xmlns="">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704810" y="174740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s-ES" sz="1050" b="1" i="0">
                  <a:solidFill>
                    <a:schemeClr val="tx1"/>
                  </a:solidFill>
                  <a:effectLst/>
                  <a:latin typeface="Cambria Math"/>
                  <a:ea typeface="+mn-ea"/>
                  <a:cs typeface="+mn-cs"/>
                </a:rPr>
                <a:t>𝐀𝐢=</a:t>
              </a:r>
              <a:r>
                <a:rPr lang="es-CO" sz="1050" b="1" i="0">
                  <a:solidFill>
                    <a:schemeClr val="tx1"/>
                  </a:solidFill>
                  <a:effectLst/>
                  <a:latin typeface="Cambria Math" panose="02040503050406030204" pitchFamily="18" charset="0"/>
                  <a:ea typeface="+mn-ea"/>
                  <a:cs typeface="+mn-cs"/>
                </a:rPr>
                <a:t>(〖(𝐡〗_𝐢+𝐡_(𝐢+𝟏 ))</a:t>
              </a:r>
              <a:r>
                <a:rPr lang="es-ES" sz="1050" b="1" i="0">
                  <a:solidFill>
                    <a:schemeClr val="tx1"/>
                  </a:solidFill>
                  <a:effectLst/>
                  <a:latin typeface="Cambria Math"/>
                  <a:ea typeface="+mn-ea"/>
                  <a:cs typeface="+mn-cs"/>
                </a:rPr>
                <a:t>∗</a:t>
              </a:r>
              <a:r>
                <a:rPr lang="es-CO" sz="1050" b="1" i="0">
                  <a:solidFill>
                    <a:schemeClr val="tx1"/>
                  </a:solidFill>
                  <a:effectLst/>
                  <a:latin typeface="Cambria Math" panose="02040503050406030204" pitchFamily="18" charset="0"/>
                  <a:ea typeface="+mn-ea"/>
                  <a:cs typeface="+mn-cs"/>
                </a:rPr>
                <a:t>𝐛)/𝟐</a:t>
              </a:r>
              <a:endParaRPr lang="es-ES" sz="1050" b="1" i="0">
                <a:solidFill>
                  <a:schemeClr val="tx1"/>
                </a:solidFill>
                <a:effectLst/>
                <a:latin typeface="+mn-lt"/>
                <a:ea typeface="+mn-ea"/>
                <a:cs typeface="+mn-cs"/>
              </a:endParaRPr>
            </a:p>
          </xdr:txBody>
        </xdr:sp>
      </mc:Fallback>
    </mc:AlternateContent>
    <xdr:clientData/>
  </xdr:oneCellAnchor>
  <xdr:oneCellAnchor>
    <xdr:from>
      <xdr:col>14</xdr:col>
      <xdr:colOff>263225</xdr:colOff>
      <xdr:row>91</xdr:row>
      <xdr:rowOff>133481</xdr:rowOff>
    </xdr:from>
    <xdr:ext cx="1059883" cy="279820"/>
    <mc:AlternateContent xmlns:mc="http://schemas.openxmlformats.org/markup-compatibility/2006" xmlns:a14="http://schemas.microsoft.com/office/drawing/2010/main">
      <mc:Choice Requires="a14">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483425" y="175451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𝐐𝐢</m:t>
                    </m:r>
                    <m:r>
                      <a:rPr lang="es-ES" sz="1050" b="1" i="0">
                        <a:solidFill>
                          <a:schemeClr val="tx1"/>
                        </a:solidFill>
                        <a:effectLst/>
                        <a:latin typeface="Cambria Math"/>
                        <a:ea typeface="+mn-ea"/>
                        <a:cs typeface="+mn-cs"/>
                      </a:rPr>
                      <m:t>=</m:t>
                    </m:r>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bar>
                      <m:barPr>
                        <m:pos m:val="top"/>
                        <m:ctrlPr>
                          <a:rPr lang="es-CO" sz="1050" b="1" i="1">
                            <a:solidFill>
                              <a:schemeClr val="tx1"/>
                            </a:solidFill>
                            <a:effectLst/>
                            <a:latin typeface="Cambria Math" panose="02040503050406030204" pitchFamily="18" charset="0"/>
                            <a:ea typeface="+mn-ea"/>
                            <a:cs typeface="+mn-cs"/>
                          </a:rPr>
                        </m:ctrlPr>
                      </m:barPr>
                      <m:e>
                        <m:r>
                          <a:rPr lang="es-CO" sz="1050" b="1" i="0">
                            <a:solidFill>
                              <a:schemeClr val="tx1"/>
                            </a:solidFill>
                            <a:effectLst/>
                            <a:latin typeface="Cambria Math" panose="02040503050406030204" pitchFamily="18" charset="0"/>
                            <a:ea typeface="+mn-ea"/>
                            <a:cs typeface="+mn-cs"/>
                          </a:rPr>
                          <m:t>𝐕𝐢</m:t>
                        </m:r>
                      </m:e>
                    </m:bar>
                  </m:oMath>
                </m:oMathPara>
              </a14:m>
              <a:endParaRPr lang="es-ES" sz="1050" b="1" i="0">
                <a:solidFill>
                  <a:schemeClr val="tx1"/>
                </a:solidFill>
                <a:effectLst/>
                <a:latin typeface="+mn-lt"/>
                <a:ea typeface="+mn-ea"/>
                <a:cs typeface="+mn-cs"/>
              </a:endParaRPr>
            </a:p>
          </xdr:txBody>
        </xdr:sp>
      </mc:Choice>
      <mc:Fallback xmlns="">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483425" y="175451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050" b="1" i="0">
                  <a:solidFill>
                    <a:schemeClr val="tx1"/>
                  </a:solidFill>
                  <a:effectLst/>
                  <a:latin typeface="Cambria Math"/>
                  <a:ea typeface="+mn-ea"/>
                  <a:cs typeface="+mn-cs"/>
                </a:rPr>
                <a:t>𝐐𝐢=𝐀𝐢∗</a:t>
              </a:r>
              <a:r>
                <a:rPr lang="es-CO" sz="1050" b="1" i="0">
                  <a:solidFill>
                    <a:schemeClr val="tx1"/>
                  </a:solidFill>
                  <a:effectLst/>
                  <a:latin typeface="Cambria Math" panose="02040503050406030204" pitchFamily="18" charset="0"/>
                  <a:ea typeface="+mn-ea"/>
                  <a:cs typeface="+mn-cs"/>
                </a:rPr>
                <a:t>¯𝐕𝐢</a:t>
              </a:r>
              <a:endParaRPr lang="es-ES" sz="1050" b="1" i="0">
                <a:solidFill>
                  <a:schemeClr val="tx1"/>
                </a:solidFill>
                <a:effectLst/>
                <a:latin typeface="+mn-lt"/>
                <a:ea typeface="+mn-ea"/>
                <a:cs typeface="+mn-cs"/>
              </a:endParaRPr>
            </a:p>
          </xdr:txBody>
        </xdr:sp>
      </mc:Fallback>
    </mc:AlternateContent>
    <xdr:clientData/>
  </xdr:oneCellAnchor>
  <xdr:oneCellAnchor>
    <xdr:from>
      <xdr:col>2</xdr:col>
      <xdr:colOff>311720</xdr:colOff>
      <xdr:row>91</xdr:row>
      <xdr:rowOff>102839</xdr:rowOff>
    </xdr:from>
    <xdr:ext cx="1058367" cy="328360"/>
    <mc:AlternateContent xmlns:mc="http://schemas.openxmlformats.org/markup-compatibility/2006" xmlns:a14="http://schemas.microsoft.com/office/drawing/2010/main">
      <mc:Choice Requires="a14">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175145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050" b="1" i="0" u="none">
                        <a:solidFill>
                          <a:sysClr val="windowText" lastClr="000000"/>
                        </a:solidFill>
                        <a:latin typeface="Cambria Math" panose="02040503050406030204" pitchFamily="18" charset="0"/>
                      </a:rPr>
                      <m:t>𝐐</m:t>
                    </m:r>
                    <m:d>
                      <m:dPr>
                        <m:begChr m:val="["/>
                        <m:endChr m:val="]"/>
                        <m:ctrlPr>
                          <a:rPr lang="es-CO" sz="1050" b="1" i="1" u="none">
                            <a:solidFill>
                              <a:sysClr val="windowText" lastClr="000000"/>
                            </a:solidFill>
                            <a:latin typeface="Cambria Math" panose="02040503050406030204" pitchFamily="18" charset="0"/>
                          </a:rPr>
                        </m:ctrlPr>
                      </m:dPr>
                      <m:e>
                        <m:r>
                          <a:rPr lang="es-CO" sz="1050" b="1" i="0" u="none">
                            <a:solidFill>
                              <a:sysClr val="windowText" lastClr="000000"/>
                            </a:solidFill>
                            <a:latin typeface="Cambria Math" panose="02040503050406030204" pitchFamily="18" charset="0"/>
                          </a:rPr>
                          <m:t>%</m:t>
                        </m:r>
                      </m:e>
                    </m:d>
                    <m:r>
                      <a:rPr lang="es-CO" sz="1050" b="1" i="0" u="none">
                        <a:solidFill>
                          <a:sysClr val="windowText" lastClr="000000"/>
                        </a:solidFill>
                        <a:latin typeface="Cambria Math" panose="02040503050406030204" pitchFamily="18" charset="0"/>
                      </a:rPr>
                      <m:t>= </m:t>
                    </m:r>
                    <m:f>
                      <m:fPr>
                        <m:ctrlPr>
                          <a:rPr lang="es-CO" sz="1050" b="1" i="1" u="none">
                            <a:solidFill>
                              <a:sysClr val="windowText" lastClr="000000"/>
                            </a:solidFill>
                            <a:latin typeface="Cambria Math" panose="02040503050406030204" pitchFamily="18" charset="0"/>
                          </a:rPr>
                        </m:ctrlPr>
                      </m:fPr>
                      <m:num>
                        <m:r>
                          <a:rPr lang="es-CO" sz="1050" b="1" i="0" u="none">
                            <a:solidFill>
                              <a:sysClr val="windowText" lastClr="000000"/>
                            </a:solidFill>
                            <a:latin typeface="Cambria Math" panose="02040503050406030204" pitchFamily="18" charset="0"/>
                          </a:rPr>
                          <m:t>𝐐𝐢</m:t>
                        </m:r>
                      </m:num>
                      <m:den>
                        <m:r>
                          <a:rPr lang="es-CO" sz="1050" b="1" i="0" u="none">
                            <a:solidFill>
                              <a:sysClr val="windowText" lastClr="000000"/>
                            </a:solidFill>
                            <a:latin typeface="Cambria Math" panose="02040503050406030204" pitchFamily="18" charset="0"/>
                          </a:rPr>
                          <m:t>𝐐𝐭</m:t>
                        </m:r>
                      </m:den>
                    </m:f>
                    <m:r>
                      <a:rPr lang="es-CO" sz="1050" b="1" i="1" u="none">
                        <a:solidFill>
                          <a:sysClr val="windowText" lastClr="000000"/>
                        </a:solidFill>
                        <a:latin typeface="Cambria Math" panose="02040503050406030204" pitchFamily="18" charset="0"/>
                      </a:rPr>
                      <m:t>∗</m:t>
                    </m:r>
                    <m:r>
                      <a:rPr lang="es-CO" sz="1050" b="1" i="1" u="none">
                        <a:solidFill>
                          <a:sysClr val="windowText" lastClr="000000"/>
                        </a:solidFill>
                        <a:latin typeface="Cambria Math" panose="02040503050406030204" pitchFamily="18" charset="0"/>
                      </a:rPr>
                      <m:t>𝟏𝟎𝟎</m:t>
                    </m:r>
                  </m:oMath>
                </m:oMathPara>
              </a14:m>
              <a:endParaRPr lang="es-CO" sz="1050" b="1" i="0" u="none">
                <a:solidFill>
                  <a:sysClr val="windowText" lastClr="000000"/>
                </a:solidFill>
              </a:endParaRPr>
            </a:p>
          </xdr:txBody>
        </xdr:sp>
      </mc:Choice>
      <mc:Fallback xmlns="">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175145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u="none">
                  <a:solidFill>
                    <a:sysClr val="windowText" lastClr="000000"/>
                  </a:solidFill>
                  <a:latin typeface="Cambria Math" panose="02040503050406030204" pitchFamily="18" charset="0"/>
                </a:rPr>
                <a:t>𝐐[%]=  𝐐𝐢/𝐐𝐭∗𝟏𝟎𝟎</a:t>
              </a:r>
              <a:endParaRPr lang="es-CO" sz="1050" b="1" i="0" u="none">
                <a:solidFill>
                  <a:sysClr val="windowText" lastClr="000000"/>
                </a:solidFill>
              </a:endParaRPr>
            </a:p>
          </xdr:txBody>
        </xdr:sp>
      </mc:Fallback>
    </mc:AlternateContent>
    <xdr:clientData/>
  </xdr:oneCellAnchor>
  <xdr:oneCellAnchor>
    <xdr:from>
      <xdr:col>12</xdr:col>
      <xdr:colOff>436291</xdr:colOff>
      <xdr:row>91</xdr:row>
      <xdr:rowOff>129757</xdr:rowOff>
    </xdr:from>
    <xdr:ext cx="907300" cy="317972"/>
    <mc:AlternateContent xmlns:mc="http://schemas.openxmlformats.org/markup-compatibility/2006" xmlns:a14="http://schemas.microsoft.com/office/drawing/2010/main">
      <mc:Choice Requires="a14">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227741" y="175414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r>
                      <a:rPr lang="es-CO" sz="1100" b="1" i="1">
                        <a:solidFill>
                          <a:schemeClr val="tx1"/>
                        </a:solidFill>
                        <a:effectLst/>
                        <a:latin typeface="Cambria Math" panose="02040503050406030204" pitchFamily="18" charset="0"/>
                        <a:ea typeface="+mn-ea"/>
                        <a:cs typeface="+mn-cs"/>
                      </a:rPr>
                      <m:t>𝑽𝒎𝒆𝒅𝒊𝒂</m:t>
                    </m:r>
                    <m:r>
                      <a:rPr lang="es-CO" sz="1100" b="1" i="1">
                        <a:solidFill>
                          <a:schemeClr val="tx1"/>
                        </a:solidFill>
                        <a:effectLst/>
                        <a:latin typeface="Cambria Math" panose="02040503050406030204" pitchFamily="18" charset="0"/>
                        <a:ea typeface="+mn-ea"/>
                        <a:cs typeface="+mn-cs"/>
                      </a:rPr>
                      <m:t>=</m:t>
                    </m:r>
                    <m:f>
                      <m:fPr>
                        <m:ctrlPr>
                          <a:rPr lang="es-CO" sz="1100" b="1" i="1">
                            <a:solidFill>
                              <a:schemeClr val="tx1"/>
                            </a:solidFill>
                            <a:effectLst/>
                            <a:latin typeface="Cambria Math" panose="02040503050406030204" pitchFamily="18" charset="0"/>
                            <a:ea typeface="+mn-ea"/>
                            <a:cs typeface="+mn-cs"/>
                          </a:rPr>
                        </m:ctrlPr>
                      </m:fPr>
                      <m:num>
                        <m:r>
                          <a:rPr lang="es-CO" sz="1100" b="1" i="1">
                            <a:solidFill>
                              <a:schemeClr val="tx1"/>
                            </a:solidFill>
                            <a:effectLst/>
                            <a:latin typeface="Cambria Math" panose="02040503050406030204" pitchFamily="18" charset="0"/>
                            <a:ea typeface="+mn-ea"/>
                            <a:cs typeface="+mn-cs"/>
                          </a:rPr>
                          <m:t>𝑸𝒕</m:t>
                        </m:r>
                      </m:num>
                      <m:den>
                        <m:r>
                          <a:rPr lang="es-CO" sz="1100" b="1" i="1">
                            <a:solidFill>
                              <a:schemeClr val="tx1"/>
                            </a:solidFill>
                            <a:effectLst/>
                            <a:latin typeface="Cambria Math" panose="02040503050406030204" pitchFamily="18" charset="0"/>
                            <a:ea typeface="+mn-ea"/>
                            <a:cs typeface="+mn-cs"/>
                          </a:rPr>
                          <m:t>𝑨𝒊</m:t>
                        </m:r>
                      </m:den>
                    </m:f>
                  </m:oMath>
                </m:oMathPara>
              </a14:m>
              <a:endParaRPr lang="es-CO" sz="1100" b="1" i="1">
                <a:solidFill>
                  <a:schemeClr val="tx1"/>
                </a:solidFill>
                <a:effectLst/>
                <a:latin typeface="Cambria Math" panose="02040503050406030204" pitchFamily="18" charset="0"/>
                <a:ea typeface="+mn-ea"/>
                <a:cs typeface="+mn-cs"/>
              </a:endParaRPr>
            </a:p>
          </xdr:txBody>
        </xdr:sp>
      </mc:Choice>
      <mc:Fallback xmlns="">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227741" y="175414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100" b="1" i="0">
                  <a:solidFill>
                    <a:schemeClr val="tx1"/>
                  </a:solidFill>
                  <a:effectLst/>
                  <a:latin typeface="Cambria Math" panose="02040503050406030204" pitchFamily="18" charset="0"/>
                  <a:ea typeface="+mn-ea"/>
                  <a:cs typeface="+mn-cs"/>
                </a:rPr>
                <a:t>𝑽𝒎𝒆𝒅𝒊𝒂=𝑸𝒕/𝑨𝒊</a:t>
              </a:r>
              <a:endParaRPr lang="es-CO" sz="1100" b="1" i="1">
                <a:solidFill>
                  <a:schemeClr val="tx1"/>
                </a:solidFill>
                <a:effectLst/>
                <a:latin typeface="Cambria Math" panose="02040503050406030204" pitchFamily="18" charset="0"/>
                <a:ea typeface="+mn-ea"/>
                <a:cs typeface="+mn-cs"/>
              </a:endParaRPr>
            </a:p>
          </xdr:txBody>
        </xdr:sp>
      </mc:Fallback>
    </mc:AlternateContent>
    <xdr:clientData/>
  </xdr:oneCellAnchor>
  <xdr:oneCellAnchor>
    <xdr:from>
      <xdr:col>8</xdr:col>
      <xdr:colOff>56087</xdr:colOff>
      <xdr:row>88</xdr:row>
      <xdr:rowOff>56351</xdr:rowOff>
    </xdr:from>
    <xdr:ext cx="1322606" cy="342466"/>
    <mc:AlternateContent xmlns:mc="http://schemas.openxmlformats.org/markup-compatibility/2006" xmlns:a14="http://schemas.microsoft.com/office/drawing/2010/main">
      <mc:Choice Requires="a14">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169537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CO" sz="1000" b="1" i="1">
                            <a:latin typeface="Cambria Math" panose="02040503050406030204" pitchFamily="18" charset="0"/>
                          </a:rPr>
                        </m:ctrlPr>
                      </m:accPr>
                      <m:e>
                        <m:sSub>
                          <m:sSubPr>
                            <m:ctrlPr>
                              <a:rPr lang="es-CO" sz="1000" b="1" i="1">
                                <a:latin typeface="Cambria Math" panose="02040503050406030204" pitchFamily="18" charset="0"/>
                              </a:rPr>
                            </m:ctrlPr>
                          </m:sSubPr>
                          <m:e>
                            <m:r>
                              <a:rPr lang="es-CO" sz="1000" b="1" i="1">
                                <a:latin typeface="Cambria Math" panose="02040503050406030204" pitchFamily="18" charset="0"/>
                              </a:rPr>
                              <m:t>𝑽</m:t>
                            </m:r>
                          </m:e>
                          <m:sub>
                            <m:r>
                              <a:rPr lang="es-CO" sz="1000" b="1" i="1">
                                <a:latin typeface="Cambria Math" panose="02040503050406030204" pitchFamily="18" charset="0"/>
                              </a:rPr>
                              <m:t>𝒊</m:t>
                            </m:r>
                          </m:sub>
                        </m:sSub>
                      </m:e>
                    </m:acc>
                    <m:d>
                      <m:dPr>
                        <m:begChr m:val="["/>
                        <m:endChr m:val="]"/>
                        <m:ctrlPr>
                          <a:rPr lang="es-CO" sz="1000" b="1" i="1">
                            <a:latin typeface="Cambria Math" panose="02040503050406030204" pitchFamily="18" charset="0"/>
                          </a:rPr>
                        </m:ctrlPr>
                      </m:dPr>
                      <m:e>
                        <m:f>
                          <m:fPr>
                            <m:ctrlPr>
                              <a:rPr lang="es-CO" sz="1000" b="1" i="1">
                                <a:latin typeface="Cambria Math" panose="02040503050406030204" pitchFamily="18" charset="0"/>
                              </a:rPr>
                            </m:ctrlPr>
                          </m:fPr>
                          <m:num>
                            <m:r>
                              <a:rPr lang="es-CO" sz="1000" b="1" i="1">
                                <a:latin typeface="Cambria Math" panose="02040503050406030204" pitchFamily="18" charset="0"/>
                              </a:rPr>
                              <m:t>𝒇𝒕</m:t>
                            </m:r>
                          </m:num>
                          <m:den>
                            <m:r>
                              <a:rPr lang="es-CO" sz="1000" b="1" i="1">
                                <a:latin typeface="Cambria Math" panose="02040503050406030204" pitchFamily="18" charset="0"/>
                              </a:rPr>
                              <m:t>𝒔</m:t>
                            </m:r>
                          </m:den>
                        </m:f>
                      </m:e>
                    </m:d>
                    <m:r>
                      <a:rPr lang="es-CO" sz="1000" b="1" i="1">
                        <a:latin typeface="Cambria Math" panose="02040503050406030204" pitchFamily="18" charset="0"/>
                      </a:rPr>
                      <m:t>=</m:t>
                    </m:r>
                    <m:r>
                      <a:rPr lang="es-CO" sz="1000" b="1" i="1">
                        <a:latin typeface="Cambria Math" panose="02040503050406030204" pitchFamily="18" charset="0"/>
                      </a:rPr>
                      <m:t>𝟑</m:t>
                    </m:r>
                    <m:r>
                      <a:rPr lang="es-CO" sz="1000" b="1" i="1">
                        <a:latin typeface="Cambria Math" panose="02040503050406030204" pitchFamily="18" charset="0"/>
                      </a:rPr>
                      <m:t>,</m:t>
                    </m:r>
                    <m:r>
                      <a:rPr lang="es-CO" sz="1000" b="1" i="1">
                        <a:latin typeface="Cambria Math" panose="02040503050406030204" pitchFamily="18" charset="0"/>
                      </a:rPr>
                      <m:t>𝟐𝟖</m:t>
                    </m:r>
                    <m:r>
                      <a:rPr lang="es-CO" sz="1000" b="1" i="1">
                        <a:latin typeface="Cambria Math" panose="02040503050406030204" pitchFamily="18" charset="0"/>
                      </a:rPr>
                      <m:t>∗</m:t>
                    </m:r>
                    <m:acc>
                      <m:accPr>
                        <m:chr m:val="̅"/>
                        <m:ctrlPr>
                          <a:rPr lang="es-CO" sz="1000" b="1" i="1">
                            <a:solidFill>
                              <a:schemeClr val="tx1"/>
                            </a:solidFill>
                            <a:effectLst/>
                            <a:latin typeface="Cambria Math" panose="02040503050406030204" pitchFamily="18" charset="0"/>
                            <a:ea typeface="+mn-ea"/>
                            <a:cs typeface="+mn-cs"/>
                          </a:rPr>
                        </m:ctrlPr>
                      </m:accPr>
                      <m:e>
                        <m:sSub>
                          <m:sSubPr>
                            <m:ctrlPr>
                              <a:rPr lang="es-CO" sz="1000" b="1" i="1">
                                <a:solidFill>
                                  <a:schemeClr val="tx1"/>
                                </a:solidFill>
                                <a:effectLst/>
                                <a:latin typeface="Cambria Math" panose="02040503050406030204" pitchFamily="18" charset="0"/>
                                <a:ea typeface="+mn-ea"/>
                                <a:cs typeface="+mn-cs"/>
                              </a:rPr>
                            </m:ctrlPr>
                          </m:sSubPr>
                          <m:e>
                            <m:r>
                              <a:rPr lang="es-CO" sz="1000" b="1" i="1">
                                <a:solidFill>
                                  <a:schemeClr val="tx1"/>
                                </a:solidFill>
                                <a:effectLst/>
                                <a:latin typeface="Cambria Math" panose="02040503050406030204" pitchFamily="18" charset="0"/>
                                <a:ea typeface="+mn-ea"/>
                                <a:cs typeface="+mn-cs"/>
                              </a:rPr>
                              <m:t>𝑽</m:t>
                            </m:r>
                          </m:e>
                          <m:sub>
                            <m:r>
                              <a:rPr lang="es-CO" sz="1000" b="1" i="1">
                                <a:solidFill>
                                  <a:schemeClr val="tx1"/>
                                </a:solidFill>
                                <a:effectLst/>
                                <a:latin typeface="Cambria Math" panose="02040503050406030204" pitchFamily="18" charset="0"/>
                                <a:ea typeface="+mn-ea"/>
                                <a:cs typeface="+mn-cs"/>
                              </a:rPr>
                              <m:t>𝒊</m:t>
                            </m:r>
                          </m:sub>
                        </m:sSub>
                      </m:e>
                    </m:acc>
                    <m:d>
                      <m:dPr>
                        <m:begChr m:val="["/>
                        <m:endChr m:val="]"/>
                        <m:ctrlPr>
                          <a:rPr lang="es-CO" sz="1000" b="1" i="1">
                            <a:solidFill>
                              <a:schemeClr val="tx1"/>
                            </a:solidFill>
                            <a:effectLst/>
                            <a:latin typeface="Cambria Math" panose="02040503050406030204" pitchFamily="18" charset="0"/>
                            <a:ea typeface="+mn-ea"/>
                            <a:cs typeface="+mn-cs"/>
                          </a:rPr>
                        </m:ctrlPr>
                      </m:dPr>
                      <m:e>
                        <m:f>
                          <m:fPr>
                            <m:ctrlPr>
                              <a:rPr lang="es-CO" sz="1000" b="1" i="1">
                                <a:solidFill>
                                  <a:schemeClr val="tx1"/>
                                </a:solidFill>
                                <a:effectLst/>
                                <a:latin typeface="Cambria Math" panose="02040503050406030204" pitchFamily="18" charset="0"/>
                                <a:ea typeface="+mn-ea"/>
                                <a:cs typeface="+mn-cs"/>
                              </a:rPr>
                            </m:ctrlPr>
                          </m:fPr>
                          <m:num>
                            <m:r>
                              <a:rPr lang="es-CO" sz="1000" b="1" i="1">
                                <a:solidFill>
                                  <a:schemeClr val="tx1"/>
                                </a:solidFill>
                                <a:effectLst/>
                                <a:latin typeface="Cambria Math" panose="02040503050406030204" pitchFamily="18" charset="0"/>
                                <a:ea typeface="+mn-ea"/>
                                <a:cs typeface="+mn-cs"/>
                              </a:rPr>
                              <m:t>𝒎</m:t>
                            </m:r>
                          </m:num>
                          <m:den>
                            <m:r>
                              <a:rPr lang="es-CO" sz="1000" b="1" i="1">
                                <a:solidFill>
                                  <a:schemeClr val="tx1"/>
                                </a:solidFill>
                                <a:effectLst/>
                                <a:latin typeface="Cambria Math" panose="02040503050406030204" pitchFamily="18" charset="0"/>
                                <a:ea typeface="+mn-ea"/>
                                <a:cs typeface="+mn-cs"/>
                              </a:rPr>
                              <m:t>𝒔</m:t>
                            </m:r>
                          </m:den>
                        </m:f>
                      </m:e>
                    </m:d>
                  </m:oMath>
                </m:oMathPara>
              </a14:m>
              <a:endParaRPr lang="es-CO" sz="1000" b="1" i="0"/>
            </a:p>
          </xdr:txBody>
        </xdr:sp>
      </mc:Choice>
      <mc:Fallback xmlns="">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169537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00" b="1" i="0">
                  <a:latin typeface="Cambria Math" panose="02040503050406030204" pitchFamily="18" charset="0"/>
                </a:rPr>
                <a:t>(𝑽_𝒊 ) ̅[𝒇𝒕/𝒔]=𝟑,𝟐𝟖∗</a:t>
              </a:r>
              <a:r>
                <a:rPr lang="es-CO" sz="1000" b="1" i="0">
                  <a:solidFill>
                    <a:schemeClr val="tx1"/>
                  </a:solidFill>
                  <a:effectLst/>
                  <a:latin typeface="Cambria Math" panose="02040503050406030204" pitchFamily="18" charset="0"/>
                  <a:ea typeface="+mn-ea"/>
                  <a:cs typeface="+mn-cs"/>
                </a:rPr>
                <a:t>(𝑽_𝒊 ) ̅[𝒎/𝒔]</a:t>
              </a:r>
              <a:endParaRPr lang="es-CO" sz="1000" b="1" i="0"/>
            </a:p>
          </xdr:txBody>
        </xdr:sp>
      </mc:Fallback>
    </mc:AlternateContent>
    <xdr:clientData/>
  </xdr:oneCellAnchor>
  <xdr:oneCellAnchor>
    <xdr:from>
      <xdr:col>2</xdr:col>
      <xdr:colOff>96182</xdr:colOff>
      <xdr:row>88</xdr:row>
      <xdr:rowOff>41166</xdr:rowOff>
    </xdr:from>
    <xdr:ext cx="1500411" cy="342914"/>
    <mc:AlternateContent xmlns:mc="http://schemas.openxmlformats.org/markup-compatibility/2006" xmlns:a14="http://schemas.microsoft.com/office/drawing/2010/main">
      <mc:Choice Requires="a14">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169385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s-CO" sz="1050" b="1" i="1">
                            <a:solidFill>
                              <a:sysClr val="windowText" lastClr="000000"/>
                            </a:solidFill>
                            <a:latin typeface="Cambria Math" panose="02040503050406030204" pitchFamily="18" charset="0"/>
                          </a:rPr>
                        </m:ctrlPr>
                      </m:dPr>
                      <m:e>
                        <m:r>
                          <a:rPr lang="es-CO" sz="1050" b="1" i="0">
                            <a:solidFill>
                              <a:sysClr val="windowText" lastClr="000000"/>
                            </a:solidFill>
                            <a:latin typeface="Cambria Math" panose="02040503050406030204" pitchFamily="18" charset="0"/>
                          </a:rPr>
                          <m:t>𝐑𝐩𝐦</m:t>
                        </m:r>
                      </m:e>
                    </m:d>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𝑹𝒆𝒗</m:t>
                            </m:r>
                          </m:e>
                        </m:d>
                      </m:num>
                      <m:den>
                        <m:r>
                          <a:rPr lang="es-CO" sz="1050" b="1" i="0">
                            <a:solidFill>
                              <a:sysClr val="windowText" lastClr="000000"/>
                            </a:solidFill>
                            <a:latin typeface="Cambria Math" panose="02040503050406030204" pitchFamily="18" charset="0"/>
                          </a:rPr>
                          <m:t>𝐭𝐜</m:t>
                        </m:r>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𝒔</m:t>
                            </m:r>
                          </m:e>
                        </m:d>
                      </m:den>
                    </m:f>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r>
                          <a:rPr lang="es-CO" sz="1050" b="1" i="1">
                            <a:solidFill>
                              <a:sysClr val="windowText" lastClr="000000"/>
                            </a:solidFill>
                            <a:latin typeface="Cambria Math" panose="02040503050406030204" pitchFamily="18" charset="0"/>
                          </a:rPr>
                          <m:t>𝟔𝟎</m:t>
                        </m:r>
                        <m:r>
                          <a:rPr lang="es-CO" sz="1050" b="1" i="1">
                            <a:solidFill>
                              <a:sysClr val="windowText" lastClr="000000"/>
                            </a:solidFill>
                            <a:latin typeface="Cambria Math" panose="02040503050406030204" pitchFamily="18" charset="0"/>
                          </a:rPr>
                          <m:t> [</m:t>
                        </m:r>
                        <m:r>
                          <a:rPr lang="es-CO" sz="1050" b="1" i="1">
                            <a:solidFill>
                              <a:sysClr val="windowText" lastClr="000000"/>
                            </a:solidFill>
                            <a:latin typeface="Cambria Math" panose="02040503050406030204" pitchFamily="18" charset="0"/>
                          </a:rPr>
                          <m:t>𝒔</m:t>
                        </m:r>
                        <m:r>
                          <a:rPr lang="es-CO" sz="1050" b="1" i="1">
                            <a:solidFill>
                              <a:sysClr val="windowText" lastClr="000000"/>
                            </a:solidFill>
                            <a:latin typeface="Cambria Math" panose="02040503050406030204" pitchFamily="18" charset="0"/>
                          </a:rPr>
                          <m:t>]</m:t>
                        </m:r>
                      </m:num>
                      <m:den>
                        <m:r>
                          <a:rPr lang="es-CO" sz="1050" b="1" i="1">
                            <a:solidFill>
                              <a:sysClr val="windowText" lastClr="000000"/>
                            </a:solidFill>
                            <a:latin typeface="Cambria Math" panose="02040503050406030204" pitchFamily="18" charset="0"/>
                          </a:rPr>
                          <m:t>𝟏</m:t>
                        </m:r>
                        <m:r>
                          <a:rPr lang="es-CO" sz="1050" b="1" i="1">
                            <a:solidFill>
                              <a:sysClr val="windowText" lastClr="000000"/>
                            </a:solidFill>
                            <a:latin typeface="Cambria Math" panose="02040503050406030204" pitchFamily="18" charset="0"/>
                          </a:rPr>
                          <m:t>[</m:t>
                        </m:r>
                        <m:r>
                          <a:rPr lang="es-CO" sz="1050" b="1" i="1">
                            <a:solidFill>
                              <a:sysClr val="windowText" lastClr="000000"/>
                            </a:solidFill>
                            <a:latin typeface="Cambria Math" panose="02040503050406030204" pitchFamily="18" charset="0"/>
                          </a:rPr>
                          <m:t>𝒎𝒊𝒏</m:t>
                        </m:r>
                        <m:r>
                          <a:rPr lang="es-CO" sz="1050" b="1" i="1">
                            <a:solidFill>
                              <a:sysClr val="windowText" lastClr="000000"/>
                            </a:solidFill>
                            <a:latin typeface="Cambria Math" panose="02040503050406030204" pitchFamily="18" charset="0"/>
                          </a:rPr>
                          <m:t>]</m:t>
                        </m:r>
                      </m:den>
                    </m:f>
                  </m:oMath>
                </m:oMathPara>
              </a14:m>
              <a:endParaRPr lang="es-CO" sz="1050" b="1" i="0">
                <a:solidFill>
                  <a:sysClr val="windowText" lastClr="000000"/>
                </a:solidFill>
              </a:endParaRPr>
            </a:p>
          </xdr:txBody>
        </xdr:sp>
      </mc:Choice>
      <mc:Fallback xmlns="">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169385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solidFill>
                    <a:sysClr val="windowText" lastClr="000000"/>
                  </a:solidFill>
                  <a:latin typeface="Cambria Math" panose="02040503050406030204" pitchFamily="18" charset="0"/>
                </a:rPr>
                <a:t>[𝐑𝐩𝐦]=[𝑹𝒆𝒗]/𝐭𝐜[𝒔] ∗(𝟔𝟎 [𝒔])/(𝟏[𝒎𝒊𝒏])</a:t>
              </a:r>
              <a:endParaRPr lang="es-CO" sz="1050" b="1" i="0">
                <a:solidFill>
                  <a:sysClr val="windowText" lastClr="000000"/>
                </a:solidFill>
              </a:endParaRPr>
            </a:p>
          </xdr:txBody>
        </xdr:sp>
      </mc:Fallback>
    </mc:AlternateContent>
    <xdr:clientData/>
  </xdr:oneCellAnchor>
  <xdr:oneCellAnchor>
    <xdr:from>
      <xdr:col>10</xdr:col>
      <xdr:colOff>553512</xdr:colOff>
      <xdr:row>88</xdr:row>
      <xdr:rowOff>135078</xdr:rowOff>
    </xdr:from>
    <xdr:ext cx="3601499" cy="346377"/>
    <mc:AlternateContent xmlns:mc="http://schemas.openxmlformats.org/markup-compatibility/2006" xmlns:a14="http://schemas.microsoft.com/office/drawing/2010/main">
      <mc:Choice Requires="a14">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6916212" y="170324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acc>
                    <m:accPr>
                      <m:chr m:val="̅"/>
                      <m:ctrlPr>
                        <a:rPr lang="es-CO" sz="1100" b="1" i="1">
                          <a:solidFill>
                            <a:schemeClr val="tx1"/>
                          </a:solidFill>
                          <a:effectLst/>
                          <a:latin typeface="Cambria Math" panose="02040503050406030204" pitchFamily="18" charset="0"/>
                          <a:ea typeface="+mn-ea"/>
                          <a:cs typeface="+mn-cs"/>
                        </a:rPr>
                      </m:ctrlPr>
                    </m:accPr>
                    <m:e>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𝒊</m:t>
                          </m:r>
                        </m:sub>
                      </m:sSub>
                    </m:e>
                  </m:acc>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𝒍𝒆𝒄𝒉𝒐</m:t>
                      </m:r>
                    </m:sub>
                  </m:sSub>
                  <m:r>
                    <a:rPr lang="es-CO" sz="1100" b="1" i="1">
                      <a:solidFill>
                        <a:schemeClr val="tx1"/>
                      </a:solidFill>
                      <a:effectLst/>
                      <a:latin typeface="Cambria Math" panose="02040503050406030204" pitchFamily="18" charset="0"/>
                      <a:ea typeface="+mn-ea"/>
                      <a:cs typeface="+mn-cs"/>
                    </a:rPr>
                    <m:t>)</m:t>
                  </m:r>
                </m:oMath>
              </a14:m>
              <a:r>
                <a:rPr lang="es-CO" sz="1100" b="1">
                  <a:solidFill>
                    <a:schemeClr val="tx1"/>
                  </a:solidFill>
                  <a:effectLst/>
                  <a:latin typeface="+mn-lt"/>
                  <a:ea typeface="+mn-ea"/>
                  <a:cs typeface="+mn-cs"/>
                </a:rPr>
                <a:t>  </a:t>
              </a:r>
            </a:p>
            <a:p>
              <a:pPr marL="0" indent="0"/>
              <a14:m>
                <m:oMathPara xmlns:m="http://schemas.openxmlformats.org/officeDocument/2006/math">
                  <m:oMathParaPr>
                    <m:jc m:val="centerGroup"/>
                  </m:oMathParaPr>
                  <m:oMath xmlns:m="http://schemas.openxmlformats.org/officeDocument/2006/math">
                    <m:r>
                      <a:rPr lang="es-ES" sz="1050" b="1" i="0">
                        <a:solidFill>
                          <a:schemeClr val="tx1"/>
                        </a:solidFill>
                        <a:latin typeface="Cambria Math" panose="02040503050406030204" pitchFamily="18" charset="0"/>
                        <a:ea typeface="+mn-ea"/>
                        <a:cs typeface="+mn-cs"/>
                      </a:rPr>
                      <m:t> </m:t>
                    </m:r>
                  </m:oMath>
                </m:oMathPara>
              </a14:m>
              <a:endParaRPr lang="es-ES" sz="1050" b="1" i="0">
                <a:solidFill>
                  <a:schemeClr val="tx1"/>
                </a:solidFill>
                <a:latin typeface="Cambria Math" panose="02040503050406030204" pitchFamily="18" charset="0"/>
                <a:ea typeface="+mn-ea"/>
                <a:cs typeface="+mn-cs"/>
              </a:endParaRPr>
            </a:p>
          </xdr:txBody>
        </xdr:sp>
      </mc:Choice>
      <mc:Fallback xmlns="">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6916212" y="170324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CO" sz="1100" b="1" i="0">
                  <a:solidFill>
                    <a:schemeClr val="tx1"/>
                  </a:solidFill>
                  <a:effectLst/>
                  <a:latin typeface="Cambria Math" panose="02040503050406030204" pitchFamily="18" charset="0"/>
                  <a:ea typeface="+mn-ea"/>
                  <a:cs typeface="+mn-cs"/>
                </a:rPr>
                <a:t>(𝑽_𝒊 ) ̅=𝟎.𝟏∗(𝑽_𝒔𝒖𝒑𝒇+𝟑∗𝑽_(𝟎.𝟐)+𝟑∗𝑽_(𝟎.𝟔)+𝟐∗𝑽_(𝟎.𝟖)+𝑽_𝒍𝒆𝒄𝒉𝒐)</a:t>
              </a:r>
              <a:r>
                <a:rPr lang="es-CO" sz="1100" b="1">
                  <a:solidFill>
                    <a:schemeClr val="tx1"/>
                  </a:solidFill>
                  <a:effectLst/>
                  <a:latin typeface="+mn-lt"/>
                  <a:ea typeface="+mn-ea"/>
                  <a:cs typeface="+mn-cs"/>
                </a:rPr>
                <a:t>  </a:t>
              </a:r>
            </a:p>
            <a:p>
              <a:pPr marL="0" indent="0"/>
              <a:r>
                <a:rPr lang="es-ES" sz="1050" b="1" i="0">
                  <a:solidFill>
                    <a:schemeClr val="tx1"/>
                  </a:solidFill>
                  <a:latin typeface="Cambria Math" panose="02040503050406030204" pitchFamily="18" charset="0"/>
                  <a:ea typeface="+mn-ea"/>
                  <a:cs typeface="+mn-cs"/>
                </a:rPr>
                <a:t> </a:t>
              </a:r>
            </a:p>
          </xdr:txBody>
        </xdr:sp>
      </mc:Fallback>
    </mc:AlternateContent>
    <xdr:clientData/>
  </xdr:oneCellAnchor>
  <xdr:twoCellAnchor editAs="oneCell">
    <xdr:from>
      <xdr:col>1</xdr:col>
      <xdr:colOff>257175</xdr:colOff>
      <xdr:row>1</xdr:row>
      <xdr:rowOff>34112</xdr:rowOff>
    </xdr:from>
    <xdr:to>
      <xdr:col>3</xdr:col>
      <xdr:colOff>400050</xdr:colOff>
      <xdr:row>2</xdr:row>
      <xdr:rowOff>309220</xdr:rowOff>
    </xdr:to>
    <xdr:pic>
      <xdr:nvPicPr>
        <xdr:cNvPr id="20" name="Picture 2"/>
        <xdr:cNvPicPr>
          <a:picLocks noChangeAspect="1" noChangeArrowheads="1"/>
        </xdr:cNvPicPr>
      </xdr:nvPicPr>
      <xdr:blipFill>
        <a:blip xmlns:r="http://schemas.openxmlformats.org/officeDocument/2006/relationships" r:embed="rId6" cstate="print"/>
        <a:srcRect/>
        <a:stretch>
          <a:fillRect/>
        </a:stretch>
      </xdr:blipFill>
      <xdr:spPr bwMode="auto">
        <a:xfrm>
          <a:off x="266700" y="91262"/>
          <a:ext cx="1495425" cy="627533"/>
        </a:xfrm>
        <a:prstGeom prst="rect">
          <a:avLst/>
        </a:prstGeom>
        <a:noFill/>
        <a:ln w="9525">
          <a:noFill/>
          <a:miter lim="800000"/>
          <a:headEnd/>
          <a:tailEnd/>
        </a:ln>
        <a:effectLst/>
      </xdr:spPr>
    </xdr:pic>
    <xdr:clientData/>
  </xdr:twoCellAnchor>
  <xdr:twoCellAnchor editAs="oneCell">
    <xdr:from>
      <xdr:col>14</xdr:col>
      <xdr:colOff>394641</xdr:colOff>
      <xdr:row>1</xdr:row>
      <xdr:rowOff>47625</xdr:rowOff>
    </xdr:from>
    <xdr:to>
      <xdr:col>15</xdr:col>
      <xdr:colOff>350543</xdr:colOff>
      <xdr:row>2</xdr:row>
      <xdr:rowOff>285750</xdr:rowOff>
    </xdr:to>
    <xdr:pic>
      <xdr:nvPicPr>
        <xdr:cNvPr id="21" name="Picture 9"/>
        <xdr:cNvPicPr>
          <a:picLocks noChangeAspect="1" noChangeArrowheads="1"/>
        </xdr:cNvPicPr>
      </xdr:nvPicPr>
      <xdr:blipFill>
        <a:blip xmlns:r="http://schemas.openxmlformats.org/officeDocument/2006/relationships" r:embed="rId7" cstate="print"/>
        <a:srcRect/>
        <a:stretch>
          <a:fillRect/>
        </a:stretch>
      </xdr:blipFill>
      <xdr:spPr bwMode="auto">
        <a:xfrm>
          <a:off x="9614841" y="104775"/>
          <a:ext cx="670277" cy="590550"/>
        </a:xfrm>
        <a:prstGeom prst="rect">
          <a:avLst/>
        </a:prstGeom>
        <a:noFill/>
        <a:ln w="9525">
          <a:noFill/>
          <a:miter lim="800000"/>
          <a:headEnd/>
          <a:tailEnd/>
        </a:ln>
        <a:effec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9</xdr:col>
      <xdr:colOff>30480</xdr:colOff>
      <xdr:row>14</xdr:row>
      <xdr:rowOff>68580</xdr:rowOff>
    </xdr:from>
    <xdr:ext cx="174535" cy="172227"/>
    <xdr:sp macro="" textlink="">
      <xdr:nvSpPr>
        <xdr:cNvPr id="2" name="CuadroTexto 22">
          <a:extLst>
            <a:ext uri="{FF2B5EF4-FFF2-40B4-BE49-F238E27FC236}">
              <a16:creationId xmlns:a16="http://schemas.microsoft.com/office/drawing/2014/main" id="{FD240DDD-5F74-41EA-B78E-E3B54C280256}"/>
            </a:ext>
          </a:extLst>
        </xdr:cNvPr>
        <xdr:cNvSpPr txBox="1"/>
      </xdr:nvSpPr>
      <xdr:spPr>
        <a:xfrm>
          <a:off x="5678805" y="3859530"/>
          <a:ext cx="17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a:t>
          </a:r>
          <a:r>
            <a:rPr lang="es-CO" sz="1100" b="1" i="0" u="none" baseline="0">
              <a:latin typeface="Cambria Math" panose="02040503050406030204" pitchFamily="18" charset="0"/>
            </a:rPr>
            <a:t>𝐕𝐢</a:t>
          </a:r>
          <a:endParaRPr lang="es-CO" sz="1100" b="1" i="0" u="none" baseline="0">
            <a:latin typeface="Calibri" panose="020F0502020204030204" pitchFamily="34" charset="0"/>
          </a:endParaRPr>
        </a:p>
      </xdr:txBody>
    </xdr:sp>
    <xdr:clientData/>
  </xdr:oneCellAnchor>
  <xdr:oneCellAnchor>
    <xdr:from>
      <xdr:col>7</xdr:col>
      <xdr:colOff>117141</xdr:colOff>
      <xdr:row>94</xdr:row>
      <xdr:rowOff>10584</xdr:rowOff>
    </xdr:from>
    <xdr:ext cx="153866" cy="178575"/>
    <xdr:sp macro="" textlink="">
      <xdr:nvSpPr>
        <xdr:cNvPr id="3" name="CuadroTexto 2">
          <a:extLst>
            <a:ext uri="{FF2B5EF4-FFF2-40B4-BE49-F238E27FC236}">
              <a16:creationId xmlns:a16="http://schemas.microsoft.com/office/drawing/2014/main" id="{383907B5-7C0E-4BCF-BD7F-B5A6392A02A3}"/>
            </a:ext>
          </a:extLst>
        </xdr:cNvPr>
        <xdr:cNvSpPr txBox="1"/>
      </xdr:nvSpPr>
      <xdr:spPr>
        <a:xfrm>
          <a:off x="4336716" y="17936634"/>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000" b="1" i="0" baseline="0">
              <a:latin typeface="Cambria Math"/>
            </a:rPr>
            <a:t>¯</a:t>
          </a: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xdr:clientData/>
  </xdr:oneCellAnchor>
  <xdr:oneCellAnchor>
    <xdr:from>
      <xdr:col>10</xdr:col>
      <xdr:colOff>306907</xdr:colOff>
      <xdr:row>15</xdr:row>
      <xdr:rowOff>0</xdr:rowOff>
    </xdr:from>
    <xdr:ext cx="153866" cy="196464"/>
    <xdr:sp macro="" textlink="">
      <xdr:nvSpPr>
        <xdr:cNvPr id="4" name="CuadroTexto 1">
          <a:extLst>
            <a:ext uri="{FF2B5EF4-FFF2-40B4-BE49-F238E27FC236}">
              <a16:creationId xmlns:a16="http://schemas.microsoft.com/office/drawing/2014/main" id="{7C620ED8-05B9-4EE2-A144-12F569657F6A}"/>
            </a:ext>
          </a:extLst>
        </xdr:cNvPr>
        <xdr:cNvSpPr txBox="1"/>
      </xdr:nvSpPr>
      <xdr:spPr>
        <a:xfrm>
          <a:off x="6764857" y="4067175"/>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a:rPr>
            <a:t>¯</a:t>
          </a: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171979</xdr:colOff>
      <xdr:row>110</xdr:row>
      <xdr:rowOff>134938</xdr:rowOff>
    </xdr:from>
    <xdr:to>
      <xdr:col>5</xdr:col>
      <xdr:colOff>431875</xdr:colOff>
      <xdr:row>116</xdr:row>
      <xdr:rowOff>309929</xdr:rowOff>
    </xdr:to>
    <xdr:pic>
      <xdr:nvPicPr>
        <xdr:cNvPr id="5" name="Imagen 24"/>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96" r="1269"/>
        <a:stretch/>
      </xdr:blipFill>
      <xdr:spPr>
        <a:xfrm>
          <a:off x="181504" y="21242338"/>
          <a:ext cx="3041196" cy="1794241"/>
        </a:xfrm>
        <a:prstGeom prst="rect">
          <a:avLst/>
        </a:prstGeom>
        <a:ln w="19050">
          <a:solidFill>
            <a:schemeClr val="tx1"/>
          </a:solidFill>
        </a:ln>
      </xdr:spPr>
    </xdr:pic>
    <xdr:clientData/>
  </xdr:twoCellAnchor>
  <xdr:twoCellAnchor editAs="oneCell">
    <xdr:from>
      <xdr:col>6</xdr:col>
      <xdr:colOff>296333</xdr:colOff>
      <xdr:row>110</xdr:row>
      <xdr:rowOff>111125</xdr:rowOff>
    </xdr:from>
    <xdr:to>
      <xdr:col>10</xdr:col>
      <xdr:colOff>350668</xdr:colOff>
      <xdr:row>116</xdr:row>
      <xdr:rowOff>286116</xdr:rowOff>
    </xdr:to>
    <xdr:pic>
      <xdr:nvPicPr>
        <xdr:cNvPr id="6" name="Imagen 23"/>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047" r="1176"/>
        <a:stretch/>
      </xdr:blipFill>
      <xdr:spPr>
        <a:xfrm>
          <a:off x="3801533" y="21218525"/>
          <a:ext cx="3007085" cy="1794241"/>
        </a:xfrm>
        <a:prstGeom prst="rect">
          <a:avLst/>
        </a:prstGeom>
        <a:ln w="19050">
          <a:solidFill>
            <a:schemeClr val="tx1"/>
          </a:solidFill>
        </a:ln>
      </xdr:spPr>
    </xdr:pic>
    <xdr:clientData/>
  </xdr:twoCellAnchor>
  <xdr:twoCellAnchor editAs="oneCell">
    <xdr:from>
      <xdr:col>1</xdr:col>
      <xdr:colOff>430250</xdr:colOff>
      <xdr:row>119</xdr:row>
      <xdr:rowOff>21063</xdr:rowOff>
    </xdr:from>
    <xdr:to>
      <xdr:col>5</xdr:col>
      <xdr:colOff>260917</xdr:colOff>
      <xdr:row>119</xdr:row>
      <xdr:rowOff>1989564</xdr:rowOff>
    </xdr:to>
    <xdr:pic>
      <xdr:nvPicPr>
        <xdr:cNvPr id="8" name="Imagen 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39775" y="23652588"/>
          <a:ext cx="2611967" cy="1968501"/>
        </a:xfrm>
        <a:prstGeom prst="rect">
          <a:avLst/>
        </a:prstGeom>
      </xdr:spPr>
    </xdr:pic>
    <xdr:clientData/>
  </xdr:twoCellAnchor>
  <xdr:twoCellAnchor editAs="oneCell">
    <xdr:from>
      <xdr:col>11</xdr:col>
      <xdr:colOff>442666</xdr:colOff>
      <xdr:row>119</xdr:row>
      <xdr:rowOff>22897</xdr:rowOff>
    </xdr:from>
    <xdr:to>
      <xdr:col>15</xdr:col>
      <xdr:colOff>188666</xdr:colOff>
      <xdr:row>119</xdr:row>
      <xdr:rowOff>1991398</xdr:rowOff>
    </xdr:to>
    <xdr:pic>
      <xdr:nvPicPr>
        <xdr:cNvPr id="9" name="Imagen 8"/>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614991" y="23654422"/>
          <a:ext cx="2603500" cy="1968501"/>
        </a:xfrm>
        <a:prstGeom prst="rect">
          <a:avLst/>
        </a:prstGeom>
      </xdr:spPr>
    </xdr:pic>
    <xdr:clientData/>
  </xdr:twoCellAnchor>
  <xdr:twoCellAnchor editAs="oneCell">
    <xdr:from>
      <xdr:col>6</xdr:col>
      <xdr:colOff>455083</xdr:colOff>
      <xdr:row>119</xdr:row>
      <xdr:rowOff>35313</xdr:rowOff>
    </xdr:from>
    <xdr:to>
      <xdr:col>10</xdr:col>
      <xdr:colOff>105833</xdr:colOff>
      <xdr:row>119</xdr:row>
      <xdr:rowOff>2003814</xdr:rowOff>
    </xdr:to>
    <xdr:pic>
      <xdr:nvPicPr>
        <xdr:cNvPr id="10" name="Imagen 9"/>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960283" y="23666838"/>
          <a:ext cx="2603500" cy="1968501"/>
        </a:xfrm>
        <a:prstGeom prst="rect">
          <a:avLst/>
        </a:prstGeom>
      </xdr:spPr>
    </xdr:pic>
    <xdr:clientData/>
  </xdr:twoCellAnchor>
  <xdr:oneCellAnchor>
    <xdr:from>
      <xdr:col>4</xdr:col>
      <xdr:colOff>707523</xdr:colOff>
      <xdr:row>88</xdr:row>
      <xdr:rowOff>87920</xdr:rowOff>
    </xdr:from>
    <xdr:ext cx="1519198" cy="302519"/>
    <mc:AlternateContent xmlns:mc="http://schemas.openxmlformats.org/markup-compatibility/2006" xmlns:a14="http://schemas.microsoft.com/office/drawing/2010/main">
      <mc:Choice Requires="a14">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169852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50" b="1" i="1">
                            <a:latin typeface="Cambria Math" panose="02040503050406030204" pitchFamily="18" charset="0"/>
                          </a:rPr>
                        </m:ctrlPr>
                      </m:barPr>
                      <m:e>
                        <m:r>
                          <a:rPr lang="es-CO" sz="1050" b="1" i="0">
                            <a:latin typeface="Cambria Math" panose="02040503050406030204" pitchFamily="18" charset="0"/>
                          </a:rPr>
                          <m:t>𝐕𝐢</m:t>
                        </m:r>
                      </m:e>
                    </m:bar>
                    <m:r>
                      <a:rPr lang="es-CO" sz="1050" b="1" i="0">
                        <a:latin typeface="Cambria Math" panose="02040503050406030204" pitchFamily="18" charset="0"/>
                      </a:rPr>
                      <m:t>=</m:t>
                    </m:r>
                    <m:f>
                      <m:fPr>
                        <m:ctrlPr>
                          <a:rPr lang="es-CO" sz="1050" b="1" i="1">
                            <a:latin typeface="Cambria Math" panose="02040503050406030204" pitchFamily="18" charset="0"/>
                          </a:rPr>
                        </m:ctrlPr>
                      </m:fPr>
                      <m:num>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𝟐</m:t>
                            </m:r>
                          </m:sub>
                        </m:sSub>
                        <m:r>
                          <a:rPr lang="es-CO" sz="1050" b="1" i="0">
                            <a:latin typeface="Cambria Math" panose="02040503050406030204" pitchFamily="18" charset="0"/>
                          </a:rPr>
                          <m:t>+</m:t>
                        </m:r>
                        <m:r>
                          <a:rPr lang="es-CO" sz="1050" b="1" i="0">
                            <a:latin typeface="Cambria Math" panose="02040503050406030204" pitchFamily="18" charset="0"/>
                          </a:rPr>
                          <m:t>𝟐</m:t>
                        </m:r>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𝟒</m:t>
                            </m:r>
                          </m:sub>
                        </m:sSub>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𝟖</m:t>
                            </m:r>
                          </m:sub>
                        </m:sSub>
                      </m:num>
                      <m:den>
                        <m:r>
                          <a:rPr lang="es-CO" sz="1050" b="1" i="0">
                            <a:latin typeface="Cambria Math" panose="02040503050406030204" pitchFamily="18" charset="0"/>
                          </a:rPr>
                          <m:t>𝟒</m:t>
                        </m:r>
                      </m:den>
                    </m:f>
                  </m:oMath>
                </m:oMathPara>
              </a14:m>
              <a:endParaRPr lang="es-CO" sz="1050" b="1" i="0"/>
            </a:p>
          </xdr:txBody>
        </xdr:sp>
      </mc:Choice>
      <mc:Fallback xmlns="">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169852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latin typeface="Cambria Math" panose="02040503050406030204" pitchFamily="18" charset="0"/>
                </a:rPr>
                <a:t>¯𝐕𝐢=(𝐕_(𝟎.𝟐)+𝟐∗𝐕_(𝟎.𝟒)+𝐕_(𝟎.𝟖))/𝟒</a:t>
              </a:r>
              <a:endParaRPr lang="es-CO" sz="1050" b="1" i="0"/>
            </a:p>
          </xdr:txBody>
        </xdr:sp>
      </mc:Fallback>
    </mc:AlternateContent>
    <xdr:clientData/>
  </xdr:oneCellAnchor>
  <xdr:oneCellAnchor>
    <xdr:from>
      <xdr:col>4</xdr:col>
      <xdr:colOff>455076</xdr:colOff>
      <xdr:row>91</xdr:row>
      <xdr:rowOff>110032</xdr:rowOff>
    </xdr:from>
    <xdr:ext cx="4086888" cy="308674"/>
    <mc:AlternateContent xmlns:mc="http://schemas.openxmlformats.org/markup-compatibility/2006" xmlns:a14="http://schemas.microsoft.com/office/drawing/2010/main">
      <mc:Choice Requires="a14">
        <xdr:sp macro="" textlink="">
          <xdr:nvSpPr>
            <xdr:cNvPr id="12" name="29 CuadroTexto">
              <a:extLst>
                <a:ext uri="{FF2B5EF4-FFF2-40B4-BE49-F238E27FC236}">
                  <a16:creationId xmlns:a16="http://schemas.microsoft.com/office/drawing/2014/main" id="{47CA8606-176C-4751-B053-DDBCF697BD59}"/>
                </a:ext>
              </a:extLst>
            </xdr:cNvPr>
            <xdr:cNvSpPr txBox="1"/>
          </xdr:nvSpPr>
          <xdr:spPr>
            <a:xfrm>
              <a:off x="2531526" y="175217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bar>
                      <m:barPr>
                        <m:pos m:val="top"/>
                        <m:ctrlPr>
                          <a:rPr lang="es-CO" sz="1050" b="1" i="1">
                            <a:solidFill>
                              <a:sysClr val="windowText" lastClr="000000"/>
                            </a:solidFill>
                            <a:effectLst/>
                            <a:latin typeface="Cambria Math" panose="02040503050406030204" pitchFamily="18" charset="0"/>
                            <a:ea typeface="+mn-ea"/>
                            <a:cs typeface="+mn-cs"/>
                          </a:rPr>
                        </m:ctrlPr>
                      </m:barPr>
                      <m:e>
                        <m:r>
                          <a:rPr lang="es-CO" sz="1050" b="1" i="0">
                            <a:solidFill>
                              <a:sysClr val="windowText" lastClr="000000"/>
                            </a:solidFill>
                            <a:effectLst/>
                            <a:latin typeface="Cambria Math" panose="02040503050406030204" pitchFamily="18" charset="0"/>
                            <a:ea typeface="+mn-ea"/>
                            <a:cs typeface="+mn-cs"/>
                          </a:rPr>
                          <m:t>𝐕𝐢</m:t>
                        </m:r>
                      </m:e>
                    </m:bar>
                    <m:r>
                      <a:rPr lang="es-ES" sz="1050" b="1" i="0">
                        <a:solidFill>
                          <a:sysClr val="windowText" lastClr="000000"/>
                        </a:solidFill>
                        <a:latin typeface="Cambria Math" panose="02040503050406030204" pitchFamily="18" charset="0"/>
                        <a:ea typeface="+mn-ea"/>
                        <a:cs typeface="+mn-cs"/>
                      </a:rPr>
                      <m:t>=</m:t>
                    </m:r>
                    <m:f>
                      <m:fPr>
                        <m:ctrlPr>
                          <a:rPr lang="es-ES" sz="1050" b="1" i="1">
                            <a:solidFill>
                              <a:sysClr val="windowText" lastClr="000000"/>
                            </a:solidFill>
                            <a:latin typeface="Cambria Math" panose="02040503050406030204" pitchFamily="18" charset="0"/>
                            <a:ea typeface="+mn-ea"/>
                            <a:cs typeface="+mn-cs"/>
                          </a:rPr>
                        </m:ctrlPr>
                      </m:fPr>
                      <m:num>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𝟏</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𝟐</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𝟑</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𝟒</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𝟓</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𝟔</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𝟕</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𝟖</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𝟗</m:t>
                                </m:r>
                              </m:sub>
                            </m:sSub>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𝐬𝐮𝐩𝐟</m:t>
                            </m:r>
                            <m:r>
                              <a:rPr lang="es-CO" sz="1050" b="1" i="0">
                                <a:solidFill>
                                  <a:sysClr val="windowText" lastClr="000000"/>
                                </a:solidFill>
                                <a:latin typeface="Cambria Math" panose="02040503050406030204" pitchFamily="18" charset="0"/>
                                <a:ea typeface="+mn-ea"/>
                                <a:cs typeface="+mn-cs"/>
                              </a:rPr>
                              <m:t> </m:t>
                            </m:r>
                          </m:sub>
                        </m:sSub>
                      </m:num>
                      <m:den>
                        <m:r>
                          <a:rPr lang="es-CO" sz="1050" b="1" i="0">
                            <a:solidFill>
                              <a:sysClr val="windowText" lastClr="000000"/>
                            </a:solidFill>
                            <a:latin typeface="Cambria Math" panose="02040503050406030204" pitchFamily="18" charset="0"/>
                            <a:ea typeface="+mn-ea"/>
                            <a:cs typeface="+mn-cs"/>
                          </a:rPr>
                          <m:t>𝟏𝟎</m:t>
                        </m:r>
                      </m:den>
                    </m:f>
                    <m:r>
                      <a:rPr lang="es-ES" sz="1050" b="1" i="0">
                        <a:solidFill>
                          <a:sysClr val="windowText" lastClr="000000"/>
                        </a:solidFill>
                        <a:latin typeface="Cambria Math" panose="02040503050406030204" pitchFamily="18" charset="0"/>
                        <a:ea typeface="+mn-ea"/>
                        <a:cs typeface="+mn-cs"/>
                      </a:rPr>
                      <m:t> </m:t>
                    </m:r>
                  </m:oMath>
                </m:oMathPara>
              </a14:m>
              <a:endParaRPr lang="es-ES" sz="1050" b="1" i="0">
                <a:solidFill>
                  <a:sysClr val="windowText" lastClr="000000"/>
                </a:solidFill>
                <a:latin typeface="Cambria Math" panose="02040503050406030204" pitchFamily="18" charset="0"/>
                <a:ea typeface="+mn-ea"/>
                <a:cs typeface="+mn-cs"/>
              </a:endParaRPr>
            </a:p>
          </xdr:txBody>
        </xdr:sp>
      </mc:Choice>
      <mc:Fallback xmlns="">
        <xdr:sp macro="" textlink="">
          <xdr:nvSpPr>
            <xdr:cNvPr id="12" name="29 CuadroTexto">
              <a:extLst>
                <a:ext uri="{FF2B5EF4-FFF2-40B4-BE49-F238E27FC236}">
                  <a16:creationId xmlns:a16="http://schemas.microsoft.com/office/drawing/2014/main" id="{47CA8606-176C-4751-B053-DDBCF697BD59}"/>
                </a:ext>
              </a:extLst>
            </xdr:cNvPr>
            <xdr:cNvSpPr txBox="1"/>
          </xdr:nvSpPr>
          <xdr:spPr>
            <a:xfrm>
              <a:off x="2531526" y="175217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050" b="1" i="0">
                  <a:solidFill>
                    <a:sysClr val="windowText" lastClr="000000"/>
                  </a:solidFill>
                  <a:effectLst/>
                  <a:latin typeface="Cambria Math" panose="02040503050406030204" pitchFamily="18" charset="0"/>
                  <a:ea typeface="+mn-ea"/>
                  <a:cs typeface="+mn-cs"/>
                </a:rPr>
                <a:t>¯𝐕𝐢</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𝟐</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𝟑</a:t>
              </a:r>
              <a:r>
                <a:rPr lang="es-ES" sz="1050" b="1" i="0">
                  <a:solidFill>
                    <a:sysClr val="windowText" lastClr="000000"/>
                  </a:solidFill>
                  <a:latin typeface="Cambria Math" panose="02040503050406030204" pitchFamily="18" charset="0"/>
                  <a:ea typeface="+mn-ea"/>
                  <a:cs typeface="+mn-cs"/>
                </a:rPr>
                <a:t>)+𝐕_(𝟎.𝟒)+𝐕_(𝟎.</a:t>
              </a:r>
              <a:r>
                <a:rPr lang="es-CO" sz="1050" b="1" i="0">
                  <a:solidFill>
                    <a:sysClr val="windowText" lastClr="000000"/>
                  </a:solidFill>
                  <a:latin typeface="Cambria Math" panose="02040503050406030204" pitchFamily="18" charset="0"/>
                  <a:ea typeface="+mn-ea"/>
                  <a:cs typeface="+mn-cs"/>
                </a:rPr>
                <a:t>𝟓</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𝟔</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𝟕</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𝟖</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𝟗</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𝐬𝐮𝐩𝐟 </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𝟏𝟎</a:t>
              </a:r>
              <a:r>
                <a:rPr lang="es-ES" sz="1050" b="1" i="0">
                  <a:solidFill>
                    <a:sysClr val="windowText" lastClr="000000"/>
                  </a:solidFill>
                  <a:latin typeface="Cambria Math" panose="02040503050406030204" pitchFamily="18" charset="0"/>
                  <a:ea typeface="+mn-ea"/>
                  <a:cs typeface="+mn-cs"/>
                </a:rPr>
                <a:t>  </a:t>
              </a:r>
            </a:p>
          </xdr:txBody>
        </xdr:sp>
      </mc:Fallback>
    </mc:AlternateContent>
    <xdr:clientData/>
  </xdr:oneCellAnchor>
  <xdr:oneCellAnchor>
    <xdr:from>
      <xdr:col>10</xdr:col>
      <xdr:colOff>342110</xdr:colOff>
      <xdr:row>91</xdr:row>
      <xdr:rowOff>62344</xdr:rowOff>
    </xdr:from>
    <xdr:ext cx="1313516" cy="355023"/>
    <mc:AlternateContent xmlns:mc="http://schemas.openxmlformats.org/markup-compatibility/2006" xmlns:a14="http://schemas.microsoft.com/office/drawing/2010/main">
      <mc:Choice Requires="a14">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800060" y="174740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f>
                      <m:fPr>
                        <m:ctrlPr>
                          <a:rPr lang="es-CO" sz="1050" b="1" i="1">
                            <a:solidFill>
                              <a:schemeClr val="tx1"/>
                            </a:solidFill>
                            <a:effectLst/>
                            <a:latin typeface="Cambria Math" panose="02040503050406030204" pitchFamily="18" charset="0"/>
                            <a:ea typeface="+mn-ea"/>
                            <a:cs typeface="+mn-cs"/>
                          </a:rPr>
                        </m:ctrlPr>
                      </m:fPr>
                      <m:num>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sub>
                        </m:sSub>
                        <m:r>
                          <a:rPr lang="es-CO" sz="1050" b="1" i="0">
                            <a:solidFill>
                              <a:schemeClr val="tx1"/>
                            </a:solidFill>
                            <a:effectLst/>
                            <a:latin typeface="Cambria Math" panose="02040503050406030204" pitchFamily="18" charset="0"/>
                            <a:ea typeface="+mn-ea"/>
                            <a:cs typeface="+mn-cs"/>
                          </a:rPr>
                          <m:t>+</m:t>
                        </m:r>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𝟏</m:t>
                            </m:r>
                            <m:r>
                              <a:rPr lang="es-CO" sz="1050" b="1" i="0">
                                <a:solidFill>
                                  <a:schemeClr val="tx1"/>
                                </a:solidFill>
                                <a:effectLst/>
                                <a:latin typeface="Cambria Math" panose="02040503050406030204" pitchFamily="18" charset="0"/>
                                <a:ea typeface="+mn-ea"/>
                                <a:cs typeface="+mn-cs"/>
                              </a:rPr>
                              <m:t> </m:t>
                            </m:r>
                          </m:sub>
                        </m:sSub>
                        <m:r>
                          <a:rPr lang="es-CO" sz="1050" b="1" i="0">
                            <a:solidFill>
                              <a:schemeClr val="tx1"/>
                            </a:solidFill>
                            <a:effectLst/>
                            <a:latin typeface="Cambria Math" panose="02040503050406030204" pitchFamily="18" charset="0"/>
                            <a:ea typeface="+mn-ea"/>
                            <a:cs typeface="+mn-cs"/>
                          </a:rPr>
                          <m:t>)</m:t>
                        </m:r>
                        <m:r>
                          <a:rPr lang="es-ES" sz="1050" b="1" i="0">
                            <a:solidFill>
                              <a:schemeClr val="tx1"/>
                            </a:solidFill>
                            <a:effectLst/>
                            <a:latin typeface="Cambria Math"/>
                            <a:ea typeface="+mn-ea"/>
                            <a:cs typeface="+mn-cs"/>
                          </a:rPr>
                          <m:t>∗</m:t>
                        </m:r>
                        <m:r>
                          <a:rPr lang="es-CO" sz="1050" b="1" i="0">
                            <a:solidFill>
                              <a:schemeClr val="tx1"/>
                            </a:solidFill>
                            <a:effectLst/>
                            <a:latin typeface="Cambria Math" panose="02040503050406030204" pitchFamily="18" charset="0"/>
                            <a:ea typeface="+mn-ea"/>
                            <a:cs typeface="+mn-cs"/>
                          </a:rPr>
                          <m:t>𝐛</m:t>
                        </m:r>
                      </m:num>
                      <m:den>
                        <m:r>
                          <a:rPr lang="es-CO" sz="1050" b="1" i="0">
                            <a:solidFill>
                              <a:schemeClr val="tx1"/>
                            </a:solidFill>
                            <a:effectLst/>
                            <a:latin typeface="Cambria Math" panose="02040503050406030204" pitchFamily="18" charset="0"/>
                            <a:ea typeface="+mn-ea"/>
                            <a:cs typeface="+mn-cs"/>
                          </a:rPr>
                          <m:t>𝟐</m:t>
                        </m:r>
                      </m:den>
                    </m:f>
                  </m:oMath>
                </m:oMathPara>
              </a14:m>
              <a:endParaRPr lang="es-ES" sz="1050" b="1" i="0">
                <a:solidFill>
                  <a:schemeClr val="tx1"/>
                </a:solidFill>
                <a:effectLst/>
                <a:latin typeface="+mn-lt"/>
                <a:ea typeface="+mn-ea"/>
                <a:cs typeface="+mn-cs"/>
              </a:endParaRPr>
            </a:p>
          </xdr:txBody>
        </xdr:sp>
      </mc:Choice>
      <mc:Fallback xmlns="">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800060" y="174740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s-ES" sz="1050" b="1" i="0">
                  <a:solidFill>
                    <a:schemeClr val="tx1"/>
                  </a:solidFill>
                  <a:effectLst/>
                  <a:latin typeface="Cambria Math"/>
                  <a:ea typeface="+mn-ea"/>
                  <a:cs typeface="+mn-cs"/>
                </a:rPr>
                <a:t>𝐀𝐢=</a:t>
              </a:r>
              <a:r>
                <a:rPr lang="es-CO" sz="1050" b="1" i="0">
                  <a:solidFill>
                    <a:schemeClr val="tx1"/>
                  </a:solidFill>
                  <a:effectLst/>
                  <a:latin typeface="Cambria Math" panose="02040503050406030204" pitchFamily="18" charset="0"/>
                  <a:ea typeface="+mn-ea"/>
                  <a:cs typeface="+mn-cs"/>
                </a:rPr>
                <a:t>(〖(𝐡〗_𝐢+𝐡_(𝐢+𝟏 ))</a:t>
              </a:r>
              <a:r>
                <a:rPr lang="es-ES" sz="1050" b="1" i="0">
                  <a:solidFill>
                    <a:schemeClr val="tx1"/>
                  </a:solidFill>
                  <a:effectLst/>
                  <a:latin typeface="Cambria Math"/>
                  <a:ea typeface="+mn-ea"/>
                  <a:cs typeface="+mn-cs"/>
                </a:rPr>
                <a:t>∗</a:t>
              </a:r>
              <a:r>
                <a:rPr lang="es-CO" sz="1050" b="1" i="0">
                  <a:solidFill>
                    <a:schemeClr val="tx1"/>
                  </a:solidFill>
                  <a:effectLst/>
                  <a:latin typeface="Cambria Math" panose="02040503050406030204" pitchFamily="18" charset="0"/>
                  <a:ea typeface="+mn-ea"/>
                  <a:cs typeface="+mn-cs"/>
                </a:rPr>
                <a:t>𝐛)/𝟐</a:t>
              </a:r>
              <a:endParaRPr lang="es-ES" sz="1050" b="1" i="0">
                <a:solidFill>
                  <a:schemeClr val="tx1"/>
                </a:solidFill>
                <a:effectLst/>
                <a:latin typeface="+mn-lt"/>
                <a:ea typeface="+mn-ea"/>
                <a:cs typeface="+mn-cs"/>
              </a:endParaRPr>
            </a:p>
          </xdr:txBody>
        </xdr:sp>
      </mc:Fallback>
    </mc:AlternateContent>
    <xdr:clientData/>
  </xdr:oneCellAnchor>
  <xdr:oneCellAnchor>
    <xdr:from>
      <xdr:col>14</xdr:col>
      <xdr:colOff>263225</xdr:colOff>
      <xdr:row>91</xdr:row>
      <xdr:rowOff>133481</xdr:rowOff>
    </xdr:from>
    <xdr:ext cx="1059883" cy="279820"/>
    <mc:AlternateContent xmlns:mc="http://schemas.openxmlformats.org/markup-compatibility/2006" xmlns:a14="http://schemas.microsoft.com/office/drawing/2010/main">
      <mc:Choice Requires="a14">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578675" y="175451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𝐐𝐢</m:t>
                    </m:r>
                    <m:r>
                      <a:rPr lang="es-ES" sz="1050" b="1" i="0">
                        <a:solidFill>
                          <a:schemeClr val="tx1"/>
                        </a:solidFill>
                        <a:effectLst/>
                        <a:latin typeface="Cambria Math"/>
                        <a:ea typeface="+mn-ea"/>
                        <a:cs typeface="+mn-cs"/>
                      </a:rPr>
                      <m:t>=</m:t>
                    </m:r>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bar>
                      <m:barPr>
                        <m:pos m:val="top"/>
                        <m:ctrlPr>
                          <a:rPr lang="es-CO" sz="1050" b="1" i="1">
                            <a:solidFill>
                              <a:schemeClr val="tx1"/>
                            </a:solidFill>
                            <a:effectLst/>
                            <a:latin typeface="Cambria Math" panose="02040503050406030204" pitchFamily="18" charset="0"/>
                            <a:ea typeface="+mn-ea"/>
                            <a:cs typeface="+mn-cs"/>
                          </a:rPr>
                        </m:ctrlPr>
                      </m:barPr>
                      <m:e>
                        <m:r>
                          <a:rPr lang="es-CO" sz="1050" b="1" i="0">
                            <a:solidFill>
                              <a:schemeClr val="tx1"/>
                            </a:solidFill>
                            <a:effectLst/>
                            <a:latin typeface="Cambria Math" panose="02040503050406030204" pitchFamily="18" charset="0"/>
                            <a:ea typeface="+mn-ea"/>
                            <a:cs typeface="+mn-cs"/>
                          </a:rPr>
                          <m:t>𝐕𝐢</m:t>
                        </m:r>
                      </m:e>
                    </m:bar>
                  </m:oMath>
                </m:oMathPara>
              </a14:m>
              <a:endParaRPr lang="es-ES" sz="1050" b="1" i="0">
                <a:solidFill>
                  <a:schemeClr val="tx1"/>
                </a:solidFill>
                <a:effectLst/>
                <a:latin typeface="+mn-lt"/>
                <a:ea typeface="+mn-ea"/>
                <a:cs typeface="+mn-cs"/>
              </a:endParaRPr>
            </a:p>
          </xdr:txBody>
        </xdr:sp>
      </mc:Choice>
      <mc:Fallback xmlns="">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578675" y="175451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050" b="1" i="0">
                  <a:solidFill>
                    <a:schemeClr val="tx1"/>
                  </a:solidFill>
                  <a:effectLst/>
                  <a:latin typeface="Cambria Math"/>
                  <a:ea typeface="+mn-ea"/>
                  <a:cs typeface="+mn-cs"/>
                </a:rPr>
                <a:t>𝐐𝐢=𝐀𝐢∗</a:t>
              </a:r>
              <a:r>
                <a:rPr lang="es-CO" sz="1050" b="1" i="0">
                  <a:solidFill>
                    <a:schemeClr val="tx1"/>
                  </a:solidFill>
                  <a:effectLst/>
                  <a:latin typeface="Cambria Math" panose="02040503050406030204" pitchFamily="18" charset="0"/>
                  <a:ea typeface="+mn-ea"/>
                  <a:cs typeface="+mn-cs"/>
                </a:rPr>
                <a:t>¯𝐕𝐢</a:t>
              </a:r>
              <a:endParaRPr lang="es-ES" sz="1050" b="1" i="0">
                <a:solidFill>
                  <a:schemeClr val="tx1"/>
                </a:solidFill>
                <a:effectLst/>
                <a:latin typeface="+mn-lt"/>
                <a:ea typeface="+mn-ea"/>
                <a:cs typeface="+mn-cs"/>
              </a:endParaRPr>
            </a:p>
          </xdr:txBody>
        </xdr:sp>
      </mc:Fallback>
    </mc:AlternateContent>
    <xdr:clientData/>
  </xdr:oneCellAnchor>
  <xdr:oneCellAnchor>
    <xdr:from>
      <xdr:col>2</xdr:col>
      <xdr:colOff>311720</xdr:colOff>
      <xdr:row>91</xdr:row>
      <xdr:rowOff>102839</xdr:rowOff>
    </xdr:from>
    <xdr:ext cx="1058367" cy="328360"/>
    <mc:AlternateContent xmlns:mc="http://schemas.openxmlformats.org/markup-compatibility/2006" xmlns:a14="http://schemas.microsoft.com/office/drawing/2010/main">
      <mc:Choice Requires="a14">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175145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050" b="1" i="0" u="none">
                        <a:solidFill>
                          <a:sysClr val="windowText" lastClr="000000"/>
                        </a:solidFill>
                        <a:latin typeface="Cambria Math" panose="02040503050406030204" pitchFamily="18" charset="0"/>
                      </a:rPr>
                      <m:t>𝐐</m:t>
                    </m:r>
                    <m:d>
                      <m:dPr>
                        <m:begChr m:val="["/>
                        <m:endChr m:val="]"/>
                        <m:ctrlPr>
                          <a:rPr lang="es-CO" sz="1050" b="1" i="1" u="none">
                            <a:solidFill>
                              <a:sysClr val="windowText" lastClr="000000"/>
                            </a:solidFill>
                            <a:latin typeface="Cambria Math" panose="02040503050406030204" pitchFamily="18" charset="0"/>
                          </a:rPr>
                        </m:ctrlPr>
                      </m:dPr>
                      <m:e>
                        <m:r>
                          <a:rPr lang="es-CO" sz="1050" b="1" i="0" u="none">
                            <a:solidFill>
                              <a:sysClr val="windowText" lastClr="000000"/>
                            </a:solidFill>
                            <a:latin typeface="Cambria Math" panose="02040503050406030204" pitchFamily="18" charset="0"/>
                          </a:rPr>
                          <m:t>%</m:t>
                        </m:r>
                      </m:e>
                    </m:d>
                    <m:r>
                      <a:rPr lang="es-CO" sz="1050" b="1" i="0" u="none">
                        <a:solidFill>
                          <a:sysClr val="windowText" lastClr="000000"/>
                        </a:solidFill>
                        <a:latin typeface="Cambria Math" panose="02040503050406030204" pitchFamily="18" charset="0"/>
                      </a:rPr>
                      <m:t>= </m:t>
                    </m:r>
                    <m:f>
                      <m:fPr>
                        <m:ctrlPr>
                          <a:rPr lang="es-CO" sz="1050" b="1" i="1" u="none">
                            <a:solidFill>
                              <a:sysClr val="windowText" lastClr="000000"/>
                            </a:solidFill>
                            <a:latin typeface="Cambria Math" panose="02040503050406030204" pitchFamily="18" charset="0"/>
                          </a:rPr>
                        </m:ctrlPr>
                      </m:fPr>
                      <m:num>
                        <m:r>
                          <a:rPr lang="es-CO" sz="1050" b="1" i="0" u="none">
                            <a:solidFill>
                              <a:sysClr val="windowText" lastClr="000000"/>
                            </a:solidFill>
                            <a:latin typeface="Cambria Math" panose="02040503050406030204" pitchFamily="18" charset="0"/>
                          </a:rPr>
                          <m:t>𝐐𝐢</m:t>
                        </m:r>
                      </m:num>
                      <m:den>
                        <m:r>
                          <a:rPr lang="es-CO" sz="1050" b="1" i="0" u="none">
                            <a:solidFill>
                              <a:sysClr val="windowText" lastClr="000000"/>
                            </a:solidFill>
                            <a:latin typeface="Cambria Math" panose="02040503050406030204" pitchFamily="18" charset="0"/>
                          </a:rPr>
                          <m:t>𝐐𝐭</m:t>
                        </m:r>
                      </m:den>
                    </m:f>
                    <m:r>
                      <a:rPr lang="es-CO" sz="1050" b="1" i="1" u="none">
                        <a:solidFill>
                          <a:sysClr val="windowText" lastClr="000000"/>
                        </a:solidFill>
                        <a:latin typeface="Cambria Math" panose="02040503050406030204" pitchFamily="18" charset="0"/>
                      </a:rPr>
                      <m:t>∗</m:t>
                    </m:r>
                    <m:r>
                      <a:rPr lang="es-CO" sz="1050" b="1" i="1" u="none">
                        <a:solidFill>
                          <a:sysClr val="windowText" lastClr="000000"/>
                        </a:solidFill>
                        <a:latin typeface="Cambria Math" panose="02040503050406030204" pitchFamily="18" charset="0"/>
                      </a:rPr>
                      <m:t>𝟏𝟎𝟎</m:t>
                    </m:r>
                  </m:oMath>
                </m:oMathPara>
              </a14:m>
              <a:endParaRPr lang="es-CO" sz="1050" b="1" i="0" u="none">
                <a:solidFill>
                  <a:sysClr val="windowText" lastClr="000000"/>
                </a:solidFill>
              </a:endParaRPr>
            </a:p>
          </xdr:txBody>
        </xdr:sp>
      </mc:Choice>
      <mc:Fallback xmlns="">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175145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u="none">
                  <a:solidFill>
                    <a:sysClr val="windowText" lastClr="000000"/>
                  </a:solidFill>
                  <a:latin typeface="Cambria Math" panose="02040503050406030204" pitchFamily="18" charset="0"/>
                </a:rPr>
                <a:t>𝐐[%]=  𝐐𝐢/𝐐𝐭∗𝟏𝟎𝟎</a:t>
              </a:r>
              <a:endParaRPr lang="es-CO" sz="1050" b="1" i="0" u="none">
                <a:solidFill>
                  <a:sysClr val="windowText" lastClr="000000"/>
                </a:solidFill>
              </a:endParaRPr>
            </a:p>
          </xdr:txBody>
        </xdr:sp>
      </mc:Fallback>
    </mc:AlternateContent>
    <xdr:clientData/>
  </xdr:oneCellAnchor>
  <xdr:oneCellAnchor>
    <xdr:from>
      <xdr:col>12</xdr:col>
      <xdr:colOff>436291</xdr:colOff>
      <xdr:row>91</xdr:row>
      <xdr:rowOff>129757</xdr:rowOff>
    </xdr:from>
    <xdr:ext cx="907300" cy="317972"/>
    <mc:AlternateContent xmlns:mc="http://schemas.openxmlformats.org/markup-compatibility/2006" xmlns:a14="http://schemas.microsoft.com/office/drawing/2010/main">
      <mc:Choice Requires="a14">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322991" y="175414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r>
                      <a:rPr lang="es-CO" sz="1100" b="1" i="1">
                        <a:solidFill>
                          <a:schemeClr val="tx1"/>
                        </a:solidFill>
                        <a:effectLst/>
                        <a:latin typeface="Cambria Math" panose="02040503050406030204" pitchFamily="18" charset="0"/>
                        <a:ea typeface="+mn-ea"/>
                        <a:cs typeface="+mn-cs"/>
                      </a:rPr>
                      <m:t>𝑽𝒎𝒆𝒅𝒊𝒂</m:t>
                    </m:r>
                    <m:r>
                      <a:rPr lang="es-CO" sz="1100" b="1" i="1">
                        <a:solidFill>
                          <a:schemeClr val="tx1"/>
                        </a:solidFill>
                        <a:effectLst/>
                        <a:latin typeface="Cambria Math" panose="02040503050406030204" pitchFamily="18" charset="0"/>
                        <a:ea typeface="+mn-ea"/>
                        <a:cs typeface="+mn-cs"/>
                      </a:rPr>
                      <m:t>=</m:t>
                    </m:r>
                    <m:f>
                      <m:fPr>
                        <m:ctrlPr>
                          <a:rPr lang="es-CO" sz="1100" b="1" i="1">
                            <a:solidFill>
                              <a:schemeClr val="tx1"/>
                            </a:solidFill>
                            <a:effectLst/>
                            <a:latin typeface="Cambria Math" panose="02040503050406030204" pitchFamily="18" charset="0"/>
                            <a:ea typeface="+mn-ea"/>
                            <a:cs typeface="+mn-cs"/>
                          </a:rPr>
                        </m:ctrlPr>
                      </m:fPr>
                      <m:num>
                        <m:r>
                          <a:rPr lang="es-CO" sz="1100" b="1" i="1">
                            <a:solidFill>
                              <a:schemeClr val="tx1"/>
                            </a:solidFill>
                            <a:effectLst/>
                            <a:latin typeface="Cambria Math" panose="02040503050406030204" pitchFamily="18" charset="0"/>
                            <a:ea typeface="+mn-ea"/>
                            <a:cs typeface="+mn-cs"/>
                          </a:rPr>
                          <m:t>𝑸𝒕</m:t>
                        </m:r>
                      </m:num>
                      <m:den>
                        <m:r>
                          <a:rPr lang="es-CO" sz="1100" b="1" i="1">
                            <a:solidFill>
                              <a:schemeClr val="tx1"/>
                            </a:solidFill>
                            <a:effectLst/>
                            <a:latin typeface="Cambria Math" panose="02040503050406030204" pitchFamily="18" charset="0"/>
                            <a:ea typeface="+mn-ea"/>
                            <a:cs typeface="+mn-cs"/>
                          </a:rPr>
                          <m:t>𝑨𝒊</m:t>
                        </m:r>
                      </m:den>
                    </m:f>
                  </m:oMath>
                </m:oMathPara>
              </a14:m>
              <a:endParaRPr lang="es-CO" sz="1100" b="1" i="1">
                <a:solidFill>
                  <a:schemeClr val="tx1"/>
                </a:solidFill>
                <a:effectLst/>
                <a:latin typeface="Cambria Math" panose="02040503050406030204" pitchFamily="18" charset="0"/>
                <a:ea typeface="+mn-ea"/>
                <a:cs typeface="+mn-cs"/>
              </a:endParaRPr>
            </a:p>
          </xdr:txBody>
        </xdr:sp>
      </mc:Choice>
      <mc:Fallback xmlns="">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322991" y="175414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100" b="1" i="0">
                  <a:solidFill>
                    <a:schemeClr val="tx1"/>
                  </a:solidFill>
                  <a:effectLst/>
                  <a:latin typeface="Cambria Math" panose="02040503050406030204" pitchFamily="18" charset="0"/>
                  <a:ea typeface="+mn-ea"/>
                  <a:cs typeface="+mn-cs"/>
                </a:rPr>
                <a:t>𝑽𝒎𝒆𝒅𝒊𝒂=𝑸𝒕/𝑨𝒊</a:t>
              </a:r>
              <a:endParaRPr lang="es-CO" sz="1100" b="1" i="1">
                <a:solidFill>
                  <a:schemeClr val="tx1"/>
                </a:solidFill>
                <a:effectLst/>
                <a:latin typeface="Cambria Math" panose="02040503050406030204" pitchFamily="18" charset="0"/>
                <a:ea typeface="+mn-ea"/>
                <a:cs typeface="+mn-cs"/>
              </a:endParaRPr>
            </a:p>
          </xdr:txBody>
        </xdr:sp>
      </mc:Fallback>
    </mc:AlternateContent>
    <xdr:clientData/>
  </xdr:oneCellAnchor>
  <xdr:oneCellAnchor>
    <xdr:from>
      <xdr:col>8</xdr:col>
      <xdr:colOff>56087</xdr:colOff>
      <xdr:row>88</xdr:row>
      <xdr:rowOff>56351</xdr:rowOff>
    </xdr:from>
    <xdr:ext cx="1322606" cy="342466"/>
    <mc:AlternateContent xmlns:mc="http://schemas.openxmlformats.org/markup-compatibility/2006" xmlns:a14="http://schemas.microsoft.com/office/drawing/2010/main">
      <mc:Choice Requires="a14">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169537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CO" sz="1000" b="1" i="1">
                            <a:latin typeface="Cambria Math" panose="02040503050406030204" pitchFamily="18" charset="0"/>
                          </a:rPr>
                        </m:ctrlPr>
                      </m:accPr>
                      <m:e>
                        <m:sSub>
                          <m:sSubPr>
                            <m:ctrlPr>
                              <a:rPr lang="es-CO" sz="1000" b="1" i="1">
                                <a:latin typeface="Cambria Math" panose="02040503050406030204" pitchFamily="18" charset="0"/>
                              </a:rPr>
                            </m:ctrlPr>
                          </m:sSubPr>
                          <m:e>
                            <m:r>
                              <a:rPr lang="es-CO" sz="1000" b="1" i="1">
                                <a:latin typeface="Cambria Math" panose="02040503050406030204" pitchFamily="18" charset="0"/>
                              </a:rPr>
                              <m:t>𝑽</m:t>
                            </m:r>
                          </m:e>
                          <m:sub>
                            <m:r>
                              <a:rPr lang="es-CO" sz="1000" b="1" i="1">
                                <a:latin typeface="Cambria Math" panose="02040503050406030204" pitchFamily="18" charset="0"/>
                              </a:rPr>
                              <m:t>𝒊</m:t>
                            </m:r>
                          </m:sub>
                        </m:sSub>
                      </m:e>
                    </m:acc>
                    <m:d>
                      <m:dPr>
                        <m:begChr m:val="["/>
                        <m:endChr m:val="]"/>
                        <m:ctrlPr>
                          <a:rPr lang="es-CO" sz="1000" b="1" i="1">
                            <a:latin typeface="Cambria Math" panose="02040503050406030204" pitchFamily="18" charset="0"/>
                          </a:rPr>
                        </m:ctrlPr>
                      </m:dPr>
                      <m:e>
                        <m:f>
                          <m:fPr>
                            <m:ctrlPr>
                              <a:rPr lang="es-CO" sz="1000" b="1" i="1">
                                <a:latin typeface="Cambria Math" panose="02040503050406030204" pitchFamily="18" charset="0"/>
                              </a:rPr>
                            </m:ctrlPr>
                          </m:fPr>
                          <m:num>
                            <m:r>
                              <a:rPr lang="es-CO" sz="1000" b="1" i="1">
                                <a:latin typeface="Cambria Math" panose="02040503050406030204" pitchFamily="18" charset="0"/>
                              </a:rPr>
                              <m:t>𝒇𝒕</m:t>
                            </m:r>
                          </m:num>
                          <m:den>
                            <m:r>
                              <a:rPr lang="es-CO" sz="1000" b="1" i="1">
                                <a:latin typeface="Cambria Math" panose="02040503050406030204" pitchFamily="18" charset="0"/>
                              </a:rPr>
                              <m:t>𝒔</m:t>
                            </m:r>
                          </m:den>
                        </m:f>
                      </m:e>
                    </m:d>
                    <m:r>
                      <a:rPr lang="es-CO" sz="1000" b="1" i="1">
                        <a:latin typeface="Cambria Math" panose="02040503050406030204" pitchFamily="18" charset="0"/>
                      </a:rPr>
                      <m:t>=</m:t>
                    </m:r>
                    <m:r>
                      <a:rPr lang="es-CO" sz="1000" b="1" i="1">
                        <a:latin typeface="Cambria Math" panose="02040503050406030204" pitchFamily="18" charset="0"/>
                      </a:rPr>
                      <m:t>𝟑</m:t>
                    </m:r>
                    <m:r>
                      <a:rPr lang="es-CO" sz="1000" b="1" i="1">
                        <a:latin typeface="Cambria Math" panose="02040503050406030204" pitchFamily="18" charset="0"/>
                      </a:rPr>
                      <m:t>,</m:t>
                    </m:r>
                    <m:r>
                      <a:rPr lang="es-CO" sz="1000" b="1" i="1">
                        <a:latin typeface="Cambria Math" panose="02040503050406030204" pitchFamily="18" charset="0"/>
                      </a:rPr>
                      <m:t>𝟐𝟖</m:t>
                    </m:r>
                    <m:r>
                      <a:rPr lang="es-CO" sz="1000" b="1" i="1">
                        <a:latin typeface="Cambria Math" panose="02040503050406030204" pitchFamily="18" charset="0"/>
                      </a:rPr>
                      <m:t>∗</m:t>
                    </m:r>
                    <m:acc>
                      <m:accPr>
                        <m:chr m:val="̅"/>
                        <m:ctrlPr>
                          <a:rPr lang="es-CO" sz="1000" b="1" i="1">
                            <a:solidFill>
                              <a:schemeClr val="tx1"/>
                            </a:solidFill>
                            <a:effectLst/>
                            <a:latin typeface="Cambria Math" panose="02040503050406030204" pitchFamily="18" charset="0"/>
                            <a:ea typeface="+mn-ea"/>
                            <a:cs typeface="+mn-cs"/>
                          </a:rPr>
                        </m:ctrlPr>
                      </m:accPr>
                      <m:e>
                        <m:sSub>
                          <m:sSubPr>
                            <m:ctrlPr>
                              <a:rPr lang="es-CO" sz="1000" b="1" i="1">
                                <a:solidFill>
                                  <a:schemeClr val="tx1"/>
                                </a:solidFill>
                                <a:effectLst/>
                                <a:latin typeface="Cambria Math" panose="02040503050406030204" pitchFamily="18" charset="0"/>
                                <a:ea typeface="+mn-ea"/>
                                <a:cs typeface="+mn-cs"/>
                              </a:rPr>
                            </m:ctrlPr>
                          </m:sSubPr>
                          <m:e>
                            <m:r>
                              <a:rPr lang="es-CO" sz="1000" b="1" i="1">
                                <a:solidFill>
                                  <a:schemeClr val="tx1"/>
                                </a:solidFill>
                                <a:effectLst/>
                                <a:latin typeface="Cambria Math" panose="02040503050406030204" pitchFamily="18" charset="0"/>
                                <a:ea typeface="+mn-ea"/>
                                <a:cs typeface="+mn-cs"/>
                              </a:rPr>
                              <m:t>𝑽</m:t>
                            </m:r>
                          </m:e>
                          <m:sub>
                            <m:r>
                              <a:rPr lang="es-CO" sz="1000" b="1" i="1">
                                <a:solidFill>
                                  <a:schemeClr val="tx1"/>
                                </a:solidFill>
                                <a:effectLst/>
                                <a:latin typeface="Cambria Math" panose="02040503050406030204" pitchFamily="18" charset="0"/>
                                <a:ea typeface="+mn-ea"/>
                                <a:cs typeface="+mn-cs"/>
                              </a:rPr>
                              <m:t>𝒊</m:t>
                            </m:r>
                          </m:sub>
                        </m:sSub>
                      </m:e>
                    </m:acc>
                    <m:d>
                      <m:dPr>
                        <m:begChr m:val="["/>
                        <m:endChr m:val="]"/>
                        <m:ctrlPr>
                          <a:rPr lang="es-CO" sz="1000" b="1" i="1">
                            <a:solidFill>
                              <a:schemeClr val="tx1"/>
                            </a:solidFill>
                            <a:effectLst/>
                            <a:latin typeface="Cambria Math" panose="02040503050406030204" pitchFamily="18" charset="0"/>
                            <a:ea typeface="+mn-ea"/>
                            <a:cs typeface="+mn-cs"/>
                          </a:rPr>
                        </m:ctrlPr>
                      </m:dPr>
                      <m:e>
                        <m:f>
                          <m:fPr>
                            <m:ctrlPr>
                              <a:rPr lang="es-CO" sz="1000" b="1" i="1">
                                <a:solidFill>
                                  <a:schemeClr val="tx1"/>
                                </a:solidFill>
                                <a:effectLst/>
                                <a:latin typeface="Cambria Math" panose="02040503050406030204" pitchFamily="18" charset="0"/>
                                <a:ea typeface="+mn-ea"/>
                                <a:cs typeface="+mn-cs"/>
                              </a:rPr>
                            </m:ctrlPr>
                          </m:fPr>
                          <m:num>
                            <m:r>
                              <a:rPr lang="es-CO" sz="1000" b="1" i="1">
                                <a:solidFill>
                                  <a:schemeClr val="tx1"/>
                                </a:solidFill>
                                <a:effectLst/>
                                <a:latin typeface="Cambria Math" panose="02040503050406030204" pitchFamily="18" charset="0"/>
                                <a:ea typeface="+mn-ea"/>
                                <a:cs typeface="+mn-cs"/>
                              </a:rPr>
                              <m:t>𝒎</m:t>
                            </m:r>
                          </m:num>
                          <m:den>
                            <m:r>
                              <a:rPr lang="es-CO" sz="1000" b="1" i="1">
                                <a:solidFill>
                                  <a:schemeClr val="tx1"/>
                                </a:solidFill>
                                <a:effectLst/>
                                <a:latin typeface="Cambria Math" panose="02040503050406030204" pitchFamily="18" charset="0"/>
                                <a:ea typeface="+mn-ea"/>
                                <a:cs typeface="+mn-cs"/>
                              </a:rPr>
                              <m:t>𝒔</m:t>
                            </m:r>
                          </m:den>
                        </m:f>
                      </m:e>
                    </m:d>
                  </m:oMath>
                </m:oMathPara>
              </a14:m>
              <a:endParaRPr lang="es-CO" sz="1000" b="1" i="0"/>
            </a:p>
          </xdr:txBody>
        </xdr:sp>
      </mc:Choice>
      <mc:Fallback xmlns="">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169537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00" b="1" i="0">
                  <a:latin typeface="Cambria Math" panose="02040503050406030204" pitchFamily="18" charset="0"/>
                </a:rPr>
                <a:t>(𝑽_𝒊 ) ̅[𝒇𝒕/𝒔]=𝟑,𝟐𝟖∗</a:t>
              </a:r>
              <a:r>
                <a:rPr lang="es-CO" sz="1000" b="1" i="0">
                  <a:solidFill>
                    <a:schemeClr val="tx1"/>
                  </a:solidFill>
                  <a:effectLst/>
                  <a:latin typeface="Cambria Math" panose="02040503050406030204" pitchFamily="18" charset="0"/>
                  <a:ea typeface="+mn-ea"/>
                  <a:cs typeface="+mn-cs"/>
                </a:rPr>
                <a:t>(𝑽_𝒊 ) ̅[𝒎/𝒔]</a:t>
              </a:r>
              <a:endParaRPr lang="es-CO" sz="1000" b="1" i="0"/>
            </a:p>
          </xdr:txBody>
        </xdr:sp>
      </mc:Fallback>
    </mc:AlternateContent>
    <xdr:clientData/>
  </xdr:oneCellAnchor>
  <xdr:oneCellAnchor>
    <xdr:from>
      <xdr:col>2</xdr:col>
      <xdr:colOff>96182</xdr:colOff>
      <xdr:row>88</xdr:row>
      <xdr:rowOff>41166</xdr:rowOff>
    </xdr:from>
    <xdr:ext cx="1500411" cy="342914"/>
    <mc:AlternateContent xmlns:mc="http://schemas.openxmlformats.org/markup-compatibility/2006" xmlns:a14="http://schemas.microsoft.com/office/drawing/2010/main">
      <mc:Choice Requires="a14">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169385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s-CO" sz="1050" b="1" i="1">
                            <a:solidFill>
                              <a:sysClr val="windowText" lastClr="000000"/>
                            </a:solidFill>
                            <a:latin typeface="Cambria Math" panose="02040503050406030204" pitchFamily="18" charset="0"/>
                          </a:rPr>
                        </m:ctrlPr>
                      </m:dPr>
                      <m:e>
                        <m:r>
                          <a:rPr lang="es-CO" sz="1050" b="1" i="0">
                            <a:solidFill>
                              <a:sysClr val="windowText" lastClr="000000"/>
                            </a:solidFill>
                            <a:latin typeface="Cambria Math" panose="02040503050406030204" pitchFamily="18" charset="0"/>
                          </a:rPr>
                          <m:t>𝐑𝐩𝐦</m:t>
                        </m:r>
                      </m:e>
                    </m:d>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𝑹𝒆𝒗</m:t>
                            </m:r>
                          </m:e>
                        </m:d>
                      </m:num>
                      <m:den>
                        <m:r>
                          <a:rPr lang="es-CO" sz="1050" b="1" i="0">
                            <a:solidFill>
                              <a:sysClr val="windowText" lastClr="000000"/>
                            </a:solidFill>
                            <a:latin typeface="Cambria Math" panose="02040503050406030204" pitchFamily="18" charset="0"/>
                          </a:rPr>
                          <m:t>𝐭𝐜</m:t>
                        </m:r>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𝒔</m:t>
                            </m:r>
                          </m:e>
                        </m:d>
                      </m:den>
                    </m:f>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r>
                          <a:rPr lang="es-CO" sz="1050" b="1" i="1">
                            <a:solidFill>
                              <a:sysClr val="windowText" lastClr="000000"/>
                            </a:solidFill>
                            <a:latin typeface="Cambria Math" panose="02040503050406030204" pitchFamily="18" charset="0"/>
                          </a:rPr>
                          <m:t>𝟔𝟎</m:t>
                        </m:r>
                        <m:r>
                          <a:rPr lang="es-CO" sz="1050" b="1" i="1">
                            <a:solidFill>
                              <a:sysClr val="windowText" lastClr="000000"/>
                            </a:solidFill>
                            <a:latin typeface="Cambria Math" panose="02040503050406030204" pitchFamily="18" charset="0"/>
                          </a:rPr>
                          <m:t> [</m:t>
                        </m:r>
                        <m:r>
                          <a:rPr lang="es-CO" sz="1050" b="1" i="1">
                            <a:solidFill>
                              <a:sysClr val="windowText" lastClr="000000"/>
                            </a:solidFill>
                            <a:latin typeface="Cambria Math" panose="02040503050406030204" pitchFamily="18" charset="0"/>
                          </a:rPr>
                          <m:t>𝒔</m:t>
                        </m:r>
                        <m:r>
                          <a:rPr lang="es-CO" sz="1050" b="1" i="1">
                            <a:solidFill>
                              <a:sysClr val="windowText" lastClr="000000"/>
                            </a:solidFill>
                            <a:latin typeface="Cambria Math" panose="02040503050406030204" pitchFamily="18" charset="0"/>
                          </a:rPr>
                          <m:t>]</m:t>
                        </m:r>
                      </m:num>
                      <m:den>
                        <m:r>
                          <a:rPr lang="es-CO" sz="1050" b="1" i="1">
                            <a:solidFill>
                              <a:sysClr val="windowText" lastClr="000000"/>
                            </a:solidFill>
                            <a:latin typeface="Cambria Math" panose="02040503050406030204" pitchFamily="18" charset="0"/>
                          </a:rPr>
                          <m:t>𝟏</m:t>
                        </m:r>
                        <m:r>
                          <a:rPr lang="es-CO" sz="1050" b="1" i="1">
                            <a:solidFill>
                              <a:sysClr val="windowText" lastClr="000000"/>
                            </a:solidFill>
                            <a:latin typeface="Cambria Math" panose="02040503050406030204" pitchFamily="18" charset="0"/>
                          </a:rPr>
                          <m:t>[</m:t>
                        </m:r>
                        <m:r>
                          <a:rPr lang="es-CO" sz="1050" b="1" i="1">
                            <a:solidFill>
                              <a:sysClr val="windowText" lastClr="000000"/>
                            </a:solidFill>
                            <a:latin typeface="Cambria Math" panose="02040503050406030204" pitchFamily="18" charset="0"/>
                          </a:rPr>
                          <m:t>𝒎𝒊𝒏</m:t>
                        </m:r>
                        <m:r>
                          <a:rPr lang="es-CO" sz="1050" b="1" i="1">
                            <a:solidFill>
                              <a:sysClr val="windowText" lastClr="000000"/>
                            </a:solidFill>
                            <a:latin typeface="Cambria Math" panose="02040503050406030204" pitchFamily="18" charset="0"/>
                          </a:rPr>
                          <m:t>]</m:t>
                        </m:r>
                      </m:den>
                    </m:f>
                  </m:oMath>
                </m:oMathPara>
              </a14:m>
              <a:endParaRPr lang="es-CO" sz="1050" b="1" i="0">
                <a:solidFill>
                  <a:sysClr val="windowText" lastClr="000000"/>
                </a:solidFill>
              </a:endParaRPr>
            </a:p>
          </xdr:txBody>
        </xdr:sp>
      </mc:Choice>
      <mc:Fallback xmlns="">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169385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solidFill>
                    <a:sysClr val="windowText" lastClr="000000"/>
                  </a:solidFill>
                  <a:latin typeface="Cambria Math" panose="02040503050406030204" pitchFamily="18" charset="0"/>
                </a:rPr>
                <a:t>[𝐑𝐩𝐦]=[𝑹𝒆𝒗]/𝐭𝐜[𝒔] ∗(𝟔𝟎 [𝒔])/(𝟏[𝒎𝒊𝒏])</a:t>
              </a:r>
              <a:endParaRPr lang="es-CO" sz="1050" b="1" i="0">
                <a:solidFill>
                  <a:sysClr val="windowText" lastClr="000000"/>
                </a:solidFill>
              </a:endParaRPr>
            </a:p>
          </xdr:txBody>
        </xdr:sp>
      </mc:Fallback>
    </mc:AlternateContent>
    <xdr:clientData/>
  </xdr:oneCellAnchor>
  <xdr:oneCellAnchor>
    <xdr:from>
      <xdr:col>10</xdr:col>
      <xdr:colOff>553512</xdr:colOff>
      <xdr:row>88</xdr:row>
      <xdr:rowOff>135078</xdr:rowOff>
    </xdr:from>
    <xdr:ext cx="3601499" cy="346377"/>
    <mc:AlternateContent xmlns:mc="http://schemas.openxmlformats.org/markup-compatibility/2006" xmlns:a14="http://schemas.microsoft.com/office/drawing/2010/main">
      <mc:Choice Requires="a14">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7011462" y="170324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acc>
                    <m:accPr>
                      <m:chr m:val="̅"/>
                      <m:ctrlPr>
                        <a:rPr lang="es-CO" sz="1100" b="1" i="1">
                          <a:solidFill>
                            <a:schemeClr val="tx1"/>
                          </a:solidFill>
                          <a:effectLst/>
                          <a:latin typeface="Cambria Math" panose="02040503050406030204" pitchFamily="18" charset="0"/>
                          <a:ea typeface="+mn-ea"/>
                          <a:cs typeface="+mn-cs"/>
                        </a:rPr>
                      </m:ctrlPr>
                    </m:accPr>
                    <m:e>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𝒊</m:t>
                          </m:r>
                        </m:sub>
                      </m:sSub>
                    </m:e>
                  </m:acc>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𝒍𝒆𝒄𝒉𝒐</m:t>
                      </m:r>
                    </m:sub>
                  </m:sSub>
                  <m:r>
                    <a:rPr lang="es-CO" sz="1100" b="1" i="1">
                      <a:solidFill>
                        <a:schemeClr val="tx1"/>
                      </a:solidFill>
                      <a:effectLst/>
                      <a:latin typeface="Cambria Math" panose="02040503050406030204" pitchFamily="18" charset="0"/>
                      <a:ea typeface="+mn-ea"/>
                      <a:cs typeface="+mn-cs"/>
                    </a:rPr>
                    <m:t>)</m:t>
                  </m:r>
                </m:oMath>
              </a14:m>
              <a:r>
                <a:rPr lang="es-CO" sz="1100" b="1">
                  <a:solidFill>
                    <a:schemeClr val="tx1"/>
                  </a:solidFill>
                  <a:effectLst/>
                  <a:latin typeface="+mn-lt"/>
                  <a:ea typeface="+mn-ea"/>
                  <a:cs typeface="+mn-cs"/>
                </a:rPr>
                <a:t>  </a:t>
              </a:r>
            </a:p>
            <a:p>
              <a:pPr marL="0" indent="0"/>
              <a14:m>
                <m:oMathPara xmlns:m="http://schemas.openxmlformats.org/officeDocument/2006/math">
                  <m:oMathParaPr>
                    <m:jc m:val="centerGroup"/>
                  </m:oMathParaPr>
                  <m:oMath xmlns:m="http://schemas.openxmlformats.org/officeDocument/2006/math">
                    <m:r>
                      <a:rPr lang="es-ES" sz="1050" b="1" i="0">
                        <a:solidFill>
                          <a:schemeClr val="tx1"/>
                        </a:solidFill>
                        <a:latin typeface="Cambria Math" panose="02040503050406030204" pitchFamily="18" charset="0"/>
                        <a:ea typeface="+mn-ea"/>
                        <a:cs typeface="+mn-cs"/>
                      </a:rPr>
                      <m:t> </m:t>
                    </m:r>
                  </m:oMath>
                </m:oMathPara>
              </a14:m>
              <a:endParaRPr lang="es-ES" sz="1050" b="1" i="0">
                <a:solidFill>
                  <a:schemeClr val="tx1"/>
                </a:solidFill>
                <a:latin typeface="Cambria Math" panose="02040503050406030204" pitchFamily="18" charset="0"/>
                <a:ea typeface="+mn-ea"/>
                <a:cs typeface="+mn-cs"/>
              </a:endParaRPr>
            </a:p>
          </xdr:txBody>
        </xdr:sp>
      </mc:Choice>
      <mc:Fallback xmlns="">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7011462" y="170324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CO" sz="1100" b="1" i="0">
                  <a:solidFill>
                    <a:schemeClr val="tx1"/>
                  </a:solidFill>
                  <a:effectLst/>
                  <a:latin typeface="Cambria Math" panose="02040503050406030204" pitchFamily="18" charset="0"/>
                  <a:ea typeface="+mn-ea"/>
                  <a:cs typeface="+mn-cs"/>
                </a:rPr>
                <a:t>(𝑽_𝒊 ) ̅=𝟎.𝟏∗(𝑽_𝒔𝒖𝒑𝒇+𝟑∗𝑽_(𝟎.𝟐)+𝟑∗𝑽_(𝟎.𝟔)+𝟐∗𝑽_(𝟎.𝟖)+𝑽_𝒍𝒆𝒄𝒉𝒐)</a:t>
              </a:r>
              <a:r>
                <a:rPr lang="es-CO" sz="1100" b="1">
                  <a:solidFill>
                    <a:schemeClr val="tx1"/>
                  </a:solidFill>
                  <a:effectLst/>
                  <a:latin typeface="+mn-lt"/>
                  <a:ea typeface="+mn-ea"/>
                  <a:cs typeface="+mn-cs"/>
                </a:rPr>
                <a:t>  </a:t>
              </a:r>
            </a:p>
            <a:p>
              <a:pPr marL="0" indent="0"/>
              <a:r>
                <a:rPr lang="es-ES" sz="1050" b="1" i="0">
                  <a:solidFill>
                    <a:schemeClr val="tx1"/>
                  </a:solidFill>
                  <a:latin typeface="Cambria Math" panose="02040503050406030204" pitchFamily="18" charset="0"/>
                  <a:ea typeface="+mn-ea"/>
                  <a:cs typeface="+mn-cs"/>
                </a:rPr>
                <a:t> </a:t>
              </a:r>
            </a:p>
          </xdr:txBody>
        </xdr:sp>
      </mc:Fallback>
    </mc:AlternateContent>
    <xdr:clientData/>
  </xdr:oneCellAnchor>
  <xdr:twoCellAnchor editAs="oneCell">
    <xdr:from>
      <xdr:col>1</xdr:col>
      <xdr:colOff>257175</xdr:colOff>
      <xdr:row>1</xdr:row>
      <xdr:rowOff>34112</xdr:rowOff>
    </xdr:from>
    <xdr:to>
      <xdr:col>3</xdr:col>
      <xdr:colOff>400050</xdr:colOff>
      <xdr:row>2</xdr:row>
      <xdr:rowOff>309220</xdr:rowOff>
    </xdr:to>
    <xdr:pic>
      <xdr:nvPicPr>
        <xdr:cNvPr id="20" name="Picture 2"/>
        <xdr:cNvPicPr>
          <a:picLocks noChangeAspect="1" noChangeArrowheads="1"/>
        </xdr:cNvPicPr>
      </xdr:nvPicPr>
      <xdr:blipFill>
        <a:blip xmlns:r="http://schemas.openxmlformats.org/officeDocument/2006/relationships" r:embed="rId6" cstate="print"/>
        <a:srcRect/>
        <a:stretch>
          <a:fillRect/>
        </a:stretch>
      </xdr:blipFill>
      <xdr:spPr bwMode="auto">
        <a:xfrm>
          <a:off x="266700" y="91262"/>
          <a:ext cx="1495425" cy="627533"/>
        </a:xfrm>
        <a:prstGeom prst="rect">
          <a:avLst/>
        </a:prstGeom>
        <a:noFill/>
        <a:ln w="9525">
          <a:noFill/>
          <a:miter lim="800000"/>
          <a:headEnd/>
          <a:tailEnd/>
        </a:ln>
        <a:effectLst/>
      </xdr:spPr>
    </xdr:pic>
    <xdr:clientData/>
  </xdr:twoCellAnchor>
  <xdr:twoCellAnchor editAs="oneCell">
    <xdr:from>
      <xdr:col>14</xdr:col>
      <xdr:colOff>394641</xdr:colOff>
      <xdr:row>1</xdr:row>
      <xdr:rowOff>47625</xdr:rowOff>
    </xdr:from>
    <xdr:to>
      <xdr:col>15</xdr:col>
      <xdr:colOff>350543</xdr:colOff>
      <xdr:row>2</xdr:row>
      <xdr:rowOff>285750</xdr:rowOff>
    </xdr:to>
    <xdr:pic>
      <xdr:nvPicPr>
        <xdr:cNvPr id="21" name="Picture 9"/>
        <xdr:cNvPicPr>
          <a:picLocks noChangeAspect="1" noChangeArrowheads="1"/>
        </xdr:cNvPicPr>
      </xdr:nvPicPr>
      <xdr:blipFill>
        <a:blip xmlns:r="http://schemas.openxmlformats.org/officeDocument/2006/relationships" r:embed="rId7" cstate="print"/>
        <a:srcRect/>
        <a:stretch>
          <a:fillRect/>
        </a:stretch>
      </xdr:blipFill>
      <xdr:spPr bwMode="auto">
        <a:xfrm>
          <a:off x="9614841" y="104775"/>
          <a:ext cx="670277" cy="590550"/>
        </a:xfrm>
        <a:prstGeom prst="rect">
          <a:avLst/>
        </a:prstGeom>
        <a:noFill/>
        <a:ln w="9525">
          <a:noFill/>
          <a:miter lim="800000"/>
          <a:headEnd/>
          <a:tailEnd/>
        </a:ln>
        <a:effec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9</xdr:col>
      <xdr:colOff>30480</xdr:colOff>
      <xdr:row>14</xdr:row>
      <xdr:rowOff>68580</xdr:rowOff>
    </xdr:from>
    <xdr:ext cx="174535" cy="172227"/>
    <xdr:sp macro="" textlink="">
      <xdr:nvSpPr>
        <xdr:cNvPr id="2" name="CuadroTexto 22">
          <a:extLst>
            <a:ext uri="{FF2B5EF4-FFF2-40B4-BE49-F238E27FC236}">
              <a16:creationId xmlns:a16="http://schemas.microsoft.com/office/drawing/2014/main" id="{FD240DDD-5F74-41EA-B78E-E3B54C280256}"/>
            </a:ext>
          </a:extLst>
        </xdr:cNvPr>
        <xdr:cNvSpPr txBox="1"/>
      </xdr:nvSpPr>
      <xdr:spPr>
        <a:xfrm>
          <a:off x="5678805" y="3859530"/>
          <a:ext cx="17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a:t>
          </a:r>
          <a:r>
            <a:rPr lang="es-CO" sz="1100" b="1" i="0" u="none" baseline="0">
              <a:latin typeface="Cambria Math" panose="02040503050406030204" pitchFamily="18" charset="0"/>
            </a:rPr>
            <a:t>𝐕𝐢</a:t>
          </a:r>
          <a:endParaRPr lang="es-CO" sz="1100" b="1" i="0" u="none" baseline="0">
            <a:latin typeface="Calibri" panose="020F0502020204030204" pitchFamily="34" charset="0"/>
          </a:endParaRPr>
        </a:p>
      </xdr:txBody>
    </xdr:sp>
    <xdr:clientData/>
  </xdr:oneCellAnchor>
  <xdr:oneCellAnchor>
    <xdr:from>
      <xdr:col>7</xdr:col>
      <xdr:colOff>117141</xdr:colOff>
      <xdr:row>124</xdr:row>
      <xdr:rowOff>10584</xdr:rowOff>
    </xdr:from>
    <xdr:ext cx="153866" cy="178575"/>
    <xdr:sp macro="" textlink="">
      <xdr:nvSpPr>
        <xdr:cNvPr id="3" name="CuadroTexto 2">
          <a:extLst>
            <a:ext uri="{FF2B5EF4-FFF2-40B4-BE49-F238E27FC236}">
              <a16:creationId xmlns:a16="http://schemas.microsoft.com/office/drawing/2014/main" id="{383907B5-7C0E-4BCF-BD7F-B5A6392A02A3}"/>
            </a:ext>
          </a:extLst>
        </xdr:cNvPr>
        <xdr:cNvSpPr txBox="1"/>
      </xdr:nvSpPr>
      <xdr:spPr>
        <a:xfrm>
          <a:off x="4336716" y="23080134"/>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000" b="1" i="0" baseline="0">
              <a:latin typeface="Cambria Math"/>
            </a:rPr>
            <a:t>¯</a:t>
          </a: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xdr:clientData/>
  </xdr:oneCellAnchor>
  <xdr:oneCellAnchor>
    <xdr:from>
      <xdr:col>10</xdr:col>
      <xdr:colOff>306907</xdr:colOff>
      <xdr:row>15</xdr:row>
      <xdr:rowOff>0</xdr:rowOff>
    </xdr:from>
    <xdr:ext cx="153866" cy="196464"/>
    <xdr:sp macro="" textlink="">
      <xdr:nvSpPr>
        <xdr:cNvPr id="4" name="CuadroTexto 1">
          <a:extLst>
            <a:ext uri="{FF2B5EF4-FFF2-40B4-BE49-F238E27FC236}">
              <a16:creationId xmlns:a16="http://schemas.microsoft.com/office/drawing/2014/main" id="{7C620ED8-05B9-4EE2-A144-12F569657F6A}"/>
            </a:ext>
          </a:extLst>
        </xdr:cNvPr>
        <xdr:cNvSpPr txBox="1"/>
      </xdr:nvSpPr>
      <xdr:spPr>
        <a:xfrm>
          <a:off x="6764857" y="4067175"/>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a:rPr>
            <a:t>¯</a:t>
          </a: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148167</xdr:colOff>
      <xdr:row>140</xdr:row>
      <xdr:rowOff>63500</xdr:rowOff>
    </xdr:from>
    <xdr:to>
      <xdr:col>5</xdr:col>
      <xdr:colOff>408063</xdr:colOff>
      <xdr:row>146</xdr:row>
      <xdr:rowOff>239189</xdr:rowOff>
    </xdr:to>
    <xdr:pic>
      <xdr:nvPicPr>
        <xdr:cNvPr id="5" name="Imagen 24"/>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96" r="1269"/>
        <a:stretch/>
      </xdr:blipFill>
      <xdr:spPr>
        <a:xfrm>
          <a:off x="157692" y="26314400"/>
          <a:ext cx="3041196" cy="1794939"/>
        </a:xfrm>
        <a:prstGeom prst="rect">
          <a:avLst/>
        </a:prstGeom>
        <a:ln w="19050">
          <a:solidFill>
            <a:schemeClr val="tx1"/>
          </a:solidFill>
        </a:ln>
      </xdr:spPr>
    </xdr:pic>
    <xdr:clientData/>
  </xdr:twoCellAnchor>
  <xdr:twoCellAnchor editAs="oneCell">
    <xdr:from>
      <xdr:col>6</xdr:col>
      <xdr:colOff>296333</xdr:colOff>
      <xdr:row>140</xdr:row>
      <xdr:rowOff>63500</xdr:rowOff>
    </xdr:from>
    <xdr:to>
      <xdr:col>10</xdr:col>
      <xdr:colOff>350668</xdr:colOff>
      <xdr:row>146</xdr:row>
      <xdr:rowOff>239189</xdr:rowOff>
    </xdr:to>
    <xdr:pic>
      <xdr:nvPicPr>
        <xdr:cNvPr id="6" name="Imagen 23"/>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047" r="1176"/>
        <a:stretch/>
      </xdr:blipFill>
      <xdr:spPr>
        <a:xfrm>
          <a:off x="3801533" y="26314400"/>
          <a:ext cx="3007085" cy="1794939"/>
        </a:xfrm>
        <a:prstGeom prst="rect">
          <a:avLst/>
        </a:prstGeom>
        <a:ln w="19050">
          <a:solidFill>
            <a:schemeClr val="tx1"/>
          </a:solidFill>
        </a:ln>
      </xdr:spPr>
    </xdr:pic>
    <xdr:clientData/>
  </xdr:twoCellAnchor>
  <xdr:twoCellAnchor editAs="oneCell">
    <xdr:from>
      <xdr:col>1</xdr:col>
      <xdr:colOff>473205</xdr:colOff>
      <xdr:row>149</xdr:row>
      <xdr:rowOff>63551</xdr:rowOff>
    </xdr:from>
    <xdr:to>
      <xdr:col>5</xdr:col>
      <xdr:colOff>197967</xdr:colOff>
      <xdr:row>149</xdr:row>
      <xdr:rowOff>1949822</xdr:rowOff>
    </xdr:to>
    <xdr:pic>
      <xdr:nvPicPr>
        <xdr:cNvPr id="8" name="Imagen 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82730" y="28838576"/>
          <a:ext cx="2506062" cy="1886271"/>
        </a:xfrm>
        <a:prstGeom prst="rect">
          <a:avLst/>
        </a:prstGeom>
      </xdr:spPr>
    </xdr:pic>
    <xdr:clientData/>
  </xdr:twoCellAnchor>
  <xdr:twoCellAnchor editAs="oneCell">
    <xdr:from>
      <xdr:col>11</xdr:col>
      <xdr:colOff>466323</xdr:colOff>
      <xdr:row>149</xdr:row>
      <xdr:rowOff>45463</xdr:rowOff>
    </xdr:from>
    <xdr:to>
      <xdr:col>15</xdr:col>
      <xdr:colOff>151704</xdr:colOff>
      <xdr:row>149</xdr:row>
      <xdr:rowOff>1961029</xdr:rowOff>
    </xdr:to>
    <xdr:pic>
      <xdr:nvPicPr>
        <xdr:cNvPr id="9" name="Imagen 8"/>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638648" y="28820488"/>
          <a:ext cx="2542881" cy="1915566"/>
        </a:xfrm>
        <a:prstGeom prst="rect">
          <a:avLst/>
        </a:prstGeom>
      </xdr:spPr>
    </xdr:pic>
    <xdr:clientData/>
  </xdr:twoCellAnchor>
  <xdr:twoCellAnchor editAs="oneCell">
    <xdr:from>
      <xdr:col>6</xdr:col>
      <xdr:colOff>605116</xdr:colOff>
      <xdr:row>149</xdr:row>
      <xdr:rowOff>38581</xdr:rowOff>
    </xdr:from>
    <xdr:to>
      <xdr:col>10</xdr:col>
      <xdr:colOff>190498</xdr:colOff>
      <xdr:row>149</xdr:row>
      <xdr:rowOff>1946383</xdr:rowOff>
    </xdr:to>
    <xdr:pic>
      <xdr:nvPicPr>
        <xdr:cNvPr id="10" name="Imagen 9"/>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110316" y="28813606"/>
          <a:ext cx="2538132" cy="1907802"/>
        </a:xfrm>
        <a:prstGeom prst="rect">
          <a:avLst/>
        </a:prstGeom>
      </xdr:spPr>
    </xdr:pic>
    <xdr:clientData/>
  </xdr:twoCellAnchor>
  <xdr:oneCellAnchor>
    <xdr:from>
      <xdr:col>4</xdr:col>
      <xdr:colOff>707523</xdr:colOff>
      <xdr:row>118</xdr:row>
      <xdr:rowOff>87920</xdr:rowOff>
    </xdr:from>
    <xdr:ext cx="1519198" cy="302519"/>
    <mc:AlternateContent xmlns:mc="http://schemas.openxmlformats.org/markup-compatibility/2006" xmlns:a14="http://schemas.microsoft.com/office/drawing/2010/main">
      <mc:Choice Requires="a14">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221287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50" b="1" i="1">
                            <a:latin typeface="Cambria Math" panose="02040503050406030204" pitchFamily="18" charset="0"/>
                          </a:rPr>
                        </m:ctrlPr>
                      </m:barPr>
                      <m:e>
                        <m:r>
                          <a:rPr lang="es-CO" sz="1050" b="1" i="0">
                            <a:latin typeface="Cambria Math" panose="02040503050406030204" pitchFamily="18" charset="0"/>
                          </a:rPr>
                          <m:t>𝐕𝐢</m:t>
                        </m:r>
                      </m:e>
                    </m:bar>
                    <m:r>
                      <a:rPr lang="es-CO" sz="1050" b="1" i="0">
                        <a:latin typeface="Cambria Math" panose="02040503050406030204" pitchFamily="18" charset="0"/>
                      </a:rPr>
                      <m:t>=</m:t>
                    </m:r>
                    <m:f>
                      <m:fPr>
                        <m:ctrlPr>
                          <a:rPr lang="es-CO" sz="1050" b="1" i="1">
                            <a:latin typeface="Cambria Math" panose="02040503050406030204" pitchFamily="18" charset="0"/>
                          </a:rPr>
                        </m:ctrlPr>
                      </m:fPr>
                      <m:num>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𝟐</m:t>
                            </m:r>
                          </m:sub>
                        </m:sSub>
                        <m:r>
                          <a:rPr lang="es-CO" sz="1050" b="1" i="0">
                            <a:latin typeface="Cambria Math" panose="02040503050406030204" pitchFamily="18" charset="0"/>
                          </a:rPr>
                          <m:t>+</m:t>
                        </m:r>
                        <m:r>
                          <a:rPr lang="es-CO" sz="1050" b="1" i="0">
                            <a:latin typeface="Cambria Math" panose="02040503050406030204" pitchFamily="18" charset="0"/>
                          </a:rPr>
                          <m:t>𝟐</m:t>
                        </m:r>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𝟒</m:t>
                            </m:r>
                          </m:sub>
                        </m:sSub>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𝟖</m:t>
                            </m:r>
                          </m:sub>
                        </m:sSub>
                      </m:num>
                      <m:den>
                        <m:r>
                          <a:rPr lang="es-CO" sz="1050" b="1" i="0">
                            <a:latin typeface="Cambria Math" panose="02040503050406030204" pitchFamily="18" charset="0"/>
                          </a:rPr>
                          <m:t>𝟒</m:t>
                        </m:r>
                      </m:den>
                    </m:f>
                  </m:oMath>
                </m:oMathPara>
              </a14:m>
              <a:endParaRPr lang="es-CO" sz="1050" b="1" i="0"/>
            </a:p>
          </xdr:txBody>
        </xdr:sp>
      </mc:Choice>
      <mc:Fallback xmlns="">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221287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latin typeface="Cambria Math" panose="02040503050406030204" pitchFamily="18" charset="0"/>
                </a:rPr>
                <a:t>¯𝐕𝐢=(𝐕_(𝟎.𝟐)+𝟐∗𝐕_(𝟎.𝟒)+𝐕_(𝟎.𝟖))/𝟒</a:t>
              </a:r>
              <a:endParaRPr lang="es-CO" sz="1050" b="1" i="0"/>
            </a:p>
          </xdr:txBody>
        </xdr:sp>
      </mc:Fallback>
    </mc:AlternateContent>
    <xdr:clientData/>
  </xdr:oneCellAnchor>
  <xdr:oneCellAnchor>
    <xdr:from>
      <xdr:col>4</xdr:col>
      <xdr:colOff>455076</xdr:colOff>
      <xdr:row>121</xdr:row>
      <xdr:rowOff>110032</xdr:rowOff>
    </xdr:from>
    <xdr:ext cx="4086888" cy="308674"/>
    <mc:AlternateContent xmlns:mc="http://schemas.openxmlformats.org/markup-compatibility/2006" xmlns:a14="http://schemas.microsoft.com/office/drawing/2010/main">
      <mc:Choice Requires="a14">
        <xdr:sp macro="" textlink="">
          <xdr:nvSpPr>
            <xdr:cNvPr id="12" name="29 CuadroTexto">
              <a:extLst>
                <a:ext uri="{FF2B5EF4-FFF2-40B4-BE49-F238E27FC236}">
                  <a16:creationId xmlns:a16="http://schemas.microsoft.com/office/drawing/2014/main" id="{47CA8606-176C-4751-B053-DDBCF697BD59}"/>
                </a:ext>
              </a:extLst>
            </xdr:cNvPr>
            <xdr:cNvSpPr txBox="1"/>
          </xdr:nvSpPr>
          <xdr:spPr>
            <a:xfrm>
              <a:off x="2531526" y="226652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bar>
                      <m:barPr>
                        <m:pos m:val="top"/>
                        <m:ctrlPr>
                          <a:rPr lang="es-CO" sz="1050" b="1" i="1">
                            <a:solidFill>
                              <a:sysClr val="windowText" lastClr="000000"/>
                            </a:solidFill>
                            <a:effectLst/>
                            <a:latin typeface="Cambria Math" panose="02040503050406030204" pitchFamily="18" charset="0"/>
                            <a:ea typeface="+mn-ea"/>
                            <a:cs typeface="+mn-cs"/>
                          </a:rPr>
                        </m:ctrlPr>
                      </m:barPr>
                      <m:e>
                        <m:r>
                          <a:rPr lang="es-CO" sz="1050" b="1" i="0">
                            <a:solidFill>
                              <a:sysClr val="windowText" lastClr="000000"/>
                            </a:solidFill>
                            <a:effectLst/>
                            <a:latin typeface="Cambria Math" panose="02040503050406030204" pitchFamily="18" charset="0"/>
                            <a:ea typeface="+mn-ea"/>
                            <a:cs typeface="+mn-cs"/>
                          </a:rPr>
                          <m:t>𝐕𝐢</m:t>
                        </m:r>
                      </m:e>
                    </m:bar>
                    <m:r>
                      <a:rPr lang="es-ES" sz="1050" b="1" i="0">
                        <a:solidFill>
                          <a:sysClr val="windowText" lastClr="000000"/>
                        </a:solidFill>
                        <a:latin typeface="Cambria Math" panose="02040503050406030204" pitchFamily="18" charset="0"/>
                        <a:ea typeface="+mn-ea"/>
                        <a:cs typeface="+mn-cs"/>
                      </a:rPr>
                      <m:t>=</m:t>
                    </m:r>
                    <m:f>
                      <m:fPr>
                        <m:ctrlPr>
                          <a:rPr lang="es-ES" sz="1050" b="1" i="1">
                            <a:solidFill>
                              <a:sysClr val="windowText" lastClr="000000"/>
                            </a:solidFill>
                            <a:latin typeface="Cambria Math" panose="02040503050406030204" pitchFamily="18" charset="0"/>
                            <a:ea typeface="+mn-ea"/>
                            <a:cs typeface="+mn-cs"/>
                          </a:rPr>
                        </m:ctrlPr>
                      </m:fPr>
                      <m:num>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𝟏</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𝟐</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𝟑</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𝟒</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𝟓</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𝟔</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𝟕</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𝟖</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𝟗</m:t>
                                </m:r>
                              </m:sub>
                            </m:sSub>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𝐬𝐮𝐩𝐟</m:t>
                            </m:r>
                            <m:r>
                              <a:rPr lang="es-CO" sz="1050" b="1" i="0">
                                <a:solidFill>
                                  <a:sysClr val="windowText" lastClr="000000"/>
                                </a:solidFill>
                                <a:latin typeface="Cambria Math" panose="02040503050406030204" pitchFamily="18" charset="0"/>
                                <a:ea typeface="+mn-ea"/>
                                <a:cs typeface="+mn-cs"/>
                              </a:rPr>
                              <m:t> </m:t>
                            </m:r>
                          </m:sub>
                        </m:sSub>
                      </m:num>
                      <m:den>
                        <m:r>
                          <a:rPr lang="es-CO" sz="1050" b="1" i="0">
                            <a:solidFill>
                              <a:sysClr val="windowText" lastClr="000000"/>
                            </a:solidFill>
                            <a:latin typeface="Cambria Math" panose="02040503050406030204" pitchFamily="18" charset="0"/>
                            <a:ea typeface="+mn-ea"/>
                            <a:cs typeface="+mn-cs"/>
                          </a:rPr>
                          <m:t>𝟏𝟎</m:t>
                        </m:r>
                      </m:den>
                    </m:f>
                    <m:r>
                      <a:rPr lang="es-ES" sz="1050" b="1" i="0">
                        <a:solidFill>
                          <a:sysClr val="windowText" lastClr="000000"/>
                        </a:solidFill>
                        <a:latin typeface="Cambria Math" panose="02040503050406030204" pitchFamily="18" charset="0"/>
                        <a:ea typeface="+mn-ea"/>
                        <a:cs typeface="+mn-cs"/>
                      </a:rPr>
                      <m:t> </m:t>
                    </m:r>
                  </m:oMath>
                </m:oMathPara>
              </a14:m>
              <a:endParaRPr lang="es-ES" sz="1050" b="1" i="0">
                <a:solidFill>
                  <a:sysClr val="windowText" lastClr="000000"/>
                </a:solidFill>
                <a:latin typeface="Cambria Math" panose="02040503050406030204" pitchFamily="18" charset="0"/>
                <a:ea typeface="+mn-ea"/>
                <a:cs typeface="+mn-cs"/>
              </a:endParaRPr>
            </a:p>
          </xdr:txBody>
        </xdr:sp>
      </mc:Choice>
      <mc:Fallback xmlns="">
        <xdr:sp macro="" textlink="">
          <xdr:nvSpPr>
            <xdr:cNvPr id="12" name="29 CuadroTexto">
              <a:extLst>
                <a:ext uri="{FF2B5EF4-FFF2-40B4-BE49-F238E27FC236}">
                  <a16:creationId xmlns:a16="http://schemas.microsoft.com/office/drawing/2014/main" id="{47CA8606-176C-4751-B053-DDBCF697BD59}"/>
                </a:ext>
              </a:extLst>
            </xdr:cNvPr>
            <xdr:cNvSpPr txBox="1"/>
          </xdr:nvSpPr>
          <xdr:spPr>
            <a:xfrm>
              <a:off x="2531526" y="226652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050" b="1" i="0">
                  <a:solidFill>
                    <a:sysClr val="windowText" lastClr="000000"/>
                  </a:solidFill>
                  <a:effectLst/>
                  <a:latin typeface="Cambria Math" panose="02040503050406030204" pitchFamily="18" charset="0"/>
                  <a:ea typeface="+mn-ea"/>
                  <a:cs typeface="+mn-cs"/>
                </a:rPr>
                <a:t>¯𝐕𝐢</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𝟐</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𝟑</a:t>
              </a:r>
              <a:r>
                <a:rPr lang="es-ES" sz="1050" b="1" i="0">
                  <a:solidFill>
                    <a:sysClr val="windowText" lastClr="000000"/>
                  </a:solidFill>
                  <a:latin typeface="Cambria Math" panose="02040503050406030204" pitchFamily="18" charset="0"/>
                  <a:ea typeface="+mn-ea"/>
                  <a:cs typeface="+mn-cs"/>
                </a:rPr>
                <a:t>)+𝐕_(𝟎.𝟒)+𝐕_(𝟎.</a:t>
              </a:r>
              <a:r>
                <a:rPr lang="es-CO" sz="1050" b="1" i="0">
                  <a:solidFill>
                    <a:sysClr val="windowText" lastClr="000000"/>
                  </a:solidFill>
                  <a:latin typeface="Cambria Math" panose="02040503050406030204" pitchFamily="18" charset="0"/>
                  <a:ea typeface="+mn-ea"/>
                  <a:cs typeface="+mn-cs"/>
                </a:rPr>
                <a:t>𝟓</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𝟔</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𝟕</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𝟖</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𝟗</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𝐬𝐮𝐩𝐟 </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𝟏𝟎</a:t>
              </a:r>
              <a:r>
                <a:rPr lang="es-ES" sz="1050" b="1" i="0">
                  <a:solidFill>
                    <a:sysClr val="windowText" lastClr="000000"/>
                  </a:solidFill>
                  <a:latin typeface="Cambria Math" panose="02040503050406030204" pitchFamily="18" charset="0"/>
                  <a:ea typeface="+mn-ea"/>
                  <a:cs typeface="+mn-cs"/>
                </a:rPr>
                <a:t>  </a:t>
              </a:r>
            </a:p>
          </xdr:txBody>
        </xdr:sp>
      </mc:Fallback>
    </mc:AlternateContent>
    <xdr:clientData/>
  </xdr:oneCellAnchor>
  <xdr:oneCellAnchor>
    <xdr:from>
      <xdr:col>10</xdr:col>
      <xdr:colOff>342110</xdr:colOff>
      <xdr:row>121</xdr:row>
      <xdr:rowOff>62344</xdr:rowOff>
    </xdr:from>
    <xdr:ext cx="1313516" cy="355023"/>
    <mc:AlternateContent xmlns:mc="http://schemas.openxmlformats.org/markup-compatibility/2006" xmlns:a14="http://schemas.microsoft.com/office/drawing/2010/main">
      <mc:Choice Requires="a14">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800060" y="226175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f>
                      <m:fPr>
                        <m:ctrlPr>
                          <a:rPr lang="es-CO" sz="1050" b="1" i="1">
                            <a:solidFill>
                              <a:schemeClr val="tx1"/>
                            </a:solidFill>
                            <a:effectLst/>
                            <a:latin typeface="Cambria Math" panose="02040503050406030204" pitchFamily="18" charset="0"/>
                            <a:ea typeface="+mn-ea"/>
                            <a:cs typeface="+mn-cs"/>
                          </a:rPr>
                        </m:ctrlPr>
                      </m:fPr>
                      <m:num>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sub>
                        </m:sSub>
                        <m:r>
                          <a:rPr lang="es-CO" sz="1050" b="1" i="0">
                            <a:solidFill>
                              <a:schemeClr val="tx1"/>
                            </a:solidFill>
                            <a:effectLst/>
                            <a:latin typeface="Cambria Math" panose="02040503050406030204" pitchFamily="18" charset="0"/>
                            <a:ea typeface="+mn-ea"/>
                            <a:cs typeface="+mn-cs"/>
                          </a:rPr>
                          <m:t>+</m:t>
                        </m:r>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𝟏</m:t>
                            </m:r>
                            <m:r>
                              <a:rPr lang="es-CO" sz="1050" b="1" i="0">
                                <a:solidFill>
                                  <a:schemeClr val="tx1"/>
                                </a:solidFill>
                                <a:effectLst/>
                                <a:latin typeface="Cambria Math" panose="02040503050406030204" pitchFamily="18" charset="0"/>
                                <a:ea typeface="+mn-ea"/>
                                <a:cs typeface="+mn-cs"/>
                              </a:rPr>
                              <m:t> </m:t>
                            </m:r>
                          </m:sub>
                        </m:sSub>
                        <m:r>
                          <a:rPr lang="es-CO" sz="1050" b="1" i="0">
                            <a:solidFill>
                              <a:schemeClr val="tx1"/>
                            </a:solidFill>
                            <a:effectLst/>
                            <a:latin typeface="Cambria Math" panose="02040503050406030204" pitchFamily="18" charset="0"/>
                            <a:ea typeface="+mn-ea"/>
                            <a:cs typeface="+mn-cs"/>
                          </a:rPr>
                          <m:t>)</m:t>
                        </m:r>
                        <m:r>
                          <a:rPr lang="es-ES" sz="1050" b="1" i="0">
                            <a:solidFill>
                              <a:schemeClr val="tx1"/>
                            </a:solidFill>
                            <a:effectLst/>
                            <a:latin typeface="Cambria Math"/>
                            <a:ea typeface="+mn-ea"/>
                            <a:cs typeface="+mn-cs"/>
                          </a:rPr>
                          <m:t>∗</m:t>
                        </m:r>
                        <m:r>
                          <a:rPr lang="es-CO" sz="1050" b="1" i="0">
                            <a:solidFill>
                              <a:schemeClr val="tx1"/>
                            </a:solidFill>
                            <a:effectLst/>
                            <a:latin typeface="Cambria Math" panose="02040503050406030204" pitchFamily="18" charset="0"/>
                            <a:ea typeface="+mn-ea"/>
                            <a:cs typeface="+mn-cs"/>
                          </a:rPr>
                          <m:t>𝐛</m:t>
                        </m:r>
                      </m:num>
                      <m:den>
                        <m:r>
                          <a:rPr lang="es-CO" sz="1050" b="1" i="0">
                            <a:solidFill>
                              <a:schemeClr val="tx1"/>
                            </a:solidFill>
                            <a:effectLst/>
                            <a:latin typeface="Cambria Math" panose="02040503050406030204" pitchFamily="18" charset="0"/>
                            <a:ea typeface="+mn-ea"/>
                            <a:cs typeface="+mn-cs"/>
                          </a:rPr>
                          <m:t>𝟐</m:t>
                        </m:r>
                      </m:den>
                    </m:f>
                  </m:oMath>
                </m:oMathPara>
              </a14:m>
              <a:endParaRPr lang="es-ES" sz="1050" b="1" i="0">
                <a:solidFill>
                  <a:schemeClr val="tx1"/>
                </a:solidFill>
                <a:effectLst/>
                <a:latin typeface="+mn-lt"/>
                <a:ea typeface="+mn-ea"/>
                <a:cs typeface="+mn-cs"/>
              </a:endParaRPr>
            </a:p>
          </xdr:txBody>
        </xdr:sp>
      </mc:Choice>
      <mc:Fallback xmlns="">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800060" y="226175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s-ES" sz="1050" b="1" i="0">
                  <a:solidFill>
                    <a:schemeClr val="tx1"/>
                  </a:solidFill>
                  <a:effectLst/>
                  <a:latin typeface="Cambria Math"/>
                  <a:ea typeface="+mn-ea"/>
                  <a:cs typeface="+mn-cs"/>
                </a:rPr>
                <a:t>𝐀𝐢=</a:t>
              </a:r>
              <a:r>
                <a:rPr lang="es-CO" sz="1050" b="1" i="0">
                  <a:solidFill>
                    <a:schemeClr val="tx1"/>
                  </a:solidFill>
                  <a:effectLst/>
                  <a:latin typeface="Cambria Math" panose="02040503050406030204" pitchFamily="18" charset="0"/>
                  <a:ea typeface="+mn-ea"/>
                  <a:cs typeface="+mn-cs"/>
                </a:rPr>
                <a:t>(〖(𝐡〗_𝐢+𝐡_(𝐢+𝟏 ))</a:t>
              </a:r>
              <a:r>
                <a:rPr lang="es-ES" sz="1050" b="1" i="0">
                  <a:solidFill>
                    <a:schemeClr val="tx1"/>
                  </a:solidFill>
                  <a:effectLst/>
                  <a:latin typeface="Cambria Math"/>
                  <a:ea typeface="+mn-ea"/>
                  <a:cs typeface="+mn-cs"/>
                </a:rPr>
                <a:t>∗</a:t>
              </a:r>
              <a:r>
                <a:rPr lang="es-CO" sz="1050" b="1" i="0">
                  <a:solidFill>
                    <a:schemeClr val="tx1"/>
                  </a:solidFill>
                  <a:effectLst/>
                  <a:latin typeface="Cambria Math" panose="02040503050406030204" pitchFamily="18" charset="0"/>
                  <a:ea typeface="+mn-ea"/>
                  <a:cs typeface="+mn-cs"/>
                </a:rPr>
                <a:t>𝐛)/𝟐</a:t>
              </a:r>
              <a:endParaRPr lang="es-ES" sz="1050" b="1" i="0">
                <a:solidFill>
                  <a:schemeClr val="tx1"/>
                </a:solidFill>
                <a:effectLst/>
                <a:latin typeface="+mn-lt"/>
                <a:ea typeface="+mn-ea"/>
                <a:cs typeface="+mn-cs"/>
              </a:endParaRPr>
            </a:p>
          </xdr:txBody>
        </xdr:sp>
      </mc:Fallback>
    </mc:AlternateContent>
    <xdr:clientData/>
  </xdr:oneCellAnchor>
  <xdr:oneCellAnchor>
    <xdr:from>
      <xdr:col>14</xdr:col>
      <xdr:colOff>263225</xdr:colOff>
      <xdr:row>121</xdr:row>
      <xdr:rowOff>133481</xdr:rowOff>
    </xdr:from>
    <xdr:ext cx="1059883" cy="279820"/>
    <mc:AlternateContent xmlns:mc="http://schemas.openxmlformats.org/markup-compatibility/2006" xmlns:a14="http://schemas.microsoft.com/office/drawing/2010/main">
      <mc:Choice Requires="a14">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578675" y="226886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𝐐𝐢</m:t>
                    </m:r>
                    <m:r>
                      <a:rPr lang="es-ES" sz="1050" b="1" i="0">
                        <a:solidFill>
                          <a:schemeClr val="tx1"/>
                        </a:solidFill>
                        <a:effectLst/>
                        <a:latin typeface="Cambria Math"/>
                        <a:ea typeface="+mn-ea"/>
                        <a:cs typeface="+mn-cs"/>
                      </a:rPr>
                      <m:t>=</m:t>
                    </m:r>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bar>
                      <m:barPr>
                        <m:pos m:val="top"/>
                        <m:ctrlPr>
                          <a:rPr lang="es-CO" sz="1050" b="1" i="1">
                            <a:solidFill>
                              <a:schemeClr val="tx1"/>
                            </a:solidFill>
                            <a:effectLst/>
                            <a:latin typeface="Cambria Math" panose="02040503050406030204" pitchFamily="18" charset="0"/>
                            <a:ea typeface="+mn-ea"/>
                            <a:cs typeface="+mn-cs"/>
                          </a:rPr>
                        </m:ctrlPr>
                      </m:barPr>
                      <m:e>
                        <m:r>
                          <a:rPr lang="es-CO" sz="1050" b="1" i="0">
                            <a:solidFill>
                              <a:schemeClr val="tx1"/>
                            </a:solidFill>
                            <a:effectLst/>
                            <a:latin typeface="Cambria Math" panose="02040503050406030204" pitchFamily="18" charset="0"/>
                            <a:ea typeface="+mn-ea"/>
                            <a:cs typeface="+mn-cs"/>
                          </a:rPr>
                          <m:t>𝐕𝐢</m:t>
                        </m:r>
                      </m:e>
                    </m:bar>
                  </m:oMath>
                </m:oMathPara>
              </a14:m>
              <a:endParaRPr lang="es-ES" sz="1050" b="1" i="0">
                <a:solidFill>
                  <a:schemeClr val="tx1"/>
                </a:solidFill>
                <a:effectLst/>
                <a:latin typeface="+mn-lt"/>
                <a:ea typeface="+mn-ea"/>
                <a:cs typeface="+mn-cs"/>
              </a:endParaRPr>
            </a:p>
          </xdr:txBody>
        </xdr:sp>
      </mc:Choice>
      <mc:Fallback xmlns="">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578675" y="226886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050" b="1" i="0">
                  <a:solidFill>
                    <a:schemeClr val="tx1"/>
                  </a:solidFill>
                  <a:effectLst/>
                  <a:latin typeface="Cambria Math"/>
                  <a:ea typeface="+mn-ea"/>
                  <a:cs typeface="+mn-cs"/>
                </a:rPr>
                <a:t>𝐐𝐢=𝐀𝐢∗</a:t>
              </a:r>
              <a:r>
                <a:rPr lang="es-CO" sz="1050" b="1" i="0">
                  <a:solidFill>
                    <a:schemeClr val="tx1"/>
                  </a:solidFill>
                  <a:effectLst/>
                  <a:latin typeface="Cambria Math" panose="02040503050406030204" pitchFamily="18" charset="0"/>
                  <a:ea typeface="+mn-ea"/>
                  <a:cs typeface="+mn-cs"/>
                </a:rPr>
                <a:t>¯𝐕𝐢</a:t>
              </a:r>
              <a:endParaRPr lang="es-ES" sz="1050" b="1" i="0">
                <a:solidFill>
                  <a:schemeClr val="tx1"/>
                </a:solidFill>
                <a:effectLst/>
                <a:latin typeface="+mn-lt"/>
                <a:ea typeface="+mn-ea"/>
                <a:cs typeface="+mn-cs"/>
              </a:endParaRPr>
            </a:p>
          </xdr:txBody>
        </xdr:sp>
      </mc:Fallback>
    </mc:AlternateContent>
    <xdr:clientData/>
  </xdr:oneCellAnchor>
  <xdr:oneCellAnchor>
    <xdr:from>
      <xdr:col>2</xdr:col>
      <xdr:colOff>311720</xdr:colOff>
      <xdr:row>121</xdr:row>
      <xdr:rowOff>102839</xdr:rowOff>
    </xdr:from>
    <xdr:ext cx="1058367" cy="328360"/>
    <mc:AlternateContent xmlns:mc="http://schemas.openxmlformats.org/markup-compatibility/2006" xmlns:a14="http://schemas.microsoft.com/office/drawing/2010/main">
      <mc:Choice Requires="a14">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226580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050" b="1" i="0" u="none">
                        <a:solidFill>
                          <a:sysClr val="windowText" lastClr="000000"/>
                        </a:solidFill>
                        <a:latin typeface="Cambria Math" panose="02040503050406030204" pitchFamily="18" charset="0"/>
                      </a:rPr>
                      <m:t>𝐐</m:t>
                    </m:r>
                    <m:d>
                      <m:dPr>
                        <m:begChr m:val="["/>
                        <m:endChr m:val="]"/>
                        <m:ctrlPr>
                          <a:rPr lang="es-CO" sz="1050" b="1" i="1" u="none">
                            <a:solidFill>
                              <a:sysClr val="windowText" lastClr="000000"/>
                            </a:solidFill>
                            <a:latin typeface="Cambria Math" panose="02040503050406030204" pitchFamily="18" charset="0"/>
                          </a:rPr>
                        </m:ctrlPr>
                      </m:dPr>
                      <m:e>
                        <m:r>
                          <a:rPr lang="es-CO" sz="1050" b="1" i="0" u="none">
                            <a:solidFill>
                              <a:sysClr val="windowText" lastClr="000000"/>
                            </a:solidFill>
                            <a:latin typeface="Cambria Math" panose="02040503050406030204" pitchFamily="18" charset="0"/>
                          </a:rPr>
                          <m:t>%</m:t>
                        </m:r>
                      </m:e>
                    </m:d>
                    <m:r>
                      <a:rPr lang="es-CO" sz="1050" b="1" i="0" u="none">
                        <a:solidFill>
                          <a:sysClr val="windowText" lastClr="000000"/>
                        </a:solidFill>
                        <a:latin typeface="Cambria Math" panose="02040503050406030204" pitchFamily="18" charset="0"/>
                      </a:rPr>
                      <m:t>= </m:t>
                    </m:r>
                    <m:f>
                      <m:fPr>
                        <m:ctrlPr>
                          <a:rPr lang="es-CO" sz="1050" b="1" i="1" u="none">
                            <a:solidFill>
                              <a:sysClr val="windowText" lastClr="000000"/>
                            </a:solidFill>
                            <a:latin typeface="Cambria Math" panose="02040503050406030204" pitchFamily="18" charset="0"/>
                          </a:rPr>
                        </m:ctrlPr>
                      </m:fPr>
                      <m:num>
                        <m:r>
                          <a:rPr lang="es-CO" sz="1050" b="1" i="0" u="none">
                            <a:solidFill>
                              <a:sysClr val="windowText" lastClr="000000"/>
                            </a:solidFill>
                            <a:latin typeface="Cambria Math" panose="02040503050406030204" pitchFamily="18" charset="0"/>
                          </a:rPr>
                          <m:t>𝐐𝐢</m:t>
                        </m:r>
                      </m:num>
                      <m:den>
                        <m:r>
                          <a:rPr lang="es-CO" sz="1050" b="1" i="0" u="none">
                            <a:solidFill>
                              <a:sysClr val="windowText" lastClr="000000"/>
                            </a:solidFill>
                            <a:latin typeface="Cambria Math" panose="02040503050406030204" pitchFamily="18" charset="0"/>
                          </a:rPr>
                          <m:t>𝐐𝐭</m:t>
                        </m:r>
                      </m:den>
                    </m:f>
                    <m:r>
                      <a:rPr lang="es-CO" sz="1050" b="1" i="1" u="none">
                        <a:solidFill>
                          <a:sysClr val="windowText" lastClr="000000"/>
                        </a:solidFill>
                        <a:latin typeface="Cambria Math" panose="02040503050406030204" pitchFamily="18" charset="0"/>
                      </a:rPr>
                      <m:t>∗</m:t>
                    </m:r>
                    <m:r>
                      <a:rPr lang="es-CO" sz="1050" b="1" i="1" u="none">
                        <a:solidFill>
                          <a:sysClr val="windowText" lastClr="000000"/>
                        </a:solidFill>
                        <a:latin typeface="Cambria Math" panose="02040503050406030204" pitchFamily="18" charset="0"/>
                      </a:rPr>
                      <m:t>𝟏𝟎𝟎</m:t>
                    </m:r>
                  </m:oMath>
                </m:oMathPara>
              </a14:m>
              <a:endParaRPr lang="es-CO" sz="1050" b="1" i="0" u="none">
                <a:solidFill>
                  <a:sysClr val="windowText" lastClr="000000"/>
                </a:solidFill>
              </a:endParaRPr>
            </a:p>
          </xdr:txBody>
        </xdr:sp>
      </mc:Choice>
      <mc:Fallback xmlns="">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226580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u="none">
                  <a:solidFill>
                    <a:sysClr val="windowText" lastClr="000000"/>
                  </a:solidFill>
                  <a:latin typeface="Cambria Math" panose="02040503050406030204" pitchFamily="18" charset="0"/>
                </a:rPr>
                <a:t>𝐐[%]=  𝐐𝐢/𝐐𝐭∗𝟏𝟎𝟎</a:t>
              </a:r>
              <a:endParaRPr lang="es-CO" sz="1050" b="1" i="0" u="none">
                <a:solidFill>
                  <a:sysClr val="windowText" lastClr="000000"/>
                </a:solidFill>
              </a:endParaRPr>
            </a:p>
          </xdr:txBody>
        </xdr:sp>
      </mc:Fallback>
    </mc:AlternateContent>
    <xdr:clientData/>
  </xdr:oneCellAnchor>
  <xdr:oneCellAnchor>
    <xdr:from>
      <xdr:col>12</xdr:col>
      <xdr:colOff>436291</xdr:colOff>
      <xdr:row>121</xdr:row>
      <xdr:rowOff>129757</xdr:rowOff>
    </xdr:from>
    <xdr:ext cx="907300" cy="317972"/>
    <mc:AlternateContent xmlns:mc="http://schemas.openxmlformats.org/markup-compatibility/2006" xmlns:a14="http://schemas.microsoft.com/office/drawing/2010/main">
      <mc:Choice Requires="a14">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322991" y="226849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r>
                      <a:rPr lang="es-CO" sz="1100" b="1" i="1">
                        <a:solidFill>
                          <a:schemeClr val="tx1"/>
                        </a:solidFill>
                        <a:effectLst/>
                        <a:latin typeface="Cambria Math" panose="02040503050406030204" pitchFamily="18" charset="0"/>
                        <a:ea typeface="+mn-ea"/>
                        <a:cs typeface="+mn-cs"/>
                      </a:rPr>
                      <m:t>𝑽𝒎𝒆𝒅𝒊𝒂</m:t>
                    </m:r>
                    <m:r>
                      <a:rPr lang="es-CO" sz="1100" b="1" i="1">
                        <a:solidFill>
                          <a:schemeClr val="tx1"/>
                        </a:solidFill>
                        <a:effectLst/>
                        <a:latin typeface="Cambria Math" panose="02040503050406030204" pitchFamily="18" charset="0"/>
                        <a:ea typeface="+mn-ea"/>
                        <a:cs typeface="+mn-cs"/>
                      </a:rPr>
                      <m:t>=</m:t>
                    </m:r>
                    <m:f>
                      <m:fPr>
                        <m:ctrlPr>
                          <a:rPr lang="es-CO" sz="1100" b="1" i="1">
                            <a:solidFill>
                              <a:schemeClr val="tx1"/>
                            </a:solidFill>
                            <a:effectLst/>
                            <a:latin typeface="Cambria Math" panose="02040503050406030204" pitchFamily="18" charset="0"/>
                            <a:ea typeface="+mn-ea"/>
                            <a:cs typeface="+mn-cs"/>
                          </a:rPr>
                        </m:ctrlPr>
                      </m:fPr>
                      <m:num>
                        <m:r>
                          <a:rPr lang="es-CO" sz="1100" b="1" i="1">
                            <a:solidFill>
                              <a:schemeClr val="tx1"/>
                            </a:solidFill>
                            <a:effectLst/>
                            <a:latin typeface="Cambria Math" panose="02040503050406030204" pitchFamily="18" charset="0"/>
                            <a:ea typeface="+mn-ea"/>
                            <a:cs typeface="+mn-cs"/>
                          </a:rPr>
                          <m:t>𝑸𝒕</m:t>
                        </m:r>
                      </m:num>
                      <m:den>
                        <m:r>
                          <a:rPr lang="es-CO" sz="1100" b="1" i="1">
                            <a:solidFill>
                              <a:schemeClr val="tx1"/>
                            </a:solidFill>
                            <a:effectLst/>
                            <a:latin typeface="Cambria Math" panose="02040503050406030204" pitchFamily="18" charset="0"/>
                            <a:ea typeface="+mn-ea"/>
                            <a:cs typeface="+mn-cs"/>
                          </a:rPr>
                          <m:t>𝑨𝒊</m:t>
                        </m:r>
                      </m:den>
                    </m:f>
                  </m:oMath>
                </m:oMathPara>
              </a14:m>
              <a:endParaRPr lang="es-CO" sz="1100" b="1" i="1">
                <a:solidFill>
                  <a:schemeClr val="tx1"/>
                </a:solidFill>
                <a:effectLst/>
                <a:latin typeface="Cambria Math" panose="02040503050406030204" pitchFamily="18" charset="0"/>
                <a:ea typeface="+mn-ea"/>
                <a:cs typeface="+mn-cs"/>
              </a:endParaRPr>
            </a:p>
          </xdr:txBody>
        </xdr:sp>
      </mc:Choice>
      <mc:Fallback xmlns="">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322991" y="226849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100" b="1" i="0">
                  <a:solidFill>
                    <a:schemeClr val="tx1"/>
                  </a:solidFill>
                  <a:effectLst/>
                  <a:latin typeface="Cambria Math" panose="02040503050406030204" pitchFamily="18" charset="0"/>
                  <a:ea typeface="+mn-ea"/>
                  <a:cs typeface="+mn-cs"/>
                </a:rPr>
                <a:t>𝑽𝒎𝒆𝒅𝒊𝒂=𝑸𝒕/𝑨𝒊</a:t>
              </a:r>
              <a:endParaRPr lang="es-CO" sz="1100" b="1" i="1">
                <a:solidFill>
                  <a:schemeClr val="tx1"/>
                </a:solidFill>
                <a:effectLst/>
                <a:latin typeface="Cambria Math" panose="02040503050406030204" pitchFamily="18" charset="0"/>
                <a:ea typeface="+mn-ea"/>
                <a:cs typeface="+mn-cs"/>
              </a:endParaRPr>
            </a:p>
          </xdr:txBody>
        </xdr:sp>
      </mc:Fallback>
    </mc:AlternateContent>
    <xdr:clientData/>
  </xdr:oneCellAnchor>
  <xdr:oneCellAnchor>
    <xdr:from>
      <xdr:col>8</xdr:col>
      <xdr:colOff>56087</xdr:colOff>
      <xdr:row>118</xdr:row>
      <xdr:rowOff>56351</xdr:rowOff>
    </xdr:from>
    <xdr:ext cx="1322606" cy="342466"/>
    <mc:AlternateContent xmlns:mc="http://schemas.openxmlformats.org/markup-compatibility/2006" xmlns:a14="http://schemas.microsoft.com/office/drawing/2010/main">
      <mc:Choice Requires="a14">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220972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CO" sz="1000" b="1" i="1">
                            <a:latin typeface="Cambria Math" panose="02040503050406030204" pitchFamily="18" charset="0"/>
                          </a:rPr>
                        </m:ctrlPr>
                      </m:accPr>
                      <m:e>
                        <m:sSub>
                          <m:sSubPr>
                            <m:ctrlPr>
                              <a:rPr lang="es-CO" sz="1000" b="1" i="1">
                                <a:latin typeface="Cambria Math" panose="02040503050406030204" pitchFamily="18" charset="0"/>
                              </a:rPr>
                            </m:ctrlPr>
                          </m:sSubPr>
                          <m:e>
                            <m:r>
                              <a:rPr lang="es-CO" sz="1000" b="1" i="1">
                                <a:latin typeface="Cambria Math" panose="02040503050406030204" pitchFamily="18" charset="0"/>
                              </a:rPr>
                              <m:t>𝑽</m:t>
                            </m:r>
                          </m:e>
                          <m:sub>
                            <m:r>
                              <a:rPr lang="es-CO" sz="1000" b="1" i="1">
                                <a:latin typeface="Cambria Math" panose="02040503050406030204" pitchFamily="18" charset="0"/>
                              </a:rPr>
                              <m:t>𝒊</m:t>
                            </m:r>
                          </m:sub>
                        </m:sSub>
                      </m:e>
                    </m:acc>
                    <m:d>
                      <m:dPr>
                        <m:begChr m:val="["/>
                        <m:endChr m:val="]"/>
                        <m:ctrlPr>
                          <a:rPr lang="es-CO" sz="1000" b="1" i="1">
                            <a:latin typeface="Cambria Math" panose="02040503050406030204" pitchFamily="18" charset="0"/>
                          </a:rPr>
                        </m:ctrlPr>
                      </m:dPr>
                      <m:e>
                        <m:f>
                          <m:fPr>
                            <m:ctrlPr>
                              <a:rPr lang="es-CO" sz="1000" b="1" i="1">
                                <a:latin typeface="Cambria Math" panose="02040503050406030204" pitchFamily="18" charset="0"/>
                              </a:rPr>
                            </m:ctrlPr>
                          </m:fPr>
                          <m:num>
                            <m:r>
                              <a:rPr lang="es-CO" sz="1000" b="1" i="1">
                                <a:latin typeface="Cambria Math" panose="02040503050406030204" pitchFamily="18" charset="0"/>
                              </a:rPr>
                              <m:t>𝒇𝒕</m:t>
                            </m:r>
                          </m:num>
                          <m:den>
                            <m:r>
                              <a:rPr lang="es-CO" sz="1000" b="1" i="1">
                                <a:latin typeface="Cambria Math" panose="02040503050406030204" pitchFamily="18" charset="0"/>
                              </a:rPr>
                              <m:t>𝒔</m:t>
                            </m:r>
                          </m:den>
                        </m:f>
                      </m:e>
                    </m:d>
                    <m:r>
                      <a:rPr lang="es-CO" sz="1000" b="1" i="1">
                        <a:latin typeface="Cambria Math" panose="02040503050406030204" pitchFamily="18" charset="0"/>
                      </a:rPr>
                      <m:t>=</m:t>
                    </m:r>
                    <m:r>
                      <a:rPr lang="es-CO" sz="1000" b="1" i="1">
                        <a:latin typeface="Cambria Math" panose="02040503050406030204" pitchFamily="18" charset="0"/>
                      </a:rPr>
                      <m:t>𝟑</m:t>
                    </m:r>
                    <m:r>
                      <a:rPr lang="es-CO" sz="1000" b="1" i="1">
                        <a:latin typeface="Cambria Math" panose="02040503050406030204" pitchFamily="18" charset="0"/>
                      </a:rPr>
                      <m:t>,</m:t>
                    </m:r>
                    <m:r>
                      <a:rPr lang="es-CO" sz="1000" b="1" i="1">
                        <a:latin typeface="Cambria Math" panose="02040503050406030204" pitchFamily="18" charset="0"/>
                      </a:rPr>
                      <m:t>𝟐𝟖</m:t>
                    </m:r>
                    <m:r>
                      <a:rPr lang="es-CO" sz="1000" b="1" i="1">
                        <a:latin typeface="Cambria Math" panose="02040503050406030204" pitchFamily="18" charset="0"/>
                      </a:rPr>
                      <m:t>∗</m:t>
                    </m:r>
                    <m:acc>
                      <m:accPr>
                        <m:chr m:val="̅"/>
                        <m:ctrlPr>
                          <a:rPr lang="es-CO" sz="1000" b="1" i="1">
                            <a:solidFill>
                              <a:schemeClr val="tx1"/>
                            </a:solidFill>
                            <a:effectLst/>
                            <a:latin typeface="Cambria Math" panose="02040503050406030204" pitchFamily="18" charset="0"/>
                            <a:ea typeface="+mn-ea"/>
                            <a:cs typeface="+mn-cs"/>
                          </a:rPr>
                        </m:ctrlPr>
                      </m:accPr>
                      <m:e>
                        <m:sSub>
                          <m:sSubPr>
                            <m:ctrlPr>
                              <a:rPr lang="es-CO" sz="1000" b="1" i="1">
                                <a:solidFill>
                                  <a:schemeClr val="tx1"/>
                                </a:solidFill>
                                <a:effectLst/>
                                <a:latin typeface="Cambria Math" panose="02040503050406030204" pitchFamily="18" charset="0"/>
                                <a:ea typeface="+mn-ea"/>
                                <a:cs typeface="+mn-cs"/>
                              </a:rPr>
                            </m:ctrlPr>
                          </m:sSubPr>
                          <m:e>
                            <m:r>
                              <a:rPr lang="es-CO" sz="1000" b="1" i="1">
                                <a:solidFill>
                                  <a:schemeClr val="tx1"/>
                                </a:solidFill>
                                <a:effectLst/>
                                <a:latin typeface="Cambria Math" panose="02040503050406030204" pitchFamily="18" charset="0"/>
                                <a:ea typeface="+mn-ea"/>
                                <a:cs typeface="+mn-cs"/>
                              </a:rPr>
                              <m:t>𝑽</m:t>
                            </m:r>
                          </m:e>
                          <m:sub>
                            <m:r>
                              <a:rPr lang="es-CO" sz="1000" b="1" i="1">
                                <a:solidFill>
                                  <a:schemeClr val="tx1"/>
                                </a:solidFill>
                                <a:effectLst/>
                                <a:latin typeface="Cambria Math" panose="02040503050406030204" pitchFamily="18" charset="0"/>
                                <a:ea typeface="+mn-ea"/>
                                <a:cs typeface="+mn-cs"/>
                              </a:rPr>
                              <m:t>𝒊</m:t>
                            </m:r>
                          </m:sub>
                        </m:sSub>
                      </m:e>
                    </m:acc>
                    <m:d>
                      <m:dPr>
                        <m:begChr m:val="["/>
                        <m:endChr m:val="]"/>
                        <m:ctrlPr>
                          <a:rPr lang="es-CO" sz="1000" b="1" i="1">
                            <a:solidFill>
                              <a:schemeClr val="tx1"/>
                            </a:solidFill>
                            <a:effectLst/>
                            <a:latin typeface="Cambria Math" panose="02040503050406030204" pitchFamily="18" charset="0"/>
                            <a:ea typeface="+mn-ea"/>
                            <a:cs typeface="+mn-cs"/>
                          </a:rPr>
                        </m:ctrlPr>
                      </m:dPr>
                      <m:e>
                        <m:f>
                          <m:fPr>
                            <m:ctrlPr>
                              <a:rPr lang="es-CO" sz="1000" b="1" i="1">
                                <a:solidFill>
                                  <a:schemeClr val="tx1"/>
                                </a:solidFill>
                                <a:effectLst/>
                                <a:latin typeface="Cambria Math" panose="02040503050406030204" pitchFamily="18" charset="0"/>
                                <a:ea typeface="+mn-ea"/>
                                <a:cs typeface="+mn-cs"/>
                              </a:rPr>
                            </m:ctrlPr>
                          </m:fPr>
                          <m:num>
                            <m:r>
                              <a:rPr lang="es-CO" sz="1000" b="1" i="1">
                                <a:solidFill>
                                  <a:schemeClr val="tx1"/>
                                </a:solidFill>
                                <a:effectLst/>
                                <a:latin typeface="Cambria Math" panose="02040503050406030204" pitchFamily="18" charset="0"/>
                                <a:ea typeface="+mn-ea"/>
                                <a:cs typeface="+mn-cs"/>
                              </a:rPr>
                              <m:t>𝒎</m:t>
                            </m:r>
                          </m:num>
                          <m:den>
                            <m:r>
                              <a:rPr lang="es-CO" sz="1000" b="1" i="1">
                                <a:solidFill>
                                  <a:schemeClr val="tx1"/>
                                </a:solidFill>
                                <a:effectLst/>
                                <a:latin typeface="Cambria Math" panose="02040503050406030204" pitchFamily="18" charset="0"/>
                                <a:ea typeface="+mn-ea"/>
                                <a:cs typeface="+mn-cs"/>
                              </a:rPr>
                              <m:t>𝒔</m:t>
                            </m:r>
                          </m:den>
                        </m:f>
                      </m:e>
                    </m:d>
                  </m:oMath>
                </m:oMathPara>
              </a14:m>
              <a:endParaRPr lang="es-CO" sz="1000" b="1" i="0"/>
            </a:p>
          </xdr:txBody>
        </xdr:sp>
      </mc:Choice>
      <mc:Fallback xmlns="">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220972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00" b="1" i="0">
                  <a:latin typeface="Cambria Math" panose="02040503050406030204" pitchFamily="18" charset="0"/>
                </a:rPr>
                <a:t>(𝑽_𝒊 ) ̅[𝒇𝒕/𝒔]=𝟑,𝟐𝟖∗</a:t>
              </a:r>
              <a:r>
                <a:rPr lang="es-CO" sz="1000" b="1" i="0">
                  <a:solidFill>
                    <a:schemeClr val="tx1"/>
                  </a:solidFill>
                  <a:effectLst/>
                  <a:latin typeface="Cambria Math" panose="02040503050406030204" pitchFamily="18" charset="0"/>
                  <a:ea typeface="+mn-ea"/>
                  <a:cs typeface="+mn-cs"/>
                </a:rPr>
                <a:t>(𝑽_𝒊 ) ̅[𝒎/𝒔]</a:t>
              </a:r>
              <a:endParaRPr lang="es-CO" sz="1000" b="1" i="0"/>
            </a:p>
          </xdr:txBody>
        </xdr:sp>
      </mc:Fallback>
    </mc:AlternateContent>
    <xdr:clientData/>
  </xdr:oneCellAnchor>
  <xdr:oneCellAnchor>
    <xdr:from>
      <xdr:col>2</xdr:col>
      <xdr:colOff>96182</xdr:colOff>
      <xdr:row>118</xdr:row>
      <xdr:rowOff>41166</xdr:rowOff>
    </xdr:from>
    <xdr:ext cx="1500411" cy="342914"/>
    <mc:AlternateContent xmlns:mc="http://schemas.openxmlformats.org/markup-compatibility/2006" xmlns:a14="http://schemas.microsoft.com/office/drawing/2010/main">
      <mc:Choice Requires="a14">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220820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s-CO" sz="1050" b="1" i="1">
                            <a:solidFill>
                              <a:sysClr val="windowText" lastClr="000000"/>
                            </a:solidFill>
                            <a:latin typeface="Cambria Math" panose="02040503050406030204" pitchFamily="18" charset="0"/>
                          </a:rPr>
                        </m:ctrlPr>
                      </m:dPr>
                      <m:e>
                        <m:r>
                          <a:rPr lang="es-CO" sz="1050" b="1" i="0">
                            <a:solidFill>
                              <a:sysClr val="windowText" lastClr="000000"/>
                            </a:solidFill>
                            <a:latin typeface="Cambria Math" panose="02040503050406030204" pitchFamily="18" charset="0"/>
                          </a:rPr>
                          <m:t>𝐑𝐩𝐦</m:t>
                        </m:r>
                      </m:e>
                    </m:d>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𝑹𝒆𝒗</m:t>
                            </m:r>
                          </m:e>
                        </m:d>
                      </m:num>
                      <m:den>
                        <m:r>
                          <a:rPr lang="es-CO" sz="1050" b="1" i="0">
                            <a:solidFill>
                              <a:sysClr val="windowText" lastClr="000000"/>
                            </a:solidFill>
                            <a:latin typeface="Cambria Math" panose="02040503050406030204" pitchFamily="18" charset="0"/>
                          </a:rPr>
                          <m:t>𝐭𝐜</m:t>
                        </m:r>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𝒔</m:t>
                            </m:r>
                          </m:e>
                        </m:d>
                      </m:den>
                    </m:f>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r>
                          <a:rPr lang="es-CO" sz="1050" b="1" i="1">
                            <a:solidFill>
                              <a:sysClr val="windowText" lastClr="000000"/>
                            </a:solidFill>
                            <a:latin typeface="Cambria Math" panose="02040503050406030204" pitchFamily="18" charset="0"/>
                          </a:rPr>
                          <m:t>𝟔𝟎</m:t>
                        </m:r>
                        <m:r>
                          <a:rPr lang="es-CO" sz="1050" b="1" i="1">
                            <a:solidFill>
                              <a:sysClr val="windowText" lastClr="000000"/>
                            </a:solidFill>
                            <a:latin typeface="Cambria Math" panose="02040503050406030204" pitchFamily="18" charset="0"/>
                          </a:rPr>
                          <m:t> [</m:t>
                        </m:r>
                        <m:r>
                          <a:rPr lang="es-CO" sz="1050" b="1" i="1">
                            <a:solidFill>
                              <a:sysClr val="windowText" lastClr="000000"/>
                            </a:solidFill>
                            <a:latin typeface="Cambria Math" panose="02040503050406030204" pitchFamily="18" charset="0"/>
                          </a:rPr>
                          <m:t>𝒔</m:t>
                        </m:r>
                        <m:r>
                          <a:rPr lang="es-CO" sz="1050" b="1" i="1">
                            <a:solidFill>
                              <a:sysClr val="windowText" lastClr="000000"/>
                            </a:solidFill>
                            <a:latin typeface="Cambria Math" panose="02040503050406030204" pitchFamily="18" charset="0"/>
                          </a:rPr>
                          <m:t>]</m:t>
                        </m:r>
                      </m:num>
                      <m:den>
                        <m:r>
                          <a:rPr lang="es-CO" sz="1050" b="1" i="1">
                            <a:solidFill>
                              <a:sysClr val="windowText" lastClr="000000"/>
                            </a:solidFill>
                            <a:latin typeface="Cambria Math" panose="02040503050406030204" pitchFamily="18" charset="0"/>
                          </a:rPr>
                          <m:t>𝟏</m:t>
                        </m:r>
                        <m:r>
                          <a:rPr lang="es-CO" sz="1050" b="1" i="1">
                            <a:solidFill>
                              <a:sysClr val="windowText" lastClr="000000"/>
                            </a:solidFill>
                            <a:latin typeface="Cambria Math" panose="02040503050406030204" pitchFamily="18" charset="0"/>
                          </a:rPr>
                          <m:t>[</m:t>
                        </m:r>
                        <m:r>
                          <a:rPr lang="es-CO" sz="1050" b="1" i="1">
                            <a:solidFill>
                              <a:sysClr val="windowText" lastClr="000000"/>
                            </a:solidFill>
                            <a:latin typeface="Cambria Math" panose="02040503050406030204" pitchFamily="18" charset="0"/>
                          </a:rPr>
                          <m:t>𝒎𝒊𝒏</m:t>
                        </m:r>
                        <m:r>
                          <a:rPr lang="es-CO" sz="1050" b="1" i="1">
                            <a:solidFill>
                              <a:sysClr val="windowText" lastClr="000000"/>
                            </a:solidFill>
                            <a:latin typeface="Cambria Math" panose="02040503050406030204" pitchFamily="18" charset="0"/>
                          </a:rPr>
                          <m:t>]</m:t>
                        </m:r>
                      </m:den>
                    </m:f>
                  </m:oMath>
                </m:oMathPara>
              </a14:m>
              <a:endParaRPr lang="es-CO" sz="1050" b="1" i="0">
                <a:solidFill>
                  <a:sysClr val="windowText" lastClr="000000"/>
                </a:solidFill>
              </a:endParaRPr>
            </a:p>
          </xdr:txBody>
        </xdr:sp>
      </mc:Choice>
      <mc:Fallback xmlns="">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220820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solidFill>
                    <a:sysClr val="windowText" lastClr="000000"/>
                  </a:solidFill>
                  <a:latin typeface="Cambria Math" panose="02040503050406030204" pitchFamily="18" charset="0"/>
                </a:rPr>
                <a:t>[𝐑𝐩𝐦]=[𝑹𝒆𝒗]/𝐭𝐜[𝒔] ∗(𝟔𝟎 [𝒔])/(𝟏[𝒎𝒊𝒏])</a:t>
              </a:r>
              <a:endParaRPr lang="es-CO" sz="1050" b="1" i="0">
                <a:solidFill>
                  <a:sysClr val="windowText" lastClr="000000"/>
                </a:solidFill>
              </a:endParaRPr>
            </a:p>
          </xdr:txBody>
        </xdr:sp>
      </mc:Fallback>
    </mc:AlternateContent>
    <xdr:clientData/>
  </xdr:oneCellAnchor>
  <xdr:oneCellAnchor>
    <xdr:from>
      <xdr:col>10</xdr:col>
      <xdr:colOff>553512</xdr:colOff>
      <xdr:row>118</xdr:row>
      <xdr:rowOff>135078</xdr:rowOff>
    </xdr:from>
    <xdr:ext cx="3601499" cy="346377"/>
    <mc:AlternateContent xmlns:mc="http://schemas.openxmlformats.org/markup-compatibility/2006" xmlns:a14="http://schemas.microsoft.com/office/drawing/2010/main">
      <mc:Choice Requires="a14">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7011462" y="221759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acc>
                    <m:accPr>
                      <m:chr m:val="̅"/>
                      <m:ctrlPr>
                        <a:rPr lang="es-CO" sz="1100" b="1" i="1">
                          <a:solidFill>
                            <a:schemeClr val="tx1"/>
                          </a:solidFill>
                          <a:effectLst/>
                          <a:latin typeface="Cambria Math" panose="02040503050406030204" pitchFamily="18" charset="0"/>
                          <a:ea typeface="+mn-ea"/>
                          <a:cs typeface="+mn-cs"/>
                        </a:rPr>
                      </m:ctrlPr>
                    </m:accPr>
                    <m:e>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𝒊</m:t>
                          </m:r>
                        </m:sub>
                      </m:sSub>
                    </m:e>
                  </m:acc>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𝒍𝒆𝒄𝒉𝒐</m:t>
                      </m:r>
                    </m:sub>
                  </m:sSub>
                  <m:r>
                    <a:rPr lang="es-CO" sz="1100" b="1" i="1">
                      <a:solidFill>
                        <a:schemeClr val="tx1"/>
                      </a:solidFill>
                      <a:effectLst/>
                      <a:latin typeface="Cambria Math" panose="02040503050406030204" pitchFamily="18" charset="0"/>
                      <a:ea typeface="+mn-ea"/>
                      <a:cs typeface="+mn-cs"/>
                    </a:rPr>
                    <m:t>)</m:t>
                  </m:r>
                </m:oMath>
              </a14:m>
              <a:r>
                <a:rPr lang="es-CO" sz="1100" b="1">
                  <a:solidFill>
                    <a:schemeClr val="tx1"/>
                  </a:solidFill>
                  <a:effectLst/>
                  <a:latin typeface="+mn-lt"/>
                  <a:ea typeface="+mn-ea"/>
                  <a:cs typeface="+mn-cs"/>
                </a:rPr>
                <a:t>  </a:t>
              </a:r>
            </a:p>
            <a:p>
              <a:pPr marL="0" indent="0"/>
              <a14:m>
                <m:oMathPara xmlns:m="http://schemas.openxmlformats.org/officeDocument/2006/math">
                  <m:oMathParaPr>
                    <m:jc m:val="centerGroup"/>
                  </m:oMathParaPr>
                  <m:oMath xmlns:m="http://schemas.openxmlformats.org/officeDocument/2006/math">
                    <m:r>
                      <a:rPr lang="es-ES" sz="1050" b="1" i="0">
                        <a:solidFill>
                          <a:schemeClr val="tx1"/>
                        </a:solidFill>
                        <a:latin typeface="Cambria Math" panose="02040503050406030204" pitchFamily="18" charset="0"/>
                        <a:ea typeface="+mn-ea"/>
                        <a:cs typeface="+mn-cs"/>
                      </a:rPr>
                      <m:t> </m:t>
                    </m:r>
                  </m:oMath>
                </m:oMathPara>
              </a14:m>
              <a:endParaRPr lang="es-ES" sz="1050" b="1" i="0">
                <a:solidFill>
                  <a:schemeClr val="tx1"/>
                </a:solidFill>
                <a:latin typeface="Cambria Math" panose="02040503050406030204" pitchFamily="18" charset="0"/>
                <a:ea typeface="+mn-ea"/>
                <a:cs typeface="+mn-cs"/>
              </a:endParaRPr>
            </a:p>
          </xdr:txBody>
        </xdr:sp>
      </mc:Choice>
      <mc:Fallback xmlns="">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7011462" y="221759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CO" sz="1100" b="1" i="0">
                  <a:solidFill>
                    <a:schemeClr val="tx1"/>
                  </a:solidFill>
                  <a:effectLst/>
                  <a:latin typeface="Cambria Math" panose="02040503050406030204" pitchFamily="18" charset="0"/>
                  <a:ea typeface="+mn-ea"/>
                  <a:cs typeface="+mn-cs"/>
                </a:rPr>
                <a:t>(𝑽_𝒊 ) ̅=𝟎.𝟏∗(𝑽_𝒔𝒖𝒑𝒇+𝟑∗𝑽_(𝟎.𝟐)+𝟑∗𝑽_(𝟎.𝟔)+𝟐∗𝑽_(𝟎.𝟖)+𝑽_𝒍𝒆𝒄𝒉𝒐)</a:t>
              </a:r>
              <a:r>
                <a:rPr lang="es-CO" sz="1100" b="1">
                  <a:solidFill>
                    <a:schemeClr val="tx1"/>
                  </a:solidFill>
                  <a:effectLst/>
                  <a:latin typeface="+mn-lt"/>
                  <a:ea typeface="+mn-ea"/>
                  <a:cs typeface="+mn-cs"/>
                </a:rPr>
                <a:t>  </a:t>
              </a:r>
            </a:p>
            <a:p>
              <a:pPr marL="0" indent="0"/>
              <a:r>
                <a:rPr lang="es-ES" sz="1050" b="1" i="0">
                  <a:solidFill>
                    <a:schemeClr val="tx1"/>
                  </a:solidFill>
                  <a:latin typeface="Cambria Math" panose="02040503050406030204" pitchFamily="18" charset="0"/>
                  <a:ea typeface="+mn-ea"/>
                  <a:cs typeface="+mn-cs"/>
                </a:rPr>
                <a:t> </a:t>
              </a:r>
            </a:p>
          </xdr:txBody>
        </xdr:sp>
      </mc:Fallback>
    </mc:AlternateContent>
    <xdr:clientData/>
  </xdr:oneCellAnchor>
  <xdr:twoCellAnchor editAs="oneCell">
    <xdr:from>
      <xdr:col>1</xdr:col>
      <xdr:colOff>257175</xdr:colOff>
      <xdr:row>1</xdr:row>
      <xdr:rowOff>34112</xdr:rowOff>
    </xdr:from>
    <xdr:to>
      <xdr:col>3</xdr:col>
      <xdr:colOff>400050</xdr:colOff>
      <xdr:row>2</xdr:row>
      <xdr:rowOff>309220</xdr:rowOff>
    </xdr:to>
    <xdr:pic>
      <xdr:nvPicPr>
        <xdr:cNvPr id="20" name="Picture 2"/>
        <xdr:cNvPicPr>
          <a:picLocks noChangeAspect="1" noChangeArrowheads="1"/>
        </xdr:cNvPicPr>
      </xdr:nvPicPr>
      <xdr:blipFill>
        <a:blip xmlns:r="http://schemas.openxmlformats.org/officeDocument/2006/relationships" r:embed="rId6" cstate="print"/>
        <a:srcRect/>
        <a:stretch>
          <a:fillRect/>
        </a:stretch>
      </xdr:blipFill>
      <xdr:spPr bwMode="auto">
        <a:xfrm>
          <a:off x="266700" y="91262"/>
          <a:ext cx="1495425" cy="627533"/>
        </a:xfrm>
        <a:prstGeom prst="rect">
          <a:avLst/>
        </a:prstGeom>
        <a:noFill/>
        <a:ln w="9525">
          <a:noFill/>
          <a:miter lim="800000"/>
          <a:headEnd/>
          <a:tailEnd/>
        </a:ln>
        <a:effectLst/>
      </xdr:spPr>
    </xdr:pic>
    <xdr:clientData/>
  </xdr:twoCellAnchor>
  <xdr:twoCellAnchor editAs="oneCell">
    <xdr:from>
      <xdr:col>14</xdr:col>
      <xdr:colOff>394641</xdr:colOff>
      <xdr:row>1</xdr:row>
      <xdr:rowOff>47625</xdr:rowOff>
    </xdr:from>
    <xdr:to>
      <xdr:col>15</xdr:col>
      <xdr:colOff>350543</xdr:colOff>
      <xdr:row>2</xdr:row>
      <xdr:rowOff>285750</xdr:rowOff>
    </xdr:to>
    <xdr:pic>
      <xdr:nvPicPr>
        <xdr:cNvPr id="21" name="Picture 9"/>
        <xdr:cNvPicPr>
          <a:picLocks noChangeAspect="1" noChangeArrowheads="1"/>
        </xdr:cNvPicPr>
      </xdr:nvPicPr>
      <xdr:blipFill>
        <a:blip xmlns:r="http://schemas.openxmlformats.org/officeDocument/2006/relationships" r:embed="rId7" cstate="print"/>
        <a:srcRect/>
        <a:stretch>
          <a:fillRect/>
        </a:stretch>
      </xdr:blipFill>
      <xdr:spPr bwMode="auto">
        <a:xfrm>
          <a:off x="9614841" y="104775"/>
          <a:ext cx="670277" cy="590550"/>
        </a:xfrm>
        <a:prstGeom prst="rect">
          <a:avLst/>
        </a:prstGeom>
        <a:noFill/>
        <a:ln w="9525">
          <a:noFill/>
          <a:miter lim="800000"/>
          <a:headEnd/>
          <a:tailEnd/>
        </a:ln>
        <a:effec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image" Target="../media/image12.emf"/><Relationship Id="rId5" Type="http://schemas.openxmlformats.org/officeDocument/2006/relationships/oleObject" Target="../embeddings/oleObject1.bin"/><Relationship Id="rId4" Type="http://schemas.openxmlformats.org/officeDocument/2006/relationships/image" Target="../media/image3.png"/></Relationships>
</file>

<file path=xl/worksheets/_rels/sheet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40"/>
  <sheetViews>
    <sheetView topLeftCell="A16" zoomScale="85" zoomScaleNormal="85" workbookViewId="0">
      <selection activeCell="D42" sqref="D42"/>
    </sheetView>
  </sheetViews>
  <sheetFormatPr baseColWidth="10" defaultRowHeight="15" x14ac:dyDescent="0.25"/>
  <cols>
    <col min="2" max="2" width="1.28515625" customWidth="1"/>
    <col min="10" max="10" width="1.28515625" customWidth="1"/>
  </cols>
  <sheetData>
    <row r="2" spans="2:10" x14ac:dyDescent="0.25">
      <c r="B2" s="98" t="s">
        <v>39</v>
      </c>
      <c r="C2" s="98"/>
      <c r="D2" s="98"/>
      <c r="E2" s="98"/>
      <c r="F2" s="98"/>
      <c r="G2" s="98"/>
      <c r="H2" s="98"/>
      <c r="I2" s="98"/>
      <c r="J2" s="98"/>
    </row>
    <row r="3" spans="2:10" ht="6.75" customHeight="1" x14ac:dyDescent="0.25">
      <c r="B3" s="99"/>
      <c r="C3" s="100"/>
      <c r="D3" s="100"/>
      <c r="E3" s="100"/>
      <c r="F3" s="100"/>
      <c r="G3" s="100"/>
      <c r="H3" s="100"/>
      <c r="I3" s="100"/>
      <c r="J3" s="101"/>
    </row>
    <row r="4" spans="2:10" x14ac:dyDescent="0.25">
      <c r="B4" s="102"/>
      <c r="C4" s="104"/>
      <c r="D4" s="104"/>
      <c r="E4" s="104"/>
      <c r="F4" s="104"/>
      <c r="G4" s="104"/>
      <c r="H4" s="104"/>
      <c r="I4" s="104"/>
      <c r="J4" s="105"/>
    </row>
    <row r="5" spans="2:10" x14ac:dyDescent="0.25">
      <c r="B5" s="102"/>
      <c r="C5" s="104"/>
      <c r="D5" s="104"/>
      <c r="E5" s="104"/>
      <c r="F5" s="104"/>
      <c r="G5" s="104"/>
      <c r="H5" s="104"/>
      <c r="I5" s="104"/>
      <c r="J5" s="105"/>
    </row>
    <row r="6" spans="2:10" x14ac:dyDescent="0.25">
      <c r="B6" s="102"/>
      <c r="C6" s="104"/>
      <c r="D6" s="104"/>
      <c r="E6" s="104"/>
      <c r="F6" s="104"/>
      <c r="G6" s="104"/>
      <c r="H6" s="104"/>
      <c r="I6" s="104"/>
      <c r="J6" s="105"/>
    </row>
    <row r="7" spans="2:10" x14ac:dyDescent="0.25">
      <c r="B7" s="102"/>
      <c r="C7" s="104"/>
      <c r="D7" s="104"/>
      <c r="E7" s="104"/>
      <c r="F7" s="104"/>
      <c r="G7" s="104"/>
      <c r="H7" s="104"/>
      <c r="I7" s="104"/>
      <c r="J7" s="105"/>
    </row>
    <row r="8" spans="2:10" x14ac:dyDescent="0.25">
      <c r="B8" s="102"/>
      <c r="C8" s="104"/>
      <c r="D8" s="104"/>
      <c r="E8" s="104"/>
      <c r="F8" s="104"/>
      <c r="G8" s="104"/>
      <c r="H8" s="104"/>
      <c r="I8" s="104"/>
      <c r="J8" s="105"/>
    </row>
    <row r="9" spans="2:10" x14ac:dyDescent="0.25">
      <c r="B9" s="102"/>
      <c r="C9" s="104"/>
      <c r="D9" s="104"/>
      <c r="E9" s="104"/>
      <c r="F9" s="104"/>
      <c r="G9" s="104"/>
      <c r="H9" s="104"/>
      <c r="I9" s="104"/>
      <c r="J9" s="105"/>
    </row>
    <row r="10" spans="2:10" x14ac:dyDescent="0.25">
      <c r="B10" s="102"/>
      <c r="C10" s="104"/>
      <c r="D10" s="104"/>
      <c r="E10" s="104"/>
      <c r="F10" s="104"/>
      <c r="G10" s="104"/>
      <c r="H10" s="104"/>
      <c r="I10" s="104"/>
      <c r="J10" s="105"/>
    </row>
    <row r="11" spans="2:10" x14ac:dyDescent="0.25">
      <c r="B11" s="102"/>
      <c r="C11" s="104"/>
      <c r="D11" s="104"/>
      <c r="E11" s="104"/>
      <c r="F11" s="104"/>
      <c r="G11" s="104"/>
      <c r="H11" s="104"/>
      <c r="I11" s="104"/>
      <c r="J11" s="105"/>
    </row>
    <row r="12" spans="2:10" x14ac:dyDescent="0.25">
      <c r="B12" s="102"/>
      <c r="C12" s="104"/>
      <c r="D12" s="104"/>
      <c r="E12" s="104"/>
      <c r="F12" s="104"/>
      <c r="G12" s="104"/>
      <c r="H12" s="104"/>
      <c r="I12" s="104"/>
      <c r="J12" s="105"/>
    </row>
    <row r="13" spans="2:10" x14ac:dyDescent="0.25">
      <c r="B13" s="102"/>
      <c r="C13" s="104"/>
      <c r="D13" s="104"/>
      <c r="E13" s="104"/>
      <c r="F13" s="104"/>
      <c r="G13" s="104"/>
      <c r="H13" s="104"/>
      <c r="I13" s="104"/>
      <c r="J13" s="105"/>
    </row>
    <row r="14" spans="2:10" x14ac:dyDescent="0.25">
      <c r="B14" s="102"/>
      <c r="C14" s="104"/>
      <c r="D14" s="104"/>
      <c r="E14" s="104"/>
      <c r="F14" s="104"/>
      <c r="G14" s="104"/>
      <c r="H14" s="104"/>
      <c r="I14" s="104"/>
      <c r="J14" s="105"/>
    </row>
    <row r="15" spans="2:10" x14ac:dyDescent="0.25">
      <c r="B15" s="102"/>
      <c r="C15" s="104"/>
      <c r="D15" s="104"/>
      <c r="E15" s="104"/>
      <c r="F15" s="104"/>
      <c r="G15" s="104"/>
      <c r="H15" s="104"/>
      <c r="I15" s="104"/>
      <c r="J15" s="105"/>
    </row>
    <row r="16" spans="2:10" x14ac:dyDescent="0.25">
      <c r="B16" s="102"/>
      <c r="C16" s="104"/>
      <c r="D16" s="104"/>
      <c r="E16" s="104"/>
      <c r="F16" s="104"/>
      <c r="G16" s="104"/>
      <c r="H16" s="104"/>
      <c r="I16" s="104"/>
      <c r="J16" s="105"/>
    </row>
    <row r="17" spans="2:10" x14ac:dyDescent="0.25">
      <c r="B17" s="102"/>
      <c r="C17" s="104"/>
      <c r="D17" s="104"/>
      <c r="E17" s="104"/>
      <c r="F17" s="104"/>
      <c r="G17" s="104"/>
      <c r="H17" s="104"/>
      <c r="I17" s="104"/>
      <c r="J17" s="105"/>
    </row>
    <row r="18" spans="2:10" x14ac:dyDescent="0.25">
      <c r="B18" s="102"/>
      <c r="C18" s="104"/>
      <c r="D18" s="104"/>
      <c r="E18" s="104"/>
      <c r="F18" s="104"/>
      <c r="G18" s="104"/>
      <c r="H18" s="104"/>
      <c r="I18" s="104"/>
      <c r="J18" s="105"/>
    </row>
    <row r="19" spans="2:10" x14ac:dyDescent="0.25">
      <c r="B19" s="102"/>
      <c r="C19" s="104"/>
      <c r="D19" s="104"/>
      <c r="E19" s="104"/>
      <c r="F19" s="104"/>
      <c r="G19" s="104"/>
      <c r="H19" s="104"/>
      <c r="I19" s="104"/>
      <c r="J19" s="105"/>
    </row>
    <row r="20" spans="2:10" x14ac:dyDescent="0.25">
      <c r="B20" s="102"/>
      <c r="C20" s="104"/>
      <c r="D20" s="104"/>
      <c r="E20" s="104"/>
      <c r="F20" s="104"/>
      <c r="G20" s="104"/>
      <c r="H20" s="104"/>
      <c r="I20" s="104"/>
      <c r="J20" s="105"/>
    </row>
    <row r="21" spans="2:10" x14ac:dyDescent="0.25">
      <c r="B21" s="102"/>
      <c r="C21" s="104"/>
      <c r="D21" s="104"/>
      <c r="E21" s="104"/>
      <c r="F21" s="104"/>
      <c r="G21" s="104"/>
      <c r="H21" s="104"/>
      <c r="I21" s="104"/>
      <c r="J21" s="105"/>
    </row>
    <row r="22" spans="2:10" x14ac:dyDescent="0.25">
      <c r="B22" s="102"/>
      <c r="C22" s="104"/>
      <c r="D22" s="104"/>
      <c r="E22" s="104"/>
      <c r="F22" s="104"/>
      <c r="G22" s="104"/>
      <c r="H22" s="104"/>
      <c r="I22" s="104"/>
      <c r="J22" s="105"/>
    </row>
    <row r="23" spans="2:10" x14ac:dyDescent="0.25">
      <c r="B23" s="102"/>
      <c r="C23" s="104"/>
      <c r="D23" s="104"/>
      <c r="E23" s="104"/>
      <c r="F23" s="104"/>
      <c r="G23" s="104"/>
      <c r="H23" s="104"/>
      <c r="I23" s="104"/>
      <c r="J23" s="105"/>
    </row>
    <row r="24" spans="2:10" x14ac:dyDescent="0.25">
      <c r="B24" s="102"/>
      <c r="C24" s="104"/>
      <c r="D24" s="104"/>
      <c r="E24" s="104"/>
      <c r="F24" s="104"/>
      <c r="G24" s="104"/>
      <c r="H24" s="104"/>
      <c r="I24" s="104"/>
      <c r="J24" s="105"/>
    </row>
    <row r="25" spans="2:10" ht="6.75" customHeight="1" x14ac:dyDescent="0.25">
      <c r="B25" s="103"/>
      <c r="C25" s="107"/>
      <c r="D25" s="107"/>
      <c r="E25" s="107"/>
      <c r="F25" s="107"/>
      <c r="G25" s="107"/>
      <c r="H25" s="107"/>
      <c r="I25" s="107"/>
      <c r="J25" s="106"/>
    </row>
    <row r="26" spans="2:10" x14ac:dyDescent="0.25">
      <c r="B26" s="1"/>
      <c r="C26" s="1"/>
      <c r="D26" s="1"/>
      <c r="E26" s="1"/>
      <c r="F26" s="1"/>
      <c r="G26" s="1"/>
      <c r="H26" s="1"/>
      <c r="I26" s="1"/>
    </row>
    <row r="27" spans="2:10" x14ac:dyDescent="0.25">
      <c r="B27" s="98" t="s">
        <v>40</v>
      </c>
      <c r="C27" s="98"/>
      <c r="D27" s="98"/>
      <c r="E27" s="98"/>
      <c r="F27" s="98"/>
      <c r="G27" s="98"/>
      <c r="H27" s="98"/>
      <c r="I27" s="98"/>
      <c r="J27" s="98"/>
    </row>
    <row r="28" spans="2:10" ht="6.75" customHeight="1" x14ac:dyDescent="0.25">
      <c r="B28" s="99"/>
      <c r="C28" s="100"/>
      <c r="D28" s="100"/>
      <c r="E28" s="100"/>
      <c r="F28" s="100"/>
      <c r="G28" s="100"/>
      <c r="H28" s="100"/>
      <c r="I28" s="100"/>
      <c r="J28" s="101"/>
    </row>
    <row r="29" spans="2:10" x14ac:dyDescent="0.25">
      <c r="B29" s="102"/>
      <c r="C29" s="104"/>
      <c r="D29" s="104"/>
      <c r="E29" s="104"/>
      <c r="F29" s="104"/>
      <c r="G29" s="104"/>
      <c r="H29" s="104"/>
      <c r="I29" s="104"/>
      <c r="J29" s="105"/>
    </row>
    <row r="30" spans="2:10" x14ac:dyDescent="0.25">
      <c r="B30" s="102"/>
      <c r="C30" s="104"/>
      <c r="D30" s="104"/>
      <c r="E30" s="104"/>
      <c r="F30" s="104"/>
      <c r="G30" s="104"/>
      <c r="H30" s="104"/>
      <c r="I30" s="104"/>
      <c r="J30" s="105"/>
    </row>
    <row r="31" spans="2:10" x14ac:dyDescent="0.25">
      <c r="B31" s="102"/>
      <c r="C31" s="104"/>
      <c r="D31" s="104"/>
      <c r="E31" s="104"/>
      <c r="F31" s="104"/>
      <c r="G31" s="104"/>
      <c r="H31" s="104"/>
      <c r="I31" s="104"/>
      <c r="J31" s="105"/>
    </row>
    <row r="32" spans="2:10" x14ac:dyDescent="0.25">
      <c r="B32" s="102"/>
      <c r="C32" s="104"/>
      <c r="D32" s="104"/>
      <c r="E32" s="104"/>
      <c r="F32" s="104"/>
      <c r="G32" s="104"/>
      <c r="H32" s="104"/>
      <c r="I32" s="104"/>
      <c r="J32" s="105"/>
    </row>
    <row r="33" spans="2:10" x14ac:dyDescent="0.25">
      <c r="B33" s="102"/>
      <c r="C33" s="104"/>
      <c r="D33" s="104"/>
      <c r="E33" s="104"/>
      <c r="F33" s="104"/>
      <c r="G33" s="104"/>
      <c r="H33" s="104"/>
      <c r="I33" s="104"/>
      <c r="J33" s="105"/>
    </row>
    <row r="34" spans="2:10" x14ac:dyDescent="0.25">
      <c r="B34" s="102"/>
      <c r="C34" s="104"/>
      <c r="D34" s="104"/>
      <c r="E34" s="104"/>
      <c r="F34" s="104"/>
      <c r="G34" s="104"/>
      <c r="H34" s="104"/>
      <c r="I34" s="104"/>
      <c r="J34" s="105"/>
    </row>
    <row r="35" spans="2:10" x14ac:dyDescent="0.25">
      <c r="B35" s="102"/>
      <c r="C35" s="104"/>
      <c r="D35" s="104"/>
      <c r="E35" s="104"/>
      <c r="F35" s="104"/>
      <c r="G35" s="104"/>
      <c r="H35" s="104"/>
      <c r="I35" s="104"/>
      <c r="J35" s="105"/>
    </row>
    <row r="36" spans="2:10" x14ac:dyDescent="0.25">
      <c r="B36" s="102"/>
      <c r="C36" s="104"/>
      <c r="D36" s="104"/>
      <c r="E36" s="104"/>
      <c r="F36" s="104"/>
      <c r="G36" s="104"/>
      <c r="H36" s="104"/>
      <c r="I36" s="104"/>
      <c r="J36" s="105"/>
    </row>
    <row r="37" spans="2:10" x14ac:dyDescent="0.25">
      <c r="B37" s="102"/>
      <c r="C37" s="104"/>
      <c r="D37" s="104"/>
      <c r="E37" s="104"/>
      <c r="F37" s="104"/>
      <c r="G37" s="104"/>
      <c r="H37" s="104"/>
      <c r="I37" s="104"/>
      <c r="J37" s="105"/>
    </row>
    <row r="38" spans="2:10" x14ac:dyDescent="0.25">
      <c r="B38" s="102"/>
      <c r="C38" s="104"/>
      <c r="D38" s="104"/>
      <c r="E38" s="104"/>
      <c r="F38" s="104"/>
      <c r="G38" s="104"/>
      <c r="H38" s="104"/>
      <c r="I38" s="104"/>
      <c r="J38" s="105"/>
    </row>
    <row r="39" spans="2:10" x14ac:dyDescent="0.25">
      <c r="B39" s="102"/>
      <c r="C39" s="104"/>
      <c r="D39" s="104"/>
      <c r="E39" s="104"/>
      <c r="F39" s="104"/>
      <c r="G39" s="104"/>
      <c r="H39" s="104"/>
      <c r="I39" s="104"/>
      <c r="J39" s="105"/>
    </row>
    <row r="40" spans="2:10" ht="6.75" customHeight="1" x14ac:dyDescent="0.25">
      <c r="B40" s="103"/>
      <c r="C40" s="107"/>
      <c r="D40" s="107"/>
      <c r="E40" s="107"/>
      <c r="F40" s="107"/>
      <c r="G40" s="107"/>
      <c r="H40" s="107"/>
      <c r="I40" s="107"/>
      <c r="J40" s="106"/>
    </row>
  </sheetData>
  <mergeCells count="12">
    <mergeCell ref="B2:J2"/>
    <mergeCell ref="C4:I24"/>
    <mergeCell ref="B3:J3"/>
    <mergeCell ref="B4:B25"/>
    <mergeCell ref="J4:J25"/>
    <mergeCell ref="C25:I25"/>
    <mergeCell ref="B27:J27"/>
    <mergeCell ref="B28:J28"/>
    <mergeCell ref="B29:B40"/>
    <mergeCell ref="C29:I39"/>
    <mergeCell ref="J29:J40"/>
    <mergeCell ref="C40:I4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23"/>
  <sheetViews>
    <sheetView tabSelected="1" view="pageBreakPreview" zoomScaleSheetLayoutView="100" zoomScalePageLayoutView="110" workbookViewId="0">
      <selection activeCell="E2" sqref="E2:N3"/>
    </sheetView>
  </sheetViews>
  <sheetFormatPr baseColWidth="10" defaultColWidth="11.42578125" defaultRowHeight="15" x14ac:dyDescent="0.25"/>
  <cols>
    <col min="1" max="1" width="0.140625" customWidth="1"/>
    <col min="2" max="2" width="9.5703125" customWidth="1"/>
    <col min="3" max="16" width="10.7109375" customWidth="1"/>
  </cols>
  <sheetData>
    <row r="1" spans="1:26" ht="4.9000000000000004" customHeight="1" thickBot="1" x14ac:dyDescent="0.3">
      <c r="J1" s="17"/>
    </row>
    <row r="2" spans="1:26" s="2" customFormat="1" ht="30" customHeight="1" x14ac:dyDescent="0.25">
      <c r="A2" s="312"/>
      <c r="B2" s="313"/>
      <c r="C2" s="314"/>
      <c r="D2" s="315"/>
      <c r="E2" s="316" t="s">
        <v>122</v>
      </c>
      <c r="F2" s="317"/>
      <c r="G2" s="317"/>
      <c r="H2" s="317"/>
      <c r="I2" s="317"/>
      <c r="J2" s="317"/>
      <c r="K2" s="317"/>
      <c r="L2" s="317"/>
      <c r="M2" s="317"/>
      <c r="N2" s="317"/>
      <c r="O2" s="318"/>
      <c r="P2" s="319"/>
    </row>
    <row r="3" spans="1:26" s="2" customFormat="1" ht="25.5" customHeight="1" thickBot="1" x14ac:dyDescent="0.3">
      <c r="A3" s="312"/>
      <c r="B3" s="320"/>
      <c r="C3" s="321"/>
      <c r="D3" s="322"/>
      <c r="E3" s="323"/>
      <c r="F3" s="324"/>
      <c r="G3" s="324"/>
      <c r="H3" s="324"/>
      <c r="I3" s="324"/>
      <c r="J3" s="324"/>
      <c r="K3" s="324"/>
      <c r="L3" s="324"/>
      <c r="M3" s="324"/>
      <c r="N3" s="324"/>
      <c r="O3" s="325"/>
      <c r="P3" s="326"/>
    </row>
    <row r="4" spans="1:26" s="19" customFormat="1" ht="11.25" customHeight="1" thickBot="1" x14ac:dyDescent="0.3">
      <c r="A4" s="18"/>
      <c r="B4" s="299"/>
      <c r="C4" s="228"/>
      <c r="D4" s="228"/>
      <c r="E4" s="228"/>
      <c r="F4" s="228"/>
      <c r="G4" s="228"/>
      <c r="H4" s="228"/>
      <c r="I4" s="228"/>
      <c r="J4" s="228"/>
      <c r="K4" s="228"/>
      <c r="L4" s="228"/>
      <c r="M4" s="228"/>
      <c r="N4" s="228"/>
      <c r="O4" s="228"/>
      <c r="P4" s="228"/>
      <c r="Q4" s="2"/>
      <c r="R4" s="2"/>
      <c r="S4" s="2"/>
      <c r="T4" s="2"/>
      <c r="U4" s="2"/>
      <c r="V4" s="2"/>
      <c r="W4" s="2"/>
      <c r="X4" s="2"/>
      <c r="Y4" s="2"/>
      <c r="Z4" s="2"/>
    </row>
    <row r="5" spans="1:26" s="22" customFormat="1" ht="31.5" customHeight="1" thickBot="1" x14ac:dyDescent="0.3">
      <c r="A5" s="20"/>
      <c r="B5" s="76" t="s">
        <v>0</v>
      </c>
      <c r="C5" s="300">
        <v>43047</v>
      </c>
      <c r="D5" s="301"/>
      <c r="E5" s="77" t="s">
        <v>51</v>
      </c>
      <c r="F5" s="78">
        <v>1</v>
      </c>
      <c r="G5" s="79" t="s">
        <v>1</v>
      </c>
      <c r="H5" s="302" t="s">
        <v>123</v>
      </c>
      <c r="I5" s="303"/>
      <c r="J5" s="303"/>
      <c r="K5" s="303"/>
      <c r="L5" s="303"/>
      <c r="M5" s="303"/>
      <c r="N5" s="303"/>
      <c r="O5" s="303"/>
      <c r="P5" s="304"/>
      <c r="Q5" s="21"/>
      <c r="R5" s="21"/>
      <c r="S5" s="21"/>
      <c r="T5" s="21"/>
      <c r="U5" s="21"/>
      <c r="V5" s="21"/>
      <c r="W5" s="21"/>
      <c r="X5" s="21"/>
      <c r="Y5" s="21"/>
      <c r="Z5" s="21"/>
    </row>
    <row r="6" spans="1:26" s="84" customFormat="1" ht="21.75" customHeight="1" thickBot="1" x14ac:dyDescent="0.3">
      <c r="A6" s="80"/>
      <c r="B6" s="283" t="s">
        <v>2</v>
      </c>
      <c r="C6" s="284"/>
      <c r="D6" s="285" t="s">
        <v>105</v>
      </c>
      <c r="E6" s="286"/>
      <c r="F6" s="286"/>
      <c r="G6" s="286"/>
      <c r="H6" s="286"/>
      <c r="I6" s="287"/>
      <c r="J6" s="81" t="s">
        <v>3</v>
      </c>
      <c r="K6" s="288" t="s">
        <v>106</v>
      </c>
      <c r="L6" s="287"/>
      <c r="M6" s="288" t="s">
        <v>107</v>
      </c>
      <c r="N6" s="289"/>
      <c r="O6" s="82" t="s">
        <v>52</v>
      </c>
      <c r="P6" s="83">
        <v>1860</v>
      </c>
    </row>
    <row r="7" spans="1:26" s="22" customFormat="1" ht="21.75" customHeight="1" x14ac:dyDescent="0.25">
      <c r="B7" s="290" t="s">
        <v>53</v>
      </c>
      <c r="C7" s="291" t="s">
        <v>54</v>
      </c>
      <c r="D7" s="261"/>
      <c r="E7" s="85"/>
      <c r="F7" s="292" t="s">
        <v>55</v>
      </c>
      <c r="G7" s="293"/>
      <c r="H7" s="293"/>
      <c r="I7" s="293"/>
      <c r="J7" s="294" t="s">
        <v>56</v>
      </c>
      <c r="K7" s="295"/>
      <c r="L7" s="295"/>
      <c r="M7" s="296"/>
      <c r="N7" s="297" t="s">
        <v>108</v>
      </c>
      <c r="O7" s="298"/>
      <c r="P7" s="86" t="s">
        <v>57</v>
      </c>
    </row>
    <row r="8" spans="1:26" s="22" customFormat="1" ht="21.75" customHeight="1" thickBot="1" x14ac:dyDescent="0.3">
      <c r="B8" s="235"/>
      <c r="C8" s="252" t="s">
        <v>58</v>
      </c>
      <c r="D8" s="251"/>
      <c r="E8" s="87" t="s">
        <v>4</v>
      </c>
      <c r="F8" s="262" t="s">
        <v>5</v>
      </c>
      <c r="G8" s="263"/>
      <c r="H8" s="263"/>
      <c r="I8" s="263"/>
      <c r="J8" s="264"/>
      <c r="K8" s="265"/>
      <c r="L8" s="265"/>
      <c r="M8" s="266"/>
      <c r="N8" s="267"/>
      <c r="O8" s="268"/>
      <c r="P8" s="88"/>
    </row>
    <row r="9" spans="1:26" s="22" customFormat="1" ht="21.75" customHeight="1" x14ac:dyDescent="0.25">
      <c r="B9" s="269" t="s">
        <v>6</v>
      </c>
      <c r="C9" s="272" t="s">
        <v>59</v>
      </c>
      <c r="D9" s="273" t="s">
        <v>60</v>
      </c>
      <c r="E9" s="258"/>
      <c r="F9" s="89"/>
      <c r="G9" s="274" t="s">
        <v>7</v>
      </c>
      <c r="H9" s="275" t="s">
        <v>8</v>
      </c>
      <c r="I9" s="261"/>
      <c r="J9" s="90"/>
      <c r="K9" s="272" t="s">
        <v>61</v>
      </c>
      <c r="L9" s="276" t="s">
        <v>109</v>
      </c>
      <c r="M9" s="277"/>
      <c r="N9" s="278"/>
      <c r="O9" s="278"/>
      <c r="P9" s="279"/>
    </row>
    <row r="10" spans="1:26" s="22" customFormat="1" ht="21.75" customHeight="1" thickBot="1" x14ac:dyDescent="0.3">
      <c r="B10" s="270"/>
      <c r="C10" s="215"/>
      <c r="D10" s="256" t="s">
        <v>62</v>
      </c>
      <c r="E10" s="251"/>
      <c r="F10" s="91" t="s">
        <v>4</v>
      </c>
      <c r="G10" s="215"/>
      <c r="H10" s="256" t="s">
        <v>9</v>
      </c>
      <c r="I10" s="251"/>
      <c r="J10" s="92" t="s">
        <v>4</v>
      </c>
      <c r="K10" s="215"/>
      <c r="L10" s="280"/>
      <c r="M10" s="281"/>
      <c r="N10" s="281"/>
      <c r="O10" s="281"/>
      <c r="P10" s="282"/>
    </row>
    <row r="11" spans="1:26" s="22" customFormat="1" ht="21.75" customHeight="1" x14ac:dyDescent="0.25">
      <c r="A11" s="20"/>
      <c r="B11" s="270"/>
      <c r="C11" s="257" t="s">
        <v>10</v>
      </c>
      <c r="D11" s="258"/>
      <c r="E11" s="93">
        <v>0.38194444444444442</v>
      </c>
      <c r="F11" s="259" t="s">
        <v>11</v>
      </c>
      <c r="G11" s="258"/>
      <c r="H11" s="94">
        <v>1.36</v>
      </c>
      <c r="I11" s="260" t="s">
        <v>12</v>
      </c>
      <c r="J11" s="261"/>
      <c r="K11" s="94">
        <v>15</v>
      </c>
      <c r="L11" s="257" t="s">
        <v>13</v>
      </c>
      <c r="M11" s="258"/>
      <c r="N11" s="95">
        <v>14</v>
      </c>
      <c r="O11" s="248" t="s">
        <v>63</v>
      </c>
      <c r="P11" s="249"/>
    </row>
    <row r="12" spans="1:26" s="22" customFormat="1" ht="21.75" customHeight="1" thickBot="1" x14ac:dyDescent="0.3">
      <c r="A12" s="20"/>
      <c r="B12" s="271"/>
      <c r="C12" s="250" t="s">
        <v>14</v>
      </c>
      <c r="D12" s="251"/>
      <c r="E12" s="93">
        <v>0.51736111111111105</v>
      </c>
      <c r="F12" s="252" t="s">
        <v>15</v>
      </c>
      <c r="G12" s="251"/>
      <c r="H12" s="94">
        <v>1.37</v>
      </c>
      <c r="I12" s="253" t="s">
        <v>16</v>
      </c>
      <c r="J12" s="251"/>
      <c r="K12" s="93">
        <v>0.3888888888888889</v>
      </c>
      <c r="L12" s="250" t="s">
        <v>17</v>
      </c>
      <c r="M12" s="251"/>
      <c r="N12" s="96">
        <v>1</v>
      </c>
      <c r="O12" s="254">
        <v>12.22</v>
      </c>
      <c r="P12" s="255"/>
    </row>
    <row r="13" spans="1:26" s="22" customFormat="1" ht="21.75" customHeight="1" x14ac:dyDescent="0.25">
      <c r="A13" s="20"/>
      <c r="B13" s="233" t="s">
        <v>18</v>
      </c>
      <c r="C13" s="236" t="s">
        <v>64</v>
      </c>
      <c r="D13" s="237"/>
      <c r="E13" s="237"/>
      <c r="F13" s="238" t="s">
        <v>65</v>
      </c>
      <c r="G13" s="237"/>
      <c r="H13" s="237"/>
      <c r="I13" s="237"/>
      <c r="J13" s="238" t="s">
        <v>66</v>
      </c>
      <c r="K13" s="237"/>
      <c r="L13" s="237"/>
      <c r="M13" s="237"/>
      <c r="N13" s="239" t="s">
        <v>67</v>
      </c>
      <c r="O13" s="237"/>
      <c r="P13" s="240"/>
      <c r="Q13" s="23"/>
      <c r="R13" s="21"/>
      <c r="S13" s="21"/>
      <c r="T13" s="21"/>
      <c r="U13" s="21"/>
      <c r="V13" s="21"/>
      <c r="W13" s="21"/>
      <c r="X13" s="21"/>
      <c r="Y13" s="21"/>
      <c r="Z13" s="21"/>
    </row>
    <row r="14" spans="1:26" s="22" customFormat="1" ht="21.75" customHeight="1" x14ac:dyDescent="0.25">
      <c r="A14" s="20"/>
      <c r="B14" s="234"/>
      <c r="C14" s="241" t="s">
        <v>68</v>
      </c>
      <c r="D14" s="242"/>
      <c r="E14" s="242"/>
      <c r="F14" s="243" t="s">
        <v>69</v>
      </c>
      <c r="G14" s="242"/>
      <c r="H14" s="242"/>
      <c r="I14" s="242"/>
      <c r="J14" s="244" t="s">
        <v>70</v>
      </c>
      <c r="K14" s="242"/>
      <c r="L14" s="242"/>
      <c r="M14" s="242"/>
      <c r="N14" s="245"/>
      <c r="O14" s="230"/>
      <c r="P14" s="246"/>
      <c r="Q14" s="21"/>
      <c r="R14" s="21"/>
      <c r="S14" s="21"/>
      <c r="T14" s="21"/>
      <c r="U14" s="21"/>
      <c r="V14" s="21"/>
      <c r="W14" s="21"/>
      <c r="X14" s="21"/>
      <c r="Y14" s="21"/>
      <c r="Z14" s="21"/>
    </row>
    <row r="15" spans="1:26" s="22" customFormat="1" ht="21.75" customHeight="1" thickBot="1" x14ac:dyDescent="0.3">
      <c r="A15" s="20"/>
      <c r="B15" s="235"/>
      <c r="C15" s="247" t="s">
        <v>71</v>
      </c>
      <c r="D15" s="217"/>
      <c r="E15" s="217"/>
      <c r="F15" s="217" t="s">
        <v>72</v>
      </c>
      <c r="G15" s="218"/>
      <c r="H15" s="218"/>
      <c r="I15" s="218"/>
      <c r="J15" s="217" t="s">
        <v>73</v>
      </c>
      <c r="K15" s="218"/>
      <c r="L15" s="218"/>
      <c r="M15" s="218"/>
      <c r="N15" s="219"/>
      <c r="O15" s="220"/>
      <c r="P15" s="221"/>
      <c r="Q15" s="21"/>
      <c r="R15" s="21"/>
      <c r="S15" s="21"/>
      <c r="T15" s="21"/>
      <c r="U15" s="21"/>
      <c r="V15" s="21"/>
      <c r="W15" s="21"/>
      <c r="X15" s="21"/>
      <c r="Y15" s="21"/>
      <c r="Z15" s="21"/>
    </row>
    <row r="16" spans="1:26" s="22" customFormat="1" ht="21.75" customHeight="1" x14ac:dyDescent="0.25">
      <c r="A16" s="20"/>
      <c r="B16" s="222" t="s">
        <v>19</v>
      </c>
      <c r="C16" s="224" t="s">
        <v>20</v>
      </c>
      <c r="D16" s="224" t="s">
        <v>41</v>
      </c>
      <c r="E16" s="226" t="s">
        <v>21</v>
      </c>
      <c r="F16" s="227" t="s">
        <v>42</v>
      </c>
      <c r="G16" s="228"/>
      <c r="H16" s="224" t="s">
        <v>74</v>
      </c>
      <c r="I16" s="231" t="s">
        <v>75</v>
      </c>
      <c r="J16" s="24" t="s">
        <v>43</v>
      </c>
      <c r="K16" s="25"/>
      <c r="L16" s="26" t="s">
        <v>44</v>
      </c>
      <c r="M16" s="26" t="s">
        <v>45</v>
      </c>
      <c r="N16" s="26" t="s">
        <v>45</v>
      </c>
      <c r="O16" s="26" t="s">
        <v>46</v>
      </c>
      <c r="P16" s="27" t="s">
        <v>22</v>
      </c>
    </row>
    <row r="17" spans="1:26" s="22" customFormat="1" ht="21.75" customHeight="1" thickBot="1" x14ac:dyDescent="0.3">
      <c r="A17" s="28"/>
      <c r="B17" s="223"/>
      <c r="C17" s="225"/>
      <c r="D17" s="225"/>
      <c r="E17" s="225"/>
      <c r="F17" s="229"/>
      <c r="G17" s="230"/>
      <c r="H17" s="225"/>
      <c r="I17" s="232"/>
      <c r="J17" s="29" t="s">
        <v>23</v>
      </c>
      <c r="K17" s="30" t="s">
        <v>24</v>
      </c>
      <c r="L17" s="30" t="s">
        <v>47</v>
      </c>
      <c r="M17" s="30" t="s">
        <v>48</v>
      </c>
      <c r="N17" s="30" t="s">
        <v>25</v>
      </c>
      <c r="O17" s="30" t="s">
        <v>26</v>
      </c>
      <c r="P17" s="31" t="s">
        <v>27</v>
      </c>
    </row>
    <row r="18" spans="1:26" s="40" customFormat="1" ht="21.75" customHeight="1" thickBot="1" x14ac:dyDescent="0.3">
      <c r="A18" s="32"/>
      <c r="B18" s="33"/>
      <c r="C18" s="34">
        <f>+O12</f>
        <v>12.22</v>
      </c>
      <c r="D18" s="34">
        <v>4.2000000000000003E-2</v>
      </c>
      <c r="E18" s="35"/>
      <c r="F18" s="36"/>
      <c r="G18" s="75"/>
      <c r="H18" s="37"/>
      <c r="I18" s="38"/>
      <c r="J18" s="74"/>
      <c r="K18" s="35"/>
      <c r="L18" s="35"/>
      <c r="M18" s="35"/>
      <c r="N18" s="35"/>
      <c r="O18" s="35"/>
      <c r="P18" s="39"/>
      <c r="Q18" s="32"/>
      <c r="R18" s="32"/>
      <c r="S18" s="32"/>
      <c r="T18" s="32"/>
      <c r="U18" s="32"/>
      <c r="V18" s="32"/>
      <c r="W18" s="32"/>
      <c r="X18" s="32"/>
      <c r="Y18" s="32"/>
      <c r="Z18" s="32"/>
    </row>
    <row r="19" spans="1:26" s="40" customFormat="1" ht="13.5" customHeight="1" x14ac:dyDescent="0.25">
      <c r="A19" s="32"/>
      <c r="B19" s="213">
        <v>1</v>
      </c>
      <c r="C19" s="216">
        <f>+C18+$N$12</f>
        <v>13.22</v>
      </c>
      <c r="D19" s="193">
        <v>0.14199999999999999</v>
      </c>
      <c r="E19" s="193">
        <v>9.5000000000000001E-2</v>
      </c>
      <c r="F19" s="41" t="s">
        <v>76</v>
      </c>
      <c r="G19" s="42">
        <v>0</v>
      </c>
      <c r="H19" s="43"/>
      <c r="I19" s="44"/>
      <c r="J19" s="45">
        <v>3.6999999999999998E-2</v>
      </c>
      <c r="K19" s="193">
        <f>+IF(E19&lt;=0.12,(J21),(IF(E19&lt;0.16,((J20+2*J21+J22)/4),IF(E19&gt;=0.16,((J19+3*J20+2*J21+3*J22+J23)/10)))))</f>
        <v>4.5999999999999999E-2</v>
      </c>
      <c r="L19" s="193">
        <f>ROUND(+(D18+D19)/2*(C19-C18),3)</f>
        <v>9.1999999999999998E-2</v>
      </c>
      <c r="M19" s="193">
        <f>ROUND(+K19*L19,4)</f>
        <v>4.1999999999999997E-3</v>
      </c>
      <c r="N19" s="196">
        <f>ROUND(+M19/$M$108*100,2)</f>
        <v>0.09</v>
      </c>
      <c r="O19" s="197"/>
      <c r="P19" s="198"/>
      <c r="Q19" s="32"/>
      <c r="R19" s="32"/>
      <c r="S19" s="32"/>
      <c r="T19" s="32"/>
      <c r="U19" s="32"/>
      <c r="V19" s="32"/>
      <c r="W19" s="32"/>
      <c r="X19" s="32"/>
      <c r="Y19" s="32"/>
      <c r="Z19" s="32"/>
    </row>
    <row r="20" spans="1:26" s="40" customFormat="1" ht="13.5" customHeight="1" x14ac:dyDescent="0.25">
      <c r="A20" s="32"/>
      <c r="B20" s="214"/>
      <c r="C20" s="194"/>
      <c r="D20" s="194"/>
      <c r="E20" s="194"/>
      <c r="F20" s="46" t="s">
        <v>77</v>
      </c>
      <c r="G20" s="47" t="str">
        <f>IF(E19&lt;0.125,"NA",IF(0.125&lt;=E19,(0.2*E19)))</f>
        <v>NA</v>
      </c>
      <c r="H20" s="48"/>
      <c r="I20" s="49"/>
      <c r="J20" s="50"/>
      <c r="K20" s="194"/>
      <c r="L20" s="194"/>
      <c r="M20" s="194"/>
      <c r="N20" s="194"/>
      <c r="O20" s="194"/>
      <c r="P20" s="199"/>
      <c r="Q20" s="32"/>
      <c r="R20" s="32"/>
      <c r="S20" s="32"/>
      <c r="T20" s="32"/>
      <c r="U20" s="32"/>
      <c r="V20" s="32"/>
      <c r="W20" s="32"/>
      <c r="X20" s="32"/>
      <c r="Y20" s="32"/>
      <c r="Z20" s="32"/>
    </row>
    <row r="21" spans="1:26" s="40" customFormat="1" ht="13.5" customHeight="1" x14ac:dyDescent="0.25">
      <c r="A21" s="32"/>
      <c r="B21" s="214"/>
      <c r="C21" s="194"/>
      <c r="D21" s="194"/>
      <c r="E21" s="194"/>
      <c r="F21" s="46" t="s">
        <v>78</v>
      </c>
      <c r="G21" s="47">
        <f>+E19*0.4</f>
        <v>3.8000000000000006E-2</v>
      </c>
      <c r="H21" s="48"/>
      <c r="I21" s="49"/>
      <c r="J21" s="50">
        <v>4.5999999999999999E-2</v>
      </c>
      <c r="K21" s="194"/>
      <c r="L21" s="194"/>
      <c r="M21" s="194"/>
      <c r="N21" s="194"/>
      <c r="O21" s="194"/>
      <c r="P21" s="199"/>
      <c r="Q21" s="32"/>
      <c r="R21" s="32"/>
      <c r="S21" s="32"/>
      <c r="T21" s="32"/>
      <c r="U21" s="32"/>
      <c r="V21" s="32"/>
      <c r="W21" s="32"/>
      <c r="X21" s="32"/>
      <c r="Y21" s="32"/>
      <c r="Z21" s="32"/>
    </row>
    <row r="22" spans="1:26" s="40" customFormat="1" ht="13.5" customHeight="1" x14ac:dyDescent="0.25">
      <c r="A22" s="32"/>
      <c r="B22" s="214"/>
      <c r="C22" s="194"/>
      <c r="D22" s="194"/>
      <c r="E22" s="194"/>
      <c r="F22" s="46" t="s">
        <v>79</v>
      </c>
      <c r="G22" s="47" t="str">
        <f>IF(E19&lt;0.125,"NA",IF(0.125&lt;=E19,(0.8*E19)))</f>
        <v>NA</v>
      </c>
      <c r="H22" s="48"/>
      <c r="I22" s="49"/>
      <c r="J22" s="50"/>
      <c r="K22" s="194"/>
      <c r="L22" s="194"/>
      <c r="M22" s="194"/>
      <c r="N22" s="194"/>
      <c r="O22" s="194"/>
      <c r="P22" s="199"/>
      <c r="Q22" s="32"/>
      <c r="R22" s="32"/>
      <c r="S22" s="32"/>
      <c r="T22" s="32"/>
      <c r="U22" s="32"/>
      <c r="V22" s="32"/>
      <c r="W22" s="32"/>
      <c r="X22" s="32"/>
      <c r="Y22" s="32"/>
      <c r="Z22" s="32"/>
    </row>
    <row r="23" spans="1:26" s="40" customFormat="1" ht="13.5" customHeight="1" thickBot="1" x14ac:dyDescent="0.3">
      <c r="A23" s="32"/>
      <c r="B23" s="215"/>
      <c r="C23" s="195"/>
      <c r="D23" s="195"/>
      <c r="E23" s="195"/>
      <c r="F23" s="51" t="s">
        <v>80</v>
      </c>
      <c r="G23" s="52">
        <f>+E19</f>
        <v>9.5000000000000001E-2</v>
      </c>
      <c r="H23" s="53"/>
      <c r="I23" s="54"/>
      <c r="J23" s="55">
        <v>4.3999999999999997E-2</v>
      </c>
      <c r="K23" s="195"/>
      <c r="L23" s="195"/>
      <c r="M23" s="195"/>
      <c r="N23" s="195"/>
      <c r="O23" s="195"/>
      <c r="P23" s="200"/>
      <c r="Q23" s="32"/>
      <c r="R23" s="32"/>
      <c r="S23" s="32"/>
      <c r="T23" s="32"/>
      <c r="U23" s="32"/>
      <c r="V23" s="32"/>
      <c r="W23" s="32"/>
      <c r="X23" s="32"/>
      <c r="Y23" s="32"/>
      <c r="Z23" s="32"/>
    </row>
    <row r="24" spans="1:26" s="40" customFormat="1" ht="13.5" customHeight="1" x14ac:dyDescent="0.25">
      <c r="A24" s="32"/>
      <c r="B24" s="213">
        <v>2</v>
      </c>
      <c r="C24" s="216">
        <f>+C19+$N$12</f>
        <v>14.22</v>
      </c>
      <c r="D24" s="193">
        <v>0.21</v>
      </c>
      <c r="E24" s="193">
        <v>0.13</v>
      </c>
      <c r="F24" s="41" t="s">
        <v>76</v>
      </c>
      <c r="G24" s="42">
        <v>0</v>
      </c>
      <c r="H24" s="43"/>
      <c r="I24" s="44"/>
      <c r="J24" s="45">
        <v>0.14699999999999999</v>
      </c>
      <c r="K24" s="193">
        <f>+IF(E24&lt;=0.12,(J26),(IF(E24&lt;0.16,((J25+2*J26+J27)/4),IF(E24&gt;=0.16,((J24+3*J25+2*J26+3*J27+J28)/10)))))</f>
        <v>0.20950000000000002</v>
      </c>
      <c r="L24" s="193">
        <f>ROUND(+(D19+D24)/2*(C24-C19),3)</f>
        <v>0.17599999999999999</v>
      </c>
      <c r="M24" s="193">
        <f>ROUND(+K24*L24,4)</f>
        <v>3.6900000000000002E-2</v>
      </c>
      <c r="N24" s="196">
        <f>ROUND(+M24/$M$108*100,2)</f>
        <v>0.76</v>
      </c>
      <c r="O24" s="197"/>
      <c r="P24" s="198"/>
      <c r="Q24" s="32"/>
      <c r="R24" s="32"/>
      <c r="S24" s="32"/>
      <c r="T24" s="32"/>
      <c r="U24" s="32"/>
      <c r="V24" s="32"/>
      <c r="W24" s="32"/>
      <c r="X24" s="32"/>
      <c r="Y24" s="32"/>
      <c r="Z24" s="32"/>
    </row>
    <row r="25" spans="1:26" s="40" customFormat="1" ht="13.5" customHeight="1" x14ac:dyDescent="0.25">
      <c r="A25" s="32"/>
      <c r="B25" s="214"/>
      <c r="C25" s="194"/>
      <c r="D25" s="194"/>
      <c r="E25" s="194"/>
      <c r="F25" s="46" t="s">
        <v>77</v>
      </c>
      <c r="G25" s="47">
        <f t="shared" ref="G25" si="0">IF(E24&lt;0.125,"NA",IF(0.125&lt;=E24,(0.2*E24)))</f>
        <v>2.6000000000000002E-2</v>
      </c>
      <c r="H25" s="48"/>
      <c r="I25" s="49"/>
      <c r="J25" s="50">
        <v>0.192</v>
      </c>
      <c r="K25" s="194"/>
      <c r="L25" s="194"/>
      <c r="M25" s="194"/>
      <c r="N25" s="194"/>
      <c r="O25" s="194"/>
      <c r="P25" s="199"/>
      <c r="Q25" s="32"/>
      <c r="R25" s="32"/>
      <c r="S25" s="32"/>
      <c r="T25" s="32"/>
      <c r="U25" s="32"/>
      <c r="V25" s="32"/>
      <c r="W25" s="32"/>
      <c r="X25" s="32"/>
      <c r="Y25" s="32"/>
      <c r="Z25" s="32"/>
    </row>
    <row r="26" spans="1:26" s="40" customFormat="1" ht="13.5" customHeight="1" x14ac:dyDescent="0.25">
      <c r="A26" s="32"/>
      <c r="B26" s="214"/>
      <c r="C26" s="194"/>
      <c r="D26" s="194"/>
      <c r="E26" s="194"/>
      <c r="F26" s="46" t="s">
        <v>78</v>
      </c>
      <c r="G26" s="47">
        <f t="shared" ref="G26" si="1">+E24*0.4</f>
        <v>5.2000000000000005E-2</v>
      </c>
      <c r="H26" s="48"/>
      <c r="I26" s="49"/>
      <c r="J26" s="50">
        <v>0.222</v>
      </c>
      <c r="K26" s="194"/>
      <c r="L26" s="194"/>
      <c r="M26" s="194"/>
      <c r="N26" s="194"/>
      <c r="O26" s="194"/>
      <c r="P26" s="199"/>
      <c r="Q26" s="32"/>
      <c r="R26" s="32"/>
      <c r="S26" s="32"/>
      <c r="T26" s="32"/>
      <c r="U26" s="32"/>
      <c r="V26" s="32"/>
      <c r="W26" s="32"/>
      <c r="X26" s="32"/>
      <c r="Y26" s="32"/>
      <c r="Z26" s="32"/>
    </row>
    <row r="27" spans="1:26" s="40" customFormat="1" ht="13.5" customHeight="1" x14ac:dyDescent="0.25">
      <c r="A27" s="32"/>
      <c r="B27" s="214"/>
      <c r="C27" s="194"/>
      <c r="D27" s="194"/>
      <c r="E27" s="194"/>
      <c r="F27" s="46" t="s">
        <v>79</v>
      </c>
      <c r="G27" s="47">
        <f t="shared" ref="G27" si="2">IF(E24&lt;0.125,"NA",IF(0.125&lt;=E24,(0.8*E24)))</f>
        <v>0.10400000000000001</v>
      </c>
      <c r="H27" s="48"/>
      <c r="I27" s="49"/>
      <c r="J27" s="50">
        <v>0.20200000000000001</v>
      </c>
      <c r="K27" s="194"/>
      <c r="L27" s="194"/>
      <c r="M27" s="194"/>
      <c r="N27" s="194"/>
      <c r="O27" s="194"/>
      <c r="P27" s="199"/>
      <c r="Q27" s="32"/>
      <c r="R27" s="32"/>
      <c r="S27" s="32"/>
      <c r="T27" s="32"/>
      <c r="U27" s="32"/>
      <c r="V27" s="32"/>
      <c r="W27" s="32"/>
      <c r="X27" s="32"/>
      <c r="Y27" s="32"/>
      <c r="Z27" s="32"/>
    </row>
    <row r="28" spans="1:26" s="40" customFormat="1" ht="13.5" customHeight="1" thickBot="1" x14ac:dyDescent="0.3">
      <c r="A28" s="32"/>
      <c r="B28" s="215"/>
      <c r="C28" s="195"/>
      <c r="D28" s="195"/>
      <c r="E28" s="195"/>
      <c r="F28" s="51" t="s">
        <v>80</v>
      </c>
      <c r="G28" s="52">
        <f t="shared" ref="G28" si="3">+E24</f>
        <v>0.13</v>
      </c>
      <c r="H28" s="53"/>
      <c r="I28" s="54"/>
      <c r="J28" s="55"/>
      <c r="K28" s="195"/>
      <c r="L28" s="195"/>
      <c r="M28" s="195"/>
      <c r="N28" s="195"/>
      <c r="O28" s="195"/>
      <c r="P28" s="200"/>
      <c r="Q28" s="32"/>
      <c r="R28" s="32"/>
      <c r="S28" s="32"/>
      <c r="T28" s="32"/>
      <c r="U28" s="32"/>
      <c r="V28" s="32"/>
      <c r="W28" s="32"/>
      <c r="X28" s="32"/>
      <c r="Y28" s="32"/>
      <c r="Z28" s="32"/>
    </row>
    <row r="29" spans="1:26" s="40" customFormat="1" ht="13.5" customHeight="1" x14ac:dyDescent="0.25">
      <c r="A29" s="32"/>
      <c r="B29" s="213">
        <v>3</v>
      </c>
      <c r="C29" s="216">
        <f>+C24+$N$12</f>
        <v>15.22</v>
      </c>
      <c r="D29" s="193">
        <v>0.33</v>
      </c>
      <c r="E29" s="193">
        <v>0.29099999999999998</v>
      </c>
      <c r="F29" s="41" t="s">
        <v>76</v>
      </c>
      <c r="G29" s="42">
        <v>0</v>
      </c>
      <c r="H29" s="43"/>
      <c r="I29" s="44"/>
      <c r="J29" s="45">
        <v>6.3E-2</v>
      </c>
      <c r="K29" s="193">
        <f t="shared" ref="K29" si="4">+IF(E29&lt;=0.12,(J31),(IF(E29&lt;0.16,((J30+2*J31+J32)/4),IF(E29&gt;=0.16,((J29+3*J30+2*J31+3*J32+J33)/10)))))</f>
        <v>0.13489999999999999</v>
      </c>
      <c r="L29" s="193">
        <f t="shared" ref="L29" si="5">ROUND(+(D24+D29)/2*(C29-C24),3)</f>
        <v>0.27</v>
      </c>
      <c r="M29" s="193">
        <f t="shared" ref="M29" si="6">ROUND(+K29*L29,4)</f>
        <v>3.6400000000000002E-2</v>
      </c>
      <c r="N29" s="196">
        <f t="shared" ref="N29" si="7">ROUND(+M29/$M$108*100,2)</f>
        <v>0.75</v>
      </c>
      <c r="O29" s="197"/>
      <c r="P29" s="198"/>
      <c r="Q29" s="32"/>
      <c r="R29" s="32"/>
      <c r="S29" s="32"/>
      <c r="T29" s="32"/>
      <c r="U29" s="32"/>
      <c r="V29" s="32"/>
      <c r="W29" s="32"/>
      <c r="X29" s="32"/>
      <c r="Y29" s="32"/>
      <c r="Z29" s="32"/>
    </row>
    <row r="30" spans="1:26" s="40" customFormat="1" ht="13.5" customHeight="1" x14ac:dyDescent="0.25">
      <c r="A30" s="32"/>
      <c r="B30" s="214"/>
      <c r="C30" s="194"/>
      <c r="D30" s="194"/>
      <c r="E30" s="194"/>
      <c r="F30" s="46" t="s">
        <v>77</v>
      </c>
      <c r="G30" s="47">
        <f t="shared" ref="G30" si="8">IF(E29&lt;0.125,"NA",IF(0.125&lt;=E29,(0.2*E29)))</f>
        <v>5.8200000000000002E-2</v>
      </c>
      <c r="H30" s="48"/>
      <c r="I30" s="49"/>
      <c r="J30" s="50">
        <v>0.11600000000000001</v>
      </c>
      <c r="K30" s="194"/>
      <c r="L30" s="194"/>
      <c r="M30" s="194"/>
      <c r="N30" s="194"/>
      <c r="O30" s="194"/>
      <c r="P30" s="199"/>
      <c r="Q30" s="32"/>
      <c r="R30" s="32"/>
      <c r="S30" s="32"/>
      <c r="T30" s="32"/>
      <c r="U30" s="32"/>
      <c r="V30" s="32"/>
      <c r="W30" s="32"/>
      <c r="X30" s="32"/>
      <c r="Y30" s="32"/>
      <c r="Z30" s="32"/>
    </row>
    <row r="31" spans="1:26" s="40" customFormat="1" ht="13.5" customHeight="1" x14ac:dyDescent="0.25">
      <c r="A31" s="32"/>
      <c r="B31" s="214"/>
      <c r="C31" s="194"/>
      <c r="D31" s="194"/>
      <c r="E31" s="194"/>
      <c r="F31" s="46" t="s">
        <v>78</v>
      </c>
      <c r="G31" s="47">
        <f t="shared" ref="G31" si="9">+E29*0.4</f>
        <v>0.1164</v>
      </c>
      <c r="H31" s="48"/>
      <c r="I31" s="49"/>
      <c r="J31" s="50">
        <v>0.14499999999999999</v>
      </c>
      <c r="K31" s="194"/>
      <c r="L31" s="194"/>
      <c r="M31" s="194"/>
      <c r="N31" s="194"/>
      <c r="O31" s="194"/>
      <c r="P31" s="199"/>
      <c r="Q31" s="32"/>
      <c r="R31" s="32"/>
      <c r="S31" s="32"/>
      <c r="T31" s="32"/>
      <c r="U31" s="32"/>
      <c r="V31" s="32"/>
      <c r="W31" s="32"/>
      <c r="X31" s="32"/>
      <c r="Y31" s="32"/>
      <c r="Z31" s="32"/>
    </row>
    <row r="32" spans="1:26" s="40" customFormat="1" ht="13.5" customHeight="1" x14ac:dyDescent="0.25">
      <c r="A32" s="32"/>
      <c r="B32" s="214"/>
      <c r="C32" s="194"/>
      <c r="D32" s="194"/>
      <c r="E32" s="194"/>
      <c r="F32" s="46" t="s">
        <v>79</v>
      </c>
      <c r="G32" s="47">
        <f t="shared" ref="G32" si="10">IF(E29&lt;0.125,"NA",IF(0.125&lt;=E29,(0.8*E29)))</f>
        <v>0.23280000000000001</v>
      </c>
      <c r="H32" s="48"/>
      <c r="I32" s="49"/>
      <c r="J32" s="50">
        <v>0.16300000000000001</v>
      </c>
      <c r="K32" s="194"/>
      <c r="L32" s="194"/>
      <c r="M32" s="194"/>
      <c r="N32" s="194"/>
      <c r="O32" s="194"/>
      <c r="P32" s="199"/>
      <c r="Q32" s="32"/>
      <c r="R32" s="32"/>
      <c r="S32" s="32"/>
      <c r="T32" s="32"/>
      <c r="U32" s="32"/>
      <c r="V32" s="32"/>
      <c r="W32" s="32"/>
      <c r="X32" s="32"/>
      <c r="Y32" s="32"/>
      <c r="Z32" s="32"/>
    </row>
    <row r="33" spans="1:26" s="40" customFormat="1" ht="13.5" customHeight="1" thickBot="1" x14ac:dyDescent="0.3">
      <c r="A33" s="32"/>
      <c r="B33" s="215"/>
      <c r="C33" s="195"/>
      <c r="D33" s="195"/>
      <c r="E33" s="195"/>
      <c r="F33" s="51" t="s">
        <v>80</v>
      </c>
      <c r="G33" s="52">
        <f t="shared" ref="G33" si="11">+E29</f>
        <v>0.29099999999999998</v>
      </c>
      <c r="H33" s="53"/>
      <c r="I33" s="54"/>
      <c r="J33" s="55">
        <v>0.159</v>
      </c>
      <c r="K33" s="195"/>
      <c r="L33" s="195"/>
      <c r="M33" s="195"/>
      <c r="N33" s="195"/>
      <c r="O33" s="195"/>
      <c r="P33" s="200"/>
      <c r="Q33" s="32"/>
      <c r="R33" s="32"/>
      <c r="S33" s="32"/>
      <c r="T33" s="32"/>
      <c r="U33" s="32"/>
      <c r="V33" s="32"/>
      <c r="W33" s="32"/>
      <c r="X33" s="32"/>
      <c r="Y33" s="32"/>
      <c r="Z33" s="32"/>
    </row>
    <row r="34" spans="1:26" s="40" customFormat="1" ht="13.5" customHeight="1" x14ac:dyDescent="0.25">
      <c r="A34" s="32"/>
      <c r="B34" s="213">
        <v>4</v>
      </c>
      <c r="C34" s="216">
        <f>+C29+$N$12</f>
        <v>16.22</v>
      </c>
      <c r="D34" s="193">
        <v>0.442</v>
      </c>
      <c r="E34" s="193">
        <v>0.35</v>
      </c>
      <c r="F34" s="41" t="s">
        <v>76</v>
      </c>
      <c r="G34" s="42">
        <v>0</v>
      </c>
      <c r="H34" s="43"/>
      <c r="I34" s="44"/>
      <c r="J34" s="45">
        <v>0.22800000000000001</v>
      </c>
      <c r="K34" s="193">
        <f t="shared" ref="K34" si="12">+IF(E34&lt;=0.12,(J36),(IF(E34&lt;0.16,((J35+2*J36+J37)/4),IF(E34&gt;=0.16,((J34+3*J35+2*J36+3*J37+J38)/10)))))</f>
        <v>0.62090000000000001</v>
      </c>
      <c r="L34" s="193">
        <f t="shared" ref="L34" si="13">ROUND(+(D29+D34)/2*(C34-C29),3)</f>
        <v>0.38600000000000001</v>
      </c>
      <c r="M34" s="193">
        <f t="shared" ref="M34" si="14">ROUND(+K34*L34,4)</f>
        <v>0.2397</v>
      </c>
      <c r="N34" s="196">
        <f t="shared" ref="N34" si="15">ROUND(+M34/$M$108*100,2)</f>
        <v>4.96</v>
      </c>
      <c r="O34" s="197"/>
      <c r="P34" s="198"/>
      <c r="Q34" s="32"/>
      <c r="R34" s="32"/>
      <c r="S34" s="32"/>
      <c r="T34" s="32"/>
      <c r="U34" s="32"/>
      <c r="V34" s="32"/>
      <c r="W34" s="32"/>
      <c r="X34" s="32"/>
      <c r="Y34" s="32"/>
      <c r="Z34" s="32"/>
    </row>
    <row r="35" spans="1:26" s="40" customFormat="1" ht="13.5" customHeight="1" x14ac:dyDescent="0.25">
      <c r="A35" s="32"/>
      <c r="B35" s="214"/>
      <c r="C35" s="194"/>
      <c r="D35" s="194"/>
      <c r="E35" s="194"/>
      <c r="F35" s="46" t="s">
        <v>77</v>
      </c>
      <c r="G35" s="47">
        <f t="shared" ref="G35" si="16">IF(E34&lt;0.125,"NA",IF(0.125&lt;=E34,(0.2*E34)))</f>
        <v>6.9999999999999993E-2</v>
      </c>
      <c r="H35" s="48"/>
      <c r="I35" s="49"/>
      <c r="J35" s="50">
        <v>0.40500000000000003</v>
      </c>
      <c r="K35" s="194"/>
      <c r="L35" s="194"/>
      <c r="M35" s="194"/>
      <c r="N35" s="194"/>
      <c r="O35" s="194"/>
      <c r="P35" s="199"/>
      <c r="Q35" s="32"/>
      <c r="R35" s="32"/>
      <c r="S35" s="32"/>
      <c r="T35" s="32"/>
      <c r="U35" s="32"/>
      <c r="V35" s="32"/>
      <c r="W35" s="32"/>
      <c r="X35" s="32"/>
      <c r="Y35" s="32"/>
      <c r="Z35" s="32"/>
    </row>
    <row r="36" spans="1:26" s="40" customFormat="1" ht="13.5" customHeight="1" x14ac:dyDescent="0.25">
      <c r="A36" s="32"/>
      <c r="B36" s="214"/>
      <c r="C36" s="194"/>
      <c r="D36" s="194"/>
      <c r="E36" s="194"/>
      <c r="F36" s="46" t="s">
        <v>78</v>
      </c>
      <c r="G36" s="47">
        <f t="shared" ref="G36" si="17">+E34*0.4</f>
        <v>0.13999999999999999</v>
      </c>
      <c r="H36" s="48"/>
      <c r="I36" s="49"/>
      <c r="J36" s="50">
        <v>0.72099999999999997</v>
      </c>
      <c r="K36" s="194"/>
      <c r="L36" s="194"/>
      <c r="M36" s="194"/>
      <c r="N36" s="194"/>
      <c r="O36" s="194"/>
      <c r="P36" s="199"/>
      <c r="Q36" s="32"/>
      <c r="R36" s="32"/>
      <c r="S36" s="32"/>
      <c r="T36" s="32"/>
      <c r="U36" s="32"/>
      <c r="V36" s="32"/>
      <c r="W36" s="32"/>
      <c r="X36" s="32"/>
      <c r="Y36" s="32"/>
      <c r="Z36" s="32"/>
    </row>
    <row r="37" spans="1:26" s="40" customFormat="1" ht="13.5" customHeight="1" x14ac:dyDescent="0.25">
      <c r="A37" s="32"/>
      <c r="B37" s="214"/>
      <c r="C37" s="194"/>
      <c r="D37" s="194"/>
      <c r="E37" s="194"/>
      <c r="F37" s="46" t="s">
        <v>79</v>
      </c>
      <c r="G37" s="47">
        <f t="shared" ref="G37" si="18">IF(E34&lt;0.125,"NA",IF(0.125&lt;=E34,(0.8*E34)))</f>
        <v>0.27999999999999997</v>
      </c>
      <c r="H37" s="48"/>
      <c r="I37" s="49"/>
      <c r="J37" s="50">
        <v>0.83899999999999997</v>
      </c>
      <c r="K37" s="194"/>
      <c r="L37" s="194"/>
      <c r="M37" s="194"/>
      <c r="N37" s="194"/>
      <c r="O37" s="194"/>
      <c r="P37" s="199"/>
      <c r="Q37" s="32"/>
      <c r="R37" s="32"/>
      <c r="S37" s="32"/>
      <c r="T37" s="32"/>
      <c r="U37" s="32"/>
      <c r="V37" s="32"/>
      <c r="W37" s="32"/>
      <c r="X37" s="32"/>
      <c r="Y37" s="32"/>
      <c r="Z37" s="32"/>
    </row>
    <row r="38" spans="1:26" s="40" customFormat="1" ht="13.5" customHeight="1" thickBot="1" x14ac:dyDescent="0.3">
      <c r="A38" s="32"/>
      <c r="B38" s="215"/>
      <c r="C38" s="195"/>
      <c r="D38" s="195"/>
      <c r="E38" s="195"/>
      <c r="F38" s="51" t="s">
        <v>80</v>
      </c>
      <c r="G38" s="52">
        <f t="shared" ref="G38" si="19">+E34</f>
        <v>0.35</v>
      </c>
      <c r="H38" s="53"/>
      <c r="I38" s="54"/>
      <c r="J38" s="55">
        <v>0.80700000000000005</v>
      </c>
      <c r="K38" s="195"/>
      <c r="L38" s="195"/>
      <c r="M38" s="195"/>
      <c r="N38" s="195"/>
      <c r="O38" s="195"/>
      <c r="P38" s="200"/>
      <c r="Q38" s="32"/>
      <c r="R38" s="32"/>
      <c r="S38" s="32"/>
      <c r="T38" s="32"/>
      <c r="U38" s="32"/>
      <c r="V38" s="32"/>
      <c r="W38" s="32"/>
      <c r="X38" s="32"/>
      <c r="Y38" s="32"/>
      <c r="Z38" s="32"/>
    </row>
    <row r="39" spans="1:26" s="40" customFormat="1" ht="13.5" customHeight="1" x14ac:dyDescent="0.25">
      <c r="A39" s="32"/>
      <c r="B39" s="213">
        <v>5</v>
      </c>
      <c r="C39" s="216">
        <f>+C34+$N$12</f>
        <v>17.22</v>
      </c>
      <c r="D39" s="193">
        <v>0.44</v>
      </c>
      <c r="E39" s="193">
        <v>0.42699999999999999</v>
      </c>
      <c r="F39" s="41" t="s">
        <v>76</v>
      </c>
      <c r="G39" s="42">
        <v>0</v>
      </c>
      <c r="H39" s="43"/>
      <c r="I39" s="44"/>
      <c r="J39" s="45">
        <v>0.60899999999999999</v>
      </c>
      <c r="K39" s="193">
        <f t="shared" ref="K39" si="20">+IF(E39&lt;=0.12,(J41),(IF(E39&lt;0.16,((J40+2*J41+J42)/4),IF(E39&gt;=0.16,((J39+3*J40+2*J41+3*J42+J43)/10)))))</f>
        <v>0.81099999999999994</v>
      </c>
      <c r="L39" s="193">
        <f t="shared" ref="L39" si="21">ROUND(+(D34+D39)/2*(C39-C34),3)</f>
        <v>0.441</v>
      </c>
      <c r="M39" s="193">
        <f t="shared" ref="M39" si="22">ROUND(+K39*L39,4)</f>
        <v>0.35770000000000002</v>
      </c>
      <c r="N39" s="196">
        <f t="shared" ref="N39" si="23">ROUND(+M39/$M$108*100,2)</f>
        <v>7.4</v>
      </c>
      <c r="O39" s="197"/>
      <c r="P39" s="198"/>
      <c r="Q39" s="32"/>
      <c r="R39" s="32"/>
      <c r="S39" s="32"/>
      <c r="T39" s="32"/>
      <c r="U39" s="32"/>
      <c r="V39" s="32"/>
      <c r="W39" s="32"/>
      <c r="X39" s="32"/>
      <c r="Y39" s="32"/>
      <c r="Z39" s="32"/>
    </row>
    <row r="40" spans="1:26" s="40" customFormat="1" ht="13.5" customHeight="1" x14ac:dyDescent="0.25">
      <c r="A40" s="32"/>
      <c r="B40" s="214"/>
      <c r="C40" s="194"/>
      <c r="D40" s="194"/>
      <c r="E40" s="194"/>
      <c r="F40" s="46" t="s">
        <v>77</v>
      </c>
      <c r="G40" s="47">
        <f t="shared" ref="G40" si="24">IF(E39&lt;0.125,"NA",IF(0.125&lt;=E39,(0.2*E39)))</f>
        <v>8.5400000000000004E-2</v>
      </c>
      <c r="H40" s="48"/>
      <c r="I40" s="49"/>
      <c r="J40" s="50">
        <v>0.63100000000000001</v>
      </c>
      <c r="K40" s="194"/>
      <c r="L40" s="194"/>
      <c r="M40" s="194"/>
      <c r="N40" s="194"/>
      <c r="O40" s="194"/>
      <c r="P40" s="199"/>
      <c r="Q40" s="32"/>
      <c r="R40" s="32"/>
      <c r="S40" s="32"/>
      <c r="T40" s="32"/>
      <c r="U40" s="32"/>
      <c r="V40" s="32"/>
      <c r="W40" s="32"/>
      <c r="X40" s="32"/>
      <c r="Y40" s="32"/>
      <c r="Z40" s="32"/>
    </row>
    <row r="41" spans="1:26" s="40" customFormat="1" ht="13.5" customHeight="1" x14ac:dyDescent="0.25">
      <c r="A41" s="32"/>
      <c r="B41" s="214"/>
      <c r="C41" s="194"/>
      <c r="D41" s="194"/>
      <c r="E41" s="194"/>
      <c r="F41" s="46" t="s">
        <v>78</v>
      </c>
      <c r="G41" s="47">
        <f t="shared" ref="G41" si="25">+E39*0.4</f>
        <v>0.17080000000000001</v>
      </c>
      <c r="H41" s="48"/>
      <c r="I41" s="49"/>
      <c r="J41" s="50">
        <v>0.66</v>
      </c>
      <c r="K41" s="194"/>
      <c r="L41" s="194"/>
      <c r="M41" s="194"/>
      <c r="N41" s="194"/>
      <c r="O41" s="194"/>
      <c r="P41" s="199"/>
      <c r="Q41" s="32"/>
      <c r="R41" s="32"/>
      <c r="S41" s="32"/>
      <c r="T41" s="32"/>
      <c r="U41" s="32"/>
      <c r="V41" s="32"/>
      <c r="W41" s="32"/>
      <c r="X41" s="32"/>
      <c r="Y41" s="32"/>
      <c r="Z41" s="32"/>
    </row>
    <row r="42" spans="1:26" s="40" customFormat="1" ht="13.5" customHeight="1" x14ac:dyDescent="0.25">
      <c r="A42" s="32"/>
      <c r="B42" s="214"/>
      <c r="C42" s="194"/>
      <c r="D42" s="194"/>
      <c r="E42" s="194"/>
      <c r="F42" s="46" t="s">
        <v>79</v>
      </c>
      <c r="G42" s="47">
        <f t="shared" ref="G42" si="26">IF(E39&lt;0.125,"NA",IF(0.125&lt;=E39,(0.8*E39)))</f>
        <v>0.34160000000000001</v>
      </c>
      <c r="H42" s="48"/>
      <c r="I42" s="49"/>
      <c r="J42" s="50">
        <v>1.107</v>
      </c>
      <c r="K42" s="194"/>
      <c r="L42" s="194"/>
      <c r="M42" s="194"/>
      <c r="N42" s="194"/>
      <c r="O42" s="194"/>
      <c r="P42" s="199"/>
      <c r="Q42" s="32"/>
      <c r="R42" s="32"/>
      <c r="S42" s="32"/>
      <c r="T42" s="32"/>
      <c r="U42" s="32"/>
      <c r="V42" s="32"/>
      <c r="W42" s="32"/>
      <c r="X42" s="32"/>
      <c r="Y42" s="32"/>
      <c r="Z42" s="32"/>
    </row>
    <row r="43" spans="1:26" s="40" customFormat="1" ht="13.5" customHeight="1" thickBot="1" x14ac:dyDescent="0.3">
      <c r="A43" s="32"/>
      <c r="B43" s="215"/>
      <c r="C43" s="195"/>
      <c r="D43" s="195"/>
      <c r="E43" s="195"/>
      <c r="F43" s="51" t="s">
        <v>80</v>
      </c>
      <c r="G43" s="52">
        <f t="shared" ref="G43" si="27">+E39</f>
        <v>0.42699999999999999</v>
      </c>
      <c r="H43" s="53"/>
      <c r="I43" s="54"/>
      <c r="J43" s="55">
        <v>0.96699999999999997</v>
      </c>
      <c r="K43" s="195"/>
      <c r="L43" s="195"/>
      <c r="M43" s="195"/>
      <c r="N43" s="195"/>
      <c r="O43" s="195"/>
      <c r="P43" s="200"/>
      <c r="Q43" s="32"/>
      <c r="R43" s="32"/>
      <c r="S43" s="32"/>
      <c r="T43" s="32"/>
      <c r="U43" s="32"/>
      <c r="V43" s="32"/>
      <c r="W43" s="32"/>
      <c r="X43" s="32"/>
      <c r="Y43" s="32"/>
      <c r="Z43" s="32"/>
    </row>
    <row r="44" spans="1:26" s="40" customFormat="1" ht="13.5" customHeight="1" x14ac:dyDescent="0.25">
      <c r="A44" s="32"/>
      <c r="B44" s="213">
        <v>6</v>
      </c>
      <c r="C44" s="216">
        <f>+C39+$N$12</f>
        <v>18.22</v>
      </c>
      <c r="D44" s="193">
        <v>0.45</v>
      </c>
      <c r="E44" s="193">
        <v>0.51800000000000002</v>
      </c>
      <c r="F44" s="41" t="s">
        <v>76</v>
      </c>
      <c r="G44" s="42">
        <v>0</v>
      </c>
      <c r="H44" s="43"/>
      <c r="I44" s="44"/>
      <c r="J44" s="45">
        <v>0.24199999999999999</v>
      </c>
      <c r="K44" s="193">
        <f t="shared" ref="K44" si="28">+IF(E44&lt;=0.12,(J46),(IF(E44&lt;0.16,((J45+2*J46+J47)/4),IF(E44&gt;=0.16,((J44+3*J45+2*J46+3*J47+J48)/10)))))</f>
        <v>0.76979999999999993</v>
      </c>
      <c r="L44" s="193">
        <f t="shared" ref="L44" si="29">ROUND(+(D39+D44)/2*(C44-C39),3)</f>
        <v>0.44500000000000001</v>
      </c>
      <c r="M44" s="193">
        <f t="shared" ref="M44" si="30">ROUND(+K44*L44,4)</f>
        <v>0.34260000000000002</v>
      </c>
      <c r="N44" s="196">
        <f t="shared" ref="N44" si="31">ROUND(+M44/$M$108*100,2)</f>
        <v>7.09</v>
      </c>
      <c r="O44" s="197"/>
      <c r="P44" s="198"/>
      <c r="Q44" s="32"/>
      <c r="R44" s="32"/>
      <c r="S44" s="32"/>
      <c r="T44" s="32"/>
      <c r="U44" s="32"/>
      <c r="V44" s="32"/>
      <c r="W44" s="32"/>
      <c r="X44" s="32"/>
      <c r="Y44" s="32"/>
      <c r="Z44" s="32"/>
    </row>
    <row r="45" spans="1:26" s="40" customFormat="1" ht="13.5" customHeight="1" x14ac:dyDescent="0.25">
      <c r="A45" s="32"/>
      <c r="B45" s="214"/>
      <c r="C45" s="194"/>
      <c r="D45" s="194"/>
      <c r="E45" s="194"/>
      <c r="F45" s="46" t="s">
        <v>77</v>
      </c>
      <c r="G45" s="47">
        <f t="shared" ref="G45" si="32">IF(E44&lt;0.125,"NA",IF(0.125&lt;=E44,(0.2*E44)))</f>
        <v>0.10360000000000001</v>
      </c>
      <c r="H45" s="48"/>
      <c r="I45" s="49"/>
      <c r="J45" s="50">
        <v>0.66300000000000003</v>
      </c>
      <c r="K45" s="194"/>
      <c r="L45" s="194"/>
      <c r="M45" s="194"/>
      <c r="N45" s="194"/>
      <c r="O45" s="194"/>
      <c r="P45" s="199"/>
      <c r="Q45" s="32"/>
      <c r="R45" s="32"/>
      <c r="S45" s="32"/>
      <c r="T45" s="32"/>
      <c r="U45" s="32"/>
      <c r="V45" s="32"/>
      <c r="W45" s="32"/>
      <c r="X45" s="32"/>
      <c r="Y45" s="32"/>
      <c r="Z45" s="32"/>
    </row>
    <row r="46" spans="1:26" s="40" customFormat="1" ht="13.5" customHeight="1" x14ac:dyDescent="0.25">
      <c r="A46" s="32"/>
      <c r="B46" s="214"/>
      <c r="C46" s="194"/>
      <c r="D46" s="194"/>
      <c r="E46" s="194"/>
      <c r="F46" s="46" t="s">
        <v>78</v>
      </c>
      <c r="G46" s="47">
        <f t="shared" ref="G46" si="33">+E44*0.4</f>
        <v>0.20720000000000002</v>
      </c>
      <c r="H46" s="48"/>
      <c r="I46" s="49"/>
      <c r="J46" s="50">
        <v>0.79100000000000004</v>
      </c>
      <c r="K46" s="194"/>
      <c r="L46" s="194"/>
      <c r="M46" s="194"/>
      <c r="N46" s="194"/>
      <c r="O46" s="194"/>
      <c r="P46" s="199"/>
      <c r="Q46" s="32"/>
      <c r="R46" s="32"/>
      <c r="S46" s="32"/>
      <c r="T46" s="32"/>
      <c r="U46" s="32"/>
      <c r="V46" s="32"/>
      <c r="W46" s="32"/>
      <c r="X46" s="32"/>
      <c r="Y46" s="32"/>
      <c r="Z46" s="32"/>
    </row>
    <row r="47" spans="1:26" s="40" customFormat="1" ht="13.5" customHeight="1" x14ac:dyDescent="0.25">
      <c r="A47" s="32"/>
      <c r="B47" s="214"/>
      <c r="C47" s="194"/>
      <c r="D47" s="194"/>
      <c r="E47" s="194"/>
      <c r="F47" s="46" t="s">
        <v>79</v>
      </c>
      <c r="G47" s="47">
        <f t="shared" ref="G47" si="34">IF(E44&lt;0.125,"NA",IF(0.125&lt;=E44,(0.8*E44)))</f>
        <v>0.41440000000000005</v>
      </c>
      <c r="H47" s="48"/>
      <c r="I47" s="49"/>
      <c r="J47" s="50">
        <v>0.97199999999999998</v>
      </c>
      <c r="K47" s="194"/>
      <c r="L47" s="194"/>
      <c r="M47" s="194"/>
      <c r="N47" s="194"/>
      <c r="O47" s="194"/>
      <c r="P47" s="199"/>
      <c r="Q47" s="32"/>
      <c r="R47" s="32"/>
      <c r="S47" s="32"/>
      <c r="T47" s="32"/>
      <c r="U47" s="32"/>
      <c r="V47" s="32"/>
      <c r="W47" s="32"/>
      <c r="X47" s="32"/>
      <c r="Y47" s="32"/>
      <c r="Z47" s="32"/>
    </row>
    <row r="48" spans="1:26" s="40" customFormat="1" ht="13.5" customHeight="1" thickBot="1" x14ac:dyDescent="0.3">
      <c r="A48" s="32"/>
      <c r="B48" s="215"/>
      <c r="C48" s="195"/>
      <c r="D48" s="195"/>
      <c r="E48" s="195"/>
      <c r="F48" s="51" t="s">
        <v>80</v>
      </c>
      <c r="G48" s="52">
        <f t="shared" ref="G48" si="35">+E44</f>
        <v>0.51800000000000002</v>
      </c>
      <c r="H48" s="53"/>
      <c r="I48" s="54"/>
      <c r="J48" s="55">
        <v>0.96899999999999997</v>
      </c>
      <c r="K48" s="195"/>
      <c r="L48" s="195"/>
      <c r="M48" s="195"/>
      <c r="N48" s="195"/>
      <c r="O48" s="195"/>
      <c r="P48" s="200"/>
      <c r="Q48" s="32"/>
      <c r="R48" s="32"/>
      <c r="S48" s="32"/>
      <c r="T48" s="32"/>
      <c r="U48" s="32"/>
      <c r="V48" s="32"/>
      <c r="W48" s="32"/>
      <c r="X48" s="32"/>
      <c r="Y48" s="32"/>
      <c r="Z48" s="32"/>
    </row>
    <row r="49" spans="1:26" s="40" customFormat="1" ht="13.5" customHeight="1" x14ac:dyDescent="0.25">
      <c r="A49" s="32"/>
      <c r="B49" s="213">
        <v>7</v>
      </c>
      <c r="C49" s="216">
        <f>+C44+$N$12</f>
        <v>19.22</v>
      </c>
      <c r="D49" s="193">
        <v>0.63900000000000001</v>
      </c>
      <c r="E49" s="193">
        <v>0.72499999999999998</v>
      </c>
      <c r="F49" s="41" t="s">
        <v>76</v>
      </c>
      <c r="G49" s="42">
        <v>0</v>
      </c>
      <c r="H49" s="43"/>
      <c r="I49" s="44"/>
      <c r="J49" s="45">
        <v>0.23599999999999999</v>
      </c>
      <c r="K49" s="193">
        <f t="shared" ref="K49" si="36">+IF(E49&lt;=0.12,(J51),(IF(E49&lt;0.16,((J50+2*J51+J52)/4),IF(E49&gt;=0.16,((J49+3*J50+2*J51+3*J52+J53)/10)))))</f>
        <v>0.9235000000000001</v>
      </c>
      <c r="L49" s="193">
        <f t="shared" ref="L49" si="37">ROUND(+(D44+D49)/2*(C49-C44),3)</f>
        <v>0.54500000000000004</v>
      </c>
      <c r="M49" s="193">
        <f t="shared" ref="M49" si="38">ROUND(+K49*L49,4)</f>
        <v>0.50329999999999997</v>
      </c>
      <c r="N49" s="196">
        <f t="shared" ref="N49" si="39">ROUND(+M49/$M$108*100,2)</f>
        <v>10.41</v>
      </c>
      <c r="O49" s="197"/>
      <c r="P49" s="198"/>
      <c r="Q49" s="32"/>
      <c r="R49" s="32"/>
      <c r="S49" s="32"/>
      <c r="T49" s="32"/>
      <c r="U49" s="32"/>
      <c r="V49" s="32"/>
      <c r="W49" s="32"/>
      <c r="X49" s="32"/>
      <c r="Y49" s="32"/>
      <c r="Z49" s="32"/>
    </row>
    <row r="50" spans="1:26" s="40" customFormat="1" ht="13.5" customHeight="1" x14ac:dyDescent="0.25">
      <c r="A50" s="32"/>
      <c r="B50" s="214"/>
      <c r="C50" s="194"/>
      <c r="D50" s="194"/>
      <c r="E50" s="194"/>
      <c r="F50" s="46" t="s">
        <v>77</v>
      </c>
      <c r="G50" s="47">
        <f t="shared" ref="G50" si="40">IF(E49&lt;0.125,"NA",IF(0.125&lt;=E49,(0.2*E49)))</f>
        <v>0.14499999999999999</v>
      </c>
      <c r="H50" s="48"/>
      <c r="I50" s="49"/>
      <c r="J50" s="50">
        <v>0.53300000000000003</v>
      </c>
      <c r="K50" s="194"/>
      <c r="L50" s="194"/>
      <c r="M50" s="194"/>
      <c r="N50" s="194"/>
      <c r="O50" s="194"/>
      <c r="P50" s="199"/>
      <c r="Q50" s="32"/>
      <c r="R50" s="32"/>
      <c r="S50" s="32"/>
      <c r="T50" s="32"/>
      <c r="U50" s="32"/>
      <c r="V50" s="32"/>
      <c r="W50" s="32"/>
      <c r="X50" s="32"/>
      <c r="Y50" s="32"/>
      <c r="Z50" s="32"/>
    </row>
    <row r="51" spans="1:26" s="40" customFormat="1" ht="13.5" customHeight="1" x14ac:dyDescent="0.25">
      <c r="A51" s="32"/>
      <c r="B51" s="214"/>
      <c r="C51" s="194"/>
      <c r="D51" s="194"/>
      <c r="E51" s="194"/>
      <c r="F51" s="46" t="s">
        <v>78</v>
      </c>
      <c r="G51" s="47">
        <f t="shared" ref="G51" si="41">+E49*0.4</f>
        <v>0.28999999999999998</v>
      </c>
      <c r="H51" s="48"/>
      <c r="I51" s="49"/>
      <c r="J51" s="50">
        <v>1.1080000000000001</v>
      </c>
      <c r="K51" s="194"/>
      <c r="L51" s="194"/>
      <c r="M51" s="194"/>
      <c r="N51" s="194"/>
      <c r="O51" s="194"/>
      <c r="P51" s="199"/>
      <c r="Q51" s="32"/>
      <c r="R51" s="32"/>
      <c r="S51" s="32"/>
      <c r="T51" s="32"/>
      <c r="U51" s="32"/>
      <c r="V51" s="32"/>
      <c r="W51" s="32"/>
      <c r="X51" s="32"/>
      <c r="Y51" s="32"/>
      <c r="Z51" s="32"/>
    </row>
    <row r="52" spans="1:26" s="40" customFormat="1" ht="13.5" customHeight="1" x14ac:dyDescent="0.25">
      <c r="A52" s="32"/>
      <c r="B52" s="214"/>
      <c r="C52" s="194"/>
      <c r="D52" s="194"/>
      <c r="E52" s="194"/>
      <c r="F52" s="46" t="s">
        <v>79</v>
      </c>
      <c r="G52" s="47">
        <f t="shared" ref="G52" si="42">IF(E49&lt;0.125,"NA",IF(0.125&lt;=E49,(0.8*E49)))</f>
        <v>0.57999999999999996</v>
      </c>
      <c r="H52" s="48"/>
      <c r="I52" s="49"/>
      <c r="J52" s="50">
        <v>1.302</v>
      </c>
      <c r="K52" s="194"/>
      <c r="L52" s="194"/>
      <c r="M52" s="194"/>
      <c r="N52" s="194"/>
      <c r="O52" s="194"/>
      <c r="P52" s="199"/>
      <c r="Q52" s="32"/>
      <c r="R52" s="32"/>
      <c r="S52" s="32"/>
      <c r="T52" s="32"/>
      <c r="U52" s="32"/>
      <c r="V52" s="32"/>
      <c r="W52" s="32"/>
      <c r="X52" s="32"/>
      <c r="Y52" s="32"/>
      <c r="Z52" s="32"/>
    </row>
    <row r="53" spans="1:26" s="40" customFormat="1" ht="13.5" customHeight="1" thickBot="1" x14ac:dyDescent="0.3">
      <c r="A53" s="32"/>
      <c r="B53" s="215"/>
      <c r="C53" s="195"/>
      <c r="D53" s="195"/>
      <c r="E53" s="195"/>
      <c r="F53" s="51" t="s">
        <v>80</v>
      </c>
      <c r="G53" s="52">
        <f t="shared" ref="G53" si="43">+E49</f>
        <v>0.72499999999999998</v>
      </c>
      <c r="H53" s="53"/>
      <c r="I53" s="54"/>
      <c r="J53" s="55">
        <v>1.278</v>
      </c>
      <c r="K53" s="195"/>
      <c r="L53" s="195"/>
      <c r="M53" s="195"/>
      <c r="N53" s="195"/>
      <c r="O53" s="195"/>
      <c r="P53" s="200"/>
      <c r="Q53" s="32"/>
      <c r="R53" s="32"/>
      <c r="S53" s="32"/>
      <c r="T53" s="32"/>
      <c r="U53" s="32"/>
      <c r="V53" s="32"/>
      <c r="W53" s="32"/>
      <c r="X53" s="32"/>
      <c r="Y53" s="32"/>
      <c r="Z53" s="32"/>
    </row>
    <row r="54" spans="1:26" s="40" customFormat="1" ht="13.5" customHeight="1" x14ac:dyDescent="0.25">
      <c r="A54" s="32"/>
      <c r="B54" s="213">
        <v>8</v>
      </c>
      <c r="C54" s="216">
        <f>+C49+$N$12</f>
        <v>20.22</v>
      </c>
      <c r="D54" s="193">
        <v>0.83</v>
      </c>
      <c r="E54" s="193">
        <v>0.76</v>
      </c>
      <c r="F54" s="41" t="s">
        <v>76</v>
      </c>
      <c r="G54" s="42">
        <v>0</v>
      </c>
      <c r="H54" s="43"/>
      <c r="I54" s="44"/>
      <c r="J54" s="45">
        <v>0.78900000000000003</v>
      </c>
      <c r="K54" s="193">
        <f t="shared" ref="K54" si="44">+IF(E54&lt;=0.12,(J56),(IF(E54&lt;0.16,((J55+2*J56+J57)/4),IF(E54&gt;=0.16,((J54+3*J55+2*J56+3*J57+J58)/10)))))</f>
        <v>1.0936999999999999</v>
      </c>
      <c r="L54" s="193">
        <f t="shared" ref="L54" si="45">ROUND(+(D49+D54)/2*(C54-C49),3)</f>
        <v>0.73499999999999999</v>
      </c>
      <c r="M54" s="193">
        <f t="shared" ref="M54" si="46">ROUND(+K54*L54,4)</f>
        <v>0.80389999999999995</v>
      </c>
      <c r="N54" s="196">
        <f t="shared" ref="N54" si="47">ROUND(+M54/$M$108*100,2)</f>
        <v>16.63</v>
      </c>
      <c r="O54" s="197"/>
      <c r="P54" s="198"/>
      <c r="Q54" s="32"/>
      <c r="R54" s="32"/>
      <c r="S54" s="32"/>
      <c r="T54" s="32"/>
      <c r="U54" s="32"/>
      <c r="V54" s="32"/>
      <c r="W54" s="32"/>
      <c r="X54" s="32"/>
      <c r="Y54" s="32"/>
      <c r="Z54" s="32"/>
    </row>
    <row r="55" spans="1:26" s="40" customFormat="1" ht="13.5" customHeight="1" x14ac:dyDescent="0.25">
      <c r="A55" s="32"/>
      <c r="B55" s="214"/>
      <c r="C55" s="194"/>
      <c r="D55" s="194"/>
      <c r="E55" s="194"/>
      <c r="F55" s="46" t="s">
        <v>77</v>
      </c>
      <c r="G55" s="47">
        <f t="shared" ref="G55" si="48">IF(E54&lt;0.125,"NA",IF(0.125&lt;=E54,(0.2*E54)))</f>
        <v>0.15200000000000002</v>
      </c>
      <c r="H55" s="48"/>
      <c r="I55" s="49"/>
      <c r="J55" s="50">
        <v>0.86199999999999999</v>
      </c>
      <c r="K55" s="194"/>
      <c r="L55" s="194"/>
      <c r="M55" s="194"/>
      <c r="N55" s="194"/>
      <c r="O55" s="194"/>
      <c r="P55" s="199"/>
      <c r="Q55" s="32"/>
      <c r="R55" s="32"/>
      <c r="S55" s="32"/>
      <c r="T55" s="32"/>
      <c r="U55" s="32"/>
      <c r="V55" s="32"/>
      <c r="W55" s="32"/>
      <c r="X55" s="32"/>
      <c r="Y55" s="32"/>
      <c r="Z55" s="32"/>
    </row>
    <row r="56" spans="1:26" s="40" customFormat="1" ht="13.5" customHeight="1" x14ac:dyDescent="0.25">
      <c r="A56" s="32"/>
      <c r="B56" s="214"/>
      <c r="C56" s="194"/>
      <c r="D56" s="194"/>
      <c r="E56" s="194"/>
      <c r="F56" s="46" t="s">
        <v>78</v>
      </c>
      <c r="G56" s="47">
        <f t="shared" ref="G56" si="49">+E54*0.4</f>
        <v>0.30400000000000005</v>
      </c>
      <c r="H56" s="48"/>
      <c r="I56" s="49"/>
      <c r="J56" s="50">
        <v>1.2210000000000001</v>
      </c>
      <c r="K56" s="194"/>
      <c r="L56" s="194"/>
      <c r="M56" s="194"/>
      <c r="N56" s="194"/>
      <c r="O56" s="194"/>
      <c r="P56" s="199"/>
      <c r="Q56" s="32"/>
      <c r="R56" s="32"/>
      <c r="S56" s="32"/>
      <c r="T56" s="32"/>
      <c r="U56" s="32"/>
      <c r="V56" s="32"/>
      <c r="W56" s="32"/>
      <c r="X56" s="32"/>
      <c r="Y56" s="32"/>
      <c r="Z56" s="32"/>
    </row>
    <row r="57" spans="1:26" s="40" customFormat="1" ht="13.5" customHeight="1" x14ac:dyDescent="0.25">
      <c r="A57" s="32"/>
      <c r="B57" s="214"/>
      <c r="C57" s="194"/>
      <c r="D57" s="194"/>
      <c r="E57" s="194"/>
      <c r="F57" s="46" t="s">
        <v>79</v>
      </c>
      <c r="G57" s="47">
        <f t="shared" ref="G57" si="50">IF(E54&lt;0.125,"NA",IF(0.125&lt;=E54,(0.8*E54)))</f>
        <v>0.6080000000000001</v>
      </c>
      <c r="H57" s="48"/>
      <c r="I57" s="49"/>
      <c r="J57" s="50">
        <v>1.3109999999999999</v>
      </c>
      <c r="K57" s="194"/>
      <c r="L57" s="194"/>
      <c r="M57" s="194"/>
      <c r="N57" s="194"/>
      <c r="O57" s="194"/>
      <c r="P57" s="199"/>
      <c r="Q57" s="32"/>
      <c r="R57" s="32"/>
      <c r="S57" s="32"/>
      <c r="T57" s="32"/>
      <c r="U57" s="32"/>
      <c r="V57" s="32"/>
      <c r="W57" s="32"/>
      <c r="X57" s="32"/>
      <c r="Y57" s="32"/>
      <c r="Z57" s="32"/>
    </row>
    <row r="58" spans="1:26" s="40" customFormat="1" ht="13.5" customHeight="1" thickBot="1" x14ac:dyDescent="0.3">
      <c r="A58" s="32"/>
      <c r="B58" s="215"/>
      <c r="C58" s="195"/>
      <c r="D58" s="195"/>
      <c r="E58" s="195"/>
      <c r="F58" s="51" t="s">
        <v>80</v>
      </c>
      <c r="G58" s="52">
        <f t="shared" ref="G58" si="51">+E54</f>
        <v>0.76</v>
      </c>
      <c r="H58" s="53"/>
      <c r="I58" s="54"/>
      <c r="J58" s="55">
        <v>1.1870000000000001</v>
      </c>
      <c r="K58" s="195"/>
      <c r="L58" s="195"/>
      <c r="M58" s="195"/>
      <c r="N58" s="195"/>
      <c r="O58" s="195"/>
      <c r="P58" s="200"/>
      <c r="Q58" s="32"/>
      <c r="R58" s="32"/>
      <c r="S58" s="32"/>
      <c r="T58" s="32"/>
      <c r="U58" s="32"/>
      <c r="V58" s="32"/>
      <c r="W58" s="32"/>
      <c r="X58" s="32"/>
      <c r="Y58" s="32"/>
      <c r="Z58" s="32"/>
    </row>
    <row r="59" spans="1:26" s="40" customFormat="1" ht="13.5" customHeight="1" x14ac:dyDescent="0.25">
      <c r="A59" s="32"/>
      <c r="B59" s="213">
        <v>9</v>
      </c>
      <c r="C59" s="216">
        <f>+C54+$N$12</f>
        <v>21.22</v>
      </c>
      <c r="D59" s="193">
        <v>0.86</v>
      </c>
      <c r="E59" s="193">
        <v>0.85</v>
      </c>
      <c r="F59" s="41" t="s">
        <v>76</v>
      </c>
      <c r="G59" s="42">
        <v>0</v>
      </c>
      <c r="H59" s="43"/>
      <c r="I59" s="44"/>
      <c r="J59" s="45">
        <v>0.33400000000000002</v>
      </c>
      <c r="K59" s="193">
        <f t="shared" ref="K59" si="52">+IF(E59&lt;=0.12,(J61),(IF(E59&lt;0.16,((J60+2*J61+J62)/4),IF(E59&gt;=0.16,((J59+3*J60+2*J61+3*J62+J63)/10)))))</f>
        <v>1.0023</v>
      </c>
      <c r="L59" s="193">
        <f t="shared" ref="L59" si="53">ROUND(+(D54+D59)/2*(C59-C54),3)</f>
        <v>0.84499999999999997</v>
      </c>
      <c r="M59" s="193">
        <f t="shared" ref="M59" si="54">ROUND(+K59*L59,4)</f>
        <v>0.84689999999999999</v>
      </c>
      <c r="N59" s="196">
        <f t="shared" ref="N59" si="55">ROUND(+M59/$M$108*100,2)</f>
        <v>17.52</v>
      </c>
      <c r="O59" s="197"/>
      <c r="P59" s="198"/>
      <c r="Q59" s="32"/>
      <c r="R59" s="32"/>
      <c r="S59" s="32"/>
      <c r="T59" s="32"/>
      <c r="U59" s="32"/>
      <c r="V59" s="32"/>
      <c r="W59" s="32"/>
      <c r="X59" s="32"/>
      <c r="Y59" s="32"/>
      <c r="Z59" s="32"/>
    </row>
    <row r="60" spans="1:26" s="40" customFormat="1" ht="13.5" customHeight="1" x14ac:dyDescent="0.25">
      <c r="A60" s="32"/>
      <c r="B60" s="214"/>
      <c r="C60" s="194"/>
      <c r="D60" s="194"/>
      <c r="E60" s="194"/>
      <c r="F60" s="46" t="s">
        <v>77</v>
      </c>
      <c r="G60" s="47">
        <f t="shared" ref="G60" si="56">IF(E59&lt;0.125,"NA",IF(0.125&lt;=E59,(0.2*E59)))</f>
        <v>0.17</v>
      </c>
      <c r="H60" s="48"/>
      <c r="I60" s="49"/>
      <c r="J60" s="50">
        <v>0.879</v>
      </c>
      <c r="K60" s="194"/>
      <c r="L60" s="194"/>
      <c r="M60" s="194"/>
      <c r="N60" s="194"/>
      <c r="O60" s="194"/>
      <c r="P60" s="199"/>
      <c r="Q60" s="32"/>
      <c r="R60" s="32"/>
      <c r="S60" s="32"/>
      <c r="T60" s="32"/>
      <c r="U60" s="32"/>
      <c r="V60" s="32"/>
      <c r="W60" s="32"/>
      <c r="X60" s="32"/>
      <c r="Y60" s="32"/>
      <c r="Z60" s="32"/>
    </row>
    <row r="61" spans="1:26" s="40" customFormat="1" ht="13.5" customHeight="1" x14ac:dyDescent="0.25">
      <c r="A61" s="32"/>
      <c r="B61" s="214"/>
      <c r="C61" s="194"/>
      <c r="D61" s="194"/>
      <c r="E61" s="194"/>
      <c r="F61" s="46" t="s">
        <v>78</v>
      </c>
      <c r="G61" s="47">
        <f t="shared" ref="G61" si="57">+E59*0.4</f>
        <v>0.34</v>
      </c>
      <c r="H61" s="48"/>
      <c r="I61" s="49"/>
      <c r="J61" s="50">
        <v>1.145</v>
      </c>
      <c r="K61" s="194"/>
      <c r="L61" s="194"/>
      <c r="M61" s="194"/>
      <c r="N61" s="194"/>
      <c r="O61" s="194"/>
      <c r="P61" s="199"/>
      <c r="Q61" s="32"/>
      <c r="R61" s="32"/>
      <c r="S61" s="32"/>
      <c r="T61" s="32"/>
      <c r="U61" s="32"/>
      <c r="V61" s="32"/>
      <c r="W61" s="32"/>
      <c r="X61" s="32"/>
      <c r="Y61" s="32"/>
      <c r="Z61" s="32"/>
    </row>
    <row r="62" spans="1:26" s="40" customFormat="1" ht="13.5" customHeight="1" x14ac:dyDescent="0.25">
      <c r="A62" s="32"/>
      <c r="B62" s="214"/>
      <c r="C62" s="194"/>
      <c r="D62" s="194"/>
      <c r="E62" s="194"/>
      <c r="F62" s="46" t="s">
        <v>79</v>
      </c>
      <c r="G62" s="47">
        <f t="shared" ref="G62" si="58">IF(E59&lt;0.125,"NA",IF(0.125&lt;=E59,(0.8*E59)))</f>
        <v>0.68</v>
      </c>
      <c r="H62" s="48"/>
      <c r="I62" s="49"/>
      <c r="J62" s="50">
        <v>1.2150000000000001</v>
      </c>
      <c r="K62" s="194"/>
      <c r="L62" s="194"/>
      <c r="M62" s="194"/>
      <c r="N62" s="194"/>
      <c r="O62" s="194"/>
      <c r="P62" s="199"/>
      <c r="Q62" s="32"/>
      <c r="R62" s="32"/>
      <c r="S62" s="32"/>
      <c r="T62" s="32"/>
      <c r="U62" s="32"/>
      <c r="V62" s="32"/>
      <c r="W62" s="32"/>
      <c r="X62" s="32"/>
      <c r="Y62" s="32"/>
      <c r="Z62" s="32"/>
    </row>
    <row r="63" spans="1:26" s="40" customFormat="1" ht="13.5" customHeight="1" thickBot="1" x14ac:dyDescent="0.3">
      <c r="A63" s="32"/>
      <c r="B63" s="215"/>
      <c r="C63" s="195"/>
      <c r="D63" s="195"/>
      <c r="E63" s="195"/>
      <c r="F63" s="51" t="s">
        <v>80</v>
      </c>
      <c r="G63" s="52">
        <f t="shared" ref="G63" si="59">+E59</f>
        <v>0.85</v>
      </c>
      <c r="H63" s="53"/>
      <c r="I63" s="54"/>
      <c r="J63" s="55">
        <v>1.117</v>
      </c>
      <c r="K63" s="195"/>
      <c r="L63" s="195"/>
      <c r="M63" s="195"/>
      <c r="N63" s="195"/>
      <c r="O63" s="195"/>
      <c r="P63" s="200"/>
      <c r="Q63" s="32"/>
      <c r="R63" s="32"/>
      <c r="S63" s="32"/>
      <c r="T63" s="32"/>
      <c r="U63" s="32"/>
      <c r="V63" s="32"/>
      <c r="W63" s="32"/>
      <c r="X63" s="32"/>
      <c r="Y63" s="32"/>
      <c r="Z63" s="32"/>
    </row>
    <row r="64" spans="1:26" s="40" customFormat="1" ht="13.5" customHeight="1" x14ac:dyDescent="0.25">
      <c r="A64" s="32"/>
      <c r="B64" s="213">
        <v>10</v>
      </c>
      <c r="C64" s="216">
        <f>+C59+$N$12</f>
        <v>22.22</v>
      </c>
      <c r="D64" s="193">
        <v>0.83899999999999997</v>
      </c>
      <c r="E64" s="193">
        <v>0.88500000000000001</v>
      </c>
      <c r="F64" s="41" t="s">
        <v>76</v>
      </c>
      <c r="G64" s="42">
        <v>0</v>
      </c>
      <c r="H64" s="43"/>
      <c r="I64" s="44"/>
      <c r="J64" s="45"/>
      <c r="K64" s="193"/>
      <c r="L64" s="193"/>
      <c r="M64" s="193"/>
      <c r="N64" s="196"/>
      <c r="O64" s="197"/>
      <c r="P64" s="198"/>
      <c r="Q64" s="32"/>
      <c r="R64" s="32"/>
      <c r="S64" s="32"/>
      <c r="T64" s="32"/>
      <c r="U64" s="32"/>
      <c r="V64" s="32"/>
      <c r="W64" s="32"/>
      <c r="X64" s="32"/>
      <c r="Y64" s="32"/>
      <c r="Z64" s="32"/>
    </row>
    <row r="65" spans="1:26" s="40" customFormat="1" ht="13.5" customHeight="1" x14ac:dyDescent="0.25">
      <c r="A65" s="32"/>
      <c r="B65" s="214"/>
      <c r="C65" s="194"/>
      <c r="D65" s="194"/>
      <c r="E65" s="194"/>
      <c r="F65" s="46" t="s">
        <v>77</v>
      </c>
      <c r="G65" s="47">
        <f t="shared" ref="G65" si="60">IF(E64&lt;0.125,"NA",IF(0.125&lt;=E64,(0.2*E64)))</f>
        <v>0.17700000000000002</v>
      </c>
      <c r="H65" s="48"/>
      <c r="I65" s="49"/>
      <c r="J65" s="50"/>
      <c r="K65" s="194"/>
      <c r="L65" s="194"/>
      <c r="M65" s="194"/>
      <c r="N65" s="194"/>
      <c r="O65" s="194"/>
      <c r="P65" s="199"/>
      <c r="Q65" s="32"/>
      <c r="R65" s="32"/>
      <c r="S65" s="32"/>
      <c r="T65" s="32"/>
      <c r="U65" s="32"/>
      <c r="V65" s="32"/>
      <c r="W65" s="32"/>
      <c r="X65" s="32"/>
      <c r="Y65" s="32"/>
      <c r="Z65" s="32"/>
    </row>
    <row r="66" spans="1:26" s="40" customFormat="1" ht="13.5" customHeight="1" x14ac:dyDescent="0.25">
      <c r="A66" s="32"/>
      <c r="B66" s="214"/>
      <c r="C66" s="194"/>
      <c r="D66" s="194"/>
      <c r="E66" s="194"/>
      <c r="F66" s="46" t="s">
        <v>78</v>
      </c>
      <c r="G66" s="47">
        <f t="shared" ref="G66" si="61">+E64*0.4</f>
        <v>0.35400000000000004</v>
      </c>
      <c r="H66" s="48"/>
      <c r="I66" s="49"/>
      <c r="J66" s="50"/>
      <c r="K66" s="194"/>
      <c r="L66" s="194"/>
      <c r="M66" s="194"/>
      <c r="N66" s="194"/>
      <c r="O66" s="194"/>
      <c r="P66" s="199"/>
      <c r="Q66" s="32"/>
      <c r="R66" s="32"/>
      <c r="S66" s="32"/>
      <c r="T66" s="32"/>
      <c r="U66" s="32"/>
      <c r="V66" s="32"/>
      <c r="W66" s="32"/>
      <c r="X66" s="32"/>
      <c r="Y66" s="32"/>
      <c r="Z66" s="32"/>
    </row>
    <row r="67" spans="1:26" s="40" customFormat="1" ht="13.5" customHeight="1" x14ac:dyDescent="0.25">
      <c r="A67" s="32"/>
      <c r="B67" s="214"/>
      <c r="C67" s="194"/>
      <c r="D67" s="194"/>
      <c r="E67" s="194"/>
      <c r="F67" s="46" t="s">
        <v>79</v>
      </c>
      <c r="G67" s="47">
        <f t="shared" ref="G67" si="62">IF(E64&lt;0.125,"NA",IF(0.125&lt;=E64,(0.8*E64)))</f>
        <v>0.70800000000000007</v>
      </c>
      <c r="H67" s="48"/>
      <c r="I67" s="49"/>
      <c r="J67" s="50"/>
      <c r="K67" s="194"/>
      <c r="L67" s="194"/>
      <c r="M67" s="194"/>
      <c r="N67" s="194"/>
      <c r="O67" s="194"/>
      <c r="P67" s="199"/>
      <c r="Q67" s="32"/>
      <c r="R67" s="32"/>
      <c r="S67" s="32"/>
      <c r="T67" s="32"/>
      <c r="U67" s="32"/>
      <c r="V67" s="32"/>
      <c r="W67" s="32"/>
      <c r="X67" s="32"/>
      <c r="Y67" s="32"/>
      <c r="Z67" s="32"/>
    </row>
    <row r="68" spans="1:26" s="40" customFormat="1" ht="13.5" customHeight="1" thickBot="1" x14ac:dyDescent="0.3">
      <c r="A68" s="32"/>
      <c r="B68" s="215"/>
      <c r="C68" s="195"/>
      <c r="D68" s="195"/>
      <c r="E68" s="195"/>
      <c r="F68" s="51" t="s">
        <v>80</v>
      </c>
      <c r="G68" s="52">
        <f t="shared" ref="G68" si="63">+E64</f>
        <v>0.88500000000000001</v>
      </c>
      <c r="H68" s="53"/>
      <c r="I68" s="54"/>
      <c r="J68" s="55"/>
      <c r="K68" s="195"/>
      <c r="L68" s="195"/>
      <c r="M68" s="195"/>
      <c r="N68" s="195"/>
      <c r="O68" s="195"/>
      <c r="P68" s="200"/>
      <c r="Q68" s="32"/>
      <c r="R68" s="32"/>
      <c r="S68" s="32"/>
      <c r="T68" s="32"/>
      <c r="U68" s="32"/>
      <c r="V68" s="32"/>
      <c r="W68" s="32"/>
      <c r="X68" s="32"/>
      <c r="Y68" s="32"/>
      <c r="Z68" s="32"/>
    </row>
    <row r="69" spans="1:26" s="40" customFormat="1" ht="13.5" customHeight="1" x14ac:dyDescent="0.25">
      <c r="A69" s="32"/>
      <c r="B69" s="213">
        <v>11</v>
      </c>
      <c r="C69" s="216">
        <f t="shared" ref="C69" si="64">+C64+$N$12</f>
        <v>23.22</v>
      </c>
      <c r="D69" s="193">
        <v>0.67700000000000005</v>
      </c>
      <c r="E69" s="193">
        <v>0.71799999999999997</v>
      </c>
      <c r="F69" s="41" t="s">
        <v>76</v>
      </c>
      <c r="G69" s="42">
        <v>0</v>
      </c>
      <c r="H69" s="43"/>
      <c r="I69" s="44"/>
      <c r="J69" s="45">
        <v>0.13500000000000001</v>
      </c>
      <c r="K69" s="193">
        <f>+IF(E69&lt;=0.12,(J71),(IF(E69&lt;0.16,((J70+2*J71+J72)/4),IF(E69&gt;=0.16,((J69+3*J70+2*J71+3*J72+J73)/10)))))</f>
        <v>0.84589999999999999</v>
      </c>
      <c r="L69" s="193">
        <f>ROUND(+(D64+D69)/2*(C69-C64),3)</f>
        <v>0.75800000000000001</v>
      </c>
      <c r="M69" s="193">
        <f>ROUND(+K69*L69,4)</f>
        <v>0.64119999999999999</v>
      </c>
      <c r="N69" s="196">
        <f>ROUND(+M69/$M$108*100,2)</f>
        <v>13.26</v>
      </c>
      <c r="O69" s="197"/>
      <c r="P69" s="198"/>
      <c r="Q69" s="32"/>
      <c r="R69" s="32"/>
      <c r="S69" s="32"/>
      <c r="T69" s="32"/>
      <c r="U69" s="32"/>
      <c r="V69" s="32"/>
      <c r="W69" s="32"/>
      <c r="X69" s="32"/>
      <c r="Y69" s="32"/>
      <c r="Z69" s="32"/>
    </row>
    <row r="70" spans="1:26" s="40" customFormat="1" ht="13.5" customHeight="1" x14ac:dyDescent="0.25">
      <c r="A70" s="32"/>
      <c r="B70" s="214"/>
      <c r="C70" s="194"/>
      <c r="D70" s="194"/>
      <c r="E70" s="194"/>
      <c r="F70" s="46" t="s">
        <v>77</v>
      </c>
      <c r="G70" s="47">
        <f t="shared" ref="G70" si="65">IF(E69&lt;0.125,"NA",IF(0.125&lt;=E69,(0.2*E69)))</f>
        <v>0.14360000000000001</v>
      </c>
      <c r="H70" s="48"/>
      <c r="I70" s="49"/>
      <c r="J70" s="50">
        <v>0.45400000000000001</v>
      </c>
      <c r="K70" s="194"/>
      <c r="L70" s="194"/>
      <c r="M70" s="194"/>
      <c r="N70" s="194"/>
      <c r="O70" s="194"/>
      <c r="P70" s="199"/>
      <c r="Q70" s="32"/>
      <c r="R70" s="32"/>
      <c r="S70" s="32"/>
      <c r="T70" s="32"/>
      <c r="U70" s="32"/>
      <c r="V70" s="32"/>
      <c r="W70" s="32"/>
      <c r="X70" s="32"/>
      <c r="Y70" s="32"/>
      <c r="Z70" s="32"/>
    </row>
    <row r="71" spans="1:26" s="40" customFormat="1" ht="13.5" customHeight="1" x14ac:dyDescent="0.25">
      <c r="A71" s="32"/>
      <c r="B71" s="214"/>
      <c r="C71" s="194"/>
      <c r="D71" s="194"/>
      <c r="E71" s="194"/>
      <c r="F71" s="46" t="s">
        <v>78</v>
      </c>
      <c r="G71" s="47">
        <f t="shared" ref="G71" si="66">+E69*0.4</f>
        <v>0.28720000000000001</v>
      </c>
      <c r="H71" s="48"/>
      <c r="I71" s="49"/>
      <c r="J71" s="50">
        <v>0.88600000000000001</v>
      </c>
      <c r="K71" s="194"/>
      <c r="L71" s="194"/>
      <c r="M71" s="194"/>
      <c r="N71" s="194"/>
      <c r="O71" s="194"/>
      <c r="P71" s="199"/>
      <c r="Q71" s="32"/>
      <c r="R71" s="32"/>
      <c r="S71" s="32"/>
      <c r="T71" s="32"/>
      <c r="U71" s="32"/>
      <c r="V71" s="32"/>
      <c r="W71" s="32"/>
      <c r="X71" s="32"/>
      <c r="Y71" s="32"/>
      <c r="Z71" s="32"/>
    </row>
    <row r="72" spans="1:26" s="40" customFormat="1" ht="13.5" customHeight="1" x14ac:dyDescent="0.25">
      <c r="A72" s="32"/>
      <c r="B72" s="214"/>
      <c r="C72" s="194"/>
      <c r="D72" s="194"/>
      <c r="E72" s="194"/>
      <c r="F72" s="46" t="s">
        <v>79</v>
      </c>
      <c r="G72" s="47">
        <f t="shared" ref="G72" si="67">IF(E69&lt;0.125,"NA",IF(0.125&lt;=E69,(0.8*E69)))</f>
        <v>0.57440000000000002</v>
      </c>
      <c r="H72" s="48"/>
      <c r="I72" s="49"/>
      <c r="J72" s="50">
        <v>1.339</v>
      </c>
      <c r="K72" s="194"/>
      <c r="L72" s="194"/>
      <c r="M72" s="194"/>
      <c r="N72" s="194"/>
      <c r="O72" s="194"/>
      <c r="P72" s="199"/>
      <c r="Q72" s="32"/>
      <c r="R72" s="32"/>
      <c r="S72" s="32"/>
      <c r="T72" s="32"/>
      <c r="U72" s="32"/>
      <c r="V72" s="32"/>
      <c r="W72" s="32"/>
      <c r="X72" s="32"/>
      <c r="Y72" s="32"/>
      <c r="Z72" s="32"/>
    </row>
    <row r="73" spans="1:26" s="40" customFormat="1" ht="13.5" customHeight="1" thickBot="1" x14ac:dyDescent="0.3">
      <c r="A73" s="32"/>
      <c r="B73" s="215"/>
      <c r="C73" s="195"/>
      <c r="D73" s="195"/>
      <c r="E73" s="195"/>
      <c r="F73" s="51" t="s">
        <v>80</v>
      </c>
      <c r="G73" s="52">
        <f t="shared" ref="G73" si="68">+E69</f>
        <v>0.71799999999999997</v>
      </c>
      <c r="H73" s="53"/>
      <c r="I73" s="54"/>
      <c r="J73" s="55">
        <v>1.173</v>
      </c>
      <c r="K73" s="195"/>
      <c r="L73" s="195"/>
      <c r="M73" s="195"/>
      <c r="N73" s="195"/>
      <c r="O73" s="195"/>
      <c r="P73" s="200"/>
      <c r="Q73" s="32"/>
      <c r="R73" s="32"/>
      <c r="S73" s="32"/>
      <c r="T73" s="32"/>
      <c r="U73" s="32"/>
      <c r="V73" s="32"/>
      <c r="W73" s="32"/>
      <c r="X73" s="32"/>
      <c r="Y73" s="32"/>
      <c r="Z73" s="32"/>
    </row>
    <row r="74" spans="1:26" s="40" customFormat="1" ht="13.5" customHeight="1" x14ac:dyDescent="0.25">
      <c r="A74" s="32"/>
      <c r="B74" s="213">
        <v>12</v>
      </c>
      <c r="C74" s="216">
        <f t="shared" ref="C74" si="69">+C69+$N$12</f>
        <v>24.22</v>
      </c>
      <c r="D74" s="193">
        <v>0.17499999999999999</v>
      </c>
      <c r="E74" s="193">
        <v>0.105</v>
      </c>
      <c r="F74" s="41" t="s">
        <v>76</v>
      </c>
      <c r="G74" s="42">
        <v>0</v>
      </c>
      <c r="H74" s="43"/>
      <c r="I74" s="44"/>
      <c r="J74" s="45">
        <v>0.16900000000000001</v>
      </c>
      <c r="K74" s="193">
        <f>+IF(E74&lt;=0.12,(J76),(IF(E74&lt;0.16,((J75+2*J76+J77)/4),IF(E74&gt;=0.16,((J74+3*J75+2*J76+3*J77+J78)/10)))))</f>
        <v>0.245</v>
      </c>
      <c r="L74" s="193">
        <f>ROUND(+(D69+D74)/2*(C74-C69),3)</f>
        <v>0.42599999999999999</v>
      </c>
      <c r="M74" s="193">
        <f>ROUND(+K74*L74,4)</f>
        <v>0.10440000000000001</v>
      </c>
      <c r="N74" s="196">
        <f>ROUND(+M74/$M$108*100,2)</f>
        <v>2.16</v>
      </c>
      <c r="O74" s="197"/>
      <c r="P74" s="198"/>
      <c r="Q74" s="32"/>
      <c r="R74" s="32"/>
      <c r="S74" s="32"/>
      <c r="T74" s="32"/>
      <c r="U74" s="32"/>
      <c r="V74" s="32"/>
      <c r="W74" s="32"/>
      <c r="X74" s="32"/>
      <c r="Y74" s="32"/>
      <c r="Z74" s="32"/>
    </row>
    <row r="75" spans="1:26" s="40" customFormat="1" ht="13.5" customHeight="1" x14ac:dyDescent="0.25">
      <c r="A75" s="32"/>
      <c r="B75" s="214"/>
      <c r="C75" s="194"/>
      <c r="D75" s="194"/>
      <c r="E75" s="194"/>
      <c r="F75" s="46" t="s">
        <v>77</v>
      </c>
      <c r="G75" s="47" t="str">
        <f t="shared" ref="G75" si="70">IF(E74&lt;0.125,"NA",IF(0.125&lt;=E74,(0.2*E74)))</f>
        <v>NA</v>
      </c>
      <c r="H75" s="48"/>
      <c r="I75" s="49"/>
      <c r="J75" s="50"/>
      <c r="K75" s="194"/>
      <c r="L75" s="194"/>
      <c r="M75" s="194"/>
      <c r="N75" s="194"/>
      <c r="O75" s="194"/>
      <c r="P75" s="199"/>
      <c r="Q75" s="32"/>
      <c r="R75" s="32"/>
      <c r="S75" s="32"/>
      <c r="T75" s="32"/>
      <c r="U75" s="32"/>
      <c r="V75" s="32"/>
      <c r="W75" s="32"/>
      <c r="X75" s="32"/>
      <c r="Y75" s="32"/>
      <c r="Z75" s="32"/>
    </row>
    <row r="76" spans="1:26" s="40" customFormat="1" ht="13.5" customHeight="1" x14ac:dyDescent="0.25">
      <c r="A76" s="32"/>
      <c r="B76" s="214"/>
      <c r="C76" s="194"/>
      <c r="D76" s="194"/>
      <c r="E76" s="194"/>
      <c r="F76" s="46" t="s">
        <v>78</v>
      </c>
      <c r="G76" s="47">
        <f t="shared" ref="G76" si="71">+E74*0.4</f>
        <v>4.2000000000000003E-2</v>
      </c>
      <c r="H76" s="48"/>
      <c r="I76" s="49"/>
      <c r="J76" s="50">
        <v>0.245</v>
      </c>
      <c r="K76" s="194"/>
      <c r="L76" s="194"/>
      <c r="M76" s="194"/>
      <c r="N76" s="194"/>
      <c r="O76" s="194"/>
      <c r="P76" s="199"/>
      <c r="Q76" s="32"/>
      <c r="R76" s="32"/>
      <c r="S76" s="32"/>
      <c r="T76" s="32"/>
      <c r="U76" s="32"/>
      <c r="V76" s="32"/>
      <c r="W76" s="32"/>
      <c r="X76" s="32"/>
      <c r="Y76" s="32"/>
      <c r="Z76" s="32"/>
    </row>
    <row r="77" spans="1:26" s="40" customFormat="1" ht="13.5" customHeight="1" x14ac:dyDescent="0.25">
      <c r="A77" s="32"/>
      <c r="B77" s="214"/>
      <c r="C77" s="194"/>
      <c r="D77" s="194"/>
      <c r="E77" s="194"/>
      <c r="F77" s="46" t="s">
        <v>79</v>
      </c>
      <c r="G77" s="47" t="str">
        <f t="shared" ref="G77" si="72">IF(E74&lt;0.125,"NA",IF(0.125&lt;=E74,(0.8*E74)))</f>
        <v>NA</v>
      </c>
      <c r="H77" s="48"/>
      <c r="I77" s="49"/>
      <c r="J77" s="50"/>
      <c r="K77" s="194"/>
      <c r="L77" s="194"/>
      <c r="M77" s="194"/>
      <c r="N77" s="194"/>
      <c r="O77" s="194"/>
      <c r="P77" s="199"/>
      <c r="Q77" s="32"/>
      <c r="R77" s="32"/>
      <c r="S77" s="32"/>
      <c r="T77" s="32"/>
      <c r="U77" s="32"/>
      <c r="V77" s="32"/>
      <c r="W77" s="32"/>
      <c r="X77" s="32"/>
      <c r="Y77" s="32"/>
      <c r="Z77" s="32"/>
    </row>
    <row r="78" spans="1:26" s="40" customFormat="1" ht="13.5" customHeight="1" thickBot="1" x14ac:dyDescent="0.3">
      <c r="A78" s="32"/>
      <c r="B78" s="215"/>
      <c r="C78" s="195"/>
      <c r="D78" s="195"/>
      <c r="E78" s="195"/>
      <c r="F78" s="51" t="s">
        <v>80</v>
      </c>
      <c r="G78" s="52">
        <f t="shared" ref="G78" si="73">+E74</f>
        <v>0.105</v>
      </c>
      <c r="H78" s="53"/>
      <c r="I78" s="54"/>
      <c r="J78" s="55">
        <v>0.22</v>
      </c>
      <c r="K78" s="195"/>
      <c r="L78" s="195"/>
      <c r="M78" s="195"/>
      <c r="N78" s="195"/>
      <c r="O78" s="195"/>
      <c r="P78" s="200"/>
      <c r="Q78" s="32"/>
      <c r="R78" s="32"/>
      <c r="S78" s="32"/>
      <c r="T78" s="32"/>
      <c r="U78" s="32"/>
      <c r="V78" s="32"/>
      <c r="W78" s="32"/>
      <c r="X78" s="32"/>
      <c r="Y78" s="32"/>
      <c r="Z78" s="32"/>
    </row>
    <row r="79" spans="1:26" s="40" customFormat="1" ht="13.5" customHeight="1" x14ac:dyDescent="0.25">
      <c r="A79" s="32"/>
      <c r="B79" s="213">
        <v>13</v>
      </c>
      <c r="C79" s="216">
        <f t="shared" ref="C79" si="74">+C74+$N$12</f>
        <v>25.22</v>
      </c>
      <c r="D79" s="193">
        <v>0.11700000000000001</v>
      </c>
      <c r="E79" s="193">
        <v>9.9000000000000005E-2</v>
      </c>
      <c r="F79" s="41" t="s">
        <v>76</v>
      </c>
      <c r="G79" s="42">
        <v>0</v>
      </c>
      <c r="H79" s="43"/>
      <c r="I79" s="44"/>
      <c r="J79" s="45">
        <v>0.49199999999999999</v>
      </c>
      <c r="K79" s="193">
        <f t="shared" ref="K79" si="75">+IF(E79&lt;=0.12,(J81),(IF(E79&lt;0.16,((J80+2*J81+J82)/4),IF(E79&gt;=0.16,((J79+3*J80+2*J81+3*J82+J83)/10)))))</f>
        <v>0.57899999999999996</v>
      </c>
      <c r="L79" s="193">
        <f t="shared" ref="L79" si="76">ROUND(+(D74+D79)/2*(C79-C74),3)</f>
        <v>0.14599999999999999</v>
      </c>
      <c r="M79" s="193">
        <f t="shared" ref="M79" si="77">ROUND(+K79*L79,4)</f>
        <v>8.4500000000000006E-2</v>
      </c>
      <c r="N79" s="196">
        <f t="shared" ref="N79" si="78">ROUND(+M79/$M$108*100,2)</f>
        <v>1.75</v>
      </c>
      <c r="O79" s="197"/>
      <c r="P79" s="198"/>
      <c r="Q79" s="32"/>
      <c r="R79" s="32"/>
      <c r="S79" s="32"/>
      <c r="T79" s="32"/>
      <c r="U79" s="32"/>
      <c r="V79" s="32"/>
      <c r="W79" s="32"/>
      <c r="X79" s="32"/>
      <c r="Y79" s="32"/>
      <c r="Z79" s="32"/>
    </row>
    <row r="80" spans="1:26" s="40" customFormat="1" ht="13.5" customHeight="1" x14ac:dyDescent="0.25">
      <c r="A80" s="32"/>
      <c r="B80" s="214"/>
      <c r="C80" s="194"/>
      <c r="D80" s="194"/>
      <c r="E80" s="194"/>
      <c r="F80" s="46" t="s">
        <v>77</v>
      </c>
      <c r="G80" s="47" t="str">
        <f t="shared" ref="G80" si="79">IF(E79&lt;0.125,"NA",IF(0.125&lt;=E79,(0.2*E79)))</f>
        <v>NA</v>
      </c>
      <c r="H80" s="48"/>
      <c r="I80" s="49"/>
      <c r="J80" s="50"/>
      <c r="K80" s="194"/>
      <c r="L80" s="194"/>
      <c r="M80" s="194"/>
      <c r="N80" s="194"/>
      <c r="O80" s="194"/>
      <c r="P80" s="199"/>
      <c r="Q80" s="32"/>
      <c r="R80" s="32"/>
      <c r="S80" s="32"/>
      <c r="T80" s="32"/>
      <c r="U80" s="32"/>
      <c r="V80" s="32"/>
      <c r="W80" s="32"/>
      <c r="X80" s="32"/>
      <c r="Y80" s="32"/>
      <c r="Z80" s="32"/>
    </row>
    <row r="81" spans="1:26" s="40" customFormat="1" ht="13.5" customHeight="1" x14ac:dyDescent="0.25">
      <c r="A81" s="32"/>
      <c r="B81" s="214"/>
      <c r="C81" s="194"/>
      <c r="D81" s="194"/>
      <c r="E81" s="194"/>
      <c r="F81" s="46" t="s">
        <v>78</v>
      </c>
      <c r="G81" s="47">
        <f t="shared" ref="G81" si="80">+E79*0.4</f>
        <v>3.9600000000000003E-2</v>
      </c>
      <c r="H81" s="48"/>
      <c r="I81" s="49"/>
      <c r="J81" s="50">
        <v>0.57899999999999996</v>
      </c>
      <c r="K81" s="194"/>
      <c r="L81" s="194"/>
      <c r="M81" s="194"/>
      <c r="N81" s="194"/>
      <c r="O81" s="194"/>
      <c r="P81" s="199"/>
      <c r="Q81" s="32"/>
      <c r="R81" s="32"/>
      <c r="S81" s="32"/>
      <c r="T81" s="32"/>
      <c r="U81" s="32"/>
      <c r="V81" s="32"/>
      <c r="W81" s="32"/>
      <c r="X81" s="32"/>
      <c r="Y81" s="32"/>
      <c r="Z81" s="32"/>
    </row>
    <row r="82" spans="1:26" s="40" customFormat="1" ht="13.5" customHeight="1" x14ac:dyDescent="0.25">
      <c r="A82" s="32"/>
      <c r="B82" s="214"/>
      <c r="C82" s="194"/>
      <c r="D82" s="194"/>
      <c r="E82" s="194"/>
      <c r="F82" s="46" t="s">
        <v>79</v>
      </c>
      <c r="G82" s="47" t="str">
        <f t="shared" ref="G82" si="81">IF(E79&lt;0.125,"NA",IF(0.125&lt;=E79,(0.8*E79)))</f>
        <v>NA</v>
      </c>
      <c r="H82" s="48"/>
      <c r="I82" s="49"/>
      <c r="J82" s="50"/>
      <c r="K82" s="194"/>
      <c r="L82" s="194"/>
      <c r="M82" s="194"/>
      <c r="N82" s="194"/>
      <c r="O82" s="194"/>
      <c r="P82" s="199"/>
      <c r="Q82" s="32"/>
      <c r="R82" s="32"/>
      <c r="S82" s="32"/>
      <c r="T82" s="32"/>
      <c r="U82" s="32"/>
      <c r="V82" s="32"/>
      <c r="W82" s="32"/>
      <c r="X82" s="32"/>
      <c r="Y82" s="32"/>
      <c r="Z82" s="32"/>
    </row>
    <row r="83" spans="1:26" s="40" customFormat="1" ht="13.5" customHeight="1" thickBot="1" x14ac:dyDescent="0.3">
      <c r="A83" s="32"/>
      <c r="B83" s="215"/>
      <c r="C83" s="195"/>
      <c r="D83" s="195"/>
      <c r="E83" s="195"/>
      <c r="F83" s="51" t="s">
        <v>80</v>
      </c>
      <c r="G83" s="52">
        <f t="shared" ref="G83" si="82">+E79</f>
        <v>9.9000000000000005E-2</v>
      </c>
      <c r="H83" s="53"/>
      <c r="I83" s="54"/>
      <c r="J83" s="55">
        <v>0.40400000000000003</v>
      </c>
      <c r="K83" s="195"/>
      <c r="L83" s="195"/>
      <c r="M83" s="195"/>
      <c r="N83" s="195"/>
      <c r="O83" s="195"/>
      <c r="P83" s="200"/>
      <c r="Q83" s="32"/>
      <c r="R83" s="32"/>
      <c r="S83" s="32"/>
      <c r="T83" s="32"/>
      <c r="U83" s="32"/>
      <c r="V83" s="32"/>
      <c r="W83" s="32"/>
      <c r="X83" s="32"/>
      <c r="Y83" s="32"/>
      <c r="Z83" s="32"/>
    </row>
    <row r="84" spans="1:26" s="40" customFormat="1" ht="13.5" customHeight="1" x14ac:dyDescent="0.25">
      <c r="A84" s="32"/>
      <c r="B84" s="213">
        <v>14</v>
      </c>
      <c r="C84" s="216">
        <f t="shared" ref="C84" si="83">+C79+$N$12</f>
        <v>26.22</v>
      </c>
      <c r="D84" s="193">
        <v>0</v>
      </c>
      <c r="E84" s="193">
        <v>0.1</v>
      </c>
      <c r="F84" s="41" t="s">
        <v>76</v>
      </c>
      <c r="G84" s="42">
        <v>0</v>
      </c>
      <c r="H84" s="43"/>
      <c r="I84" s="44"/>
      <c r="J84" s="45">
        <v>0.16400000000000001</v>
      </c>
      <c r="K84" s="193">
        <f t="shared" ref="K84" si="84">+IF(E84&lt;=0.12,(J86),(IF(E84&lt;0.16,((J85+2*J86+J87)/4),IF(E84&gt;=0.16,((J84+3*J85+2*J86+3*J87+J88)/10)))))</f>
        <v>0.17299999999999999</v>
      </c>
      <c r="L84" s="193">
        <f t="shared" ref="L84" si="85">ROUND(+(D79+D84)/2*(C84-C79),3)</f>
        <v>5.8999999999999997E-2</v>
      </c>
      <c r="M84" s="193">
        <f t="shared" ref="M84" si="86">ROUND(+K84*L84,4)</f>
        <v>1.0200000000000001E-2</v>
      </c>
      <c r="N84" s="196">
        <f t="shared" ref="N84" si="87">ROUND(+M84/$M$108*100,2)</f>
        <v>0.21</v>
      </c>
      <c r="O84" s="197"/>
      <c r="P84" s="198"/>
      <c r="Q84" s="32"/>
      <c r="R84" s="32"/>
      <c r="S84" s="32"/>
      <c r="T84" s="32"/>
      <c r="U84" s="32"/>
      <c r="V84" s="32"/>
      <c r="W84" s="32"/>
      <c r="X84" s="32"/>
      <c r="Y84" s="32"/>
      <c r="Z84" s="32"/>
    </row>
    <row r="85" spans="1:26" s="40" customFormat="1" ht="13.5" customHeight="1" x14ac:dyDescent="0.25">
      <c r="A85" s="32"/>
      <c r="B85" s="214"/>
      <c r="C85" s="194"/>
      <c r="D85" s="194"/>
      <c r="E85" s="194"/>
      <c r="F85" s="46" t="s">
        <v>77</v>
      </c>
      <c r="G85" s="47" t="str">
        <f t="shared" ref="G85" si="88">IF(E84&lt;0.125,"NA",IF(0.125&lt;=E84,(0.2*E84)))</f>
        <v>NA</v>
      </c>
      <c r="H85" s="48"/>
      <c r="I85" s="49"/>
      <c r="J85" s="50"/>
      <c r="K85" s="194"/>
      <c r="L85" s="194"/>
      <c r="M85" s="194"/>
      <c r="N85" s="194"/>
      <c r="O85" s="194"/>
      <c r="P85" s="199"/>
      <c r="Q85" s="32"/>
      <c r="R85" s="32"/>
      <c r="S85" s="32"/>
      <c r="T85" s="32"/>
      <c r="U85" s="32"/>
      <c r="V85" s="32"/>
      <c r="W85" s="32"/>
      <c r="X85" s="32"/>
      <c r="Y85" s="32"/>
      <c r="Z85" s="32"/>
    </row>
    <row r="86" spans="1:26" s="40" customFormat="1" ht="13.5" customHeight="1" x14ac:dyDescent="0.25">
      <c r="A86" s="32"/>
      <c r="B86" s="214"/>
      <c r="C86" s="194"/>
      <c r="D86" s="194"/>
      <c r="E86" s="194"/>
      <c r="F86" s="46" t="s">
        <v>78</v>
      </c>
      <c r="G86" s="47">
        <f t="shared" ref="G86" si="89">+E84*0.4</f>
        <v>4.0000000000000008E-2</v>
      </c>
      <c r="H86" s="48"/>
      <c r="I86" s="49"/>
      <c r="J86" s="50">
        <v>0.17299999999999999</v>
      </c>
      <c r="K86" s="194"/>
      <c r="L86" s="194"/>
      <c r="M86" s="194"/>
      <c r="N86" s="194"/>
      <c r="O86" s="194"/>
      <c r="P86" s="199"/>
      <c r="Q86" s="32"/>
      <c r="R86" s="32"/>
      <c r="S86" s="32"/>
      <c r="T86" s="32"/>
      <c r="U86" s="32"/>
      <c r="V86" s="32"/>
      <c r="W86" s="32"/>
      <c r="X86" s="32"/>
      <c r="Y86" s="32"/>
      <c r="Z86" s="32"/>
    </row>
    <row r="87" spans="1:26" s="40" customFormat="1" ht="13.5" customHeight="1" x14ac:dyDescent="0.25">
      <c r="A87" s="32"/>
      <c r="B87" s="214"/>
      <c r="C87" s="194"/>
      <c r="D87" s="194"/>
      <c r="E87" s="194"/>
      <c r="F87" s="46" t="s">
        <v>79</v>
      </c>
      <c r="G87" s="47" t="str">
        <f t="shared" ref="G87" si="90">IF(E84&lt;0.125,"NA",IF(0.125&lt;=E84,(0.8*E84)))</f>
        <v>NA</v>
      </c>
      <c r="H87" s="48"/>
      <c r="I87" s="49"/>
      <c r="J87" s="50"/>
      <c r="K87" s="194"/>
      <c r="L87" s="194"/>
      <c r="M87" s="194"/>
      <c r="N87" s="194"/>
      <c r="O87" s="194"/>
      <c r="P87" s="199"/>
      <c r="Q87" s="32"/>
      <c r="R87" s="32"/>
      <c r="S87" s="32"/>
      <c r="T87" s="32"/>
      <c r="U87" s="32"/>
      <c r="V87" s="32"/>
      <c r="W87" s="32"/>
      <c r="X87" s="32"/>
      <c r="Y87" s="32"/>
      <c r="Z87" s="32"/>
    </row>
    <row r="88" spans="1:26" s="40" customFormat="1" ht="13.5" customHeight="1" thickBot="1" x14ac:dyDescent="0.3">
      <c r="A88" s="32"/>
      <c r="B88" s="215"/>
      <c r="C88" s="195"/>
      <c r="D88" s="195"/>
      <c r="E88" s="195"/>
      <c r="F88" s="51" t="s">
        <v>80</v>
      </c>
      <c r="G88" s="52">
        <f t="shared" ref="G88" si="91">+E84</f>
        <v>0.1</v>
      </c>
      <c r="H88" s="53"/>
      <c r="I88" s="54"/>
      <c r="J88" s="55">
        <v>0.16800000000000001</v>
      </c>
      <c r="K88" s="195"/>
      <c r="L88" s="195"/>
      <c r="M88" s="195"/>
      <c r="N88" s="195"/>
      <c r="O88" s="195"/>
      <c r="P88" s="200"/>
      <c r="Q88" s="32"/>
      <c r="R88" s="32"/>
      <c r="S88" s="32"/>
      <c r="T88" s="32"/>
      <c r="U88" s="32"/>
      <c r="V88" s="32"/>
      <c r="W88" s="32"/>
      <c r="X88" s="32"/>
      <c r="Y88" s="32"/>
      <c r="Z88" s="32"/>
    </row>
    <row r="89" spans="1:26" s="3" customFormat="1" ht="13.5" customHeight="1" x14ac:dyDescent="0.2">
      <c r="B89" s="201" t="s">
        <v>28</v>
      </c>
      <c r="C89" s="204"/>
      <c r="D89" s="205"/>
      <c r="E89" s="205"/>
      <c r="F89" s="205"/>
      <c r="G89" s="205"/>
      <c r="H89" s="205"/>
      <c r="I89" s="205"/>
      <c r="J89" s="205"/>
      <c r="K89" s="205"/>
      <c r="L89" s="205"/>
      <c r="M89" s="205"/>
      <c r="N89" s="205"/>
      <c r="O89" s="205"/>
      <c r="P89" s="206"/>
    </row>
    <row r="90" spans="1:26" s="3" customFormat="1" ht="14.1" customHeight="1" x14ac:dyDescent="0.2">
      <c r="B90" s="202"/>
      <c r="C90" s="207"/>
      <c r="D90" s="208"/>
      <c r="E90" s="208"/>
      <c r="F90" s="208"/>
      <c r="G90" s="208"/>
      <c r="H90" s="208"/>
      <c r="I90" s="208"/>
      <c r="J90" s="208"/>
      <c r="K90" s="208"/>
      <c r="L90" s="208"/>
      <c r="M90" s="208"/>
      <c r="N90" s="208"/>
      <c r="O90" s="208"/>
      <c r="P90" s="209"/>
    </row>
    <row r="91" spans="1:26" s="3" customFormat="1" ht="14.1" customHeight="1" x14ac:dyDescent="0.2">
      <c r="B91" s="202"/>
      <c r="C91" s="207"/>
      <c r="D91" s="208"/>
      <c r="E91" s="208"/>
      <c r="F91" s="208"/>
      <c r="G91" s="208"/>
      <c r="H91" s="208"/>
      <c r="I91" s="208"/>
      <c r="J91" s="208"/>
      <c r="K91" s="208"/>
      <c r="L91" s="208"/>
      <c r="M91" s="208"/>
      <c r="N91" s="208"/>
      <c r="O91" s="208"/>
      <c r="P91" s="209"/>
    </row>
    <row r="92" spans="1:26" s="3" customFormat="1" ht="14.1" customHeight="1" x14ac:dyDescent="0.2">
      <c r="B92" s="202"/>
      <c r="C92" s="207"/>
      <c r="D92" s="208"/>
      <c r="E92" s="208"/>
      <c r="F92" s="208"/>
      <c r="G92" s="208"/>
      <c r="H92" s="208"/>
      <c r="I92" s="208"/>
      <c r="J92" s="208"/>
      <c r="K92" s="208"/>
      <c r="L92" s="208"/>
      <c r="M92" s="208"/>
      <c r="N92" s="208"/>
      <c r="O92" s="208"/>
      <c r="P92" s="209"/>
    </row>
    <row r="93" spans="1:26" s="3" customFormat="1" ht="14.1" customHeight="1" x14ac:dyDescent="0.2">
      <c r="B93" s="202"/>
      <c r="C93" s="207"/>
      <c r="D93" s="208"/>
      <c r="E93" s="208"/>
      <c r="F93" s="208"/>
      <c r="G93" s="208"/>
      <c r="H93" s="208"/>
      <c r="I93" s="208"/>
      <c r="J93" s="208"/>
      <c r="K93" s="208"/>
      <c r="L93" s="208"/>
      <c r="M93" s="208"/>
      <c r="N93" s="208"/>
      <c r="O93" s="208"/>
      <c r="P93" s="209"/>
    </row>
    <row r="94" spans="1:26" s="3" customFormat="1" ht="14.1" customHeight="1" thickBot="1" x14ac:dyDescent="0.25">
      <c r="B94" s="203"/>
      <c r="C94" s="210"/>
      <c r="D94" s="211"/>
      <c r="E94" s="211"/>
      <c r="F94" s="211"/>
      <c r="G94" s="211"/>
      <c r="H94" s="211"/>
      <c r="I94" s="211"/>
      <c r="J94" s="211"/>
      <c r="K94" s="211"/>
      <c r="L94" s="211"/>
      <c r="M94" s="211"/>
      <c r="N94" s="211"/>
      <c r="O94" s="211"/>
      <c r="P94" s="212"/>
    </row>
    <row r="95" spans="1:26" s="3" customFormat="1" ht="28.5" customHeight="1" thickBot="1" x14ac:dyDescent="0.25">
      <c r="A95" s="56"/>
      <c r="B95" s="57" t="s">
        <v>81</v>
      </c>
      <c r="C95" s="180" t="s">
        <v>82</v>
      </c>
      <c r="D95" s="180"/>
      <c r="E95" s="180"/>
      <c r="F95" s="180"/>
      <c r="G95" s="180"/>
      <c r="H95" s="181"/>
      <c r="I95" s="182"/>
      <c r="J95" s="57" t="s">
        <v>83</v>
      </c>
      <c r="K95" s="180" t="s">
        <v>84</v>
      </c>
      <c r="L95" s="180"/>
      <c r="M95" s="180"/>
      <c r="N95" s="180"/>
      <c r="O95" s="180"/>
      <c r="P95" s="181"/>
    </row>
    <row r="96" spans="1:26" s="3" customFormat="1" ht="28.5" customHeight="1" thickBot="1" x14ac:dyDescent="0.25">
      <c r="B96" s="58" t="s">
        <v>85</v>
      </c>
      <c r="C96" s="184" t="s">
        <v>86</v>
      </c>
      <c r="D96" s="184"/>
      <c r="E96" s="184"/>
      <c r="F96" s="184"/>
      <c r="G96" s="184"/>
      <c r="H96" s="185"/>
      <c r="I96" s="183"/>
      <c r="J96" s="58" t="s">
        <v>87</v>
      </c>
      <c r="K96" s="184" t="s">
        <v>88</v>
      </c>
      <c r="L96" s="184"/>
      <c r="M96" s="184"/>
      <c r="N96" s="184"/>
      <c r="O96" s="184"/>
      <c r="P96" s="185"/>
    </row>
    <row r="97" spans="1:26" s="19" customFormat="1" ht="13.5" customHeight="1" x14ac:dyDescent="0.25">
      <c r="A97" s="59"/>
      <c r="B97" s="186">
        <v>10</v>
      </c>
      <c r="C97" s="189">
        <v>21.22</v>
      </c>
      <c r="D97" s="191">
        <v>0.86</v>
      </c>
      <c r="E97" s="191">
        <v>0.88500000000000001</v>
      </c>
      <c r="F97" s="60" t="s">
        <v>76</v>
      </c>
      <c r="G97" s="60">
        <v>0.01</v>
      </c>
      <c r="H97" s="61"/>
      <c r="I97" s="62"/>
      <c r="J97" s="63">
        <v>0.246</v>
      </c>
      <c r="K97" s="192">
        <f>+AVERAGE(J97:J107)</f>
        <v>0.96836363636363643</v>
      </c>
      <c r="L97" s="171">
        <f>ROUND(+(D97+D102)/2*(C102-C97),3)</f>
        <v>0.85</v>
      </c>
      <c r="M97" s="174">
        <f>ROUND(+K97*L97,4)</f>
        <v>0.82310000000000005</v>
      </c>
      <c r="N97" s="171">
        <f>ROUND(+M97/$M$108*100,2)</f>
        <v>17.02</v>
      </c>
      <c r="O97" s="171"/>
      <c r="P97" s="175"/>
      <c r="Q97" s="64"/>
      <c r="R97" s="64"/>
      <c r="S97" s="64"/>
      <c r="T97" s="64"/>
      <c r="U97" s="64"/>
      <c r="V97" s="64"/>
      <c r="W97" s="64"/>
      <c r="X97" s="64"/>
      <c r="Y97" s="64"/>
      <c r="Z97" s="64"/>
    </row>
    <row r="98" spans="1:26" s="19" customFormat="1" ht="13.5" customHeight="1" x14ac:dyDescent="0.25">
      <c r="A98" s="59"/>
      <c r="B98" s="187"/>
      <c r="C98" s="172"/>
      <c r="D98" s="172"/>
      <c r="E98" s="172"/>
      <c r="F98" s="65" t="s">
        <v>89</v>
      </c>
      <c r="G98" s="66">
        <f>+E97*0.1</f>
        <v>8.8500000000000009E-2</v>
      </c>
      <c r="H98" s="67"/>
      <c r="I98" s="68"/>
      <c r="J98" s="69">
        <v>0.41499999999999998</v>
      </c>
      <c r="K98" s="172"/>
      <c r="L98" s="172"/>
      <c r="M98" s="172"/>
      <c r="N98" s="172"/>
      <c r="O98" s="172"/>
      <c r="P98" s="176"/>
      <c r="Q98" s="64"/>
      <c r="R98" s="64"/>
      <c r="S98" s="64"/>
      <c r="T98" s="64"/>
      <c r="U98" s="64"/>
      <c r="V98" s="64"/>
      <c r="W98" s="64"/>
      <c r="X98" s="64"/>
      <c r="Y98" s="64"/>
      <c r="Z98" s="64"/>
    </row>
    <row r="99" spans="1:26" s="19" customFormat="1" ht="13.5" customHeight="1" x14ac:dyDescent="0.25">
      <c r="A99" s="59"/>
      <c r="B99" s="187"/>
      <c r="C99" s="172"/>
      <c r="D99" s="172"/>
      <c r="E99" s="172"/>
      <c r="F99" s="65" t="s">
        <v>90</v>
      </c>
      <c r="G99" s="66">
        <f>+E97*0.2</f>
        <v>0.17700000000000002</v>
      </c>
      <c r="H99" s="67"/>
      <c r="I99" s="68"/>
      <c r="J99" s="69">
        <v>0.54300000000000004</v>
      </c>
      <c r="K99" s="172"/>
      <c r="L99" s="172"/>
      <c r="M99" s="172"/>
      <c r="N99" s="172"/>
      <c r="O99" s="172"/>
      <c r="P99" s="176"/>
      <c r="Q99" s="64"/>
      <c r="R99" s="64"/>
      <c r="S99" s="64"/>
      <c r="T99" s="64"/>
      <c r="U99" s="64"/>
      <c r="V99" s="64"/>
      <c r="W99" s="64"/>
      <c r="X99" s="64"/>
      <c r="Y99" s="64"/>
      <c r="Z99" s="64"/>
    </row>
    <row r="100" spans="1:26" s="19" customFormat="1" ht="13.5" customHeight="1" x14ac:dyDescent="0.25">
      <c r="A100" s="59"/>
      <c r="B100" s="187"/>
      <c r="C100" s="172"/>
      <c r="D100" s="172"/>
      <c r="E100" s="172"/>
      <c r="F100" s="65" t="s">
        <v>91</v>
      </c>
      <c r="G100" s="66">
        <f>+E97*0.3</f>
        <v>0.26550000000000001</v>
      </c>
      <c r="H100" s="67"/>
      <c r="I100" s="68"/>
      <c r="J100" s="69">
        <v>0.872</v>
      </c>
      <c r="K100" s="172"/>
      <c r="L100" s="172"/>
      <c r="M100" s="172"/>
      <c r="N100" s="172"/>
      <c r="O100" s="172"/>
      <c r="P100" s="176"/>
      <c r="Q100" s="64"/>
      <c r="R100" s="64"/>
      <c r="S100" s="64"/>
      <c r="T100" s="64"/>
      <c r="U100" s="64"/>
      <c r="V100" s="64"/>
      <c r="W100" s="64"/>
      <c r="X100" s="64"/>
      <c r="Y100" s="64"/>
      <c r="Z100" s="64"/>
    </row>
    <row r="101" spans="1:26" s="19" customFormat="1" ht="13.5" customHeight="1" x14ac:dyDescent="0.25">
      <c r="A101" s="59"/>
      <c r="B101" s="187"/>
      <c r="C101" s="190"/>
      <c r="D101" s="190"/>
      <c r="E101" s="172"/>
      <c r="F101" s="65" t="s">
        <v>92</v>
      </c>
      <c r="G101" s="66">
        <f>+E97*0.4</f>
        <v>0.35400000000000004</v>
      </c>
      <c r="H101" s="67"/>
      <c r="I101" s="68"/>
      <c r="J101" s="69">
        <v>1.1180000000000001</v>
      </c>
      <c r="K101" s="172"/>
      <c r="L101" s="172"/>
      <c r="M101" s="172"/>
      <c r="N101" s="172"/>
      <c r="O101" s="172"/>
      <c r="P101" s="176"/>
      <c r="Q101" s="64"/>
      <c r="R101" s="64"/>
      <c r="S101" s="64"/>
      <c r="T101" s="64"/>
      <c r="U101" s="64"/>
      <c r="V101" s="64"/>
      <c r="W101" s="64"/>
      <c r="X101" s="64"/>
      <c r="Y101" s="64"/>
      <c r="Z101" s="64"/>
    </row>
    <row r="102" spans="1:26" s="19" customFormat="1" ht="13.5" customHeight="1" x14ac:dyDescent="0.25">
      <c r="A102" s="59"/>
      <c r="B102" s="187"/>
      <c r="C102" s="178">
        <v>22.22</v>
      </c>
      <c r="D102" s="179">
        <v>0.83899999999999997</v>
      </c>
      <c r="E102" s="172"/>
      <c r="F102" s="65" t="s">
        <v>29</v>
      </c>
      <c r="G102" s="66">
        <f>+E97*0.5</f>
        <v>0.4425</v>
      </c>
      <c r="H102" s="67"/>
      <c r="I102" s="68"/>
      <c r="J102" s="69">
        <v>1.054</v>
      </c>
      <c r="K102" s="172"/>
      <c r="L102" s="172"/>
      <c r="M102" s="172"/>
      <c r="N102" s="172"/>
      <c r="O102" s="172"/>
      <c r="P102" s="176"/>
      <c r="Q102" s="64"/>
      <c r="R102" s="64"/>
      <c r="S102" s="64"/>
      <c r="T102" s="64"/>
      <c r="U102" s="64"/>
      <c r="V102" s="64"/>
      <c r="W102" s="64"/>
      <c r="X102" s="64"/>
      <c r="Y102" s="64"/>
      <c r="Z102" s="64"/>
    </row>
    <row r="103" spans="1:26" s="19" customFormat="1" ht="13.5" customHeight="1" x14ac:dyDescent="0.25">
      <c r="A103" s="59"/>
      <c r="B103" s="187"/>
      <c r="C103" s="172"/>
      <c r="D103" s="172"/>
      <c r="E103" s="172"/>
      <c r="F103" s="65" t="s">
        <v>93</v>
      </c>
      <c r="G103" s="66">
        <f>+E97*0.6</f>
        <v>0.53100000000000003</v>
      </c>
      <c r="H103" s="67"/>
      <c r="I103" s="68"/>
      <c r="J103" s="69">
        <v>1.2310000000000001</v>
      </c>
      <c r="K103" s="172"/>
      <c r="L103" s="172"/>
      <c r="M103" s="172"/>
      <c r="N103" s="172"/>
      <c r="O103" s="172"/>
      <c r="P103" s="176"/>
      <c r="Q103" s="64"/>
      <c r="R103" s="64"/>
      <c r="S103" s="64"/>
      <c r="T103" s="64"/>
      <c r="U103" s="64"/>
      <c r="V103" s="64"/>
      <c r="W103" s="64"/>
      <c r="X103" s="64"/>
      <c r="Y103" s="64"/>
      <c r="Z103" s="64"/>
    </row>
    <row r="104" spans="1:26" s="19" customFormat="1" ht="13.5" customHeight="1" x14ac:dyDescent="0.25">
      <c r="A104" s="59"/>
      <c r="B104" s="187"/>
      <c r="C104" s="172"/>
      <c r="D104" s="172"/>
      <c r="E104" s="172"/>
      <c r="F104" s="65" t="s">
        <v>94</v>
      </c>
      <c r="G104" s="66">
        <f>+E97*0.7</f>
        <v>0.61949999999999994</v>
      </c>
      <c r="H104" s="67"/>
      <c r="I104" s="68"/>
      <c r="J104" s="69">
        <v>1.2509999999999999</v>
      </c>
      <c r="K104" s="172"/>
      <c r="L104" s="172"/>
      <c r="M104" s="172"/>
      <c r="N104" s="172"/>
      <c r="O104" s="172"/>
      <c r="P104" s="176"/>
      <c r="Q104" s="64"/>
      <c r="R104" s="64"/>
      <c r="S104" s="64"/>
      <c r="T104" s="64"/>
      <c r="U104" s="64"/>
      <c r="V104" s="64"/>
      <c r="W104" s="64"/>
      <c r="X104" s="64"/>
      <c r="Y104" s="64"/>
      <c r="Z104" s="64"/>
    </row>
    <row r="105" spans="1:26" s="19" customFormat="1" ht="13.5" customHeight="1" x14ac:dyDescent="0.25">
      <c r="A105" s="59"/>
      <c r="B105" s="187"/>
      <c r="C105" s="172"/>
      <c r="D105" s="172"/>
      <c r="E105" s="172"/>
      <c r="F105" s="65" t="s">
        <v>95</v>
      </c>
      <c r="G105" s="66">
        <f>+E97*0.8</f>
        <v>0.70800000000000007</v>
      </c>
      <c r="H105" s="67"/>
      <c r="I105" s="68"/>
      <c r="J105" s="69">
        <v>1.3129999999999999</v>
      </c>
      <c r="K105" s="172"/>
      <c r="L105" s="172"/>
      <c r="M105" s="172"/>
      <c r="N105" s="172"/>
      <c r="O105" s="172"/>
      <c r="P105" s="176"/>
      <c r="Q105" s="64"/>
      <c r="R105" s="64"/>
      <c r="S105" s="64"/>
      <c r="T105" s="64"/>
      <c r="U105" s="64"/>
      <c r="V105" s="64"/>
      <c r="W105" s="64"/>
      <c r="X105" s="64"/>
      <c r="Y105" s="64"/>
      <c r="Z105" s="64"/>
    </row>
    <row r="106" spans="1:26" s="19" customFormat="1" ht="13.5" customHeight="1" x14ac:dyDescent="0.25">
      <c r="A106" s="59"/>
      <c r="B106" s="187"/>
      <c r="C106" s="172"/>
      <c r="D106" s="172"/>
      <c r="E106" s="172"/>
      <c r="F106" s="65" t="s">
        <v>96</v>
      </c>
      <c r="G106" s="66">
        <f>+E97*0.9</f>
        <v>0.79649999999999999</v>
      </c>
      <c r="H106" s="67"/>
      <c r="I106" s="68"/>
      <c r="J106" s="69">
        <v>1.321</v>
      </c>
      <c r="K106" s="172"/>
      <c r="L106" s="172"/>
      <c r="M106" s="172"/>
      <c r="N106" s="172"/>
      <c r="O106" s="172"/>
      <c r="P106" s="176"/>
      <c r="Q106" s="64"/>
      <c r="R106" s="64"/>
      <c r="S106" s="64"/>
      <c r="T106" s="64"/>
      <c r="U106" s="64"/>
      <c r="V106" s="64"/>
      <c r="W106" s="64"/>
      <c r="X106" s="64"/>
      <c r="Y106" s="64"/>
      <c r="Z106" s="64"/>
    </row>
    <row r="107" spans="1:26" s="19" customFormat="1" ht="15.75" thickBot="1" x14ac:dyDescent="0.3">
      <c r="A107" s="59"/>
      <c r="B107" s="188"/>
      <c r="C107" s="173"/>
      <c r="D107" s="173"/>
      <c r="E107" s="173"/>
      <c r="F107" s="70" t="s">
        <v>30</v>
      </c>
      <c r="G107" s="70">
        <f>+E97</f>
        <v>0.88500000000000001</v>
      </c>
      <c r="H107" s="71"/>
      <c r="I107" s="72"/>
      <c r="J107" s="73">
        <v>1.288</v>
      </c>
      <c r="K107" s="173"/>
      <c r="L107" s="173"/>
      <c r="M107" s="173"/>
      <c r="N107" s="173"/>
      <c r="O107" s="173"/>
      <c r="P107" s="177"/>
      <c r="Q107" s="64"/>
      <c r="R107" s="64"/>
      <c r="S107" s="64"/>
      <c r="T107" s="64"/>
      <c r="U107" s="64"/>
      <c r="V107" s="64"/>
      <c r="W107" s="64"/>
      <c r="X107" s="64"/>
      <c r="Y107" s="64"/>
      <c r="Z107" s="64"/>
    </row>
    <row r="108" spans="1:26" s="3" customFormat="1" ht="12.75" x14ac:dyDescent="0.2">
      <c r="A108" s="11"/>
      <c r="B108" s="159" t="s">
        <v>31</v>
      </c>
      <c r="C108" s="159"/>
      <c r="D108" s="159"/>
      <c r="E108" s="159"/>
      <c r="F108" s="159"/>
      <c r="G108" s="159"/>
      <c r="H108" s="159"/>
      <c r="I108" s="159"/>
      <c r="J108" s="159"/>
      <c r="K108" s="16">
        <f>ROUND(+M108/L108,3)</f>
        <v>0.78300000000000003</v>
      </c>
      <c r="L108" s="15">
        <f>SUM(L19:L107)</f>
        <v>6.1739999999999995</v>
      </c>
      <c r="M108" s="14">
        <f>SUM(M19:M107)</f>
        <v>4.835</v>
      </c>
      <c r="N108" s="12">
        <f>ROUND(SUM(N19:N107),0)</f>
        <v>100</v>
      </c>
      <c r="O108" s="161" t="s">
        <v>32</v>
      </c>
      <c r="P108" s="163"/>
    </row>
    <row r="109" spans="1:26" s="3" customFormat="1" ht="15" customHeight="1" thickBot="1" x14ac:dyDescent="0.25">
      <c r="A109" s="11"/>
      <c r="B109" s="160"/>
      <c r="C109" s="160"/>
      <c r="D109" s="160"/>
      <c r="E109" s="160"/>
      <c r="F109" s="160"/>
      <c r="G109" s="160"/>
      <c r="H109" s="160"/>
      <c r="I109" s="160"/>
      <c r="J109" s="160"/>
      <c r="K109" s="13" t="s">
        <v>33</v>
      </c>
      <c r="L109" s="13" t="s">
        <v>49</v>
      </c>
      <c r="M109" s="13" t="s">
        <v>102</v>
      </c>
      <c r="N109" s="13" t="s">
        <v>34</v>
      </c>
      <c r="O109" s="162"/>
      <c r="P109" s="164"/>
    </row>
    <row r="110" spans="1:26" ht="15" customHeight="1" thickBot="1" x14ac:dyDescent="0.3">
      <c r="A110" s="5"/>
      <c r="B110" s="165" t="s">
        <v>97</v>
      </c>
      <c r="C110" s="166"/>
      <c r="D110" s="166"/>
      <c r="E110" s="166"/>
      <c r="F110" s="167"/>
      <c r="G110" s="165" t="s">
        <v>98</v>
      </c>
      <c r="H110" s="166"/>
      <c r="I110" s="166"/>
      <c r="J110" s="166"/>
      <c r="K110" s="167"/>
      <c r="L110" s="168" t="s">
        <v>50</v>
      </c>
      <c r="M110" s="169"/>
      <c r="N110" s="169"/>
      <c r="O110" s="169"/>
      <c r="P110" s="170"/>
    </row>
    <row r="111" spans="1:26" ht="15" customHeight="1" x14ac:dyDescent="0.25">
      <c r="A111" s="5"/>
      <c r="B111" s="129"/>
      <c r="C111" s="130"/>
      <c r="D111" s="130"/>
      <c r="E111" s="130"/>
      <c r="F111" s="131"/>
      <c r="G111" s="129"/>
      <c r="H111" s="130"/>
      <c r="I111" s="130"/>
      <c r="J111" s="130"/>
      <c r="K111" s="131"/>
      <c r="L111" s="138" t="s">
        <v>99</v>
      </c>
      <c r="M111" s="139"/>
      <c r="N111" s="139"/>
      <c r="O111" s="140">
        <f>+AVERAGE(E19:E88)</f>
        <v>0.43235714285714283</v>
      </c>
      <c r="P111" s="141"/>
    </row>
    <row r="112" spans="1:26" ht="15" customHeight="1" thickBot="1" x14ac:dyDescent="0.3">
      <c r="A112" s="5"/>
      <c r="B112" s="132"/>
      <c r="C112" s="133"/>
      <c r="D112" s="133"/>
      <c r="E112" s="133"/>
      <c r="F112" s="134"/>
      <c r="G112" s="132"/>
      <c r="H112" s="133"/>
      <c r="I112" s="133"/>
      <c r="J112" s="133"/>
      <c r="K112" s="134"/>
      <c r="L112" s="142" t="s">
        <v>100</v>
      </c>
      <c r="M112" s="143"/>
      <c r="N112" s="143"/>
      <c r="O112" s="144">
        <f>MAX(E19:E88)</f>
        <v>0.88500000000000001</v>
      </c>
      <c r="P112" s="145"/>
    </row>
    <row r="113" spans="1:16" ht="18.600000000000001" customHeight="1" x14ac:dyDescent="0.25">
      <c r="A113" s="6"/>
      <c r="B113" s="132"/>
      <c r="C113" s="133"/>
      <c r="D113" s="133"/>
      <c r="E113" s="133"/>
      <c r="F113" s="134"/>
      <c r="G113" s="132"/>
      <c r="H113" s="133"/>
      <c r="I113" s="133"/>
      <c r="J113" s="133"/>
      <c r="K113" s="134"/>
      <c r="L113" s="146"/>
      <c r="M113" s="147"/>
      <c r="N113" s="147"/>
      <c r="O113" s="147"/>
      <c r="P113" s="148"/>
    </row>
    <row r="114" spans="1:16" ht="42" customHeight="1" x14ac:dyDescent="0.25">
      <c r="A114" s="10"/>
      <c r="B114" s="132"/>
      <c r="C114" s="133"/>
      <c r="D114" s="133"/>
      <c r="E114" s="133"/>
      <c r="F114" s="134"/>
      <c r="G114" s="132"/>
      <c r="H114" s="133"/>
      <c r="I114" s="133"/>
      <c r="J114" s="133"/>
      <c r="K114" s="134"/>
      <c r="L114" s="149"/>
      <c r="M114" s="150"/>
      <c r="N114" s="150"/>
      <c r="O114" s="150"/>
      <c r="P114" s="151"/>
    </row>
    <row r="115" spans="1:16" ht="15" customHeight="1" thickBot="1" x14ac:dyDescent="0.3">
      <c r="A115" s="5"/>
      <c r="B115" s="132"/>
      <c r="C115" s="133"/>
      <c r="D115" s="133"/>
      <c r="E115" s="133"/>
      <c r="F115" s="134"/>
      <c r="G115" s="132"/>
      <c r="H115" s="133"/>
      <c r="I115" s="133"/>
      <c r="J115" s="133"/>
      <c r="K115" s="134"/>
      <c r="L115" s="152" t="s">
        <v>110</v>
      </c>
      <c r="M115" s="153"/>
      <c r="N115" s="153"/>
      <c r="O115" s="153"/>
      <c r="P115" s="154"/>
    </row>
    <row r="116" spans="1:16" ht="22.5" customHeight="1" thickBot="1" x14ac:dyDescent="0.3">
      <c r="A116" s="5"/>
      <c r="B116" s="132"/>
      <c r="C116" s="133"/>
      <c r="D116" s="133"/>
      <c r="E116" s="133"/>
      <c r="F116" s="134"/>
      <c r="G116" s="132"/>
      <c r="H116" s="133"/>
      <c r="I116" s="133"/>
      <c r="J116" s="133"/>
      <c r="K116" s="134"/>
      <c r="L116" s="155" t="s">
        <v>35</v>
      </c>
      <c r="M116" s="156"/>
      <c r="N116" s="156"/>
      <c r="O116" s="156"/>
      <c r="P116" s="97">
        <v>9.5</v>
      </c>
    </row>
    <row r="117" spans="1:16" ht="32.25" customHeight="1" thickBot="1" x14ac:dyDescent="0.3">
      <c r="A117" s="5"/>
      <c r="B117" s="135"/>
      <c r="C117" s="136"/>
      <c r="D117" s="136"/>
      <c r="E117" s="136"/>
      <c r="F117" s="137"/>
      <c r="G117" s="135"/>
      <c r="H117" s="136"/>
      <c r="I117" s="136"/>
      <c r="J117" s="136"/>
      <c r="K117" s="137"/>
      <c r="L117" s="157" t="s">
        <v>111</v>
      </c>
      <c r="M117" s="158"/>
      <c r="N117" s="158"/>
      <c r="O117" s="158"/>
      <c r="P117" s="97">
        <v>1.1100000000000001</v>
      </c>
    </row>
    <row r="118" spans="1:16" ht="23.45" customHeight="1" thickBot="1" x14ac:dyDescent="0.3">
      <c r="A118" s="7"/>
      <c r="B118" s="113"/>
      <c r="C118" s="113"/>
      <c r="D118" s="113"/>
      <c r="E118" s="113"/>
      <c r="F118" s="113"/>
      <c r="G118" s="113"/>
      <c r="H118" s="113"/>
      <c r="I118" s="113"/>
      <c r="J118" s="113"/>
      <c r="K118" s="113"/>
      <c r="L118" s="113"/>
      <c r="M118" s="113"/>
      <c r="N118" s="113"/>
      <c r="O118" s="113"/>
      <c r="P118" s="113"/>
    </row>
    <row r="119" spans="1:16" ht="15.75" thickBot="1" x14ac:dyDescent="0.3">
      <c r="A119" s="114" t="s">
        <v>36</v>
      </c>
      <c r="B119" s="115"/>
      <c r="C119" s="115"/>
      <c r="D119" s="115"/>
      <c r="E119" s="115"/>
      <c r="F119" s="115"/>
      <c r="G119" s="115"/>
      <c r="H119" s="115"/>
      <c r="I119" s="115"/>
      <c r="J119" s="115"/>
      <c r="K119" s="115"/>
      <c r="L119" s="115"/>
      <c r="M119" s="115"/>
      <c r="N119" s="115"/>
      <c r="O119" s="115"/>
      <c r="P119" s="116"/>
    </row>
    <row r="120" spans="1:16" ht="159" customHeight="1" thickBot="1" x14ac:dyDescent="0.3">
      <c r="A120" s="4"/>
      <c r="B120" s="117"/>
      <c r="C120" s="118"/>
      <c r="D120" s="118"/>
      <c r="E120" s="118"/>
      <c r="F120" s="118"/>
      <c r="G120" s="119"/>
      <c r="H120" s="120"/>
      <c r="I120" s="120"/>
      <c r="J120" s="120"/>
      <c r="K120" s="121"/>
      <c r="L120" s="120"/>
      <c r="M120" s="120"/>
      <c r="N120" s="120"/>
      <c r="O120" s="120"/>
      <c r="P120" s="121"/>
    </row>
    <row r="121" spans="1:16" ht="21.75" customHeight="1" thickBot="1" x14ac:dyDescent="0.3">
      <c r="A121" s="4"/>
      <c r="B121" s="122" t="s">
        <v>112</v>
      </c>
      <c r="C121" s="123"/>
      <c r="D121" s="123"/>
      <c r="E121" s="123"/>
      <c r="F121" s="124"/>
      <c r="G121" s="125" t="s">
        <v>113</v>
      </c>
      <c r="H121" s="126"/>
      <c r="I121" s="126"/>
      <c r="J121" s="126"/>
      <c r="K121" s="127"/>
      <c r="L121" s="122" t="s">
        <v>114</v>
      </c>
      <c r="M121" s="123"/>
      <c r="N121" s="123"/>
      <c r="O121" s="123"/>
      <c r="P121" s="128"/>
    </row>
    <row r="122" spans="1:16" s="9" customFormat="1" ht="16.899999999999999" customHeight="1" thickBot="1" x14ac:dyDescent="0.3">
      <c r="A122" s="8"/>
      <c r="B122" s="108"/>
      <c r="C122" s="108"/>
      <c r="D122" s="108"/>
      <c r="E122" s="108"/>
      <c r="F122" s="108"/>
      <c r="G122" s="108"/>
      <c r="H122" s="108"/>
      <c r="I122" s="108"/>
      <c r="J122" s="108"/>
      <c r="K122" s="108"/>
      <c r="L122" s="108"/>
      <c r="M122" s="108"/>
      <c r="N122" s="108"/>
      <c r="O122" s="108"/>
      <c r="P122" s="109"/>
    </row>
    <row r="123" spans="1:16" s="3" customFormat="1" ht="15.75" customHeight="1" thickBot="1" x14ac:dyDescent="0.25">
      <c r="A123" s="110" t="s">
        <v>37</v>
      </c>
      <c r="B123" s="111"/>
      <c r="C123" s="111"/>
      <c r="D123" s="111"/>
      <c r="E123" s="111"/>
      <c r="F123" s="111"/>
      <c r="G123" s="111"/>
      <c r="H123" s="111"/>
      <c r="I123" s="111"/>
      <c r="J123" s="111" t="s">
        <v>38</v>
      </c>
      <c r="K123" s="111"/>
      <c r="L123" s="111"/>
      <c r="M123" s="111"/>
      <c r="N123" s="111"/>
      <c r="O123" s="111"/>
      <c r="P123" s="112"/>
    </row>
  </sheetData>
  <mergeCells count="245">
    <mergeCell ref="B4:P4"/>
    <mergeCell ref="C5:D5"/>
    <mergeCell ref="H5:P5"/>
    <mergeCell ref="B2:D3"/>
    <mergeCell ref="E2:N3"/>
    <mergeCell ref="O2:P3"/>
    <mergeCell ref="B6:C6"/>
    <mergeCell ref="D6:I6"/>
    <mergeCell ref="K6:L6"/>
    <mergeCell ref="M6:N6"/>
    <mergeCell ref="B7:B8"/>
    <mergeCell ref="C7:D7"/>
    <mergeCell ref="F7:I7"/>
    <mergeCell ref="J7:M7"/>
    <mergeCell ref="N7:O7"/>
    <mergeCell ref="C8:D8"/>
    <mergeCell ref="F8:I8"/>
    <mergeCell ref="J8:M8"/>
    <mergeCell ref="N8:O8"/>
    <mergeCell ref="B9:B12"/>
    <mergeCell ref="C9:C10"/>
    <mergeCell ref="D9:E9"/>
    <mergeCell ref="G9:G10"/>
    <mergeCell ref="H9:I9"/>
    <mergeCell ref="K9:K10"/>
    <mergeCell ref="L9:P10"/>
    <mergeCell ref="O11:P11"/>
    <mergeCell ref="C12:D12"/>
    <mergeCell ref="F12:G12"/>
    <mergeCell ref="I12:J12"/>
    <mergeCell ref="L12:M12"/>
    <mergeCell ref="O12:P12"/>
    <mergeCell ref="D10:E10"/>
    <mergeCell ref="H10:I10"/>
    <mergeCell ref="C11:D11"/>
    <mergeCell ref="F11:G11"/>
    <mergeCell ref="I11:J11"/>
    <mergeCell ref="L11:M11"/>
    <mergeCell ref="F15:I15"/>
    <mergeCell ref="J15:M15"/>
    <mergeCell ref="N15:P15"/>
    <mergeCell ref="B16:B17"/>
    <mergeCell ref="C16:C17"/>
    <mergeCell ref="D16:D17"/>
    <mergeCell ref="E16:E17"/>
    <mergeCell ref="F16:G17"/>
    <mergeCell ref="H16:H17"/>
    <mergeCell ref="I16:I17"/>
    <mergeCell ref="B13:B15"/>
    <mergeCell ref="C13:E13"/>
    <mergeCell ref="F13:I13"/>
    <mergeCell ref="J13:M13"/>
    <mergeCell ref="N13:P13"/>
    <mergeCell ref="C14:E14"/>
    <mergeCell ref="F14:I14"/>
    <mergeCell ref="J14:M14"/>
    <mergeCell ref="N14:P14"/>
    <mergeCell ref="C15:E15"/>
    <mergeCell ref="M19:M23"/>
    <mergeCell ref="N19:N23"/>
    <mergeCell ref="O19:O23"/>
    <mergeCell ref="P19:P23"/>
    <mergeCell ref="B24:B28"/>
    <mergeCell ref="C24:C28"/>
    <mergeCell ref="D24:D28"/>
    <mergeCell ref="E24:E28"/>
    <mergeCell ref="K24:K28"/>
    <mergeCell ref="L24:L28"/>
    <mergeCell ref="B19:B23"/>
    <mergeCell ref="C19:C23"/>
    <mergeCell ref="D19:D23"/>
    <mergeCell ref="E19:E23"/>
    <mergeCell ref="K19:K23"/>
    <mergeCell ref="L19:L23"/>
    <mergeCell ref="M24:M28"/>
    <mergeCell ref="N24:N28"/>
    <mergeCell ref="O24:O28"/>
    <mergeCell ref="P24:P28"/>
    <mergeCell ref="B29:B33"/>
    <mergeCell ref="C29:C33"/>
    <mergeCell ref="D29:D33"/>
    <mergeCell ref="E29:E33"/>
    <mergeCell ref="K29:K33"/>
    <mergeCell ref="L29:L33"/>
    <mergeCell ref="M29:M33"/>
    <mergeCell ref="N29:N33"/>
    <mergeCell ref="O29:O33"/>
    <mergeCell ref="P29:P33"/>
    <mergeCell ref="B34:B38"/>
    <mergeCell ref="C34:C38"/>
    <mergeCell ref="D34:D38"/>
    <mergeCell ref="E34:E38"/>
    <mergeCell ref="K34:K38"/>
    <mergeCell ref="L34:L38"/>
    <mergeCell ref="M34:M38"/>
    <mergeCell ref="N34:N38"/>
    <mergeCell ref="O34:O38"/>
    <mergeCell ref="P34:P38"/>
    <mergeCell ref="B39:B43"/>
    <mergeCell ref="C39:C43"/>
    <mergeCell ref="D39:D43"/>
    <mergeCell ref="E39:E43"/>
    <mergeCell ref="K39:K43"/>
    <mergeCell ref="L39:L43"/>
    <mergeCell ref="M39:M43"/>
    <mergeCell ref="N39:N43"/>
    <mergeCell ref="O39:O43"/>
    <mergeCell ref="P39:P43"/>
    <mergeCell ref="B44:B48"/>
    <mergeCell ref="C44:C48"/>
    <mergeCell ref="D44:D48"/>
    <mergeCell ref="E44:E48"/>
    <mergeCell ref="K44:K48"/>
    <mergeCell ref="L44:L48"/>
    <mergeCell ref="M44:M48"/>
    <mergeCell ref="N44:N48"/>
    <mergeCell ref="O44:O48"/>
    <mergeCell ref="P44:P48"/>
    <mergeCell ref="B49:B53"/>
    <mergeCell ref="C49:C53"/>
    <mergeCell ref="D49:D53"/>
    <mergeCell ref="E49:E53"/>
    <mergeCell ref="K49:K53"/>
    <mergeCell ref="L49:L53"/>
    <mergeCell ref="M49:M53"/>
    <mergeCell ref="N49:N53"/>
    <mergeCell ref="O49:O53"/>
    <mergeCell ref="P49:P53"/>
    <mergeCell ref="B54:B58"/>
    <mergeCell ref="C54:C58"/>
    <mergeCell ref="D54:D58"/>
    <mergeCell ref="E54:E58"/>
    <mergeCell ref="K54:K58"/>
    <mergeCell ref="L54:L58"/>
    <mergeCell ref="M54:M58"/>
    <mergeCell ref="N54:N58"/>
    <mergeCell ref="O54:O58"/>
    <mergeCell ref="P54:P58"/>
    <mergeCell ref="B59:B63"/>
    <mergeCell ref="C59:C63"/>
    <mergeCell ref="D59:D63"/>
    <mergeCell ref="E59:E63"/>
    <mergeCell ref="K59:K63"/>
    <mergeCell ref="L59:L63"/>
    <mergeCell ref="M59:M63"/>
    <mergeCell ref="N59:N63"/>
    <mergeCell ref="O59:O63"/>
    <mergeCell ref="P59:P63"/>
    <mergeCell ref="B64:B68"/>
    <mergeCell ref="C64:C68"/>
    <mergeCell ref="D64:D68"/>
    <mergeCell ref="E64:E68"/>
    <mergeCell ref="K64:K68"/>
    <mergeCell ref="L64:L68"/>
    <mergeCell ref="M64:M68"/>
    <mergeCell ref="N64:N68"/>
    <mergeCell ref="O64:O68"/>
    <mergeCell ref="P64:P68"/>
    <mergeCell ref="B69:B73"/>
    <mergeCell ref="C69:C73"/>
    <mergeCell ref="D69:D73"/>
    <mergeCell ref="E69:E73"/>
    <mergeCell ref="K69:K73"/>
    <mergeCell ref="L69:L73"/>
    <mergeCell ref="M69:M73"/>
    <mergeCell ref="N69:N73"/>
    <mergeCell ref="O69:O73"/>
    <mergeCell ref="P69:P73"/>
    <mergeCell ref="B74:B78"/>
    <mergeCell ref="C74:C78"/>
    <mergeCell ref="D74:D78"/>
    <mergeCell ref="E74:E78"/>
    <mergeCell ref="K74:K78"/>
    <mergeCell ref="L74:L78"/>
    <mergeCell ref="M74:M78"/>
    <mergeCell ref="N74:N78"/>
    <mergeCell ref="O74:O78"/>
    <mergeCell ref="P74:P78"/>
    <mergeCell ref="B79:B83"/>
    <mergeCell ref="C79:C83"/>
    <mergeCell ref="D79:D83"/>
    <mergeCell ref="E79:E83"/>
    <mergeCell ref="K79:K83"/>
    <mergeCell ref="L79:L83"/>
    <mergeCell ref="M84:M88"/>
    <mergeCell ref="N84:N88"/>
    <mergeCell ref="O84:O88"/>
    <mergeCell ref="P84:P88"/>
    <mergeCell ref="B89:B94"/>
    <mergeCell ref="C89:P94"/>
    <mergeCell ref="M79:M83"/>
    <mergeCell ref="N79:N83"/>
    <mergeCell ref="O79:O83"/>
    <mergeCell ref="P79:P83"/>
    <mergeCell ref="B84:B88"/>
    <mergeCell ref="C84:C88"/>
    <mergeCell ref="D84:D88"/>
    <mergeCell ref="E84:E88"/>
    <mergeCell ref="K84:K88"/>
    <mergeCell ref="L84:L88"/>
    <mergeCell ref="C95:H95"/>
    <mergeCell ref="I95:I96"/>
    <mergeCell ref="K95:P95"/>
    <mergeCell ref="C96:H96"/>
    <mergeCell ref="K96:P96"/>
    <mergeCell ref="B97:B107"/>
    <mergeCell ref="C97:C101"/>
    <mergeCell ref="D97:D101"/>
    <mergeCell ref="E97:E107"/>
    <mergeCell ref="K97:K107"/>
    <mergeCell ref="B108:J109"/>
    <mergeCell ref="O108:O109"/>
    <mergeCell ref="P108:P109"/>
    <mergeCell ref="B110:F110"/>
    <mergeCell ref="G110:K110"/>
    <mergeCell ref="L110:P110"/>
    <mergeCell ref="L97:L107"/>
    <mergeCell ref="M97:M107"/>
    <mergeCell ref="N97:N107"/>
    <mergeCell ref="O97:O107"/>
    <mergeCell ref="P97:P107"/>
    <mergeCell ref="C102:C107"/>
    <mergeCell ref="D102:D107"/>
    <mergeCell ref="B111:F117"/>
    <mergeCell ref="G111:K117"/>
    <mergeCell ref="L111:N111"/>
    <mergeCell ref="O111:P111"/>
    <mergeCell ref="L112:N112"/>
    <mergeCell ref="O112:P112"/>
    <mergeCell ref="L113:P115"/>
    <mergeCell ref="L116:O116"/>
    <mergeCell ref="L117:O117"/>
    <mergeCell ref="B122:P122"/>
    <mergeCell ref="A123:C123"/>
    <mergeCell ref="D123:I123"/>
    <mergeCell ref="J123:K123"/>
    <mergeCell ref="L123:P123"/>
    <mergeCell ref="B118:P118"/>
    <mergeCell ref="A119:P119"/>
    <mergeCell ref="B120:F120"/>
    <mergeCell ref="G120:K120"/>
    <mergeCell ref="L120:P120"/>
    <mergeCell ref="B121:F121"/>
    <mergeCell ref="G121:K121"/>
    <mergeCell ref="L121:P121"/>
  </mergeCells>
  <printOptions horizontalCentered="1"/>
  <pageMargins left="0.35433070866141736" right="0.23622047244094491" top="0.74803149606299213" bottom="0.74803149606299213" header="0.19685039370078741" footer="0.31496062992125984"/>
  <pageSetup scale="63" fitToHeight="0" orientation="portrait" r:id="rId1"/>
  <headerFooter>
    <oddHeader>&amp;C&amp;"-,Negrita Cursiva"&amp;12Protocolo integrado de aforo en ríos de montaña Universidad Nacional de Colombia-Sede Manizales</oddHeader>
  </headerFooter>
  <drawing r:id="rId2"/>
  <picture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Z123"/>
  <sheetViews>
    <sheetView view="pageBreakPreview" zoomScaleSheetLayoutView="100" zoomScalePageLayoutView="110" workbookViewId="0">
      <selection activeCell="H5" sqref="H5:P5"/>
    </sheetView>
  </sheetViews>
  <sheetFormatPr baseColWidth="10" defaultColWidth="11.42578125" defaultRowHeight="15" x14ac:dyDescent="0.25"/>
  <cols>
    <col min="1" max="1" width="0.140625" customWidth="1"/>
    <col min="2" max="2" width="9.5703125" customWidth="1"/>
    <col min="3" max="16" width="10.7109375" customWidth="1"/>
  </cols>
  <sheetData>
    <row r="1" spans="1:26" ht="4.9000000000000004" customHeight="1" thickBot="1" x14ac:dyDescent="0.3">
      <c r="J1" s="17"/>
    </row>
    <row r="2" spans="1:26" s="2" customFormat="1" ht="30" customHeight="1" x14ac:dyDescent="0.25">
      <c r="A2" s="312"/>
      <c r="B2" s="313"/>
      <c r="C2" s="314"/>
      <c r="D2" s="315"/>
      <c r="E2" s="316" t="s">
        <v>122</v>
      </c>
      <c r="F2" s="317"/>
      <c r="G2" s="317"/>
      <c r="H2" s="317"/>
      <c r="I2" s="317"/>
      <c r="J2" s="317"/>
      <c r="K2" s="317"/>
      <c r="L2" s="317"/>
      <c r="M2" s="317"/>
      <c r="N2" s="317"/>
      <c r="O2" s="318"/>
      <c r="P2" s="319"/>
    </row>
    <row r="3" spans="1:26" s="2" customFormat="1" ht="25.5" customHeight="1" thickBot="1" x14ac:dyDescent="0.3">
      <c r="A3" s="312"/>
      <c r="B3" s="320"/>
      <c r="C3" s="321"/>
      <c r="D3" s="322"/>
      <c r="E3" s="323"/>
      <c r="F3" s="324"/>
      <c r="G3" s="324"/>
      <c r="H3" s="324"/>
      <c r="I3" s="324"/>
      <c r="J3" s="324"/>
      <c r="K3" s="324"/>
      <c r="L3" s="324"/>
      <c r="M3" s="324"/>
      <c r="N3" s="324"/>
      <c r="O3" s="325"/>
      <c r="P3" s="326"/>
    </row>
    <row r="4" spans="1:26" s="19" customFormat="1" ht="11.25" customHeight="1" thickBot="1" x14ac:dyDescent="0.3">
      <c r="A4" s="18"/>
      <c r="B4" s="299"/>
      <c r="C4" s="228"/>
      <c r="D4" s="228"/>
      <c r="E4" s="228"/>
      <c r="F4" s="228"/>
      <c r="G4" s="228"/>
      <c r="H4" s="228"/>
      <c r="I4" s="228"/>
      <c r="J4" s="228"/>
      <c r="K4" s="228"/>
      <c r="L4" s="228"/>
      <c r="M4" s="228"/>
      <c r="N4" s="228"/>
      <c r="O4" s="228"/>
      <c r="P4" s="228"/>
      <c r="Q4" s="2"/>
      <c r="R4" s="2"/>
      <c r="S4" s="2"/>
      <c r="T4" s="2"/>
      <c r="U4" s="2"/>
      <c r="V4" s="2"/>
      <c r="W4" s="2"/>
      <c r="X4" s="2"/>
      <c r="Y4" s="2"/>
      <c r="Z4" s="2"/>
    </row>
    <row r="5" spans="1:26" s="22" customFormat="1" ht="31.5" customHeight="1" thickBot="1" x14ac:dyDescent="0.3">
      <c r="A5" s="20"/>
      <c r="B5" s="76" t="s">
        <v>0</v>
      </c>
      <c r="C5" s="300">
        <v>43083</v>
      </c>
      <c r="D5" s="301"/>
      <c r="E5" s="77" t="s">
        <v>51</v>
      </c>
      <c r="F5" s="78">
        <v>2</v>
      </c>
      <c r="G5" s="79" t="s">
        <v>1</v>
      </c>
      <c r="H5" s="302" t="s">
        <v>123</v>
      </c>
      <c r="I5" s="303"/>
      <c r="J5" s="303"/>
      <c r="K5" s="303"/>
      <c r="L5" s="303"/>
      <c r="M5" s="303"/>
      <c r="N5" s="303"/>
      <c r="O5" s="303"/>
      <c r="P5" s="304"/>
      <c r="Q5" s="21"/>
      <c r="R5" s="21"/>
      <c r="S5" s="21"/>
      <c r="T5" s="21"/>
      <c r="U5" s="21"/>
      <c r="V5" s="21"/>
      <c r="W5" s="21"/>
      <c r="X5" s="21"/>
      <c r="Y5" s="21"/>
      <c r="Z5" s="21"/>
    </row>
    <row r="6" spans="1:26" s="84" customFormat="1" ht="21.75" customHeight="1" thickBot="1" x14ac:dyDescent="0.3">
      <c r="A6" s="80"/>
      <c r="B6" s="283" t="s">
        <v>2</v>
      </c>
      <c r="C6" s="284"/>
      <c r="D6" s="285" t="s">
        <v>115</v>
      </c>
      <c r="E6" s="286"/>
      <c r="F6" s="286"/>
      <c r="G6" s="286"/>
      <c r="H6" s="286"/>
      <c r="I6" s="287"/>
      <c r="J6" s="81" t="s">
        <v>3</v>
      </c>
      <c r="K6" s="288" t="s">
        <v>106</v>
      </c>
      <c r="L6" s="287"/>
      <c r="M6" s="288" t="s">
        <v>107</v>
      </c>
      <c r="N6" s="289"/>
      <c r="O6" s="82" t="s">
        <v>52</v>
      </c>
      <c r="P6" s="83">
        <v>1860</v>
      </c>
    </row>
    <row r="7" spans="1:26" s="22" customFormat="1" ht="21.75" customHeight="1" x14ac:dyDescent="0.25">
      <c r="B7" s="290" t="s">
        <v>53</v>
      </c>
      <c r="C7" s="291" t="s">
        <v>54</v>
      </c>
      <c r="D7" s="261"/>
      <c r="E7" s="85"/>
      <c r="F7" s="292" t="s">
        <v>55</v>
      </c>
      <c r="G7" s="293"/>
      <c r="H7" s="293"/>
      <c r="I7" s="293"/>
      <c r="J7" s="294" t="s">
        <v>56</v>
      </c>
      <c r="K7" s="295"/>
      <c r="L7" s="295"/>
      <c r="M7" s="296"/>
      <c r="N7" s="297" t="s">
        <v>108</v>
      </c>
      <c r="O7" s="298"/>
      <c r="P7" s="86" t="s">
        <v>57</v>
      </c>
    </row>
    <row r="8" spans="1:26" s="22" customFormat="1" ht="21.75" customHeight="1" thickBot="1" x14ac:dyDescent="0.3">
      <c r="B8" s="235"/>
      <c r="C8" s="252" t="s">
        <v>58</v>
      </c>
      <c r="D8" s="251"/>
      <c r="E8" s="87" t="s">
        <v>4</v>
      </c>
      <c r="F8" s="262" t="s">
        <v>5</v>
      </c>
      <c r="G8" s="263"/>
      <c r="H8" s="263"/>
      <c r="I8" s="263"/>
      <c r="J8" s="264"/>
      <c r="K8" s="265"/>
      <c r="L8" s="265"/>
      <c r="M8" s="266"/>
      <c r="N8" s="267"/>
      <c r="O8" s="268"/>
      <c r="P8" s="88"/>
    </row>
    <row r="9" spans="1:26" s="22" customFormat="1" ht="21.75" customHeight="1" x14ac:dyDescent="0.25">
      <c r="B9" s="269" t="s">
        <v>6</v>
      </c>
      <c r="C9" s="272" t="s">
        <v>59</v>
      </c>
      <c r="D9" s="273" t="s">
        <v>60</v>
      </c>
      <c r="E9" s="258"/>
      <c r="F9" s="89"/>
      <c r="G9" s="274" t="s">
        <v>7</v>
      </c>
      <c r="H9" s="275" t="s">
        <v>8</v>
      </c>
      <c r="I9" s="261"/>
      <c r="J9" s="90"/>
      <c r="K9" s="272" t="s">
        <v>61</v>
      </c>
      <c r="L9" s="276" t="s">
        <v>116</v>
      </c>
      <c r="M9" s="277"/>
      <c r="N9" s="278"/>
      <c r="O9" s="278"/>
      <c r="P9" s="279"/>
    </row>
    <row r="10" spans="1:26" s="22" customFormat="1" ht="21.75" customHeight="1" thickBot="1" x14ac:dyDescent="0.3">
      <c r="B10" s="270"/>
      <c r="C10" s="215"/>
      <c r="D10" s="256" t="s">
        <v>62</v>
      </c>
      <c r="E10" s="251"/>
      <c r="F10" s="91" t="s">
        <v>4</v>
      </c>
      <c r="G10" s="215"/>
      <c r="H10" s="256" t="s">
        <v>9</v>
      </c>
      <c r="I10" s="251"/>
      <c r="J10" s="92" t="s">
        <v>4</v>
      </c>
      <c r="K10" s="215"/>
      <c r="L10" s="280"/>
      <c r="M10" s="281"/>
      <c r="N10" s="281"/>
      <c r="O10" s="281"/>
      <c r="P10" s="282"/>
    </row>
    <row r="11" spans="1:26" s="22" customFormat="1" ht="21.75" customHeight="1" x14ac:dyDescent="0.25">
      <c r="A11" s="20"/>
      <c r="B11" s="270"/>
      <c r="C11" s="257" t="s">
        <v>10</v>
      </c>
      <c r="D11" s="258"/>
      <c r="E11" s="93">
        <v>0.375</v>
      </c>
      <c r="F11" s="259" t="s">
        <v>11</v>
      </c>
      <c r="G11" s="258"/>
      <c r="H11" s="94">
        <v>1.28</v>
      </c>
      <c r="I11" s="260" t="s">
        <v>12</v>
      </c>
      <c r="J11" s="261"/>
      <c r="K11" s="94">
        <v>14</v>
      </c>
      <c r="L11" s="257" t="s">
        <v>13</v>
      </c>
      <c r="M11" s="258"/>
      <c r="N11" s="95">
        <v>13.8</v>
      </c>
      <c r="O11" s="248" t="s">
        <v>63</v>
      </c>
      <c r="P11" s="249"/>
    </row>
    <row r="12" spans="1:26" s="22" customFormat="1" ht="21.75" customHeight="1" thickBot="1" x14ac:dyDescent="0.3">
      <c r="A12" s="20"/>
      <c r="B12" s="271"/>
      <c r="C12" s="250" t="s">
        <v>14</v>
      </c>
      <c r="D12" s="251"/>
      <c r="E12" s="93">
        <v>0.51388888888888895</v>
      </c>
      <c r="F12" s="252" t="s">
        <v>15</v>
      </c>
      <c r="G12" s="251"/>
      <c r="H12" s="94">
        <v>1.28</v>
      </c>
      <c r="I12" s="253" t="s">
        <v>16</v>
      </c>
      <c r="J12" s="251"/>
      <c r="K12" s="93">
        <v>0.40486111111111112</v>
      </c>
      <c r="L12" s="250" t="s">
        <v>17</v>
      </c>
      <c r="M12" s="251"/>
      <c r="N12" s="96">
        <v>1</v>
      </c>
      <c r="O12" s="254">
        <v>12.42</v>
      </c>
      <c r="P12" s="255"/>
    </row>
    <row r="13" spans="1:26" s="22" customFormat="1" ht="21.75" customHeight="1" x14ac:dyDescent="0.25">
      <c r="A13" s="20"/>
      <c r="B13" s="233" t="s">
        <v>18</v>
      </c>
      <c r="C13" s="236" t="s">
        <v>64</v>
      </c>
      <c r="D13" s="237"/>
      <c r="E13" s="237"/>
      <c r="F13" s="238" t="s">
        <v>65</v>
      </c>
      <c r="G13" s="237"/>
      <c r="H13" s="237"/>
      <c r="I13" s="237"/>
      <c r="J13" s="238" t="s">
        <v>66</v>
      </c>
      <c r="K13" s="237"/>
      <c r="L13" s="237"/>
      <c r="M13" s="237"/>
      <c r="N13" s="239" t="s">
        <v>67</v>
      </c>
      <c r="O13" s="237"/>
      <c r="P13" s="240"/>
      <c r="Q13" s="23"/>
      <c r="R13" s="21"/>
      <c r="S13" s="21"/>
      <c r="T13" s="21"/>
      <c r="U13" s="21"/>
      <c r="V13" s="21"/>
      <c r="W13" s="21"/>
      <c r="X13" s="21"/>
      <c r="Y13" s="21"/>
      <c r="Z13" s="21"/>
    </row>
    <row r="14" spans="1:26" s="22" customFormat="1" ht="21.75" customHeight="1" x14ac:dyDescent="0.25">
      <c r="A14" s="20"/>
      <c r="B14" s="234"/>
      <c r="C14" s="241" t="s">
        <v>68</v>
      </c>
      <c r="D14" s="242"/>
      <c r="E14" s="242"/>
      <c r="F14" s="243" t="s">
        <v>69</v>
      </c>
      <c r="G14" s="242"/>
      <c r="H14" s="242"/>
      <c r="I14" s="242"/>
      <c r="J14" s="244" t="s">
        <v>70</v>
      </c>
      <c r="K14" s="242"/>
      <c r="L14" s="242"/>
      <c r="M14" s="242"/>
      <c r="N14" s="245"/>
      <c r="O14" s="230"/>
      <c r="P14" s="246"/>
      <c r="Q14" s="21"/>
      <c r="R14" s="21"/>
      <c r="S14" s="21"/>
      <c r="T14" s="21"/>
      <c r="U14" s="21"/>
      <c r="V14" s="21"/>
      <c r="W14" s="21"/>
      <c r="X14" s="21"/>
      <c r="Y14" s="21"/>
      <c r="Z14" s="21"/>
    </row>
    <row r="15" spans="1:26" s="22" customFormat="1" ht="21.75" customHeight="1" thickBot="1" x14ac:dyDescent="0.3">
      <c r="A15" s="20"/>
      <c r="B15" s="235"/>
      <c r="C15" s="247" t="s">
        <v>71</v>
      </c>
      <c r="D15" s="217"/>
      <c r="E15" s="217"/>
      <c r="F15" s="217" t="s">
        <v>72</v>
      </c>
      <c r="G15" s="218"/>
      <c r="H15" s="218"/>
      <c r="I15" s="218"/>
      <c r="J15" s="217" t="s">
        <v>73</v>
      </c>
      <c r="K15" s="218"/>
      <c r="L15" s="218"/>
      <c r="M15" s="218"/>
      <c r="N15" s="219"/>
      <c r="O15" s="220"/>
      <c r="P15" s="221"/>
      <c r="Q15" s="21"/>
      <c r="R15" s="21"/>
      <c r="S15" s="21"/>
      <c r="T15" s="21"/>
      <c r="U15" s="21"/>
      <c r="V15" s="21"/>
      <c r="W15" s="21"/>
      <c r="X15" s="21"/>
      <c r="Y15" s="21"/>
      <c r="Z15" s="21"/>
    </row>
    <row r="16" spans="1:26" s="22" customFormat="1" ht="21.75" customHeight="1" x14ac:dyDescent="0.25">
      <c r="A16" s="20"/>
      <c r="B16" s="222" t="s">
        <v>19</v>
      </c>
      <c r="C16" s="224" t="s">
        <v>20</v>
      </c>
      <c r="D16" s="224" t="s">
        <v>41</v>
      </c>
      <c r="E16" s="226" t="s">
        <v>21</v>
      </c>
      <c r="F16" s="227" t="s">
        <v>42</v>
      </c>
      <c r="G16" s="228"/>
      <c r="H16" s="224" t="s">
        <v>74</v>
      </c>
      <c r="I16" s="231" t="s">
        <v>75</v>
      </c>
      <c r="J16" s="24" t="s">
        <v>43</v>
      </c>
      <c r="K16" s="25"/>
      <c r="L16" s="26" t="s">
        <v>44</v>
      </c>
      <c r="M16" s="26" t="s">
        <v>45</v>
      </c>
      <c r="N16" s="26" t="s">
        <v>45</v>
      </c>
      <c r="O16" s="26" t="s">
        <v>46</v>
      </c>
      <c r="P16" s="27" t="s">
        <v>22</v>
      </c>
    </row>
    <row r="17" spans="1:26" s="22" customFormat="1" ht="21.75" customHeight="1" thickBot="1" x14ac:dyDescent="0.3">
      <c r="A17" s="28"/>
      <c r="B17" s="223"/>
      <c r="C17" s="225"/>
      <c r="D17" s="225"/>
      <c r="E17" s="225"/>
      <c r="F17" s="229"/>
      <c r="G17" s="230"/>
      <c r="H17" s="225"/>
      <c r="I17" s="232"/>
      <c r="J17" s="29" t="s">
        <v>23</v>
      </c>
      <c r="K17" s="30" t="s">
        <v>24</v>
      </c>
      <c r="L17" s="30" t="s">
        <v>47</v>
      </c>
      <c r="M17" s="30" t="s">
        <v>48</v>
      </c>
      <c r="N17" s="30" t="s">
        <v>25</v>
      </c>
      <c r="O17" s="30" t="s">
        <v>26</v>
      </c>
      <c r="P17" s="31" t="s">
        <v>27</v>
      </c>
    </row>
    <row r="18" spans="1:26" s="40" customFormat="1" ht="21.75" customHeight="1" thickBot="1" x14ac:dyDescent="0.3">
      <c r="A18" s="32"/>
      <c r="B18" s="33"/>
      <c r="C18" s="34">
        <f>+O12</f>
        <v>12.42</v>
      </c>
      <c r="D18" s="34">
        <v>7.8E-2</v>
      </c>
      <c r="E18" s="35"/>
      <c r="F18" s="36"/>
      <c r="G18" s="75"/>
      <c r="H18" s="37"/>
      <c r="I18" s="38"/>
      <c r="J18" s="74"/>
      <c r="K18" s="35"/>
      <c r="L18" s="35"/>
      <c r="M18" s="35"/>
      <c r="N18" s="35"/>
      <c r="O18" s="35"/>
      <c r="P18" s="39"/>
      <c r="Q18" s="32"/>
      <c r="R18" s="32"/>
      <c r="S18" s="32"/>
      <c r="T18" s="32"/>
      <c r="U18" s="32"/>
      <c r="V18" s="32"/>
      <c r="W18" s="32"/>
      <c r="X18" s="32"/>
      <c r="Y18" s="32"/>
      <c r="Z18" s="32"/>
    </row>
    <row r="19" spans="1:26" s="40" customFormat="1" ht="13.5" customHeight="1" x14ac:dyDescent="0.25">
      <c r="A19" s="32"/>
      <c r="B19" s="213">
        <v>1</v>
      </c>
      <c r="C19" s="216">
        <f>+C18+$N$12</f>
        <v>13.42</v>
      </c>
      <c r="D19" s="193">
        <v>0.13800000000000001</v>
      </c>
      <c r="E19" s="193">
        <v>0.105</v>
      </c>
      <c r="F19" s="41" t="s">
        <v>76</v>
      </c>
      <c r="G19" s="42">
        <v>0</v>
      </c>
      <c r="H19" s="43"/>
      <c r="I19" s="44"/>
      <c r="J19" s="45">
        <v>0.14000000000000001</v>
      </c>
      <c r="K19" s="193">
        <f>+IF(E19&lt;=0.12,(J21),(IF(E19&lt;0.16,((J20+2*J21+J22)/4),IF(E19&gt;=0.16,((J19+3*J20+2*J21+3*J22+J23)/10)))))</f>
        <v>0.03</v>
      </c>
      <c r="L19" s="193">
        <f>ROUND(+(D18+D19)/2*(C19-C18),3)</f>
        <v>0.108</v>
      </c>
      <c r="M19" s="193">
        <f>ROUND(+K19*L19,4)</f>
        <v>3.2000000000000002E-3</v>
      </c>
      <c r="N19" s="196">
        <f>ROUND(+M19/$M$108*100,2)</f>
        <v>0.06</v>
      </c>
      <c r="O19" s="197"/>
      <c r="P19" s="198"/>
      <c r="Q19" s="32"/>
      <c r="R19" s="32"/>
      <c r="S19" s="32"/>
      <c r="T19" s="32"/>
      <c r="U19" s="32"/>
      <c r="V19" s="32"/>
      <c r="W19" s="32"/>
      <c r="X19" s="32"/>
      <c r="Y19" s="32"/>
      <c r="Z19" s="32"/>
    </row>
    <row r="20" spans="1:26" s="40" customFormat="1" ht="13.5" customHeight="1" x14ac:dyDescent="0.25">
      <c r="A20" s="32"/>
      <c r="B20" s="214"/>
      <c r="C20" s="194"/>
      <c r="D20" s="194"/>
      <c r="E20" s="194"/>
      <c r="F20" s="46" t="s">
        <v>77</v>
      </c>
      <c r="G20" s="47" t="str">
        <f>IF(E19&lt;0.125,"NA",IF(0.125&lt;=E19,(0.2*E19)))</f>
        <v>NA</v>
      </c>
      <c r="H20" s="48"/>
      <c r="I20" s="49"/>
      <c r="J20" s="50"/>
      <c r="K20" s="194"/>
      <c r="L20" s="194"/>
      <c r="M20" s="194"/>
      <c r="N20" s="194"/>
      <c r="O20" s="194"/>
      <c r="P20" s="199"/>
      <c r="Q20" s="32"/>
      <c r="R20" s="32"/>
      <c r="S20" s="32"/>
      <c r="T20" s="32"/>
      <c r="U20" s="32"/>
      <c r="V20" s="32"/>
      <c r="W20" s="32"/>
      <c r="X20" s="32"/>
      <c r="Y20" s="32"/>
      <c r="Z20" s="32"/>
    </row>
    <row r="21" spans="1:26" s="40" customFormat="1" ht="13.5" customHeight="1" x14ac:dyDescent="0.25">
      <c r="A21" s="32"/>
      <c r="B21" s="214"/>
      <c r="C21" s="194"/>
      <c r="D21" s="194"/>
      <c r="E21" s="194"/>
      <c r="F21" s="46" t="s">
        <v>78</v>
      </c>
      <c r="G21" s="47">
        <f>+E19*0.4</f>
        <v>4.2000000000000003E-2</v>
      </c>
      <c r="H21" s="48"/>
      <c r="I21" s="49"/>
      <c r="J21" s="50">
        <v>0.03</v>
      </c>
      <c r="K21" s="194"/>
      <c r="L21" s="194"/>
      <c r="M21" s="194"/>
      <c r="N21" s="194"/>
      <c r="O21" s="194"/>
      <c r="P21" s="199"/>
      <c r="Q21" s="32"/>
      <c r="R21" s="32"/>
      <c r="S21" s="32"/>
      <c r="T21" s="32"/>
      <c r="U21" s="32"/>
      <c r="V21" s="32"/>
      <c r="W21" s="32"/>
      <c r="X21" s="32"/>
      <c r="Y21" s="32"/>
      <c r="Z21" s="32"/>
    </row>
    <row r="22" spans="1:26" s="40" customFormat="1" ht="13.5" customHeight="1" x14ac:dyDescent="0.25">
      <c r="A22" s="32"/>
      <c r="B22" s="214"/>
      <c r="C22" s="194"/>
      <c r="D22" s="194"/>
      <c r="E22" s="194"/>
      <c r="F22" s="46" t="s">
        <v>79</v>
      </c>
      <c r="G22" s="47" t="str">
        <f>IF(E19&lt;0.125,"NA",IF(0.125&lt;=E19,(0.8*E19)))</f>
        <v>NA</v>
      </c>
      <c r="H22" s="48"/>
      <c r="I22" s="49"/>
      <c r="J22" s="50"/>
      <c r="K22" s="194"/>
      <c r="L22" s="194"/>
      <c r="M22" s="194"/>
      <c r="N22" s="194"/>
      <c r="O22" s="194"/>
      <c r="P22" s="199"/>
      <c r="Q22" s="32"/>
      <c r="R22" s="32"/>
      <c r="S22" s="32"/>
      <c r="T22" s="32"/>
      <c r="U22" s="32"/>
      <c r="V22" s="32"/>
      <c r="W22" s="32"/>
      <c r="X22" s="32"/>
      <c r="Y22" s="32"/>
      <c r="Z22" s="32"/>
    </row>
    <row r="23" spans="1:26" s="40" customFormat="1" ht="13.5" customHeight="1" thickBot="1" x14ac:dyDescent="0.3">
      <c r="A23" s="32"/>
      <c r="B23" s="215"/>
      <c r="C23" s="195"/>
      <c r="D23" s="195"/>
      <c r="E23" s="195"/>
      <c r="F23" s="51" t="s">
        <v>80</v>
      </c>
      <c r="G23" s="52">
        <f>+E19</f>
        <v>0.105</v>
      </c>
      <c r="H23" s="53"/>
      <c r="I23" s="54"/>
      <c r="J23" s="55">
        <v>1.4E-2</v>
      </c>
      <c r="K23" s="195"/>
      <c r="L23" s="195"/>
      <c r="M23" s="195"/>
      <c r="N23" s="195"/>
      <c r="O23" s="195"/>
      <c r="P23" s="200"/>
      <c r="Q23" s="32"/>
      <c r="R23" s="32"/>
      <c r="S23" s="32"/>
      <c r="T23" s="32"/>
      <c r="U23" s="32"/>
      <c r="V23" s="32"/>
      <c r="W23" s="32"/>
      <c r="X23" s="32"/>
      <c r="Y23" s="32"/>
      <c r="Z23" s="32"/>
    </row>
    <row r="24" spans="1:26" s="40" customFormat="1" ht="13.5" customHeight="1" x14ac:dyDescent="0.25">
      <c r="A24" s="32"/>
      <c r="B24" s="213">
        <v>2</v>
      </c>
      <c r="C24" s="216">
        <f>+C19+$N$12</f>
        <v>14.42</v>
      </c>
      <c r="D24" s="193">
        <v>0.128</v>
      </c>
      <c r="E24" s="193">
        <v>0.115</v>
      </c>
      <c r="F24" s="41" t="s">
        <v>76</v>
      </c>
      <c r="G24" s="42">
        <v>0</v>
      </c>
      <c r="H24" s="43"/>
      <c r="I24" s="44"/>
      <c r="J24" s="45">
        <v>8.8999999999999996E-2</v>
      </c>
      <c r="K24" s="193">
        <f t="shared" ref="K24" si="0">+IF(E24&lt;=0.12,(J26),(IF(E24&lt;0.16,((J25+2*J26+J27)/4),IF(E24&gt;=0.16,((J24+3*J25+2*J26+3*J27+J28)/10)))))</f>
        <v>0.193</v>
      </c>
      <c r="L24" s="193">
        <f>ROUND(+(D19+D24)/2*(C24-C19),3)</f>
        <v>0.13300000000000001</v>
      </c>
      <c r="M24" s="193">
        <f t="shared" ref="M24" si="1">ROUND(+K24*L24,4)</f>
        <v>2.5700000000000001E-2</v>
      </c>
      <c r="N24" s="196">
        <f t="shared" ref="N24" si="2">ROUND(+M24/$M$108*100,2)</f>
        <v>0.51</v>
      </c>
      <c r="O24" s="197"/>
      <c r="P24" s="198"/>
      <c r="Q24" s="32"/>
      <c r="R24" s="32"/>
      <c r="S24" s="32"/>
      <c r="T24" s="32"/>
      <c r="U24" s="32"/>
      <c r="V24" s="32"/>
      <c r="W24" s="32"/>
      <c r="X24" s="32"/>
      <c r="Y24" s="32"/>
      <c r="Z24" s="32"/>
    </row>
    <row r="25" spans="1:26" s="40" customFormat="1" ht="13.5" customHeight="1" x14ac:dyDescent="0.25">
      <c r="A25" s="32"/>
      <c r="B25" s="214"/>
      <c r="C25" s="194"/>
      <c r="D25" s="194"/>
      <c r="E25" s="194"/>
      <c r="F25" s="46" t="s">
        <v>77</v>
      </c>
      <c r="G25" s="47" t="str">
        <f t="shared" ref="G25" si="3">IF(E24&lt;0.125,"NA",IF(0.125&lt;=E24,(0.2*E24)))</f>
        <v>NA</v>
      </c>
      <c r="H25" s="48"/>
      <c r="I25" s="49"/>
      <c r="J25" s="50"/>
      <c r="K25" s="194"/>
      <c r="L25" s="194"/>
      <c r="M25" s="194"/>
      <c r="N25" s="194"/>
      <c r="O25" s="194"/>
      <c r="P25" s="199"/>
      <c r="Q25" s="32"/>
      <c r="R25" s="32"/>
      <c r="S25" s="32"/>
      <c r="T25" s="32"/>
      <c r="U25" s="32"/>
      <c r="V25" s="32"/>
      <c r="W25" s="32"/>
      <c r="X25" s="32"/>
      <c r="Y25" s="32"/>
      <c r="Z25" s="32"/>
    </row>
    <row r="26" spans="1:26" s="40" customFormat="1" ht="13.5" customHeight="1" x14ac:dyDescent="0.25">
      <c r="A26" s="32"/>
      <c r="B26" s="214"/>
      <c r="C26" s="194"/>
      <c r="D26" s="194"/>
      <c r="E26" s="194"/>
      <c r="F26" s="46" t="s">
        <v>78</v>
      </c>
      <c r="G26" s="47">
        <f t="shared" ref="G26" si="4">+E24*0.4</f>
        <v>4.6000000000000006E-2</v>
      </c>
      <c r="H26" s="48"/>
      <c r="I26" s="49"/>
      <c r="J26" s="50">
        <v>0.193</v>
      </c>
      <c r="K26" s="194"/>
      <c r="L26" s="194"/>
      <c r="M26" s="194"/>
      <c r="N26" s="194"/>
      <c r="O26" s="194"/>
      <c r="P26" s="199"/>
      <c r="Q26" s="32"/>
      <c r="R26" s="32"/>
      <c r="S26" s="32"/>
      <c r="T26" s="32"/>
      <c r="U26" s="32"/>
      <c r="V26" s="32"/>
      <c r="W26" s="32"/>
      <c r="X26" s="32"/>
      <c r="Y26" s="32"/>
      <c r="Z26" s="32"/>
    </row>
    <row r="27" spans="1:26" s="40" customFormat="1" ht="13.5" customHeight="1" x14ac:dyDescent="0.25">
      <c r="A27" s="32"/>
      <c r="B27" s="214"/>
      <c r="C27" s="194"/>
      <c r="D27" s="194"/>
      <c r="E27" s="194"/>
      <c r="F27" s="46" t="s">
        <v>79</v>
      </c>
      <c r="G27" s="47" t="str">
        <f t="shared" ref="G27" si="5">IF(E24&lt;0.125,"NA",IF(0.125&lt;=E24,(0.8*E24)))</f>
        <v>NA</v>
      </c>
      <c r="H27" s="48"/>
      <c r="I27" s="49"/>
      <c r="J27" s="50"/>
      <c r="K27" s="194"/>
      <c r="L27" s="194"/>
      <c r="M27" s="194"/>
      <c r="N27" s="194"/>
      <c r="O27" s="194"/>
      <c r="P27" s="199"/>
      <c r="Q27" s="32"/>
      <c r="R27" s="32"/>
      <c r="S27" s="32"/>
      <c r="T27" s="32"/>
      <c r="U27" s="32"/>
      <c r="V27" s="32"/>
      <c r="W27" s="32"/>
      <c r="X27" s="32"/>
      <c r="Y27" s="32"/>
      <c r="Z27" s="32"/>
    </row>
    <row r="28" spans="1:26" s="40" customFormat="1" ht="13.5" customHeight="1" thickBot="1" x14ac:dyDescent="0.3">
      <c r="A28" s="32"/>
      <c r="B28" s="215"/>
      <c r="C28" s="195"/>
      <c r="D28" s="195"/>
      <c r="E28" s="195"/>
      <c r="F28" s="51" t="s">
        <v>80</v>
      </c>
      <c r="G28" s="52">
        <f t="shared" ref="G28" si="6">+E24</f>
        <v>0.115</v>
      </c>
      <c r="H28" s="53"/>
      <c r="I28" s="54"/>
      <c r="J28" s="55">
        <v>0.20200000000000001</v>
      </c>
      <c r="K28" s="195"/>
      <c r="L28" s="195"/>
      <c r="M28" s="195"/>
      <c r="N28" s="195"/>
      <c r="O28" s="195"/>
      <c r="P28" s="200"/>
      <c r="Q28" s="32"/>
      <c r="R28" s="32"/>
      <c r="S28" s="32"/>
      <c r="T28" s="32"/>
      <c r="U28" s="32"/>
      <c r="V28" s="32"/>
      <c r="W28" s="32"/>
      <c r="X28" s="32"/>
      <c r="Y28" s="32"/>
      <c r="Z28" s="32"/>
    </row>
    <row r="29" spans="1:26" s="40" customFormat="1" ht="13.5" customHeight="1" x14ac:dyDescent="0.25">
      <c r="A29" s="32"/>
      <c r="B29" s="213">
        <v>3</v>
      </c>
      <c r="C29" s="216">
        <f>+C24+$N$12</f>
        <v>15.42</v>
      </c>
      <c r="D29" s="193">
        <v>0.42799999999999999</v>
      </c>
      <c r="E29" s="193">
        <v>0.22800000000000001</v>
      </c>
      <c r="F29" s="41" t="s">
        <v>76</v>
      </c>
      <c r="G29" s="42">
        <v>0</v>
      </c>
      <c r="H29" s="43"/>
      <c r="I29" s="44"/>
      <c r="J29" s="45">
        <v>2.8000000000000001E-2</v>
      </c>
      <c r="K29" s="193">
        <f t="shared" ref="K29" si="7">+IF(E29&lt;=0.12,(J31),(IF(E29&lt;0.16,((J30+2*J31+J32)/4),IF(E29&gt;=0.16,((J29+3*J30+2*J31+3*J32+J33)/10)))))</f>
        <v>0.15940000000000001</v>
      </c>
      <c r="L29" s="193">
        <f>ROUND(+(D24+D29)/2*(C29-C24),3)</f>
        <v>0.27800000000000002</v>
      </c>
      <c r="M29" s="193">
        <f t="shared" ref="M29" si="8">ROUND(+K29*L29,4)</f>
        <v>4.4299999999999999E-2</v>
      </c>
      <c r="N29" s="196">
        <f t="shared" ref="N29" si="9">ROUND(+M29/$M$108*100,2)</f>
        <v>0.88</v>
      </c>
      <c r="O29" s="197"/>
      <c r="P29" s="198"/>
      <c r="Q29" s="32"/>
      <c r="R29" s="32"/>
      <c r="S29" s="32"/>
      <c r="T29" s="32"/>
      <c r="U29" s="32"/>
      <c r="V29" s="32"/>
      <c r="W29" s="32"/>
      <c r="X29" s="32"/>
      <c r="Y29" s="32"/>
      <c r="Z29" s="32"/>
    </row>
    <row r="30" spans="1:26" s="40" customFormat="1" ht="13.5" customHeight="1" x14ac:dyDescent="0.25">
      <c r="A30" s="32"/>
      <c r="B30" s="214"/>
      <c r="C30" s="194"/>
      <c r="D30" s="194"/>
      <c r="E30" s="194"/>
      <c r="F30" s="46" t="s">
        <v>77</v>
      </c>
      <c r="G30" s="47">
        <f t="shared" ref="G30" si="10">IF(E29&lt;0.125,"NA",IF(0.125&lt;=E29,(0.2*E29)))</f>
        <v>4.5600000000000002E-2</v>
      </c>
      <c r="H30" s="48"/>
      <c r="I30" s="49"/>
      <c r="J30" s="50">
        <v>0.13900000000000001</v>
      </c>
      <c r="K30" s="194"/>
      <c r="L30" s="194"/>
      <c r="M30" s="194"/>
      <c r="N30" s="194"/>
      <c r="O30" s="194"/>
      <c r="P30" s="199"/>
      <c r="Q30" s="32"/>
      <c r="R30" s="32"/>
      <c r="S30" s="32"/>
      <c r="T30" s="32"/>
      <c r="U30" s="32"/>
      <c r="V30" s="32"/>
      <c r="W30" s="32"/>
      <c r="X30" s="32"/>
      <c r="Y30" s="32"/>
      <c r="Z30" s="32"/>
    </row>
    <row r="31" spans="1:26" s="40" customFormat="1" ht="13.5" customHeight="1" x14ac:dyDescent="0.25">
      <c r="A31" s="32"/>
      <c r="B31" s="214"/>
      <c r="C31" s="194"/>
      <c r="D31" s="194"/>
      <c r="E31" s="194"/>
      <c r="F31" s="46" t="s">
        <v>78</v>
      </c>
      <c r="G31" s="47">
        <f t="shared" ref="G31" si="11">+E29*0.4</f>
        <v>9.1200000000000003E-2</v>
      </c>
      <c r="H31" s="48"/>
      <c r="I31" s="49"/>
      <c r="J31" s="50">
        <v>0.157</v>
      </c>
      <c r="K31" s="194"/>
      <c r="L31" s="194"/>
      <c r="M31" s="194"/>
      <c r="N31" s="194"/>
      <c r="O31" s="194"/>
      <c r="P31" s="199"/>
      <c r="Q31" s="32"/>
      <c r="R31" s="32"/>
      <c r="S31" s="32"/>
      <c r="T31" s="32"/>
      <c r="U31" s="32"/>
      <c r="V31" s="32"/>
      <c r="W31" s="32"/>
      <c r="X31" s="32"/>
      <c r="Y31" s="32"/>
      <c r="Z31" s="32"/>
    </row>
    <row r="32" spans="1:26" s="40" customFormat="1" ht="13.5" customHeight="1" x14ac:dyDescent="0.25">
      <c r="A32" s="32"/>
      <c r="B32" s="214"/>
      <c r="C32" s="194"/>
      <c r="D32" s="194"/>
      <c r="E32" s="194"/>
      <c r="F32" s="46" t="s">
        <v>79</v>
      </c>
      <c r="G32" s="47">
        <f t="shared" ref="G32" si="12">IF(E29&lt;0.125,"NA",IF(0.125&lt;=E29,(0.8*E29)))</f>
        <v>0.18240000000000001</v>
      </c>
      <c r="H32" s="48"/>
      <c r="I32" s="49"/>
      <c r="J32" s="50">
        <v>0.20399999999999999</v>
      </c>
      <c r="K32" s="194"/>
      <c r="L32" s="194"/>
      <c r="M32" s="194"/>
      <c r="N32" s="194"/>
      <c r="O32" s="194"/>
      <c r="P32" s="199"/>
      <c r="Q32" s="32"/>
      <c r="R32" s="32"/>
      <c r="S32" s="32"/>
      <c r="T32" s="32"/>
      <c r="U32" s="32"/>
      <c r="V32" s="32"/>
      <c r="W32" s="32"/>
      <c r="X32" s="32"/>
      <c r="Y32" s="32"/>
      <c r="Z32" s="32"/>
    </row>
    <row r="33" spans="1:26" s="40" customFormat="1" ht="13.5" customHeight="1" thickBot="1" x14ac:dyDescent="0.3">
      <c r="A33" s="32"/>
      <c r="B33" s="215"/>
      <c r="C33" s="195"/>
      <c r="D33" s="195"/>
      <c r="E33" s="195"/>
      <c r="F33" s="51" t="s">
        <v>80</v>
      </c>
      <c r="G33" s="52">
        <f t="shared" ref="G33" si="13">+E29</f>
        <v>0.22800000000000001</v>
      </c>
      <c r="H33" s="53"/>
      <c r="I33" s="54"/>
      <c r="J33" s="55">
        <v>0.223</v>
      </c>
      <c r="K33" s="195"/>
      <c r="L33" s="195"/>
      <c r="M33" s="195"/>
      <c r="N33" s="195"/>
      <c r="O33" s="195"/>
      <c r="P33" s="200"/>
      <c r="Q33" s="32"/>
      <c r="R33" s="32"/>
      <c r="S33" s="32"/>
      <c r="T33" s="32"/>
      <c r="U33" s="32"/>
      <c r="V33" s="32"/>
      <c r="W33" s="32"/>
      <c r="X33" s="32"/>
      <c r="Y33" s="32"/>
      <c r="Z33" s="32"/>
    </row>
    <row r="34" spans="1:26" s="40" customFormat="1" ht="13.5" customHeight="1" x14ac:dyDescent="0.25">
      <c r="A34" s="32"/>
      <c r="B34" s="213">
        <v>4</v>
      </c>
      <c r="C34" s="216">
        <f>+C29+$N$12</f>
        <v>16.420000000000002</v>
      </c>
      <c r="D34" s="193">
        <v>0.64800000000000002</v>
      </c>
      <c r="E34" s="193">
        <v>0.51600000000000001</v>
      </c>
      <c r="F34" s="41" t="s">
        <v>76</v>
      </c>
      <c r="G34" s="42">
        <v>0</v>
      </c>
      <c r="H34" s="43"/>
      <c r="I34" s="44"/>
      <c r="J34" s="45">
        <v>0.29799999999999999</v>
      </c>
      <c r="K34" s="193">
        <f t="shared" ref="K34" si="14">+IF(E34&lt;=0.12,(J36),(IF(E34&lt;0.16,((J35+2*J36+J37)/4),IF(E34&gt;=0.16,((J34+3*J35+2*J36+3*J37+J38)/10)))))</f>
        <v>0.30759999999999998</v>
      </c>
      <c r="L34" s="193">
        <f t="shared" ref="L34" si="15">ROUND(+(D29+D34)/2*(C34-C29),3)</f>
        <v>0.53800000000000003</v>
      </c>
      <c r="M34" s="193">
        <f t="shared" ref="M34" si="16">ROUND(+K34*L34,4)</f>
        <v>0.16550000000000001</v>
      </c>
      <c r="N34" s="196">
        <f t="shared" ref="N34" si="17">ROUND(+M34/$M$108*100,2)</f>
        <v>3.3</v>
      </c>
      <c r="O34" s="197"/>
      <c r="P34" s="198"/>
      <c r="Q34" s="32"/>
      <c r="R34" s="32"/>
      <c r="S34" s="32"/>
      <c r="T34" s="32"/>
      <c r="U34" s="32"/>
      <c r="V34" s="32"/>
      <c r="W34" s="32"/>
      <c r="X34" s="32"/>
      <c r="Y34" s="32"/>
      <c r="Z34" s="32"/>
    </row>
    <row r="35" spans="1:26" s="40" customFormat="1" ht="13.5" customHeight="1" x14ac:dyDescent="0.25">
      <c r="A35" s="32"/>
      <c r="B35" s="214"/>
      <c r="C35" s="194"/>
      <c r="D35" s="194"/>
      <c r="E35" s="194"/>
      <c r="F35" s="46" t="s">
        <v>77</v>
      </c>
      <c r="G35" s="47">
        <f t="shared" ref="G35" si="18">IF(E34&lt;0.125,"NA",IF(0.125&lt;=E34,(0.2*E34)))</f>
        <v>0.10320000000000001</v>
      </c>
      <c r="H35" s="48"/>
      <c r="I35" s="49"/>
      <c r="J35" s="50">
        <v>0.30199999999999999</v>
      </c>
      <c r="K35" s="194"/>
      <c r="L35" s="194"/>
      <c r="M35" s="194"/>
      <c r="N35" s="194"/>
      <c r="O35" s="194"/>
      <c r="P35" s="199"/>
      <c r="Q35" s="32"/>
      <c r="R35" s="32"/>
      <c r="S35" s="32"/>
      <c r="T35" s="32"/>
      <c r="U35" s="32"/>
      <c r="V35" s="32"/>
      <c r="W35" s="32"/>
      <c r="X35" s="32"/>
      <c r="Y35" s="32"/>
      <c r="Z35" s="32"/>
    </row>
    <row r="36" spans="1:26" s="40" customFormat="1" ht="13.5" customHeight="1" x14ac:dyDescent="0.25">
      <c r="A36" s="32"/>
      <c r="B36" s="214"/>
      <c r="C36" s="194"/>
      <c r="D36" s="194"/>
      <c r="E36" s="194"/>
      <c r="F36" s="46" t="s">
        <v>78</v>
      </c>
      <c r="G36" s="47">
        <f t="shared" ref="G36" si="19">+E34*0.4</f>
        <v>0.20640000000000003</v>
      </c>
      <c r="H36" s="48"/>
      <c r="I36" s="49"/>
      <c r="J36" s="50">
        <v>0.27400000000000002</v>
      </c>
      <c r="K36" s="194"/>
      <c r="L36" s="194"/>
      <c r="M36" s="194"/>
      <c r="N36" s="194"/>
      <c r="O36" s="194"/>
      <c r="P36" s="199"/>
      <c r="Q36" s="32"/>
      <c r="R36" s="32"/>
      <c r="S36" s="32"/>
      <c r="T36" s="32"/>
      <c r="U36" s="32"/>
      <c r="V36" s="32"/>
      <c r="W36" s="32"/>
      <c r="X36" s="32"/>
      <c r="Y36" s="32"/>
      <c r="Z36" s="32"/>
    </row>
    <row r="37" spans="1:26" s="40" customFormat="1" ht="13.5" customHeight="1" x14ac:dyDescent="0.25">
      <c r="A37" s="32"/>
      <c r="B37" s="214"/>
      <c r="C37" s="194"/>
      <c r="D37" s="194"/>
      <c r="E37" s="194"/>
      <c r="F37" s="46" t="s">
        <v>79</v>
      </c>
      <c r="G37" s="47">
        <f t="shared" ref="G37" si="20">IF(E34&lt;0.125,"NA",IF(0.125&lt;=E34,(0.8*E34)))</f>
        <v>0.41280000000000006</v>
      </c>
      <c r="H37" s="48"/>
      <c r="I37" s="49"/>
      <c r="J37" s="50">
        <v>0.32400000000000001</v>
      </c>
      <c r="K37" s="194"/>
      <c r="L37" s="194"/>
      <c r="M37" s="194"/>
      <c r="N37" s="194"/>
      <c r="O37" s="194"/>
      <c r="P37" s="199"/>
      <c r="Q37" s="32"/>
      <c r="R37" s="32"/>
      <c r="S37" s="32"/>
      <c r="T37" s="32"/>
      <c r="U37" s="32"/>
      <c r="V37" s="32"/>
      <c r="W37" s="32"/>
      <c r="X37" s="32"/>
      <c r="Y37" s="32"/>
      <c r="Z37" s="32"/>
    </row>
    <row r="38" spans="1:26" s="40" customFormat="1" ht="13.5" customHeight="1" thickBot="1" x14ac:dyDescent="0.3">
      <c r="A38" s="32"/>
      <c r="B38" s="215"/>
      <c r="C38" s="195"/>
      <c r="D38" s="195"/>
      <c r="E38" s="195"/>
      <c r="F38" s="51" t="s">
        <v>80</v>
      </c>
      <c r="G38" s="52">
        <f t="shared" ref="G38" si="21">+E34</f>
        <v>0.51600000000000001</v>
      </c>
      <c r="H38" s="53"/>
      <c r="I38" s="54"/>
      <c r="J38" s="55">
        <v>0.35199999999999998</v>
      </c>
      <c r="K38" s="195"/>
      <c r="L38" s="195"/>
      <c r="M38" s="195"/>
      <c r="N38" s="195"/>
      <c r="O38" s="195"/>
      <c r="P38" s="200"/>
      <c r="Q38" s="32"/>
      <c r="R38" s="32"/>
      <c r="S38" s="32"/>
      <c r="T38" s="32"/>
      <c r="U38" s="32"/>
      <c r="V38" s="32"/>
      <c r="W38" s="32"/>
      <c r="X38" s="32"/>
      <c r="Y38" s="32"/>
      <c r="Z38" s="32"/>
    </row>
    <row r="39" spans="1:26" s="40" customFormat="1" ht="13.5" customHeight="1" x14ac:dyDescent="0.25">
      <c r="A39" s="32"/>
      <c r="B39" s="213">
        <v>5</v>
      </c>
      <c r="C39" s="216">
        <f>+C34+$N$12</f>
        <v>17.420000000000002</v>
      </c>
      <c r="D39" s="193">
        <v>0.55800000000000005</v>
      </c>
      <c r="E39" s="193">
        <v>0.68300000000000005</v>
      </c>
      <c r="F39" s="41" t="s">
        <v>76</v>
      </c>
      <c r="G39" s="42">
        <v>0</v>
      </c>
      <c r="H39" s="43"/>
      <c r="I39" s="44"/>
      <c r="J39" s="45">
        <v>0.58799999999999997</v>
      </c>
      <c r="K39" s="193">
        <f t="shared" ref="K39" si="22">+IF(E39&lt;=0.12,(J41),(IF(E39&lt;0.16,((J40+2*J41+J42)/4),IF(E39&gt;=0.16,((J39+3*J40+2*J41+3*J42+J43)/10)))))</f>
        <v>0.80710000000000015</v>
      </c>
      <c r="L39" s="193">
        <f t="shared" ref="L39" si="23">ROUND(+(D34+D39)/2*(C39-C34),3)</f>
        <v>0.60299999999999998</v>
      </c>
      <c r="M39" s="193">
        <f t="shared" ref="M39" si="24">ROUND(+K39*L39,4)</f>
        <v>0.48670000000000002</v>
      </c>
      <c r="N39" s="196">
        <f t="shared" ref="N39" si="25">ROUND(+M39/$M$108*100,2)</f>
        <v>9.7100000000000009</v>
      </c>
      <c r="O39" s="197"/>
      <c r="P39" s="198"/>
      <c r="Q39" s="32"/>
      <c r="R39" s="32"/>
      <c r="S39" s="32"/>
      <c r="T39" s="32"/>
      <c r="U39" s="32"/>
      <c r="V39" s="32"/>
      <c r="W39" s="32"/>
      <c r="X39" s="32"/>
      <c r="Y39" s="32"/>
      <c r="Z39" s="32"/>
    </row>
    <row r="40" spans="1:26" s="40" customFormat="1" ht="13.5" customHeight="1" x14ac:dyDescent="0.25">
      <c r="A40" s="32"/>
      <c r="B40" s="214"/>
      <c r="C40" s="194"/>
      <c r="D40" s="194"/>
      <c r="E40" s="194"/>
      <c r="F40" s="46" t="s">
        <v>77</v>
      </c>
      <c r="G40" s="47">
        <f t="shared" ref="G40" si="26">IF(E39&lt;0.125,"NA",IF(0.125&lt;=E39,(0.2*E39)))</f>
        <v>0.13660000000000003</v>
      </c>
      <c r="H40" s="48"/>
      <c r="I40" s="49"/>
      <c r="J40" s="50">
        <v>0.64500000000000002</v>
      </c>
      <c r="K40" s="194"/>
      <c r="L40" s="194"/>
      <c r="M40" s="194"/>
      <c r="N40" s="194"/>
      <c r="O40" s="194"/>
      <c r="P40" s="199"/>
      <c r="Q40" s="32"/>
      <c r="R40" s="32"/>
      <c r="S40" s="32"/>
      <c r="T40" s="32"/>
      <c r="U40" s="32"/>
      <c r="V40" s="32"/>
      <c r="W40" s="32"/>
      <c r="X40" s="32"/>
      <c r="Y40" s="32"/>
      <c r="Z40" s="32"/>
    </row>
    <row r="41" spans="1:26" s="40" customFormat="1" ht="13.5" customHeight="1" x14ac:dyDescent="0.25">
      <c r="A41" s="32"/>
      <c r="B41" s="214"/>
      <c r="C41" s="194"/>
      <c r="D41" s="194"/>
      <c r="E41" s="194"/>
      <c r="F41" s="46" t="s">
        <v>78</v>
      </c>
      <c r="G41" s="47">
        <f t="shared" ref="G41" si="27">+E39*0.4</f>
        <v>0.27320000000000005</v>
      </c>
      <c r="H41" s="48"/>
      <c r="I41" s="49"/>
      <c r="J41" s="50">
        <v>0.84</v>
      </c>
      <c r="K41" s="194"/>
      <c r="L41" s="194"/>
      <c r="M41" s="194"/>
      <c r="N41" s="194"/>
      <c r="O41" s="194"/>
      <c r="P41" s="199"/>
      <c r="Q41" s="32"/>
      <c r="R41" s="32"/>
      <c r="S41" s="32"/>
      <c r="T41" s="32"/>
      <c r="U41" s="32"/>
      <c r="V41" s="32"/>
      <c r="W41" s="32"/>
      <c r="X41" s="32"/>
      <c r="Y41" s="32"/>
      <c r="Z41" s="32"/>
    </row>
    <row r="42" spans="1:26" s="40" customFormat="1" ht="13.5" customHeight="1" x14ac:dyDescent="0.25">
      <c r="A42" s="32"/>
      <c r="B42" s="214"/>
      <c r="C42" s="194"/>
      <c r="D42" s="194"/>
      <c r="E42" s="194"/>
      <c r="F42" s="46" t="s">
        <v>79</v>
      </c>
      <c r="G42" s="47">
        <f t="shared" ref="G42" si="28">IF(E39&lt;0.125,"NA",IF(0.125&lt;=E39,(0.8*E39)))</f>
        <v>0.54640000000000011</v>
      </c>
      <c r="H42" s="48"/>
      <c r="I42" s="49"/>
      <c r="J42" s="50">
        <v>0.88500000000000001</v>
      </c>
      <c r="K42" s="194"/>
      <c r="L42" s="194"/>
      <c r="M42" s="194"/>
      <c r="N42" s="194"/>
      <c r="O42" s="194"/>
      <c r="P42" s="199"/>
      <c r="Q42" s="32"/>
      <c r="R42" s="32"/>
      <c r="S42" s="32"/>
      <c r="T42" s="32"/>
      <c r="U42" s="32"/>
      <c r="V42" s="32"/>
      <c r="W42" s="32"/>
      <c r="X42" s="32"/>
      <c r="Y42" s="32"/>
      <c r="Z42" s="32"/>
    </row>
    <row r="43" spans="1:26" s="40" customFormat="1" ht="13.5" customHeight="1" thickBot="1" x14ac:dyDescent="0.3">
      <c r="A43" s="32"/>
      <c r="B43" s="215"/>
      <c r="C43" s="195"/>
      <c r="D43" s="195"/>
      <c r="E43" s="195"/>
      <c r="F43" s="51" t="s">
        <v>80</v>
      </c>
      <c r="G43" s="52">
        <f t="shared" ref="G43" si="29">+E39</f>
        <v>0.68300000000000005</v>
      </c>
      <c r="H43" s="53"/>
      <c r="I43" s="54"/>
      <c r="J43" s="55">
        <v>1.2130000000000001</v>
      </c>
      <c r="K43" s="195"/>
      <c r="L43" s="195"/>
      <c r="M43" s="195"/>
      <c r="N43" s="195"/>
      <c r="O43" s="195"/>
      <c r="P43" s="200"/>
      <c r="Q43" s="32"/>
      <c r="R43" s="32"/>
      <c r="S43" s="32"/>
      <c r="T43" s="32"/>
      <c r="U43" s="32"/>
      <c r="V43" s="32"/>
      <c r="W43" s="32"/>
      <c r="X43" s="32"/>
      <c r="Y43" s="32"/>
      <c r="Z43" s="32"/>
    </row>
    <row r="44" spans="1:26" s="40" customFormat="1" ht="13.5" customHeight="1" x14ac:dyDescent="0.25">
      <c r="A44" s="32"/>
      <c r="B44" s="213">
        <v>6</v>
      </c>
      <c r="C44" s="216">
        <f>+C39+$N$12</f>
        <v>18.420000000000002</v>
      </c>
      <c r="D44" s="193">
        <v>0.54800000000000004</v>
      </c>
      <c r="E44" s="193">
        <v>0.59099999999999997</v>
      </c>
      <c r="F44" s="41" t="s">
        <v>76</v>
      </c>
      <c r="G44" s="42">
        <v>0</v>
      </c>
      <c r="H44" s="43"/>
      <c r="I44" s="44"/>
      <c r="J44" s="45">
        <v>0.41899999999999998</v>
      </c>
      <c r="K44" s="193">
        <f t="shared" ref="K44" si="30">+IF(E44&lt;=0.12,(J46),(IF(E44&lt;0.16,((J45+2*J46+J47)/4),IF(E44&gt;=0.16,((J44+3*J45+2*J46+3*J47+J48)/10)))))</f>
        <v>1.0044</v>
      </c>
      <c r="L44" s="193">
        <f t="shared" ref="L44" si="31">ROUND(+(D39+D44)/2*(C44-C39),3)</f>
        <v>0.55300000000000005</v>
      </c>
      <c r="M44" s="193">
        <f t="shared" ref="M44" si="32">ROUND(+K44*L44,4)</f>
        <v>0.5554</v>
      </c>
      <c r="N44" s="196">
        <f t="shared" ref="N44" si="33">ROUND(+M44/$M$108*100,2)</f>
        <v>11.09</v>
      </c>
      <c r="O44" s="197"/>
      <c r="P44" s="198"/>
      <c r="Q44" s="32"/>
      <c r="R44" s="32"/>
      <c r="S44" s="32"/>
      <c r="T44" s="32"/>
      <c r="U44" s="32"/>
      <c r="V44" s="32"/>
      <c r="W44" s="32"/>
      <c r="X44" s="32"/>
      <c r="Y44" s="32"/>
      <c r="Z44" s="32"/>
    </row>
    <row r="45" spans="1:26" s="40" customFormat="1" ht="13.5" customHeight="1" x14ac:dyDescent="0.25">
      <c r="A45" s="32"/>
      <c r="B45" s="214"/>
      <c r="C45" s="194"/>
      <c r="D45" s="194"/>
      <c r="E45" s="194"/>
      <c r="F45" s="46" t="s">
        <v>77</v>
      </c>
      <c r="G45" s="47">
        <f t="shared" ref="G45" si="34">IF(E44&lt;0.125,"NA",IF(0.125&lt;=E44,(0.2*E44)))</f>
        <v>0.1182</v>
      </c>
      <c r="H45" s="48"/>
      <c r="I45" s="49"/>
      <c r="J45" s="50">
        <v>0.85</v>
      </c>
      <c r="K45" s="194"/>
      <c r="L45" s="194"/>
      <c r="M45" s="194"/>
      <c r="N45" s="194"/>
      <c r="O45" s="194"/>
      <c r="P45" s="199"/>
      <c r="Q45" s="32"/>
      <c r="R45" s="32"/>
      <c r="S45" s="32"/>
      <c r="T45" s="32"/>
      <c r="U45" s="32"/>
      <c r="V45" s="32"/>
      <c r="W45" s="32"/>
      <c r="X45" s="32"/>
      <c r="Y45" s="32"/>
      <c r="Z45" s="32"/>
    </row>
    <row r="46" spans="1:26" s="40" customFormat="1" ht="13.5" customHeight="1" x14ac:dyDescent="0.25">
      <c r="A46" s="32"/>
      <c r="B46" s="214"/>
      <c r="C46" s="194"/>
      <c r="D46" s="194"/>
      <c r="E46" s="194"/>
      <c r="F46" s="46" t="s">
        <v>78</v>
      </c>
      <c r="G46" s="47">
        <f t="shared" ref="G46" si="35">+E44*0.4</f>
        <v>0.2364</v>
      </c>
      <c r="H46" s="48"/>
      <c r="I46" s="49"/>
      <c r="J46" s="50">
        <v>1.0329999999999999</v>
      </c>
      <c r="K46" s="194"/>
      <c r="L46" s="194"/>
      <c r="M46" s="194"/>
      <c r="N46" s="194"/>
      <c r="O46" s="194"/>
      <c r="P46" s="199"/>
      <c r="Q46" s="32"/>
      <c r="R46" s="32"/>
      <c r="S46" s="32"/>
      <c r="T46" s="32"/>
      <c r="U46" s="32"/>
      <c r="V46" s="32"/>
      <c r="W46" s="32"/>
      <c r="X46" s="32"/>
      <c r="Y46" s="32"/>
      <c r="Z46" s="32"/>
    </row>
    <row r="47" spans="1:26" s="40" customFormat="1" ht="13.5" customHeight="1" x14ac:dyDescent="0.25">
      <c r="A47" s="32"/>
      <c r="B47" s="214"/>
      <c r="C47" s="194"/>
      <c r="D47" s="194"/>
      <c r="E47" s="194"/>
      <c r="F47" s="46" t="s">
        <v>79</v>
      </c>
      <c r="G47" s="47">
        <f t="shared" ref="G47" si="36">IF(E44&lt;0.125,"NA",IF(0.125&lt;=E44,(0.8*E44)))</f>
        <v>0.4728</v>
      </c>
      <c r="H47" s="48"/>
      <c r="I47" s="49"/>
      <c r="J47" s="50">
        <v>1.3029999999999999</v>
      </c>
      <c r="K47" s="194"/>
      <c r="L47" s="194"/>
      <c r="M47" s="194"/>
      <c r="N47" s="194"/>
      <c r="O47" s="194"/>
      <c r="P47" s="199"/>
      <c r="Q47" s="32"/>
      <c r="R47" s="32"/>
      <c r="S47" s="32"/>
      <c r="T47" s="32"/>
      <c r="U47" s="32"/>
      <c r="V47" s="32"/>
      <c r="W47" s="32"/>
      <c r="X47" s="32"/>
      <c r="Y47" s="32"/>
      <c r="Z47" s="32"/>
    </row>
    <row r="48" spans="1:26" s="40" customFormat="1" ht="13.5" customHeight="1" thickBot="1" x14ac:dyDescent="0.3">
      <c r="A48" s="32"/>
      <c r="B48" s="215"/>
      <c r="C48" s="195"/>
      <c r="D48" s="195"/>
      <c r="E48" s="195"/>
      <c r="F48" s="51" t="s">
        <v>80</v>
      </c>
      <c r="G48" s="52">
        <f t="shared" ref="G48" si="37">+E44</f>
        <v>0.59099999999999997</v>
      </c>
      <c r="H48" s="53"/>
      <c r="I48" s="54"/>
      <c r="J48" s="55">
        <v>1.1000000000000001</v>
      </c>
      <c r="K48" s="195"/>
      <c r="L48" s="195"/>
      <c r="M48" s="195"/>
      <c r="N48" s="195"/>
      <c r="O48" s="195"/>
      <c r="P48" s="200"/>
      <c r="Q48" s="32"/>
      <c r="R48" s="32"/>
      <c r="S48" s="32"/>
      <c r="T48" s="32"/>
      <c r="U48" s="32"/>
      <c r="V48" s="32"/>
      <c r="W48" s="32"/>
      <c r="X48" s="32"/>
      <c r="Y48" s="32"/>
      <c r="Z48" s="32"/>
    </row>
    <row r="49" spans="1:26" s="40" customFormat="1" ht="13.5" customHeight="1" x14ac:dyDescent="0.25">
      <c r="A49" s="32"/>
      <c r="B49" s="213">
        <v>7</v>
      </c>
      <c r="C49" s="216">
        <f>+C44+$N$12</f>
        <v>19.420000000000002</v>
      </c>
      <c r="D49" s="193">
        <v>0.73799999999999999</v>
      </c>
      <c r="E49" s="193">
        <v>0.60099999999999998</v>
      </c>
      <c r="F49" s="41" t="s">
        <v>76</v>
      </c>
      <c r="G49" s="42">
        <v>0</v>
      </c>
      <c r="H49" s="43"/>
      <c r="I49" s="44"/>
      <c r="J49" s="45">
        <v>0.60399999999999998</v>
      </c>
      <c r="K49" s="193">
        <f t="shared" ref="K49" si="38">+IF(E49&lt;=0.12,(J51),(IF(E49&lt;0.16,((J50+2*J51+J52)/4),IF(E49&gt;=0.16,((J49+3*J50+2*J51+3*J52+J53)/10)))))</f>
        <v>1.1076999999999999</v>
      </c>
      <c r="L49" s="193">
        <f t="shared" ref="L49" si="39">ROUND(+(D44+D49)/2*(C49-C44),3)</f>
        <v>0.64300000000000002</v>
      </c>
      <c r="M49" s="193">
        <f t="shared" ref="M49" si="40">ROUND(+K49*L49,4)</f>
        <v>0.71230000000000004</v>
      </c>
      <c r="N49" s="196">
        <f t="shared" ref="N49" si="41">ROUND(+M49/$M$108*100,2)</f>
        <v>14.22</v>
      </c>
      <c r="O49" s="197"/>
      <c r="P49" s="198"/>
      <c r="Q49" s="32"/>
      <c r="R49" s="32"/>
      <c r="S49" s="32"/>
      <c r="T49" s="32"/>
      <c r="U49" s="32"/>
      <c r="V49" s="32"/>
      <c r="W49" s="32"/>
      <c r="X49" s="32"/>
      <c r="Y49" s="32"/>
      <c r="Z49" s="32"/>
    </row>
    <row r="50" spans="1:26" s="40" customFormat="1" ht="13.5" customHeight="1" x14ac:dyDescent="0.25">
      <c r="A50" s="32"/>
      <c r="B50" s="214"/>
      <c r="C50" s="194"/>
      <c r="D50" s="194"/>
      <c r="E50" s="194"/>
      <c r="F50" s="46" t="s">
        <v>77</v>
      </c>
      <c r="G50" s="47">
        <f t="shared" ref="G50" si="42">IF(E49&lt;0.125,"NA",IF(0.125&lt;=E49,(0.2*E49)))</f>
        <v>0.1202</v>
      </c>
      <c r="H50" s="48"/>
      <c r="I50" s="49"/>
      <c r="J50" s="50">
        <v>1.109</v>
      </c>
      <c r="K50" s="194"/>
      <c r="L50" s="194"/>
      <c r="M50" s="194"/>
      <c r="N50" s="194"/>
      <c r="O50" s="194"/>
      <c r="P50" s="199"/>
      <c r="Q50" s="32"/>
      <c r="R50" s="32"/>
      <c r="S50" s="32"/>
      <c r="T50" s="32"/>
      <c r="U50" s="32"/>
      <c r="V50" s="32"/>
      <c r="W50" s="32"/>
      <c r="X50" s="32"/>
      <c r="Y50" s="32"/>
      <c r="Z50" s="32"/>
    </row>
    <row r="51" spans="1:26" s="40" customFormat="1" ht="13.5" customHeight="1" x14ac:dyDescent="0.25">
      <c r="A51" s="32"/>
      <c r="B51" s="214"/>
      <c r="C51" s="194"/>
      <c r="D51" s="194"/>
      <c r="E51" s="194"/>
      <c r="F51" s="46" t="s">
        <v>78</v>
      </c>
      <c r="G51" s="47">
        <f t="shared" ref="G51" si="43">+E49*0.4</f>
        <v>0.2404</v>
      </c>
      <c r="H51" s="48"/>
      <c r="I51" s="49"/>
      <c r="J51" s="50">
        <v>1.123</v>
      </c>
      <c r="K51" s="194"/>
      <c r="L51" s="194"/>
      <c r="M51" s="194"/>
      <c r="N51" s="194"/>
      <c r="O51" s="194"/>
      <c r="P51" s="199"/>
      <c r="Q51" s="32"/>
      <c r="R51" s="32"/>
      <c r="S51" s="32"/>
      <c r="T51" s="32"/>
      <c r="U51" s="32"/>
      <c r="V51" s="32"/>
      <c r="W51" s="32"/>
      <c r="X51" s="32"/>
      <c r="Y51" s="32"/>
      <c r="Z51" s="32"/>
    </row>
    <row r="52" spans="1:26" s="40" customFormat="1" ht="13.5" customHeight="1" x14ac:dyDescent="0.25">
      <c r="A52" s="32"/>
      <c r="B52" s="214"/>
      <c r="C52" s="194"/>
      <c r="D52" s="194"/>
      <c r="E52" s="194"/>
      <c r="F52" s="46" t="s">
        <v>79</v>
      </c>
      <c r="G52" s="47">
        <f t="shared" ref="G52" si="44">IF(E49&lt;0.125,"NA",IF(0.125&lt;=E49,(0.8*E49)))</f>
        <v>0.48080000000000001</v>
      </c>
      <c r="H52" s="48"/>
      <c r="I52" s="49"/>
      <c r="J52" s="50">
        <v>1.282</v>
      </c>
      <c r="K52" s="194"/>
      <c r="L52" s="194"/>
      <c r="M52" s="194"/>
      <c r="N52" s="194"/>
      <c r="O52" s="194"/>
      <c r="P52" s="199"/>
      <c r="Q52" s="32"/>
      <c r="R52" s="32"/>
      <c r="S52" s="32"/>
      <c r="T52" s="32"/>
      <c r="U52" s="32"/>
      <c r="V52" s="32"/>
      <c r="W52" s="32"/>
      <c r="X52" s="32"/>
      <c r="Y52" s="32"/>
      <c r="Z52" s="32"/>
    </row>
    <row r="53" spans="1:26" s="40" customFormat="1" ht="13.5" customHeight="1" thickBot="1" x14ac:dyDescent="0.3">
      <c r="A53" s="32"/>
      <c r="B53" s="215"/>
      <c r="C53" s="195"/>
      <c r="D53" s="195"/>
      <c r="E53" s="195"/>
      <c r="F53" s="51" t="s">
        <v>80</v>
      </c>
      <c r="G53" s="52">
        <f t="shared" ref="G53" si="45">+E49</f>
        <v>0.60099999999999998</v>
      </c>
      <c r="H53" s="53"/>
      <c r="I53" s="54"/>
      <c r="J53" s="55">
        <v>1.054</v>
      </c>
      <c r="K53" s="195"/>
      <c r="L53" s="195"/>
      <c r="M53" s="195"/>
      <c r="N53" s="195"/>
      <c r="O53" s="195"/>
      <c r="P53" s="200"/>
      <c r="Q53" s="32"/>
      <c r="R53" s="32"/>
      <c r="S53" s="32"/>
      <c r="T53" s="32"/>
      <c r="U53" s="32"/>
      <c r="V53" s="32"/>
      <c r="W53" s="32"/>
      <c r="X53" s="32"/>
      <c r="Y53" s="32"/>
      <c r="Z53" s="32"/>
    </row>
    <row r="54" spans="1:26" s="40" customFormat="1" ht="13.5" customHeight="1" x14ac:dyDescent="0.25">
      <c r="A54" s="32"/>
      <c r="B54" s="213">
        <v>8</v>
      </c>
      <c r="C54" s="216">
        <f>+C49+$N$12</f>
        <v>20.420000000000002</v>
      </c>
      <c r="D54" s="193">
        <v>0.71799999999999997</v>
      </c>
      <c r="E54" s="193">
        <v>0.71199999999999997</v>
      </c>
      <c r="F54" s="41" t="s">
        <v>76</v>
      </c>
      <c r="G54" s="42">
        <v>0</v>
      </c>
      <c r="H54" s="43"/>
      <c r="I54" s="44"/>
      <c r="J54" s="45">
        <v>0.8</v>
      </c>
      <c r="K54" s="193">
        <f>+IF(E54&lt;=0.12,(J56),(IF(E54&lt;0.16,((J55+2*J56+J57)/4),IF(E54&gt;=0.16,((J54+3*J55+2*J56+3*J57+J58)/10)))))</f>
        <v>1.1285999999999998</v>
      </c>
      <c r="L54" s="193">
        <f t="shared" ref="L54" si="46">ROUND(+(D49+D54)/2*(C54-C49),3)</f>
        <v>0.72799999999999998</v>
      </c>
      <c r="M54" s="193">
        <f t="shared" ref="M54" si="47">ROUND(+K54*L54,4)</f>
        <v>0.8216</v>
      </c>
      <c r="N54" s="196">
        <f t="shared" ref="N54" si="48">ROUND(+M54/$M$108*100,2)</f>
        <v>16.399999999999999</v>
      </c>
      <c r="O54" s="197"/>
      <c r="P54" s="198"/>
      <c r="Q54" s="32"/>
      <c r="R54" s="32"/>
      <c r="S54" s="32"/>
      <c r="T54" s="32"/>
      <c r="U54" s="32"/>
      <c r="V54" s="32"/>
      <c r="W54" s="32"/>
      <c r="X54" s="32"/>
      <c r="Y54" s="32"/>
      <c r="Z54" s="32"/>
    </row>
    <row r="55" spans="1:26" s="40" customFormat="1" ht="13.5" customHeight="1" x14ac:dyDescent="0.25">
      <c r="A55" s="32"/>
      <c r="B55" s="214"/>
      <c r="C55" s="194"/>
      <c r="D55" s="194"/>
      <c r="E55" s="194"/>
      <c r="F55" s="46" t="s">
        <v>77</v>
      </c>
      <c r="G55" s="47">
        <f t="shared" ref="G55" si="49">IF(E54&lt;0.125,"NA",IF(0.125&lt;=E54,(0.2*E54)))</f>
        <v>0.1424</v>
      </c>
      <c r="H55" s="48"/>
      <c r="I55" s="49"/>
      <c r="J55" s="50">
        <v>1.123</v>
      </c>
      <c r="K55" s="194"/>
      <c r="L55" s="194"/>
      <c r="M55" s="194"/>
      <c r="N55" s="194"/>
      <c r="O55" s="194"/>
      <c r="P55" s="199"/>
      <c r="Q55" s="32"/>
      <c r="R55" s="32"/>
      <c r="S55" s="32"/>
      <c r="T55" s="32"/>
      <c r="U55" s="32"/>
      <c r="V55" s="32"/>
      <c r="W55" s="32"/>
      <c r="X55" s="32"/>
      <c r="Y55" s="32"/>
      <c r="Z55" s="32"/>
    </row>
    <row r="56" spans="1:26" s="40" customFormat="1" ht="13.5" customHeight="1" x14ac:dyDescent="0.25">
      <c r="A56" s="32"/>
      <c r="B56" s="214"/>
      <c r="C56" s="194"/>
      <c r="D56" s="194"/>
      <c r="E56" s="194"/>
      <c r="F56" s="46" t="s">
        <v>78</v>
      </c>
      <c r="G56" s="47">
        <f t="shared" ref="G56" si="50">+E54*0.4</f>
        <v>0.2848</v>
      </c>
      <c r="H56" s="48"/>
      <c r="I56" s="49"/>
      <c r="J56" s="50">
        <v>1.1679999999999999</v>
      </c>
      <c r="K56" s="194"/>
      <c r="L56" s="194"/>
      <c r="M56" s="194"/>
      <c r="N56" s="194"/>
      <c r="O56" s="194"/>
      <c r="P56" s="199"/>
      <c r="Q56" s="32"/>
      <c r="R56" s="32"/>
      <c r="S56" s="32"/>
      <c r="T56" s="32"/>
      <c r="U56" s="32"/>
      <c r="V56" s="32"/>
      <c r="W56" s="32"/>
      <c r="X56" s="32"/>
      <c r="Y56" s="32"/>
      <c r="Z56" s="32"/>
    </row>
    <row r="57" spans="1:26" s="40" customFormat="1" ht="13.5" customHeight="1" x14ac:dyDescent="0.25">
      <c r="A57" s="32"/>
      <c r="B57" s="214"/>
      <c r="C57" s="194"/>
      <c r="D57" s="194"/>
      <c r="E57" s="194"/>
      <c r="F57" s="46" t="s">
        <v>79</v>
      </c>
      <c r="G57" s="47">
        <f t="shared" ref="G57" si="51">IF(E54&lt;0.125,"NA",IF(0.125&lt;=E54,(0.8*E54)))</f>
        <v>0.5696</v>
      </c>
      <c r="H57" s="48"/>
      <c r="I57" s="49"/>
      <c r="J57" s="50">
        <v>1.2450000000000001</v>
      </c>
      <c r="K57" s="194"/>
      <c r="L57" s="194"/>
      <c r="M57" s="194"/>
      <c r="N57" s="194"/>
      <c r="O57" s="194"/>
      <c r="P57" s="199"/>
      <c r="Q57" s="32"/>
      <c r="R57" s="32"/>
      <c r="S57" s="32"/>
      <c r="T57" s="32"/>
      <c r="U57" s="32"/>
      <c r="V57" s="32"/>
      <c r="W57" s="32"/>
      <c r="X57" s="32"/>
      <c r="Y57" s="32"/>
      <c r="Z57" s="32"/>
    </row>
    <row r="58" spans="1:26" s="40" customFormat="1" ht="13.5" customHeight="1" thickBot="1" x14ac:dyDescent="0.3">
      <c r="A58" s="32"/>
      <c r="B58" s="215"/>
      <c r="C58" s="195"/>
      <c r="D58" s="195"/>
      <c r="E58" s="195"/>
      <c r="F58" s="51" t="s">
        <v>80</v>
      </c>
      <c r="G58" s="52">
        <f t="shared" ref="G58" si="52">+E54</f>
        <v>0.71199999999999997</v>
      </c>
      <c r="H58" s="53"/>
      <c r="I58" s="54"/>
      <c r="J58" s="55">
        <v>1.046</v>
      </c>
      <c r="K58" s="195"/>
      <c r="L58" s="195"/>
      <c r="M58" s="195"/>
      <c r="N58" s="195"/>
      <c r="O58" s="195"/>
      <c r="P58" s="200"/>
      <c r="Q58" s="32"/>
      <c r="R58" s="32"/>
      <c r="S58" s="32"/>
      <c r="T58" s="32"/>
      <c r="U58" s="32"/>
      <c r="V58" s="32"/>
      <c r="W58" s="32"/>
      <c r="X58" s="32"/>
      <c r="Y58" s="32"/>
      <c r="Z58" s="32"/>
    </row>
    <row r="59" spans="1:26" s="40" customFormat="1" ht="13.5" customHeight="1" x14ac:dyDescent="0.25">
      <c r="A59" s="32"/>
      <c r="B59" s="213">
        <v>9</v>
      </c>
      <c r="C59" s="216">
        <f>+C54+$N$12</f>
        <v>21.42</v>
      </c>
      <c r="D59" s="193">
        <v>0.91800000000000004</v>
      </c>
      <c r="E59" s="193">
        <v>0.89500000000000002</v>
      </c>
      <c r="F59" s="41" t="s">
        <v>76</v>
      </c>
      <c r="G59" s="42">
        <v>0</v>
      </c>
      <c r="H59" s="43"/>
      <c r="I59" s="44"/>
      <c r="J59" s="45">
        <v>0.32700000000000001</v>
      </c>
      <c r="K59" s="193">
        <f t="shared" ref="K59" si="53">+IF(E59&lt;=0.12,(J61),(IF(E59&lt;0.16,((J60+2*J61+J62)/4),IF(E59&gt;=0.16,((J59+3*J60+2*J61+3*J62+J63)/10)))))</f>
        <v>0.86899999999999999</v>
      </c>
      <c r="L59" s="193">
        <f t="shared" ref="L59" si="54">ROUND(+(D54+D59)/2*(C59-C54),3)</f>
        <v>0.81799999999999995</v>
      </c>
      <c r="M59" s="193">
        <f t="shared" ref="M59" si="55">ROUND(+K59*L59,4)</f>
        <v>0.71079999999999999</v>
      </c>
      <c r="N59" s="196">
        <f t="shared" ref="N59" si="56">ROUND(+M59/$M$108*100,2)</f>
        <v>14.19</v>
      </c>
      <c r="O59" s="197"/>
      <c r="P59" s="198"/>
      <c r="Q59" s="32"/>
      <c r="R59" s="32"/>
      <c r="S59" s="32"/>
      <c r="T59" s="32"/>
      <c r="U59" s="32"/>
      <c r="V59" s="32"/>
      <c r="W59" s="32"/>
      <c r="X59" s="32"/>
      <c r="Y59" s="32"/>
      <c r="Z59" s="32"/>
    </row>
    <row r="60" spans="1:26" s="40" customFormat="1" ht="13.5" customHeight="1" x14ac:dyDescent="0.25">
      <c r="A60" s="32"/>
      <c r="B60" s="214"/>
      <c r="C60" s="194"/>
      <c r="D60" s="194"/>
      <c r="E60" s="194"/>
      <c r="F60" s="46" t="s">
        <v>77</v>
      </c>
      <c r="G60" s="47">
        <f t="shared" ref="G60" si="57">IF(E59&lt;0.125,"NA",IF(0.125&lt;=E59,(0.2*E59)))</f>
        <v>0.17900000000000002</v>
      </c>
      <c r="H60" s="48"/>
      <c r="I60" s="49"/>
      <c r="J60" s="50">
        <v>0.52200000000000002</v>
      </c>
      <c r="K60" s="194"/>
      <c r="L60" s="194"/>
      <c r="M60" s="194"/>
      <c r="N60" s="194"/>
      <c r="O60" s="194"/>
      <c r="P60" s="199"/>
      <c r="Q60" s="32"/>
      <c r="R60" s="32"/>
      <c r="S60" s="32"/>
      <c r="T60" s="32"/>
      <c r="U60" s="32"/>
      <c r="V60" s="32"/>
      <c r="W60" s="32"/>
      <c r="X60" s="32"/>
      <c r="Y60" s="32"/>
      <c r="Z60" s="32"/>
    </row>
    <row r="61" spans="1:26" s="40" customFormat="1" ht="13.5" customHeight="1" x14ac:dyDescent="0.25">
      <c r="A61" s="32"/>
      <c r="B61" s="214"/>
      <c r="C61" s="194"/>
      <c r="D61" s="194"/>
      <c r="E61" s="194"/>
      <c r="F61" s="46" t="s">
        <v>78</v>
      </c>
      <c r="G61" s="47">
        <f t="shared" ref="G61" si="58">+E59*0.4</f>
        <v>0.35800000000000004</v>
      </c>
      <c r="H61" s="48"/>
      <c r="I61" s="49"/>
      <c r="J61" s="50">
        <v>0.95799999999999996</v>
      </c>
      <c r="K61" s="194"/>
      <c r="L61" s="194"/>
      <c r="M61" s="194"/>
      <c r="N61" s="194"/>
      <c r="O61" s="194"/>
      <c r="P61" s="199"/>
      <c r="Q61" s="32"/>
      <c r="R61" s="32"/>
      <c r="S61" s="32"/>
      <c r="T61" s="32"/>
      <c r="U61" s="32"/>
      <c r="V61" s="32"/>
      <c r="W61" s="32"/>
      <c r="X61" s="32"/>
      <c r="Y61" s="32"/>
      <c r="Z61" s="32"/>
    </row>
    <row r="62" spans="1:26" s="40" customFormat="1" ht="13.5" customHeight="1" x14ac:dyDescent="0.25">
      <c r="A62" s="32"/>
      <c r="B62" s="214"/>
      <c r="C62" s="194"/>
      <c r="D62" s="194"/>
      <c r="E62" s="194"/>
      <c r="F62" s="46" t="s">
        <v>79</v>
      </c>
      <c r="G62" s="47">
        <f t="shared" ref="G62" si="59">IF(E59&lt;0.125,"NA",IF(0.125&lt;=E59,(0.8*E59)))</f>
        <v>0.71600000000000008</v>
      </c>
      <c r="H62" s="48"/>
      <c r="I62" s="49"/>
      <c r="J62" s="50">
        <v>1.123</v>
      </c>
      <c r="K62" s="194"/>
      <c r="L62" s="194"/>
      <c r="M62" s="194"/>
      <c r="N62" s="194"/>
      <c r="O62" s="194"/>
      <c r="P62" s="199"/>
      <c r="Q62" s="32"/>
      <c r="R62" s="32"/>
      <c r="S62" s="32"/>
      <c r="T62" s="32"/>
      <c r="U62" s="32"/>
      <c r="V62" s="32"/>
      <c r="W62" s="32"/>
      <c r="X62" s="32"/>
      <c r="Y62" s="32"/>
      <c r="Z62" s="32"/>
    </row>
    <row r="63" spans="1:26" s="40" customFormat="1" ht="13.5" customHeight="1" thickBot="1" x14ac:dyDescent="0.3">
      <c r="A63" s="32"/>
      <c r="B63" s="215"/>
      <c r="C63" s="195"/>
      <c r="D63" s="195"/>
      <c r="E63" s="195"/>
      <c r="F63" s="51" t="s">
        <v>80</v>
      </c>
      <c r="G63" s="52">
        <f t="shared" ref="G63" si="60">+E59</f>
        <v>0.89500000000000002</v>
      </c>
      <c r="H63" s="53"/>
      <c r="I63" s="54"/>
      <c r="J63" s="55">
        <v>1.512</v>
      </c>
      <c r="K63" s="195"/>
      <c r="L63" s="195"/>
      <c r="M63" s="195"/>
      <c r="N63" s="195"/>
      <c r="O63" s="195"/>
      <c r="P63" s="200"/>
      <c r="Q63" s="32"/>
      <c r="R63" s="32"/>
      <c r="S63" s="32"/>
      <c r="T63" s="32"/>
      <c r="U63" s="32"/>
      <c r="V63" s="32"/>
      <c r="W63" s="32"/>
      <c r="X63" s="32"/>
      <c r="Y63" s="32"/>
      <c r="Z63" s="32"/>
    </row>
    <row r="64" spans="1:26" s="40" customFormat="1" ht="13.5" customHeight="1" x14ac:dyDescent="0.25">
      <c r="A64" s="32"/>
      <c r="B64" s="213">
        <v>10</v>
      </c>
      <c r="C64" s="216">
        <f>+C59+$N$12</f>
        <v>22.42</v>
      </c>
      <c r="D64" s="193">
        <v>0.75800000000000001</v>
      </c>
      <c r="E64" s="193">
        <v>0.89500000000000002</v>
      </c>
      <c r="F64" s="41" t="s">
        <v>76</v>
      </c>
      <c r="G64" s="42">
        <v>0</v>
      </c>
      <c r="H64" s="43"/>
      <c r="I64" s="44"/>
      <c r="J64" s="45"/>
      <c r="K64" s="193"/>
      <c r="L64" s="193"/>
      <c r="M64" s="193"/>
      <c r="N64" s="196"/>
      <c r="O64" s="197"/>
      <c r="P64" s="198"/>
      <c r="Q64" s="32"/>
      <c r="R64" s="32"/>
      <c r="S64" s="32"/>
      <c r="T64" s="32"/>
      <c r="U64" s="32"/>
      <c r="V64" s="32"/>
      <c r="W64" s="32"/>
      <c r="X64" s="32"/>
      <c r="Y64" s="32"/>
      <c r="Z64" s="32"/>
    </row>
    <row r="65" spans="1:26" s="40" customFormat="1" ht="13.5" customHeight="1" x14ac:dyDescent="0.25">
      <c r="A65" s="32"/>
      <c r="B65" s="214"/>
      <c r="C65" s="194"/>
      <c r="D65" s="194"/>
      <c r="E65" s="194"/>
      <c r="F65" s="46" t="s">
        <v>77</v>
      </c>
      <c r="G65" s="47">
        <f t="shared" ref="G65" si="61">IF(E64&lt;0.125,"NA",IF(0.125&lt;=E64,(0.2*E64)))</f>
        <v>0.17900000000000002</v>
      </c>
      <c r="H65" s="48"/>
      <c r="I65" s="49"/>
      <c r="J65" s="50"/>
      <c r="K65" s="194"/>
      <c r="L65" s="194"/>
      <c r="M65" s="194"/>
      <c r="N65" s="194"/>
      <c r="O65" s="194"/>
      <c r="P65" s="199"/>
      <c r="Q65" s="32"/>
      <c r="R65" s="32"/>
      <c r="S65" s="32"/>
      <c r="T65" s="32"/>
      <c r="U65" s="32"/>
      <c r="V65" s="32"/>
      <c r="W65" s="32"/>
      <c r="X65" s="32"/>
      <c r="Y65" s="32"/>
      <c r="Z65" s="32"/>
    </row>
    <row r="66" spans="1:26" s="40" customFormat="1" ht="13.5" customHeight="1" x14ac:dyDescent="0.25">
      <c r="A66" s="32"/>
      <c r="B66" s="214"/>
      <c r="C66" s="194"/>
      <c r="D66" s="194"/>
      <c r="E66" s="194"/>
      <c r="F66" s="46" t="s">
        <v>78</v>
      </c>
      <c r="G66" s="47">
        <f t="shared" ref="G66" si="62">+E64*0.4</f>
        <v>0.35800000000000004</v>
      </c>
      <c r="H66" s="48"/>
      <c r="I66" s="49"/>
      <c r="J66" s="50"/>
      <c r="K66" s="194"/>
      <c r="L66" s="194"/>
      <c r="M66" s="194"/>
      <c r="N66" s="194"/>
      <c r="O66" s="194"/>
      <c r="P66" s="199"/>
      <c r="Q66" s="32"/>
      <c r="R66" s="32"/>
      <c r="S66" s="32"/>
      <c r="T66" s="32"/>
      <c r="U66" s="32"/>
      <c r="V66" s="32"/>
      <c r="W66" s="32"/>
      <c r="X66" s="32"/>
      <c r="Y66" s="32"/>
      <c r="Z66" s="32"/>
    </row>
    <row r="67" spans="1:26" s="40" customFormat="1" ht="13.5" customHeight="1" x14ac:dyDescent="0.25">
      <c r="A67" s="32"/>
      <c r="B67" s="214"/>
      <c r="C67" s="194"/>
      <c r="D67" s="194"/>
      <c r="E67" s="194"/>
      <c r="F67" s="46" t="s">
        <v>79</v>
      </c>
      <c r="G67" s="47">
        <f t="shared" ref="G67" si="63">IF(E64&lt;0.125,"NA",IF(0.125&lt;=E64,(0.8*E64)))</f>
        <v>0.71600000000000008</v>
      </c>
      <c r="H67" s="48"/>
      <c r="I67" s="49"/>
      <c r="J67" s="50"/>
      <c r="K67" s="194"/>
      <c r="L67" s="194"/>
      <c r="M67" s="194"/>
      <c r="N67" s="194"/>
      <c r="O67" s="194"/>
      <c r="P67" s="199"/>
      <c r="Q67" s="32"/>
      <c r="R67" s="32"/>
      <c r="S67" s="32"/>
      <c r="T67" s="32"/>
      <c r="U67" s="32"/>
      <c r="V67" s="32"/>
      <c r="W67" s="32"/>
      <c r="X67" s="32"/>
      <c r="Y67" s="32"/>
      <c r="Z67" s="32"/>
    </row>
    <row r="68" spans="1:26" s="40" customFormat="1" ht="13.5" customHeight="1" thickBot="1" x14ac:dyDescent="0.3">
      <c r="A68" s="32"/>
      <c r="B68" s="215"/>
      <c r="C68" s="195"/>
      <c r="D68" s="195"/>
      <c r="E68" s="195"/>
      <c r="F68" s="51" t="s">
        <v>80</v>
      </c>
      <c r="G68" s="52">
        <f t="shared" ref="G68" si="64">+E64</f>
        <v>0.89500000000000002</v>
      </c>
      <c r="H68" s="53"/>
      <c r="I68" s="54"/>
      <c r="J68" s="55"/>
      <c r="K68" s="195"/>
      <c r="L68" s="195"/>
      <c r="M68" s="195"/>
      <c r="N68" s="195"/>
      <c r="O68" s="195"/>
      <c r="P68" s="200"/>
      <c r="Q68" s="32"/>
      <c r="R68" s="32"/>
      <c r="S68" s="32"/>
      <c r="T68" s="32"/>
      <c r="U68" s="32"/>
      <c r="V68" s="32"/>
      <c r="W68" s="32"/>
      <c r="X68" s="32"/>
      <c r="Y68" s="32"/>
      <c r="Z68" s="32"/>
    </row>
    <row r="69" spans="1:26" s="40" customFormat="1" ht="13.5" customHeight="1" x14ac:dyDescent="0.25">
      <c r="A69" s="32"/>
      <c r="B69" s="213">
        <v>11</v>
      </c>
      <c r="C69" s="216">
        <f t="shared" ref="C69" si="65">+C64+$N$12</f>
        <v>23.42</v>
      </c>
      <c r="D69" s="193">
        <v>0.69799999999999995</v>
      </c>
      <c r="E69" s="193">
        <v>0.63</v>
      </c>
      <c r="F69" s="41" t="s">
        <v>76</v>
      </c>
      <c r="G69" s="42">
        <v>0</v>
      </c>
      <c r="H69" s="43"/>
      <c r="I69" s="44"/>
      <c r="J69" s="45">
        <v>0.19400000000000001</v>
      </c>
      <c r="K69" s="193">
        <f t="shared" ref="K69" si="66">+IF(E69&lt;=0.12,(J71),(IF(E69&lt;0.16,((J70+2*J71+J72)/4),IF(E69&gt;=0.16,((J69+3*J70+2*J71+3*J72+J73)/10)))))</f>
        <v>0.51049999999999995</v>
      </c>
      <c r="L69" s="193">
        <f t="shared" ref="L69" si="67">ROUND(+(D64+D69)/2*(C69-C64),3)</f>
        <v>0.72799999999999998</v>
      </c>
      <c r="M69" s="193">
        <f t="shared" ref="M69" si="68">ROUND(+K69*L69,4)</f>
        <v>0.37159999999999999</v>
      </c>
      <c r="N69" s="196">
        <f t="shared" ref="N69" si="69">ROUND(+M69/$M$108*100,2)</f>
        <v>7.42</v>
      </c>
      <c r="O69" s="197"/>
      <c r="P69" s="198"/>
      <c r="Q69" s="32"/>
      <c r="R69" s="32"/>
      <c r="S69" s="32"/>
      <c r="T69" s="32"/>
      <c r="U69" s="32"/>
      <c r="V69" s="32"/>
      <c r="W69" s="32"/>
      <c r="X69" s="32"/>
      <c r="Y69" s="32"/>
      <c r="Z69" s="32"/>
    </row>
    <row r="70" spans="1:26" s="40" customFormat="1" ht="13.5" customHeight="1" x14ac:dyDescent="0.25">
      <c r="A70" s="32"/>
      <c r="B70" s="214"/>
      <c r="C70" s="194"/>
      <c r="D70" s="194"/>
      <c r="E70" s="194"/>
      <c r="F70" s="46" t="s">
        <v>77</v>
      </c>
      <c r="G70" s="47">
        <f t="shared" ref="G70" si="70">IF(E69&lt;0.125,"NA",IF(0.125&lt;=E69,(0.2*E69)))</f>
        <v>0.126</v>
      </c>
      <c r="H70" s="48"/>
      <c r="I70" s="49"/>
      <c r="J70" s="50">
        <v>0.26200000000000001</v>
      </c>
      <c r="K70" s="194"/>
      <c r="L70" s="194"/>
      <c r="M70" s="194"/>
      <c r="N70" s="194"/>
      <c r="O70" s="194"/>
      <c r="P70" s="199"/>
      <c r="Q70" s="32"/>
      <c r="R70" s="32"/>
      <c r="S70" s="32"/>
      <c r="T70" s="32"/>
      <c r="U70" s="32"/>
      <c r="V70" s="32"/>
      <c r="W70" s="32"/>
      <c r="X70" s="32"/>
      <c r="Y70" s="32"/>
      <c r="Z70" s="32"/>
    </row>
    <row r="71" spans="1:26" s="40" customFormat="1" ht="13.5" customHeight="1" x14ac:dyDescent="0.25">
      <c r="A71" s="32"/>
      <c r="B71" s="214"/>
      <c r="C71" s="194"/>
      <c r="D71" s="194"/>
      <c r="E71" s="194"/>
      <c r="F71" s="46" t="s">
        <v>78</v>
      </c>
      <c r="G71" s="47">
        <f t="shared" ref="G71" si="71">+E69*0.4</f>
        <v>0.252</v>
      </c>
      <c r="H71" s="48"/>
      <c r="I71" s="49"/>
      <c r="J71" s="50">
        <v>0.38200000000000001</v>
      </c>
      <c r="K71" s="194"/>
      <c r="L71" s="194"/>
      <c r="M71" s="194"/>
      <c r="N71" s="194"/>
      <c r="O71" s="194"/>
      <c r="P71" s="199"/>
      <c r="Q71" s="32"/>
      <c r="R71" s="32"/>
      <c r="S71" s="32"/>
      <c r="T71" s="32"/>
      <c r="U71" s="32"/>
      <c r="V71" s="32"/>
      <c r="W71" s="32"/>
      <c r="X71" s="32"/>
      <c r="Y71" s="32"/>
      <c r="Z71" s="32"/>
    </row>
    <row r="72" spans="1:26" s="40" customFormat="1" ht="13.5" customHeight="1" x14ac:dyDescent="0.25">
      <c r="A72" s="32"/>
      <c r="B72" s="214"/>
      <c r="C72" s="194"/>
      <c r="D72" s="194"/>
      <c r="E72" s="194"/>
      <c r="F72" s="46" t="s">
        <v>79</v>
      </c>
      <c r="G72" s="47">
        <f t="shared" ref="G72" si="72">IF(E69&lt;0.125,"NA",IF(0.125&lt;=E69,(0.8*E69)))</f>
        <v>0.504</v>
      </c>
      <c r="H72" s="48"/>
      <c r="I72" s="49"/>
      <c r="J72" s="50">
        <v>0.84899999999999998</v>
      </c>
      <c r="K72" s="194"/>
      <c r="L72" s="194"/>
      <c r="M72" s="194"/>
      <c r="N72" s="194"/>
      <c r="O72" s="194"/>
      <c r="P72" s="199"/>
      <c r="Q72" s="32"/>
      <c r="R72" s="32"/>
      <c r="S72" s="32"/>
      <c r="T72" s="32"/>
      <c r="U72" s="32"/>
      <c r="V72" s="32"/>
      <c r="W72" s="32"/>
      <c r="X72" s="32"/>
      <c r="Y72" s="32"/>
      <c r="Z72" s="32"/>
    </row>
    <row r="73" spans="1:26" s="40" customFormat="1" ht="13.5" customHeight="1" thickBot="1" x14ac:dyDescent="0.3">
      <c r="A73" s="32"/>
      <c r="B73" s="215"/>
      <c r="C73" s="195"/>
      <c r="D73" s="195"/>
      <c r="E73" s="195"/>
      <c r="F73" s="51" t="s">
        <v>80</v>
      </c>
      <c r="G73" s="52">
        <f t="shared" ref="G73" si="73">+E69</f>
        <v>0.63</v>
      </c>
      <c r="H73" s="53"/>
      <c r="I73" s="54"/>
      <c r="J73" s="55">
        <v>0.81399999999999995</v>
      </c>
      <c r="K73" s="195"/>
      <c r="L73" s="195"/>
      <c r="M73" s="195"/>
      <c r="N73" s="195"/>
      <c r="O73" s="195"/>
      <c r="P73" s="200"/>
      <c r="Q73" s="32"/>
      <c r="R73" s="32"/>
      <c r="S73" s="32"/>
      <c r="T73" s="32"/>
      <c r="U73" s="32"/>
      <c r="V73" s="32"/>
      <c r="W73" s="32"/>
      <c r="X73" s="32"/>
      <c r="Y73" s="32"/>
      <c r="Z73" s="32"/>
    </row>
    <row r="74" spans="1:26" s="40" customFormat="1" ht="13.5" customHeight="1" x14ac:dyDescent="0.25">
      <c r="A74" s="32"/>
      <c r="B74" s="213">
        <v>12</v>
      </c>
      <c r="C74" s="216">
        <f t="shared" ref="C74" si="74">+C69+$N$12</f>
        <v>24.42</v>
      </c>
      <c r="D74" s="193">
        <v>0.19800000000000001</v>
      </c>
      <c r="E74" s="193">
        <v>0.46200000000000002</v>
      </c>
      <c r="F74" s="41" t="s">
        <v>76</v>
      </c>
      <c r="G74" s="42">
        <v>0</v>
      </c>
      <c r="H74" s="43"/>
      <c r="I74" s="44"/>
      <c r="J74" s="45">
        <v>0.307</v>
      </c>
      <c r="K74" s="193">
        <f t="shared" ref="K74" si="75">+IF(E74&lt;=0.12,(J76),(IF(E74&lt;0.16,((J75+2*J76+J77)/4),IF(E74&gt;=0.16,((J74+3*J75+2*J76+3*J77+J78)/10)))))</f>
        <v>0.56369999999999998</v>
      </c>
      <c r="L74" s="193">
        <f t="shared" ref="L74" si="76">ROUND(+(D69+D74)/2*(C74-C69),3)</f>
        <v>0.44800000000000001</v>
      </c>
      <c r="M74" s="193">
        <f t="shared" ref="M74" si="77">ROUND(+K74*L74,4)</f>
        <v>0.2525</v>
      </c>
      <c r="N74" s="196">
        <f t="shared" ref="N74" si="78">ROUND(+M74/$M$108*100,2)</f>
        <v>5.04</v>
      </c>
      <c r="O74" s="197"/>
      <c r="P74" s="198"/>
      <c r="Q74" s="32"/>
      <c r="R74" s="32"/>
      <c r="S74" s="32"/>
      <c r="T74" s="32"/>
      <c r="U74" s="32"/>
      <c r="V74" s="32"/>
      <c r="W74" s="32"/>
      <c r="X74" s="32"/>
      <c r="Y74" s="32"/>
      <c r="Z74" s="32"/>
    </row>
    <row r="75" spans="1:26" s="40" customFormat="1" ht="13.5" customHeight="1" x14ac:dyDescent="0.25">
      <c r="A75" s="32"/>
      <c r="B75" s="214"/>
      <c r="C75" s="194"/>
      <c r="D75" s="194"/>
      <c r="E75" s="194"/>
      <c r="F75" s="46" t="s">
        <v>77</v>
      </c>
      <c r="G75" s="47">
        <f t="shared" ref="G75" si="79">IF(E74&lt;0.125,"NA",IF(0.125&lt;=E74,(0.2*E74)))</f>
        <v>9.240000000000001E-2</v>
      </c>
      <c r="H75" s="48"/>
      <c r="I75" s="49"/>
      <c r="J75" s="50">
        <v>0.47099999999999997</v>
      </c>
      <c r="K75" s="194"/>
      <c r="L75" s="194"/>
      <c r="M75" s="194"/>
      <c r="N75" s="194"/>
      <c r="O75" s="194"/>
      <c r="P75" s="199"/>
      <c r="Q75" s="32"/>
      <c r="R75" s="32"/>
      <c r="S75" s="32"/>
      <c r="T75" s="32"/>
      <c r="U75" s="32"/>
      <c r="V75" s="32"/>
      <c r="W75" s="32"/>
      <c r="X75" s="32"/>
      <c r="Y75" s="32"/>
      <c r="Z75" s="32"/>
    </row>
    <row r="76" spans="1:26" s="40" customFormat="1" ht="13.5" customHeight="1" x14ac:dyDescent="0.25">
      <c r="A76" s="32"/>
      <c r="B76" s="214"/>
      <c r="C76" s="194"/>
      <c r="D76" s="194"/>
      <c r="E76" s="194"/>
      <c r="F76" s="46" t="s">
        <v>78</v>
      </c>
      <c r="G76" s="47">
        <f t="shared" ref="G76" si="80">+E74*0.4</f>
        <v>0.18480000000000002</v>
      </c>
      <c r="H76" s="48"/>
      <c r="I76" s="49"/>
      <c r="J76" s="50">
        <v>0.56599999999999995</v>
      </c>
      <c r="K76" s="194"/>
      <c r="L76" s="194"/>
      <c r="M76" s="194"/>
      <c r="N76" s="194"/>
      <c r="O76" s="194"/>
      <c r="P76" s="199"/>
      <c r="Q76" s="32"/>
      <c r="R76" s="32"/>
      <c r="S76" s="32"/>
      <c r="T76" s="32"/>
      <c r="U76" s="32"/>
      <c r="V76" s="32"/>
      <c r="W76" s="32"/>
      <c r="X76" s="32"/>
      <c r="Y76" s="32"/>
      <c r="Z76" s="32"/>
    </row>
    <row r="77" spans="1:26" s="40" customFormat="1" ht="13.5" customHeight="1" x14ac:dyDescent="0.25">
      <c r="A77" s="32"/>
      <c r="B77" s="214"/>
      <c r="C77" s="194"/>
      <c r="D77" s="194"/>
      <c r="E77" s="194"/>
      <c r="F77" s="46" t="s">
        <v>79</v>
      </c>
      <c r="G77" s="47">
        <f t="shared" ref="G77" si="81">IF(E74&lt;0.125,"NA",IF(0.125&lt;=E74,(0.8*E74)))</f>
        <v>0.36960000000000004</v>
      </c>
      <c r="H77" s="48"/>
      <c r="I77" s="49"/>
      <c r="J77" s="50">
        <v>0.71</v>
      </c>
      <c r="K77" s="194"/>
      <c r="L77" s="194"/>
      <c r="M77" s="194"/>
      <c r="N77" s="194"/>
      <c r="O77" s="194"/>
      <c r="P77" s="199"/>
      <c r="Q77" s="32"/>
      <c r="R77" s="32"/>
      <c r="S77" s="32"/>
      <c r="T77" s="32"/>
      <c r="U77" s="32"/>
      <c r="V77" s="32"/>
      <c r="W77" s="32"/>
      <c r="X77" s="32"/>
      <c r="Y77" s="32"/>
      <c r="Z77" s="32"/>
    </row>
    <row r="78" spans="1:26" s="40" customFormat="1" ht="13.5" customHeight="1" thickBot="1" x14ac:dyDescent="0.3">
      <c r="A78" s="32"/>
      <c r="B78" s="215"/>
      <c r="C78" s="195"/>
      <c r="D78" s="195"/>
      <c r="E78" s="195"/>
      <c r="F78" s="51" t="s">
        <v>80</v>
      </c>
      <c r="G78" s="52">
        <f t="shared" ref="G78" si="82">+E74</f>
        <v>0.46200000000000002</v>
      </c>
      <c r="H78" s="53"/>
      <c r="I78" s="54"/>
      <c r="J78" s="55">
        <v>0.65500000000000003</v>
      </c>
      <c r="K78" s="195"/>
      <c r="L78" s="195"/>
      <c r="M78" s="195"/>
      <c r="N78" s="195"/>
      <c r="O78" s="195"/>
      <c r="P78" s="200"/>
      <c r="Q78" s="32"/>
      <c r="R78" s="32"/>
      <c r="S78" s="32"/>
      <c r="T78" s="32"/>
      <c r="U78" s="32"/>
      <c r="V78" s="32"/>
      <c r="W78" s="32"/>
      <c r="X78" s="32"/>
      <c r="Y78" s="32"/>
      <c r="Z78" s="32"/>
    </row>
    <row r="79" spans="1:26" s="40" customFormat="1" ht="13.5" customHeight="1" x14ac:dyDescent="0.25">
      <c r="A79" s="32"/>
      <c r="B79" s="213">
        <v>13</v>
      </c>
      <c r="C79" s="216">
        <f t="shared" ref="C79" si="83">+C74+$N$12</f>
        <v>25.42</v>
      </c>
      <c r="D79" s="193">
        <v>0.158</v>
      </c>
      <c r="E79" s="193">
        <v>0.183</v>
      </c>
      <c r="F79" s="41" t="s">
        <v>76</v>
      </c>
      <c r="G79" s="42">
        <v>0</v>
      </c>
      <c r="H79" s="43"/>
      <c r="I79" s="44"/>
      <c r="J79" s="45">
        <v>9.4E-2</v>
      </c>
      <c r="K79" s="193">
        <f t="shared" ref="K79" si="84">+IF(E79&lt;=0.12,(J81),(IF(E79&lt;0.16,((J80+2*J81+J82)/4),IF(E79&gt;=0.16,((J79+3*J80+2*J81+3*J82+J83)/10)))))</f>
        <v>0.17100000000000001</v>
      </c>
      <c r="L79" s="193">
        <f t="shared" ref="L79" si="85">ROUND(+(D74+D79)/2*(C79-C74),3)</f>
        <v>0.17799999999999999</v>
      </c>
      <c r="M79" s="193">
        <f t="shared" ref="M79" si="86">ROUND(+K79*L79,4)</f>
        <v>3.04E-2</v>
      </c>
      <c r="N79" s="196">
        <f t="shared" ref="N79" si="87">ROUND(+M79/$M$108*100,2)</f>
        <v>0.61</v>
      </c>
      <c r="O79" s="197"/>
      <c r="P79" s="198"/>
      <c r="Q79" s="32"/>
      <c r="R79" s="32"/>
      <c r="S79" s="32"/>
      <c r="T79" s="32"/>
      <c r="U79" s="32"/>
      <c r="V79" s="32"/>
      <c r="W79" s="32"/>
      <c r="X79" s="32"/>
      <c r="Y79" s="32"/>
      <c r="Z79" s="32"/>
    </row>
    <row r="80" spans="1:26" s="40" customFormat="1" ht="13.5" customHeight="1" x14ac:dyDescent="0.25">
      <c r="A80" s="32"/>
      <c r="B80" s="214"/>
      <c r="C80" s="194"/>
      <c r="D80" s="194"/>
      <c r="E80" s="194"/>
      <c r="F80" s="46" t="s">
        <v>77</v>
      </c>
      <c r="G80" s="47">
        <f t="shared" ref="G80" si="88">IF(E79&lt;0.125,"NA",IF(0.125&lt;=E79,(0.2*E79)))</f>
        <v>3.6600000000000001E-2</v>
      </c>
      <c r="H80" s="48"/>
      <c r="I80" s="49"/>
      <c r="J80" s="50">
        <v>0.154</v>
      </c>
      <c r="K80" s="194"/>
      <c r="L80" s="194"/>
      <c r="M80" s="194"/>
      <c r="N80" s="194"/>
      <c r="O80" s="194"/>
      <c r="P80" s="199"/>
      <c r="Q80" s="32"/>
      <c r="R80" s="32"/>
      <c r="S80" s="32"/>
      <c r="T80" s="32"/>
      <c r="U80" s="32"/>
      <c r="V80" s="32"/>
      <c r="W80" s="32"/>
      <c r="X80" s="32"/>
      <c r="Y80" s="32"/>
      <c r="Z80" s="32"/>
    </row>
    <row r="81" spans="1:26" s="40" customFormat="1" ht="13.5" customHeight="1" x14ac:dyDescent="0.25">
      <c r="A81" s="32"/>
      <c r="B81" s="214"/>
      <c r="C81" s="194"/>
      <c r="D81" s="194"/>
      <c r="E81" s="194"/>
      <c r="F81" s="46" t="s">
        <v>78</v>
      </c>
      <c r="G81" s="47">
        <f t="shared" ref="G81" si="89">+E79*0.4</f>
        <v>7.3200000000000001E-2</v>
      </c>
      <c r="H81" s="48"/>
      <c r="I81" s="49"/>
      <c r="J81" s="50">
        <v>0.22600000000000001</v>
      </c>
      <c r="K81" s="194"/>
      <c r="L81" s="194"/>
      <c r="M81" s="194"/>
      <c r="N81" s="194"/>
      <c r="O81" s="194"/>
      <c r="P81" s="199"/>
      <c r="Q81" s="32"/>
      <c r="R81" s="32"/>
      <c r="S81" s="32"/>
      <c r="T81" s="32"/>
      <c r="U81" s="32"/>
      <c r="V81" s="32"/>
      <c r="W81" s="32"/>
      <c r="X81" s="32"/>
      <c r="Y81" s="32"/>
      <c r="Z81" s="32"/>
    </row>
    <row r="82" spans="1:26" s="40" customFormat="1" ht="13.5" customHeight="1" x14ac:dyDescent="0.25">
      <c r="A82" s="32"/>
      <c r="B82" s="214"/>
      <c r="C82" s="194"/>
      <c r="D82" s="194"/>
      <c r="E82" s="194"/>
      <c r="F82" s="46" t="s">
        <v>79</v>
      </c>
      <c r="G82" s="47">
        <f t="shared" ref="G82" si="90">IF(E79&lt;0.125,"NA",IF(0.125&lt;=E79,(0.8*E79)))</f>
        <v>0.1464</v>
      </c>
      <c r="H82" s="48"/>
      <c r="I82" s="49"/>
      <c r="J82" s="50">
        <v>0.19800000000000001</v>
      </c>
      <c r="K82" s="194"/>
      <c r="L82" s="194"/>
      <c r="M82" s="194"/>
      <c r="N82" s="194"/>
      <c r="O82" s="194"/>
      <c r="P82" s="199"/>
      <c r="Q82" s="32"/>
      <c r="R82" s="32"/>
      <c r="S82" s="32"/>
      <c r="T82" s="32"/>
      <c r="U82" s="32"/>
      <c r="V82" s="32"/>
      <c r="W82" s="32"/>
      <c r="X82" s="32"/>
      <c r="Y82" s="32"/>
      <c r="Z82" s="32"/>
    </row>
    <row r="83" spans="1:26" s="40" customFormat="1" ht="13.5" customHeight="1" thickBot="1" x14ac:dyDescent="0.3">
      <c r="A83" s="32"/>
      <c r="B83" s="215"/>
      <c r="C83" s="195"/>
      <c r="D83" s="195"/>
      <c r="E83" s="195"/>
      <c r="F83" s="51" t="s">
        <v>80</v>
      </c>
      <c r="G83" s="52">
        <f t="shared" ref="G83" si="91">+E79</f>
        <v>0.183</v>
      </c>
      <c r="H83" s="53"/>
      <c r="I83" s="54"/>
      <c r="J83" s="55">
        <v>0.108</v>
      </c>
      <c r="K83" s="195"/>
      <c r="L83" s="195"/>
      <c r="M83" s="195"/>
      <c r="N83" s="195"/>
      <c r="O83" s="195"/>
      <c r="P83" s="200"/>
      <c r="Q83" s="32"/>
      <c r="R83" s="32"/>
      <c r="S83" s="32"/>
      <c r="T83" s="32"/>
      <c r="U83" s="32"/>
      <c r="V83" s="32"/>
      <c r="W83" s="32"/>
      <c r="X83" s="32"/>
      <c r="Y83" s="32"/>
      <c r="Z83" s="32"/>
    </row>
    <row r="84" spans="1:26" s="40" customFormat="1" ht="13.5" customHeight="1" x14ac:dyDescent="0.25">
      <c r="A84" s="32"/>
      <c r="B84" s="213">
        <v>14</v>
      </c>
      <c r="C84" s="216">
        <f>+C79+0.8</f>
        <v>26.220000000000002</v>
      </c>
      <c r="D84" s="193">
        <v>8.7999999999999995E-2</v>
      </c>
      <c r="E84" s="193">
        <v>0.16800000000000001</v>
      </c>
      <c r="F84" s="41" t="s">
        <v>76</v>
      </c>
      <c r="G84" s="42">
        <v>0</v>
      </c>
      <c r="H84" s="43"/>
      <c r="I84" s="44"/>
      <c r="J84" s="45">
        <v>0.219</v>
      </c>
      <c r="K84" s="193">
        <f t="shared" ref="K84" si="92">+IF(E84&lt;=0.12,(J86),(IF(E84&lt;0.16,((J85+2*J86+J87)/4),IF(E84&gt;=0.16,((J84+3*J85+2*J86+3*J87+J88)/10)))))</f>
        <v>0.3256</v>
      </c>
      <c r="L84" s="193">
        <f t="shared" ref="L84" si="93">ROUND(+(D79+D84)/2*(C84-C79),3)</f>
        <v>9.8000000000000004E-2</v>
      </c>
      <c r="M84" s="193">
        <f t="shared" ref="M84" si="94">ROUND(+K84*L84,4)</f>
        <v>3.1899999999999998E-2</v>
      </c>
      <c r="N84" s="196">
        <f t="shared" ref="N84" si="95">ROUND(+M84/$M$108*100,2)</f>
        <v>0.64</v>
      </c>
      <c r="O84" s="197"/>
      <c r="P84" s="198"/>
      <c r="Q84" s="32"/>
      <c r="R84" s="32"/>
      <c r="S84" s="32"/>
      <c r="T84" s="32"/>
      <c r="U84" s="32"/>
      <c r="V84" s="32"/>
      <c r="W84" s="32"/>
      <c r="X84" s="32"/>
      <c r="Y84" s="32"/>
      <c r="Z84" s="32"/>
    </row>
    <row r="85" spans="1:26" s="40" customFormat="1" ht="13.5" customHeight="1" x14ac:dyDescent="0.25">
      <c r="A85" s="32"/>
      <c r="B85" s="214"/>
      <c r="C85" s="194"/>
      <c r="D85" s="194"/>
      <c r="E85" s="194"/>
      <c r="F85" s="46" t="s">
        <v>77</v>
      </c>
      <c r="G85" s="47">
        <f t="shared" ref="G85" si="96">IF(E84&lt;0.125,"NA",IF(0.125&lt;=E84,(0.2*E84)))</f>
        <v>3.3600000000000005E-2</v>
      </c>
      <c r="H85" s="48"/>
      <c r="I85" s="49"/>
      <c r="J85" s="50">
        <v>0.248</v>
      </c>
      <c r="K85" s="194"/>
      <c r="L85" s="194"/>
      <c r="M85" s="194"/>
      <c r="N85" s="194"/>
      <c r="O85" s="194"/>
      <c r="P85" s="199"/>
      <c r="Q85" s="32"/>
      <c r="R85" s="32"/>
      <c r="S85" s="32"/>
      <c r="T85" s="32"/>
      <c r="U85" s="32"/>
      <c r="V85" s="32"/>
      <c r="W85" s="32"/>
      <c r="X85" s="32"/>
      <c r="Y85" s="32"/>
      <c r="Z85" s="32"/>
    </row>
    <row r="86" spans="1:26" s="40" customFormat="1" ht="13.5" customHeight="1" x14ac:dyDescent="0.25">
      <c r="A86" s="32"/>
      <c r="B86" s="214"/>
      <c r="C86" s="194"/>
      <c r="D86" s="194"/>
      <c r="E86" s="194"/>
      <c r="F86" s="46" t="s">
        <v>78</v>
      </c>
      <c r="G86" s="47">
        <f t="shared" ref="G86" si="97">+E84*0.4</f>
        <v>6.720000000000001E-2</v>
      </c>
      <c r="H86" s="48"/>
      <c r="I86" s="49"/>
      <c r="J86" s="50">
        <v>0.32900000000000001</v>
      </c>
      <c r="K86" s="194"/>
      <c r="L86" s="194"/>
      <c r="M86" s="194"/>
      <c r="N86" s="194"/>
      <c r="O86" s="194"/>
      <c r="P86" s="199"/>
      <c r="Q86" s="32"/>
      <c r="R86" s="32"/>
      <c r="S86" s="32"/>
      <c r="T86" s="32"/>
      <c r="U86" s="32"/>
      <c r="V86" s="32"/>
      <c r="W86" s="32"/>
      <c r="X86" s="32"/>
      <c r="Y86" s="32"/>
      <c r="Z86" s="32"/>
    </row>
    <row r="87" spans="1:26" s="40" customFormat="1" ht="13.5" customHeight="1" x14ac:dyDescent="0.25">
      <c r="A87" s="32"/>
      <c r="B87" s="214"/>
      <c r="C87" s="194"/>
      <c r="D87" s="194"/>
      <c r="E87" s="194"/>
      <c r="F87" s="46" t="s">
        <v>79</v>
      </c>
      <c r="G87" s="47">
        <f t="shared" ref="G87" si="98">IF(E84&lt;0.125,"NA",IF(0.125&lt;=E84,(0.8*E84)))</f>
        <v>0.13440000000000002</v>
      </c>
      <c r="H87" s="48"/>
      <c r="I87" s="49"/>
      <c r="J87" s="50">
        <v>0.41599999999999998</v>
      </c>
      <c r="K87" s="194"/>
      <c r="L87" s="194"/>
      <c r="M87" s="194"/>
      <c r="N87" s="194"/>
      <c r="O87" s="194"/>
      <c r="P87" s="199"/>
      <c r="Q87" s="32"/>
      <c r="R87" s="32"/>
      <c r="S87" s="32"/>
      <c r="T87" s="32"/>
      <c r="U87" s="32"/>
      <c r="V87" s="32"/>
      <c r="W87" s="32"/>
      <c r="X87" s="32"/>
      <c r="Y87" s="32"/>
      <c r="Z87" s="32"/>
    </row>
    <row r="88" spans="1:26" s="40" customFormat="1" ht="13.5" customHeight="1" thickBot="1" x14ac:dyDescent="0.3">
      <c r="A88" s="32"/>
      <c r="B88" s="215"/>
      <c r="C88" s="195"/>
      <c r="D88" s="195"/>
      <c r="E88" s="195"/>
      <c r="F88" s="51" t="s">
        <v>80</v>
      </c>
      <c r="G88" s="52">
        <f t="shared" ref="G88" si="99">+E84</f>
        <v>0.16800000000000001</v>
      </c>
      <c r="H88" s="53"/>
      <c r="I88" s="54"/>
      <c r="J88" s="55">
        <v>0.38700000000000001</v>
      </c>
      <c r="K88" s="195"/>
      <c r="L88" s="195"/>
      <c r="M88" s="195"/>
      <c r="N88" s="195"/>
      <c r="O88" s="195"/>
      <c r="P88" s="200"/>
      <c r="Q88" s="32"/>
      <c r="R88" s="32"/>
      <c r="S88" s="32"/>
      <c r="T88" s="32"/>
      <c r="U88" s="32"/>
      <c r="V88" s="32"/>
      <c r="W88" s="32"/>
      <c r="X88" s="32"/>
      <c r="Y88" s="32"/>
      <c r="Z88" s="32"/>
    </row>
    <row r="89" spans="1:26" s="3" customFormat="1" ht="13.5" customHeight="1" x14ac:dyDescent="0.2">
      <c r="B89" s="201" t="s">
        <v>28</v>
      </c>
      <c r="C89" s="204"/>
      <c r="D89" s="205"/>
      <c r="E89" s="205"/>
      <c r="F89" s="205"/>
      <c r="G89" s="205"/>
      <c r="H89" s="205"/>
      <c r="I89" s="205"/>
      <c r="J89" s="205"/>
      <c r="K89" s="205"/>
      <c r="L89" s="205"/>
      <c r="M89" s="205"/>
      <c r="N89" s="205"/>
      <c r="O89" s="205"/>
      <c r="P89" s="206"/>
    </row>
    <row r="90" spans="1:26" s="3" customFormat="1" ht="14.1" customHeight="1" x14ac:dyDescent="0.2">
      <c r="B90" s="202"/>
      <c r="C90" s="207"/>
      <c r="D90" s="208"/>
      <c r="E90" s="208"/>
      <c r="F90" s="208"/>
      <c r="G90" s="208"/>
      <c r="H90" s="208"/>
      <c r="I90" s="208"/>
      <c r="J90" s="208"/>
      <c r="K90" s="208"/>
      <c r="L90" s="208"/>
      <c r="M90" s="208"/>
      <c r="N90" s="208"/>
      <c r="O90" s="208"/>
      <c r="P90" s="209"/>
    </row>
    <row r="91" spans="1:26" s="3" customFormat="1" ht="14.1" customHeight="1" x14ac:dyDescent="0.2">
      <c r="B91" s="202"/>
      <c r="C91" s="207"/>
      <c r="D91" s="208"/>
      <c r="E91" s="208"/>
      <c r="F91" s="208"/>
      <c r="G91" s="208"/>
      <c r="H91" s="208"/>
      <c r="I91" s="208"/>
      <c r="J91" s="208"/>
      <c r="K91" s="208"/>
      <c r="L91" s="208"/>
      <c r="M91" s="208"/>
      <c r="N91" s="208"/>
      <c r="O91" s="208"/>
      <c r="P91" s="209"/>
    </row>
    <row r="92" spans="1:26" s="3" customFormat="1" ht="14.1" customHeight="1" x14ac:dyDescent="0.2">
      <c r="B92" s="202"/>
      <c r="C92" s="207"/>
      <c r="D92" s="208"/>
      <c r="E92" s="208"/>
      <c r="F92" s="208"/>
      <c r="G92" s="208"/>
      <c r="H92" s="208"/>
      <c r="I92" s="208"/>
      <c r="J92" s="208"/>
      <c r="K92" s="208"/>
      <c r="L92" s="208"/>
      <c r="M92" s="208"/>
      <c r="N92" s="208"/>
      <c r="O92" s="208"/>
      <c r="P92" s="209"/>
    </row>
    <row r="93" spans="1:26" s="3" customFormat="1" ht="14.1" customHeight="1" x14ac:dyDescent="0.2">
      <c r="B93" s="202"/>
      <c r="C93" s="207"/>
      <c r="D93" s="208"/>
      <c r="E93" s="208"/>
      <c r="F93" s="208"/>
      <c r="G93" s="208"/>
      <c r="H93" s="208"/>
      <c r="I93" s="208"/>
      <c r="J93" s="208"/>
      <c r="K93" s="208"/>
      <c r="L93" s="208"/>
      <c r="M93" s="208"/>
      <c r="N93" s="208"/>
      <c r="O93" s="208"/>
      <c r="P93" s="209"/>
    </row>
    <row r="94" spans="1:26" s="3" customFormat="1" ht="14.1" customHeight="1" thickBot="1" x14ac:dyDescent="0.25">
      <c r="B94" s="203"/>
      <c r="C94" s="210"/>
      <c r="D94" s="211"/>
      <c r="E94" s="211"/>
      <c r="F94" s="211"/>
      <c r="G94" s="211"/>
      <c r="H94" s="211"/>
      <c r="I94" s="211"/>
      <c r="J94" s="211"/>
      <c r="K94" s="211"/>
      <c r="L94" s="211"/>
      <c r="M94" s="211"/>
      <c r="N94" s="211"/>
      <c r="O94" s="211"/>
      <c r="P94" s="212"/>
    </row>
    <row r="95" spans="1:26" s="3" customFormat="1" ht="28.5" customHeight="1" thickBot="1" x14ac:dyDescent="0.25">
      <c r="A95" s="56"/>
      <c r="B95" s="57" t="s">
        <v>81</v>
      </c>
      <c r="C95" s="180" t="s">
        <v>82</v>
      </c>
      <c r="D95" s="180"/>
      <c r="E95" s="180"/>
      <c r="F95" s="180"/>
      <c r="G95" s="180"/>
      <c r="H95" s="181"/>
      <c r="I95" s="182"/>
      <c r="J95" s="57" t="s">
        <v>83</v>
      </c>
      <c r="K95" s="180" t="s">
        <v>84</v>
      </c>
      <c r="L95" s="180"/>
      <c r="M95" s="180"/>
      <c r="N95" s="180"/>
      <c r="O95" s="180"/>
      <c r="P95" s="181"/>
    </row>
    <row r="96" spans="1:26" s="3" customFormat="1" ht="28.5" customHeight="1" thickBot="1" x14ac:dyDescent="0.25">
      <c r="B96" s="58" t="s">
        <v>85</v>
      </c>
      <c r="C96" s="184" t="s">
        <v>86</v>
      </c>
      <c r="D96" s="184"/>
      <c r="E96" s="184"/>
      <c r="F96" s="184"/>
      <c r="G96" s="184"/>
      <c r="H96" s="185"/>
      <c r="I96" s="183"/>
      <c r="J96" s="58" t="s">
        <v>87</v>
      </c>
      <c r="K96" s="184" t="s">
        <v>88</v>
      </c>
      <c r="L96" s="184"/>
      <c r="M96" s="184"/>
      <c r="N96" s="184"/>
      <c r="O96" s="184"/>
      <c r="P96" s="185"/>
    </row>
    <row r="97" spans="1:26" s="19" customFormat="1" ht="13.5" customHeight="1" x14ac:dyDescent="0.25">
      <c r="A97" s="59"/>
      <c r="B97" s="186">
        <v>10</v>
      </c>
      <c r="C97" s="189">
        <f>+C59</f>
        <v>21.42</v>
      </c>
      <c r="D97" s="191">
        <f>+D59</f>
        <v>0.91800000000000004</v>
      </c>
      <c r="E97" s="191">
        <f>+E64</f>
        <v>0.89500000000000002</v>
      </c>
      <c r="F97" s="60" t="s">
        <v>76</v>
      </c>
      <c r="G97" s="60">
        <v>0.01</v>
      </c>
      <c r="H97" s="61"/>
      <c r="I97" s="62"/>
      <c r="J97" s="63">
        <v>0.623</v>
      </c>
      <c r="K97" s="192">
        <f>+AVERAGE(J97:J107)</f>
        <v>0.95245454545454544</v>
      </c>
      <c r="L97" s="171">
        <f>ROUND(+(D97+D102)/2*(C102-C97),3)</f>
        <v>0.83799999999999997</v>
      </c>
      <c r="M97" s="174">
        <f>ROUND(+K97*L97,4)</f>
        <v>0.79820000000000002</v>
      </c>
      <c r="N97" s="171">
        <f>ROUND(+M97/$M$108*100,2)</f>
        <v>15.93</v>
      </c>
      <c r="O97" s="171"/>
      <c r="P97" s="175"/>
      <c r="Q97" s="64"/>
      <c r="R97" s="64"/>
      <c r="S97" s="64"/>
      <c r="T97" s="64"/>
      <c r="U97" s="64"/>
      <c r="V97" s="64"/>
      <c r="W97" s="64"/>
      <c r="X97" s="64"/>
      <c r="Y97" s="64"/>
      <c r="Z97" s="64"/>
    </row>
    <row r="98" spans="1:26" s="19" customFormat="1" ht="13.5" customHeight="1" x14ac:dyDescent="0.25">
      <c r="A98" s="59"/>
      <c r="B98" s="187"/>
      <c r="C98" s="172"/>
      <c r="D98" s="172"/>
      <c r="E98" s="172"/>
      <c r="F98" s="65" t="s">
        <v>89</v>
      </c>
      <c r="G98" s="66">
        <f>+E97*0.1</f>
        <v>8.950000000000001E-2</v>
      </c>
      <c r="H98" s="67"/>
      <c r="I98" s="68"/>
      <c r="J98" s="69">
        <v>0.70299999999999996</v>
      </c>
      <c r="K98" s="172"/>
      <c r="L98" s="172"/>
      <c r="M98" s="172"/>
      <c r="N98" s="172"/>
      <c r="O98" s="172"/>
      <c r="P98" s="176"/>
      <c r="Q98" s="64"/>
      <c r="R98" s="64"/>
      <c r="S98" s="64"/>
      <c r="T98" s="64"/>
      <c r="U98" s="64"/>
      <c r="V98" s="64"/>
      <c r="W98" s="64"/>
      <c r="X98" s="64"/>
      <c r="Y98" s="64"/>
      <c r="Z98" s="64"/>
    </row>
    <row r="99" spans="1:26" s="19" customFormat="1" ht="13.5" customHeight="1" x14ac:dyDescent="0.25">
      <c r="A99" s="59"/>
      <c r="B99" s="187"/>
      <c r="C99" s="172"/>
      <c r="D99" s="172"/>
      <c r="E99" s="172"/>
      <c r="F99" s="65" t="s">
        <v>90</v>
      </c>
      <c r="G99" s="66">
        <f>+E97*0.2</f>
        <v>0.17900000000000002</v>
      </c>
      <c r="H99" s="67"/>
      <c r="I99" s="68"/>
      <c r="J99" s="69">
        <v>0.97</v>
      </c>
      <c r="K99" s="172"/>
      <c r="L99" s="172"/>
      <c r="M99" s="172"/>
      <c r="N99" s="172"/>
      <c r="O99" s="172"/>
      <c r="P99" s="176"/>
      <c r="Q99" s="64"/>
      <c r="R99" s="64"/>
      <c r="S99" s="64"/>
      <c r="T99" s="64"/>
      <c r="U99" s="64"/>
      <c r="V99" s="64"/>
      <c r="W99" s="64"/>
      <c r="X99" s="64"/>
      <c r="Y99" s="64"/>
      <c r="Z99" s="64"/>
    </row>
    <row r="100" spans="1:26" s="19" customFormat="1" ht="13.5" customHeight="1" x14ac:dyDescent="0.25">
      <c r="A100" s="59"/>
      <c r="B100" s="187"/>
      <c r="C100" s="172"/>
      <c r="D100" s="172"/>
      <c r="E100" s="172"/>
      <c r="F100" s="65" t="s">
        <v>91</v>
      </c>
      <c r="G100" s="66">
        <f>+E97*0.3</f>
        <v>0.26850000000000002</v>
      </c>
      <c r="H100" s="67"/>
      <c r="I100" s="68"/>
      <c r="J100" s="69">
        <v>1.0029999999999999</v>
      </c>
      <c r="K100" s="172"/>
      <c r="L100" s="172"/>
      <c r="M100" s="172"/>
      <c r="N100" s="172"/>
      <c r="O100" s="172"/>
      <c r="P100" s="176"/>
      <c r="Q100" s="64"/>
      <c r="R100" s="64"/>
      <c r="S100" s="64"/>
      <c r="T100" s="64"/>
      <c r="U100" s="64"/>
      <c r="V100" s="64"/>
      <c r="W100" s="64"/>
      <c r="X100" s="64"/>
      <c r="Y100" s="64"/>
      <c r="Z100" s="64"/>
    </row>
    <row r="101" spans="1:26" s="19" customFormat="1" ht="13.5" customHeight="1" x14ac:dyDescent="0.25">
      <c r="A101" s="59"/>
      <c r="B101" s="187"/>
      <c r="C101" s="190"/>
      <c r="D101" s="190"/>
      <c r="E101" s="172"/>
      <c r="F101" s="65" t="s">
        <v>92</v>
      </c>
      <c r="G101" s="66">
        <f>+E97*0.4</f>
        <v>0.35800000000000004</v>
      </c>
      <c r="H101" s="67"/>
      <c r="I101" s="68"/>
      <c r="J101" s="69">
        <v>0.997</v>
      </c>
      <c r="K101" s="172"/>
      <c r="L101" s="172"/>
      <c r="M101" s="172"/>
      <c r="N101" s="172"/>
      <c r="O101" s="172"/>
      <c r="P101" s="176"/>
      <c r="Q101" s="64"/>
      <c r="R101" s="64"/>
      <c r="S101" s="64"/>
      <c r="T101" s="64"/>
      <c r="U101" s="64"/>
      <c r="V101" s="64"/>
      <c r="W101" s="64"/>
      <c r="X101" s="64"/>
      <c r="Y101" s="64"/>
      <c r="Z101" s="64"/>
    </row>
    <row r="102" spans="1:26" s="19" customFormat="1" ht="13.5" customHeight="1" x14ac:dyDescent="0.25">
      <c r="A102" s="59"/>
      <c r="B102" s="187"/>
      <c r="C102" s="178">
        <f>+C64</f>
        <v>22.42</v>
      </c>
      <c r="D102" s="179">
        <f>+D64</f>
        <v>0.75800000000000001</v>
      </c>
      <c r="E102" s="172"/>
      <c r="F102" s="65" t="s">
        <v>29</v>
      </c>
      <c r="G102" s="66">
        <f>+E97*0.5</f>
        <v>0.44750000000000001</v>
      </c>
      <c r="H102" s="67"/>
      <c r="I102" s="68"/>
      <c r="J102" s="69">
        <v>1.05</v>
      </c>
      <c r="K102" s="172"/>
      <c r="L102" s="172"/>
      <c r="M102" s="172"/>
      <c r="N102" s="172"/>
      <c r="O102" s="172"/>
      <c r="P102" s="176"/>
      <c r="Q102" s="64"/>
      <c r="R102" s="64"/>
      <c r="S102" s="64"/>
      <c r="T102" s="64"/>
      <c r="U102" s="64"/>
      <c r="V102" s="64"/>
      <c r="W102" s="64"/>
      <c r="X102" s="64"/>
      <c r="Y102" s="64"/>
      <c r="Z102" s="64"/>
    </row>
    <row r="103" spans="1:26" s="19" customFormat="1" ht="13.5" customHeight="1" x14ac:dyDescent="0.25">
      <c r="A103" s="59"/>
      <c r="B103" s="187"/>
      <c r="C103" s="172"/>
      <c r="D103" s="172"/>
      <c r="E103" s="172"/>
      <c r="F103" s="65" t="s">
        <v>93</v>
      </c>
      <c r="G103" s="66">
        <f>+E97*0.6</f>
        <v>0.53700000000000003</v>
      </c>
      <c r="H103" s="67"/>
      <c r="I103" s="68"/>
      <c r="J103" s="69">
        <v>1.0409999999999999</v>
      </c>
      <c r="K103" s="172"/>
      <c r="L103" s="172"/>
      <c r="M103" s="172"/>
      <c r="N103" s="172"/>
      <c r="O103" s="172"/>
      <c r="P103" s="176"/>
      <c r="Q103" s="64"/>
      <c r="R103" s="64"/>
      <c r="S103" s="64"/>
      <c r="T103" s="64"/>
      <c r="U103" s="64"/>
      <c r="V103" s="64"/>
      <c r="W103" s="64"/>
      <c r="X103" s="64"/>
      <c r="Y103" s="64"/>
      <c r="Z103" s="64"/>
    </row>
    <row r="104" spans="1:26" s="19" customFormat="1" ht="13.5" customHeight="1" x14ac:dyDescent="0.25">
      <c r="A104" s="59"/>
      <c r="B104" s="187"/>
      <c r="C104" s="172"/>
      <c r="D104" s="172"/>
      <c r="E104" s="172"/>
      <c r="F104" s="65" t="s">
        <v>94</v>
      </c>
      <c r="G104" s="66">
        <f>+E97*0.7</f>
        <v>0.62649999999999995</v>
      </c>
      <c r="H104" s="67"/>
      <c r="I104" s="68"/>
      <c r="J104" s="69">
        <v>1.0409999999999999</v>
      </c>
      <c r="K104" s="172"/>
      <c r="L104" s="172"/>
      <c r="M104" s="172"/>
      <c r="N104" s="172"/>
      <c r="O104" s="172"/>
      <c r="P104" s="176"/>
      <c r="Q104" s="64"/>
      <c r="R104" s="64"/>
      <c r="S104" s="64"/>
      <c r="T104" s="64"/>
      <c r="U104" s="64"/>
      <c r="V104" s="64"/>
      <c r="W104" s="64"/>
      <c r="X104" s="64"/>
      <c r="Y104" s="64"/>
      <c r="Z104" s="64"/>
    </row>
    <row r="105" spans="1:26" s="19" customFormat="1" ht="13.5" customHeight="1" x14ac:dyDescent="0.25">
      <c r="A105" s="59"/>
      <c r="B105" s="187"/>
      <c r="C105" s="172"/>
      <c r="D105" s="172"/>
      <c r="E105" s="172"/>
      <c r="F105" s="65" t="s">
        <v>95</v>
      </c>
      <c r="G105" s="66">
        <f>+E97*0.8</f>
        <v>0.71600000000000008</v>
      </c>
      <c r="H105" s="67"/>
      <c r="I105" s="68"/>
      <c r="J105" s="69">
        <v>1.024</v>
      </c>
      <c r="K105" s="172"/>
      <c r="L105" s="172"/>
      <c r="M105" s="172"/>
      <c r="N105" s="172"/>
      <c r="O105" s="172"/>
      <c r="P105" s="176"/>
      <c r="Q105" s="64"/>
      <c r="R105" s="64"/>
      <c r="S105" s="64"/>
      <c r="T105" s="64"/>
      <c r="U105" s="64"/>
      <c r="V105" s="64"/>
      <c r="W105" s="64"/>
      <c r="X105" s="64"/>
      <c r="Y105" s="64"/>
      <c r="Z105" s="64"/>
    </row>
    <row r="106" spans="1:26" s="19" customFormat="1" ht="13.5" customHeight="1" x14ac:dyDescent="0.25">
      <c r="A106" s="59"/>
      <c r="B106" s="187"/>
      <c r="C106" s="172"/>
      <c r="D106" s="172"/>
      <c r="E106" s="172"/>
      <c r="F106" s="65" t="s">
        <v>96</v>
      </c>
      <c r="G106" s="66">
        <f>+E97*0.9</f>
        <v>0.80549999999999999</v>
      </c>
      <c r="H106" s="67"/>
      <c r="I106" s="68"/>
      <c r="J106" s="69">
        <v>1.0589999999999999</v>
      </c>
      <c r="K106" s="172"/>
      <c r="L106" s="172"/>
      <c r="M106" s="172"/>
      <c r="N106" s="172"/>
      <c r="O106" s="172"/>
      <c r="P106" s="176"/>
      <c r="Q106" s="64"/>
      <c r="R106" s="64"/>
      <c r="S106" s="64"/>
      <c r="T106" s="64"/>
      <c r="U106" s="64"/>
      <c r="V106" s="64"/>
      <c r="W106" s="64"/>
      <c r="X106" s="64"/>
      <c r="Y106" s="64"/>
      <c r="Z106" s="64"/>
    </row>
    <row r="107" spans="1:26" s="19" customFormat="1" ht="15.75" thickBot="1" x14ac:dyDescent="0.3">
      <c r="A107" s="59"/>
      <c r="B107" s="188"/>
      <c r="C107" s="173"/>
      <c r="D107" s="173"/>
      <c r="E107" s="173"/>
      <c r="F107" s="70" t="s">
        <v>30</v>
      </c>
      <c r="G107" s="70">
        <f>+E97</f>
        <v>0.89500000000000002</v>
      </c>
      <c r="H107" s="71"/>
      <c r="I107" s="72"/>
      <c r="J107" s="73">
        <v>0.96599999999999997</v>
      </c>
      <c r="K107" s="173"/>
      <c r="L107" s="173"/>
      <c r="M107" s="173"/>
      <c r="N107" s="173"/>
      <c r="O107" s="173"/>
      <c r="P107" s="177"/>
      <c r="Q107" s="64"/>
      <c r="R107" s="64"/>
      <c r="S107" s="64"/>
      <c r="T107" s="64"/>
      <c r="U107" s="64"/>
      <c r="V107" s="64"/>
      <c r="W107" s="64"/>
      <c r="X107" s="64"/>
      <c r="Y107" s="64"/>
      <c r="Z107" s="64"/>
    </row>
    <row r="108" spans="1:26" s="3" customFormat="1" ht="12.75" x14ac:dyDescent="0.2">
      <c r="A108" s="11"/>
      <c r="B108" s="159" t="s">
        <v>31</v>
      </c>
      <c r="C108" s="159"/>
      <c r="D108" s="159"/>
      <c r="E108" s="159"/>
      <c r="F108" s="159"/>
      <c r="G108" s="159"/>
      <c r="H108" s="159"/>
      <c r="I108" s="159"/>
      <c r="J108" s="159"/>
      <c r="K108" s="16">
        <f>ROUND(+M108/L108,3)</f>
        <v>0.749</v>
      </c>
      <c r="L108" s="15">
        <f>SUM(L19:L107)</f>
        <v>6.6919999999999993</v>
      </c>
      <c r="M108" s="14">
        <f>SUM(M19:M107)</f>
        <v>5.0101000000000013</v>
      </c>
      <c r="N108" s="12">
        <f>ROUND(SUM(N19:N107),0)</f>
        <v>100</v>
      </c>
      <c r="O108" s="161" t="s">
        <v>32</v>
      </c>
      <c r="P108" s="163"/>
    </row>
    <row r="109" spans="1:26" s="3" customFormat="1" ht="15" customHeight="1" thickBot="1" x14ac:dyDescent="0.25">
      <c r="A109" s="11"/>
      <c r="B109" s="160"/>
      <c r="C109" s="160"/>
      <c r="D109" s="160"/>
      <c r="E109" s="160"/>
      <c r="F109" s="160"/>
      <c r="G109" s="160"/>
      <c r="H109" s="160"/>
      <c r="I109" s="160"/>
      <c r="J109" s="160"/>
      <c r="K109" s="13" t="s">
        <v>33</v>
      </c>
      <c r="L109" s="13" t="s">
        <v>49</v>
      </c>
      <c r="M109" s="13" t="s">
        <v>102</v>
      </c>
      <c r="N109" s="13" t="s">
        <v>34</v>
      </c>
      <c r="O109" s="162"/>
      <c r="P109" s="164"/>
    </row>
    <row r="110" spans="1:26" ht="15" customHeight="1" thickBot="1" x14ac:dyDescent="0.3">
      <c r="A110" s="5"/>
      <c r="B110" s="165" t="s">
        <v>97</v>
      </c>
      <c r="C110" s="166"/>
      <c r="D110" s="166"/>
      <c r="E110" s="166"/>
      <c r="F110" s="167"/>
      <c r="G110" s="165" t="s">
        <v>98</v>
      </c>
      <c r="H110" s="166"/>
      <c r="I110" s="166"/>
      <c r="J110" s="166"/>
      <c r="K110" s="167"/>
      <c r="L110" s="168" t="s">
        <v>50</v>
      </c>
      <c r="M110" s="169"/>
      <c r="N110" s="169"/>
      <c r="O110" s="169"/>
      <c r="P110" s="170"/>
    </row>
    <row r="111" spans="1:26" ht="15" customHeight="1" x14ac:dyDescent="0.25">
      <c r="A111" s="5"/>
      <c r="B111" s="129"/>
      <c r="C111" s="130"/>
      <c r="D111" s="130"/>
      <c r="E111" s="130"/>
      <c r="F111" s="131"/>
      <c r="G111" s="129"/>
      <c r="H111" s="130"/>
      <c r="I111" s="130"/>
      <c r="J111" s="130"/>
      <c r="K111" s="131"/>
      <c r="L111" s="138" t="s">
        <v>99</v>
      </c>
      <c r="M111" s="139"/>
      <c r="N111" s="139"/>
      <c r="O111" s="140">
        <f>+AVERAGE(E19:E88)</f>
        <v>0.48457142857142849</v>
      </c>
      <c r="P111" s="141"/>
    </row>
    <row r="112" spans="1:26" ht="15" customHeight="1" thickBot="1" x14ac:dyDescent="0.3">
      <c r="A112" s="5"/>
      <c r="B112" s="132"/>
      <c r="C112" s="133"/>
      <c r="D112" s="133"/>
      <c r="E112" s="133"/>
      <c r="F112" s="134"/>
      <c r="G112" s="132"/>
      <c r="H112" s="133"/>
      <c r="I112" s="133"/>
      <c r="J112" s="133"/>
      <c r="K112" s="134"/>
      <c r="L112" s="142" t="s">
        <v>100</v>
      </c>
      <c r="M112" s="143"/>
      <c r="N112" s="143"/>
      <c r="O112" s="144">
        <f>MAX(E19:E88)</f>
        <v>0.89500000000000002</v>
      </c>
      <c r="P112" s="145"/>
    </row>
    <row r="113" spans="1:16" ht="18.600000000000001" customHeight="1" x14ac:dyDescent="0.25">
      <c r="A113" s="6"/>
      <c r="B113" s="132"/>
      <c r="C113" s="133"/>
      <c r="D113" s="133"/>
      <c r="E113" s="133"/>
      <c r="F113" s="134"/>
      <c r="G113" s="132"/>
      <c r="H113" s="133"/>
      <c r="I113" s="133"/>
      <c r="J113" s="133"/>
      <c r="K113" s="134"/>
      <c r="L113" s="146"/>
      <c r="M113" s="147"/>
      <c r="N113" s="147"/>
      <c r="O113" s="147"/>
      <c r="P113" s="148"/>
    </row>
    <row r="114" spans="1:16" ht="42" customHeight="1" x14ac:dyDescent="0.25">
      <c r="A114" s="10"/>
      <c r="B114" s="132"/>
      <c r="C114" s="133"/>
      <c r="D114" s="133"/>
      <c r="E114" s="133"/>
      <c r="F114" s="134"/>
      <c r="G114" s="132"/>
      <c r="H114" s="133"/>
      <c r="I114" s="133"/>
      <c r="J114" s="133"/>
      <c r="K114" s="134"/>
      <c r="L114" s="149"/>
      <c r="M114" s="150"/>
      <c r="N114" s="150"/>
      <c r="O114" s="150"/>
      <c r="P114" s="151"/>
    </row>
    <row r="115" spans="1:16" ht="15" customHeight="1" thickBot="1" x14ac:dyDescent="0.3">
      <c r="A115" s="5"/>
      <c r="B115" s="132"/>
      <c r="C115" s="133"/>
      <c r="D115" s="133"/>
      <c r="E115" s="133"/>
      <c r="F115" s="134"/>
      <c r="G115" s="132"/>
      <c r="H115" s="133"/>
      <c r="I115" s="133"/>
      <c r="J115" s="133"/>
      <c r="K115" s="134"/>
      <c r="L115" s="152" t="s">
        <v>117</v>
      </c>
      <c r="M115" s="153"/>
      <c r="N115" s="153"/>
      <c r="O115" s="153"/>
      <c r="P115" s="154"/>
    </row>
    <row r="116" spans="1:16" ht="22.5" customHeight="1" thickBot="1" x14ac:dyDescent="0.3">
      <c r="A116" s="5"/>
      <c r="B116" s="132"/>
      <c r="C116" s="133"/>
      <c r="D116" s="133"/>
      <c r="E116" s="133"/>
      <c r="F116" s="134"/>
      <c r="G116" s="132"/>
      <c r="H116" s="133"/>
      <c r="I116" s="133"/>
      <c r="J116" s="133"/>
      <c r="K116" s="134"/>
      <c r="L116" s="155" t="s">
        <v>35</v>
      </c>
      <c r="M116" s="156"/>
      <c r="N116" s="156"/>
      <c r="O116" s="156"/>
      <c r="P116" s="97">
        <v>9.26</v>
      </c>
    </row>
    <row r="117" spans="1:16" ht="32.25" customHeight="1" thickBot="1" x14ac:dyDescent="0.3">
      <c r="A117" s="5"/>
      <c r="B117" s="135"/>
      <c r="C117" s="136"/>
      <c r="D117" s="136"/>
      <c r="E117" s="136"/>
      <c r="F117" s="137"/>
      <c r="G117" s="135"/>
      <c r="H117" s="136"/>
      <c r="I117" s="136"/>
      <c r="J117" s="136"/>
      <c r="K117" s="137"/>
      <c r="L117" s="157" t="s">
        <v>111</v>
      </c>
      <c r="M117" s="158"/>
      <c r="N117" s="158"/>
      <c r="O117" s="158"/>
      <c r="P117" s="97">
        <v>1.2453000000000001</v>
      </c>
    </row>
    <row r="118" spans="1:16" ht="23.45" customHeight="1" thickBot="1" x14ac:dyDescent="0.3">
      <c r="A118" s="7"/>
      <c r="B118" s="113"/>
      <c r="C118" s="113"/>
      <c r="D118" s="113"/>
      <c r="E118" s="113"/>
      <c r="F118" s="113"/>
      <c r="G118" s="113"/>
      <c r="H118" s="113"/>
      <c r="I118" s="113"/>
      <c r="J118" s="113"/>
      <c r="K118" s="113"/>
      <c r="L118" s="113"/>
      <c r="M118" s="113"/>
      <c r="N118" s="113"/>
      <c r="O118" s="113"/>
      <c r="P118" s="113"/>
    </row>
    <row r="119" spans="1:16" ht="15.75" thickBot="1" x14ac:dyDescent="0.3">
      <c r="A119" s="114" t="s">
        <v>36</v>
      </c>
      <c r="B119" s="115"/>
      <c r="C119" s="115"/>
      <c r="D119" s="115"/>
      <c r="E119" s="115"/>
      <c r="F119" s="115"/>
      <c r="G119" s="115"/>
      <c r="H119" s="115"/>
      <c r="I119" s="115"/>
      <c r="J119" s="115"/>
      <c r="K119" s="115"/>
      <c r="L119" s="115"/>
      <c r="M119" s="115"/>
      <c r="N119" s="115"/>
      <c r="O119" s="115"/>
      <c r="P119" s="116"/>
    </row>
    <row r="120" spans="1:16" ht="159" customHeight="1" thickBot="1" x14ac:dyDescent="0.3">
      <c r="A120" s="4"/>
      <c r="B120" s="305"/>
      <c r="C120" s="306"/>
      <c r="D120" s="306"/>
      <c r="E120" s="306"/>
      <c r="F120" s="307"/>
      <c r="G120" s="305"/>
      <c r="H120" s="306"/>
      <c r="I120" s="306"/>
      <c r="J120" s="306"/>
      <c r="K120" s="307"/>
      <c r="L120" s="305"/>
      <c r="M120" s="306"/>
      <c r="N120" s="306"/>
      <c r="O120" s="306"/>
      <c r="P120" s="308"/>
    </row>
    <row r="121" spans="1:16" ht="21.75" customHeight="1" thickBot="1" x14ac:dyDescent="0.3">
      <c r="A121" s="4"/>
      <c r="B121" s="122" t="s">
        <v>103</v>
      </c>
      <c r="C121" s="123"/>
      <c r="D121" s="123"/>
      <c r="E121" s="123"/>
      <c r="F121" s="124"/>
      <c r="G121" s="122" t="s">
        <v>101</v>
      </c>
      <c r="H121" s="123"/>
      <c r="I121" s="123"/>
      <c r="J121" s="123"/>
      <c r="K121" s="124"/>
      <c r="L121" s="122" t="s">
        <v>104</v>
      </c>
      <c r="M121" s="123"/>
      <c r="N121" s="123"/>
      <c r="O121" s="123"/>
      <c r="P121" s="128"/>
    </row>
    <row r="122" spans="1:16" s="9" customFormat="1" ht="16.899999999999999" customHeight="1" thickBot="1" x14ac:dyDescent="0.3">
      <c r="A122" s="8"/>
      <c r="B122" s="108"/>
      <c r="C122" s="108"/>
      <c r="D122" s="108"/>
      <c r="E122" s="108"/>
      <c r="F122" s="108"/>
      <c r="G122" s="108"/>
      <c r="H122" s="108"/>
      <c r="I122" s="108"/>
      <c r="J122" s="108"/>
      <c r="K122" s="108"/>
      <c r="L122" s="108"/>
      <c r="M122" s="108"/>
      <c r="N122" s="108"/>
      <c r="O122" s="108"/>
      <c r="P122" s="109"/>
    </row>
    <row r="123" spans="1:16" s="3" customFormat="1" ht="15.75" customHeight="1" thickBot="1" x14ac:dyDescent="0.25">
      <c r="A123" s="110" t="s">
        <v>37</v>
      </c>
      <c r="B123" s="111"/>
      <c r="C123" s="111"/>
      <c r="D123" s="111"/>
      <c r="E123" s="111"/>
      <c r="F123" s="111"/>
      <c r="G123" s="111"/>
      <c r="H123" s="111"/>
      <c r="I123" s="111"/>
      <c r="J123" s="111" t="s">
        <v>38</v>
      </c>
      <c r="K123" s="111"/>
      <c r="L123" s="111"/>
      <c r="M123" s="111"/>
      <c r="N123" s="111"/>
      <c r="O123" s="111"/>
      <c r="P123" s="112"/>
    </row>
  </sheetData>
  <mergeCells count="245">
    <mergeCell ref="B4:P4"/>
    <mergeCell ref="C5:D5"/>
    <mergeCell ref="H5:P5"/>
    <mergeCell ref="B2:D3"/>
    <mergeCell ref="E2:N3"/>
    <mergeCell ref="O2:P3"/>
    <mergeCell ref="B6:C6"/>
    <mergeCell ref="D6:I6"/>
    <mergeCell ref="K6:L6"/>
    <mergeCell ref="M6:N6"/>
    <mergeCell ref="B7:B8"/>
    <mergeCell ref="C7:D7"/>
    <mergeCell ref="F7:I7"/>
    <mergeCell ref="J7:M7"/>
    <mergeCell ref="N7:O7"/>
    <mergeCell ref="C8:D8"/>
    <mergeCell ref="F8:I8"/>
    <mergeCell ref="J8:M8"/>
    <mergeCell ref="N8:O8"/>
    <mergeCell ref="B9:B12"/>
    <mergeCell ref="C9:C10"/>
    <mergeCell ref="D9:E9"/>
    <mergeCell ref="G9:G10"/>
    <mergeCell ref="H9:I9"/>
    <mergeCell ref="K9:K10"/>
    <mergeCell ref="L9:P10"/>
    <mergeCell ref="O11:P11"/>
    <mergeCell ref="C12:D12"/>
    <mergeCell ref="F12:G12"/>
    <mergeCell ref="I12:J12"/>
    <mergeCell ref="L12:M12"/>
    <mergeCell ref="O12:P12"/>
    <mergeCell ref="D10:E10"/>
    <mergeCell ref="H10:I10"/>
    <mergeCell ref="C11:D11"/>
    <mergeCell ref="F11:G11"/>
    <mergeCell ref="I11:J11"/>
    <mergeCell ref="L11:M11"/>
    <mergeCell ref="F15:I15"/>
    <mergeCell ref="J15:M15"/>
    <mergeCell ref="N15:P15"/>
    <mergeCell ref="B16:B17"/>
    <mergeCell ref="C16:C17"/>
    <mergeCell ref="D16:D17"/>
    <mergeCell ref="E16:E17"/>
    <mergeCell ref="F16:G17"/>
    <mergeCell ref="H16:H17"/>
    <mergeCell ref="I16:I17"/>
    <mergeCell ref="B13:B15"/>
    <mergeCell ref="C13:E13"/>
    <mergeCell ref="F13:I13"/>
    <mergeCell ref="J13:M13"/>
    <mergeCell ref="N13:P13"/>
    <mergeCell ref="C14:E14"/>
    <mergeCell ref="F14:I14"/>
    <mergeCell ref="J14:M14"/>
    <mergeCell ref="N14:P14"/>
    <mergeCell ref="C15:E15"/>
    <mergeCell ref="M19:M23"/>
    <mergeCell ref="N19:N23"/>
    <mergeCell ref="O19:O23"/>
    <mergeCell ref="P19:P23"/>
    <mergeCell ref="B24:B28"/>
    <mergeCell ref="C24:C28"/>
    <mergeCell ref="D24:D28"/>
    <mergeCell ref="E24:E28"/>
    <mergeCell ref="K24:K28"/>
    <mergeCell ref="L24:L28"/>
    <mergeCell ref="B19:B23"/>
    <mergeCell ref="C19:C23"/>
    <mergeCell ref="D19:D23"/>
    <mergeCell ref="E19:E23"/>
    <mergeCell ref="K19:K23"/>
    <mergeCell ref="L19:L23"/>
    <mergeCell ref="M24:M28"/>
    <mergeCell ref="N24:N28"/>
    <mergeCell ref="O24:O28"/>
    <mergeCell ref="P24:P28"/>
    <mergeCell ref="B29:B33"/>
    <mergeCell ref="C29:C33"/>
    <mergeCell ref="D29:D33"/>
    <mergeCell ref="E29:E33"/>
    <mergeCell ref="K29:K33"/>
    <mergeCell ref="L29:L33"/>
    <mergeCell ref="M29:M33"/>
    <mergeCell ref="N29:N33"/>
    <mergeCell ref="O29:O33"/>
    <mergeCell ref="P29:P33"/>
    <mergeCell ref="B34:B38"/>
    <mergeCell ref="C34:C38"/>
    <mergeCell ref="D34:D38"/>
    <mergeCell ref="E34:E38"/>
    <mergeCell ref="K34:K38"/>
    <mergeCell ref="L34:L38"/>
    <mergeCell ref="M34:M38"/>
    <mergeCell ref="N34:N38"/>
    <mergeCell ref="O34:O38"/>
    <mergeCell ref="P34:P38"/>
    <mergeCell ref="B39:B43"/>
    <mergeCell ref="C39:C43"/>
    <mergeCell ref="D39:D43"/>
    <mergeCell ref="E39:E43"/>
    <mergeCell ref="K39:K43"/>
    <mergeCell ref="L39:L43"/>
    <mergeCell ref="M39:M43"/>
    <mergeCell ref="N39:N43"/>
    <mergeCell ref="O39:O43"/>
    <mergeCell ref="P39:P43"/>
    <mergeCell ref="B44:B48"/>
    <mergeCell ref="C44:C48"/>
    <mergeCell ref="D44:D48"/>
    <mergeCell ref="E44:E48"/>
    <mergeCell ref="K44:K48"/>
    <mergeCell ref="L44:L48"/>
    <mergeCell ref="M44:M48"/>
    <mergeCell ref="N44:N48"/>
    <mergeCell ref="O44:O48"/>
    <mergeCell ref="P44:P48"/>
    <mergeCell ref="B49:B53"/>
    <mergeCell ref="C49:C53"/>
    <mergeCell ref="D49:D53"/>
    <mergeCell ref="E49:E53"/>
    <mergeCell ref="K49:K53"/>
    <mergeCell ref="L49:L53"/>
    <mergeCell ref="M49:M53"/>
    <mergeCell ref="N49:N53"/>
    <mergeCell ref="O49:O53"/>
    <mergeCell ref="P49:P53"/>
    <mergeCell ref="B54:B58"/>
    <mergeCell ref="C54:C58"/>
    <mergeCell ref="D54:D58"/>
    <mergeCell ref="E54:E58"/>
    <mergeCell ref="K54:K58"/>
    <mergeCell ref="L54:L58"/>
    <mergeCell ref="M54:M58"/>
    <mergeCell ref="N54:N58"/>
    <mergeCell ref="O54:O58"/>
    <mergeCell ref="P54:P58"/>
    <mergeCell ref="B59:B63"/>
    <mergeCell ref="C59:C63"/>
    <mergeCell ref="D59:D63"/>
    <mergeCell ref="E59:E63"/>
    <mergeCell ref="K59:K63"/>
    <mergeCell ref="L59:L63"/>
    <mergeCell ref="M59:M63"/>
    <mergeCell ref="N59:N63"/>
    <mergeCell ref="O59:O63"/>
    <mergeCell ref="P59:P63"/>
    <mergeCell ref="B64:B68"/>
    <mergeCell ref="C64:C68"/>
    <mergeCell ref="D64:D68"/>
    <mergeCell ref="E64:E68"/>
    <mergeCell ref="K64:K68"/>
    <mergeCell ref="L64:L68"/>
    <mergeCell ref="M64:M68"/>
    <mergeCell ref="N64:N68"/>
    <mergeCell ref="O64:O68"/>
    <mergeCell ref="P64:P68"/>
    <mergeCell ref="B69:B73"/>
    <mergeCell ref="C69:C73"/>
    <mergeCell ref="D69:D73"/>
    <mergeCell ref="E69:E73"/>
    <mergeCell ref="K69:K73"/>
    <mergeCell ref="L69:L73"/>
    <mergeCell ref="M69:M73"/>
    <mergeCell ref="N69:N73"/>
    <mergeCell ref="O69:O73"/>
    <mergeCell ref="P69:P73"/>
    <mergeCell ref="B74:B78"/>
    <mergeCell ref="C74:C78"/>
    <mergeCell ref="D74:D78"/>
    <mergeCell ref="E74:E78"/>
    <mergeCell ref="K74:K78"/>
    <mergeCell ref="L74:L78"/>
    <mergeCell ref="M74:M78"/>
    <mergeCell ref="N74:N78"/>
    <mergeCell ref="O74:O78"/>
    <mergeCell ref="P74:P78"/>
    <mergeCell ref="B79:B83"/>
    <mergeCell ref="C79:C83"/>
    <mergeCell ref="D79:D83"/>
    <mergeCell ref="E79:E83"/>
    <mergeCell ref="K79:K83"/>
    <mergeCell ref="L79:L83"/>
    <mergeCell ref="M84:M88"/>
    <mergeCell ref="N84:N88"/>
    <mergeCell ref="O84:O88"/>
    <mergeCell ref="P84:P88"/>
    <mergeCell ref="B89:B94"/>
    <mergeCell ref="C89:P94"/>
    <mergeCell ref="M79:M83"/>
    <mergeCell ref="N79:N83"/>
    <mergeCell ref="O79:O83"/>
    <mergeCell ref="P79:P83"/>
    <mergeCell ref="B84:B88"/>
    <mergeCell ref="C84:C88"/>
    <mergeCell ref="D84:D88"/>
    <mergeCell ref="E84:E88"/>
    <mergeCell ref="K84:K88"/>
    <mergeCell ref="L84:L88"/>
    <mergeCell ref="C95:H95"/>
    <mergeCell ref="I95:I96"/>
    <mergeCell ref="K95:P95"/>
    <mergeCell ref="C96:H96"/>
    <mergeCell ref="K96:P96"/>
    <mergeCell ref="B97:B107"/>
    <mergeCell ref="C97:C101"/>
    <mergeCell ref="D97:D101"/>
    <mergeCell ref="E97:E107"/>
    <mergeCell ref="K97:K107"/>
    <mergeCell ref="B108:J109"/>
    <mergeCell ref="O108:O109"/>
    <mergeCell ref="P108:P109"/>
    <mergeCell ref="B110:F110"/>
    <mergeCell ref="G110:K110"/>
    <mergeCell ref="L110:P110"/>
    <mergeCell ref="L97:L107"/>
    <mergeCell ref="M97:M107"/>
    <mergeCell ref="N97:N107"/>
    <mergeCell ref="O97:O107"/>
    <mergeCell ref="P97:P107"/>
    <mergeCell ref="C102:C107"/>
    <mergeCell ref="D102:D107"/>
    <mergeCell ref="B111:F117"/>
    <mergeCell ref="G111:K117"/>
    <mergeCell ref="L111:N111"/>
    <mergeCell ref="O111:P111"/>
    <mergeCell ref="L112:N112"/>
    <mergeCell ref="O112:P112"/>
    <mergeCell ref="L113:P115"/>
    <mergeCell ref="L116:O116"/>
    <mergeCell ref="L117:O117"/>
    <mergeCell ref="B122:P122"/>
    <mergeCell ref="A123:C123"/>
    <mergeCell ref="D123:I123"/>
    <mergeCell ref="J123:K123"/>
    <mergeCell ref="L123:P123"/>
    <mergeCell ref="B118:P118"/>
    <mergeCell ref="A119:P119"/>
    <mergeCell ref="B120:F120"/>
    <mergeCell ref="G120:K120"/>
    <mergeCell ref="L120:P120"/>
    <mergeCell ref="B121:F121"/>
    <mergeCell ref="G121:K121"/>
    <mergeCell ref="L121:P121"/>
  </mergeCells>
  <printOptions horizontalCentered="1"/>
  <pageMargins left="0.35433070866141736" right="0.23622047244094491" top="0.74803149606299213" bottom="0.74803149606299213" header="0.19685039370078741" footer="0.31496062992125984"/>
  <pageSetup scale="63" fitToHeight="0" orientation="portrait" r:id="rId1"/>
  <headerFooter>
    <oddHeader>&amp;C&amp;"-,Negrita Cursiva"&amp;12Protocolo integrado de aforo en ríos de montaña Universidad Nacional de Colombia-Sede Manizales</oddHeader>
  </headerFooter>
  <drawing r:id="rId2"/>
  <legacyDrawing r:id="rId3"/>
  <picture r:id="rId4"/>
  <oleObjects>
    <mc:AlternateContent xmlns:mc="http://schemas.openxmlformats.org/markup-compatibility/2006">
      <mc:Choice Requires="x14">
        <oleObject progId="CorelDRAW.Graphic.13" shapeId="105473" r:id="rId5">
          <objectPr defaultSize="0" autoPict="0" r:id="rId6">
            <anchor moveWithCells="1">
              <from>
                <xdr:col>14</xdr:col>
                <xdr:colOff>0</xdr:colOff>
                <xdr:row>1</xdr:row>
                <xdr:rowOff>57150</xdr:rowOff>
              </from>
              <to>
                <xdr:col>15</xdr:col>
                <xdr:colOff>95250</xdr:colOff>
                <xdr:row>2</xdr:row>
                <xdr:rowOff>85725</xdr:rowOff>
              </to>
            </anchor>
          </objectPr>
        </oleObject>
      </mc:Choice>
      <mc:Fallback>
        <oleObject progId="CorelDRAW.Graphic.13" shapeId="105473" r:id="rId5"/>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23"/>
  <sheetViews>
    <sheetView view="pageBreakPreview" topLeftCell="C1" zoomScaleSheetLayoutView="100" zoomScalePageLayoutView="110" workbookViewId="0">
      <selection activeCell="H5" sqref="H5:P5"/>
    </sheetView>
  </sheetViews>
  <sheetFormatPr baseColWidth="10" defaultColWidth="11.42578125" defaultRowHeight="15" x14ac:dyDescent="0.25"/>
  <cols>
    <col min="1" max="1" width="0.140625" customWidth="1"/>
    <col min="2" max="2" width="9.5703125" customWidth="1"/>
    <col min="3" max="9" width="10.7109375" customWidth="1"/>
    <col min="10" max="10" width="12.140625" customWidth="1"/>
    <col min="11" max="16" width="10.7109375" customWidth="1"/>
  </cols>
  <sheetData>
    <row r="1" spans="1:26" ht="4.9000000000000004" customHeight="1" thickBot="1" x14ac:dyDescent="0.3">
      <c r="J1" s="17"/>
    </row>
    <row r="2" spans="1:26" s="2" customFormat="1" ht="30" customHeight="1" x14ac:dyDescent="0.25">
      <c r="A2" s="312"/>
      <c r="B2" s="313"/>
      <c r="C2" s="314"/>
      <c r="D2" s="315"/>
      <c r="E2" s="316" t="s">
        <v>122</v>
      </c>
      <c r="F2" s="317"/>
      <c r="G2" s="317"/>
      <c r="H2" s="317"/>
      <c r="I2" s="317"/>
      <c r="J2" s="317"/>
      <c r="K2" s="317"/>
      <c r="L2" s="317"/>
      <c r="M2" s="317"/>
      <c r="N2" s="317"/>
      <c r="O2" s="318"/>
      <c r="P2" s="319"/>
    </row>
    <row r="3" spans="1:26" s="2" customFormat="1" ht="25.5" customHeight="1" thickBot="1" x14ac:dyDescent="0.3">
      <c r="A3" s="312"/>
      <c r="B3" s="320"/>
      <c r="C3" s="321"/>
      <c r="D3" s="322"/>
      <c r="E3" s="323"/>
      <c r="F3" s="324"/>
      <c r="G3" s="324"/>
      <c r="H3" s="324"/>
      <c r="I3" s="324"/>
      <c r="J3" s="324"/>
      <c r="K3" s="324"/>
      <c r="L3" s="324"/>
      <c r="M3" s="324"/>
      <c r="N3" s="324"/>
      <c r="O3" s="325"/>
      <c r="P3" s="326"/>
    </row>
    <row r="4" spans="1:26" s="19" customFormat="1" ht="11.25" customHeight="1" thickBot="1" x14ac:dyDescent="0.3">
      <c r="A4" s="18"/>
      <c r="B4" s="299"/>
      <c r="C4" s="228"/>
      <c r="D4" s="228"/>
      <c r="E4" s="228"/>
      <c r="F4" s="228"/>
      <c r="G4" s="228"/>
      <c r="H4" s="228"/>
      <c r="I4" s="228"/>
      <c r="J4" s="228"/>
      <c r="K4" s="228"/>
      <c r="L4" s="228"/>
      <c r="M4" s="228"/>
      <c r="N4" s="228"/>
      <c r="O4" s="228"/>
      <c r="P4" s="228"/>
      <c r="Q4" s="2"/>
      <c r="R4" s="2"/>
      <c r="S4" s="2"/>
      <c r="T4" s="2"/>
      <c r="U4" s="2"/>
      <c r="V4" s="2"/>
      <c r="W4" s="2"/>
      <c r="X4" s="2"/>
      <c r="Y4" s="2"/>
      <c r="Z4" s="2"/>
    </row>
    <row r="5" spans="1:26" s="22" customFormat="1" ht="31.5" customHeight="1" thickBot="1" x14ac:dyDescent="0.3">
      <c r="A5" s="20"/>
      <c r="B5" s="76" t="s">
        <v>0</v>
      </c>
      <c r="C5" s="300">
        <v>43112</v>
      </c>
      <c r="D5" s="301"/>
      <c r="E5" s="77" t="s">
        <v>51</v>
      </c>
      <c r="F5" s="78">
        <v>3</v>
      </c>
      <c r="G5" s="79" t="s">
        <v>1</v>
      </c>
      <c r="H5" s="302" t="s">
        <v>123</v>
      </c>
      <c r="I5" s="303"/>
      <c r="J5" s="303"/>
      <c r="K5" s="303"/>
      <c r="L5" s="303"/>
      <c r="M5" s="303"/>
      <c r="N5" s="303"/>
      <c r="O5" s="303"/>
      <c r="P5" s="304"/>
      <c r="Q5" s="21"/>
      <c r="R5" s="21"/>
      <c r="S5" s="21"/>
      <c r="T5" s="21"/>
      <c r="U5" s="21"/>
      <c r="V5" s="21"/>
      <c r="W5" s="21"/>
      <c r="X5" s="21"/>
      <c r="Y5" s="21"/>
      <c r="Z5" s="21"/>
    </row>
    <row r="6" spans="1:26" s="84" customFormat="1" ht="21.75" customHeight="1" thickBot="1" x14ac:dyDescent="0.3">
      <c r="A6" s="80"/>
      <c r="B6" s="283" t="s">
        <v>2</v>
      </c>
      <c r="C6" s="284"/>
      <c r="D6" s="285" t="s">
        <v>118</v>
      </c>
      <c r="E6" s="286"/>
      <c r="F6" s="286"/>
      <c r="G6" s="286"/>
      <c r="H6" s="286"/>
      <c r="I6" s="287"/>
      <c r="J6" s="81" t="s">
        <v>3</v>
      </c>
      <c r="K6" s="288" t="s">
        <v>106</v>
      </c>
      <c r="L6" s="287"/>
      <c r="M6" s="288" t="s">
        <v>107</v>
      </c>
      <c r="N6" s="289"/>
      <c r="O6" s="82" t="s">
        <v>52</v>
      </c>
      <c r="P6" s="83">
        <v>1860</v>
      </c>
    </row>
    <row r="7" spans="1:26" s="22" customFormat="1" ht="21.75" customHeight="1" x14ac:dyDescent="0.25">
      <c r="B7" s="290" t="s">
        <v>53</v>
      </c>
      <c r="C7" s="291" t="s">
        <v>54</v>
      </c>
      <c r="D7" s="261"/>
      <c r="E7" s="85"/>
      <c r="F7" s="292" t="s">
        <v>55</v>
      </c>
      <c r="G7" s="293"/>
      <c r="H7" s="293"/>
      <c r="I7" s="293"/>
      <c r="J7" s="294" t="s">
        <v>56</v>
      </c>
      <c r="K7" s="295"/>
      <c r="L7" s="295"/>
      <c r="M7" s="296"/>
      <c r="N7" s="297" t="s">
        <v>108</v>
      </c>
      <c r="O7" s="298"/>
      <c r="P7" s="86" t="s">
        <v>57</v>
      </c>
    </row>
    <row r="8" spans="1:26" s="22" customFormat="1" ht="21.75" customHeight="1" thickBot="1" x14ac:dyDescent="0.3">
      <c r="B8" s="235"/>
      <c r="C8" s="252" t="s">
        <v>58</v>
      </c>
      <c r="D8" s="251"/>
      <c r="E8" s="87" t="s">
        <v>4</v>
      </c>
      <c r="F8" s="262" t="s">
        <v>5</v>
      </c>
      <c r="G8" s="263"/>
      <c r="H8" s="263"/>
      <c r="I8" s="263"/>
      <c r="J8" s="264"/>
      <c r="K8" s="265"/>
      <c r="L8" s="265"/>
      <c r="M8" s="266"/>
      <c r="N8" s="267"/>
      <c r="O8" s="268"/>
      <c r="P8" s="88"/>
    </row>
    <row r="9" spans="1:26" s="22" customFormat="1" ht="21.75" customHeight="1" x14ac:dyDescent="0.25">
      <c r="B9" s="269" t="s">
        <v>6</v>
      </c>
      <c r="C9" s="272" t="s">
        <v>59</v>
      </c>
      <c r="D9" s="273" t="s">
        <v>60</v>
      </c>
      <c r="E9" s="258"/>
      <c r="F9" s="89"/>
      <c r="G9" s="274" t="s">
        <v>7</v>
      </c>
      <c r="H9" s="275" t="s">
        <v>8</v>
      </c>
      <c r="I9" s="261"/>
      <c r="J9" s="90"/>
      <c r="K9" s="272" t="s">
        <v>61</v>
      </c>
      <c r="L9" s="276" t="s">
        <v>109</v>
      </c>
      <c r="M9" s="277"/>
      <c r="N9" s="278"/>
      <c r="O9" s="278"/>
      <c r="P9" s="279"/>
    </row>
    <row r="10" spans="1:26" s="22" customFormat="1" ht="21.75" customHeight="1" thickBot="1" x14ac:dyDescent="0.3">
      <c r="B10" s="270"/>
      <c r="C10" s="215"/>
      <c r="D10" s="256" t="s">
        <v>62</v>
      </c>
      <c r="E10" s="251"/>
      <c r="F10" s="91" t="s">
        <v>4</v>
      </c>
      <c r="G10" s="215"/>
      <c r="H10" s="256" t="s">
        <v>9</v>
      </c>
      <c r="I10" s="251"/>
      <c r="J10" s="92" t="s">
        <v>4</v>
      </c>
      <c r="K10" s="215"/>
      <c r="L10" s="280"/>
      <c r="M10" s="281"/>
      <c r="N10" s="281"/>
      <c r="O10" s="281"/>
      <c r="P10" s="282"/>
    </row>
    <row r="11" spans="1:26" s="22" customFormat="1" ht="21.75" customHeight="1" x14ac:dyDescent="0.25">
      <c r="A11" s="20"/>
      <c r="B11" s="270"/>
      <c r="C11" s="257" t="s">
        <v>10</v>
      </c>
      <c r="D11" s="258"/>
      <c r="E11" s="93">
        <v>0.39930555555555558</v>
      </c>
      <c r="F11" s="259" t="s">
        <v>11</v>
      </c>
      <c r="G11" s="258"/>
      <c r="H11" s="94">
        <v>1.4</v>
      </c>
      <c r="I11" s="260" t="s">
        <v>12</v>
      </c>
      <c r="J11" s="261"/>
      <c r="K11" s="94">
        <v>12</v>
      </c>
      <c r="L11" s="257" t="s">
        <v>13</v>
      </c>
      <c r="M11" s="258"/>
      <c r="N11" s="95">
        <v>13.8</v>
      </c>
      <c r="O11" s="248" t="s">
        <v>63</v>
      </c>
      <c r="P11" s="249"/>
    </row>
    <row r="12" spans="1:26" s="22" customFormat="1" ht="21.75" customHeight="1" thickBot="1" x14ac:dyDescent="0.3">
      <c r="A12" s="20"/>
      <c r="B12" s="271"/>
      <c r="C12" s="250" t="s">
        <v>14</v>
      </c>
      <c r="D12" s="251"/>
      <c r="E12" s="93">
        <v>0.48958333333333331</v>
      </c>
      <c r="F12" s="252" t="s">
        <v>15</v>
      </c>
      <c r="G12" s="251"/>
      <c r="H12" s="94">
        <v>1.42</v>
      </c>
      <c r="I12" s="253" t="s">
        <v>16</v>
      </c>
      <c r="J12" s="251"/>
      <c r="K12" s="93">
        <v>0.40625</v>
      </c>
      <c r="L12" s="250" t="s">
        <v>17</v>
      </c>
      <c r="M12" s="251"/>
      <c r="N12" s="96">
        <v>1</v>
      </c>
      <c r="O12" s="254">
        <v>12.42</v>
      </c>
      <c r="P12" s="255"/>
    </row>
    <row r="13" spans="1:26" s="22" customFormat="1" ht="21.75" customHeight="1" x14ac:dyDescent="0.25">
      <c r="A13" s="20"/>
      <c r="B13" s="233" t="s">
        <v>18</v>
      </c>
      <c r="C13" s="236" t="s">
        <v>64</v>
      </c>
      <c r="D13" s="237"/>
      <c r="E13" s="237"/>
      <c r="F13" s="238" t="s">
        <v>65</v>
      </c>
      <c r="G13" s="237"/>
      <c r="H13" s="237"/>
      <c r="I13" s="237"/>
      <c r="J13" s="238" t="s">
        <v>66</v>
      </c>
      <c r="K13" s="237"/>
      <c r="L13" s="237"/>
      <c r="M13" s="237"/>
      <c r="N13" s="239" t="s">
        <v>67</v>
      </c>
      <c r="O13" s="237"/>
      <c r="P13" s="240"/>
      <c r="Q13" s="23"/>
      <c r="R13" s="21"/>
      <c r="S13" s="21"/>
      <c r="T13" s="21"/>
      <c r="U13" s="21"/>
      <c r="V13" s="21"/>
      <c r="W13" s="21"/>
      <c r="X13" s="21"/>
      <c r="Y13" s="21"/>
      <c r="Z13" s="21"/>
    </row>
    <row r="14" spans="1:26" s="22" customFormat="1" ht="21.75" customHeight="1" x14ac:dyDescent="0.25">
      <c r="A14" s="20"/>
      <c r="B14" s="234"/>
      <c r="C14" s="241" t="s">
        <v>68</v>
      </c>
      <c r="D14" s="242"/>
      <c r="E14" s="242"/>
      <c r="F14" s="243" t="s">
        <v>69</v>
      </c>
      <c r="G14" s="242"/>
      <c r="H14" s="242"/>
      <c r="I14" s="242"/>
      <c r="J14" s="244" t="s">
        <v>70</v>
      </c>
      <c r="K14" s="242"/>
      <c r="L14" s="242"/>
      <c r="M14" s="242"/>
      <c r="N14" s="245"/>
      <c r="O14" s="230"/>
      <c r="P14" s="246"/>
      <c r="Q14" s="21"/>
      <c r="R14" s="21"/>
      <c r="S14" s="21"/>
      <c r="T14" s="21"/>
      <c r="U14" s="21"/>
      <c r="V14" s="21"/>
      <c r="W14" s="21"/>
      <c r="X14" s="21"/>
      <c r="Y14" s="21"/>
      <c r="Z14" s="21"/>
    </row>
    <row r="15" spans="1:26" s="22" customFormat="1" ht="21.75" customHeight="1" thickBot="1" x14ac:dyDescent="0.3">
      <c r="A15" s="20"/>
      <c r="B15" s="235"/>
      <c r="C15" s="247" t="s">
        <v>71</v>
      </c>
      <c r="D15" s="217"/>
      <c r="E15" s="217"/>
      <c r="F15" s="217" t="s">
        <v>72</v>
      </c>
      <c r="G15" s="218"/>
      <c r="H15" s="218"/>
      <c r="I15" s="218"/>
      <c r="J15" s="217" t="s">
        <v>73</v>
      </c>
      <c r="K15" s="218"/>
      <c r="L15" s="218"/>
      <c r="M15" s="218"/>
      <c r="N15" s="219"/>
      <c r="O15" s="220"/>
      <c r="P15" s="221"/>
      <c r="Q15" s="21"/>
      <c r="R15" s="21"/>
      <c r="S15" s="21"/>
      <c r="T15" s="21"/>
      <c r="U15" s="21"/>
      <c r="V15" s="21"/>
      <c r="W15" s="21"/>
      <c r="X15" s="21"/>
      <c r="Y15" s="21"/>
      <c r="Z15" s="21"/>
    </row>
    <row r="16" spans="1:26" s="22" customFormat="1" ht="21.75" customHeight="1" x14ac:dyDescent="0.25">
      <c r="A16" s="20"/>
      <c r="B16" s="222" t="s">
        <v>19</v>
      </c>
      <c r="C16" s="224" t="s">
        <v>20</v>
      </c>
      <c r="D16" s="224" t="s">
        <v>41</v>
      </c>
      <c r="E16" s="226" t="s">
        <v>21</v>
      </c>
      <c r="F16" s="227" t="s">
        <v>42</v>
      </c>
      <c r="G16" s="228"/>
      <c r="H16" s="224" t="s">
        <v>74</v>
      </c>
      <c r="I16" s="231" t="s">
        <v>75</v>
      </c>
      <c r="J16" s="24" t="s">
        <v>43</v>
      </c>
      <c r="K16" s="25"/>
      <c r="L16" s="26" t="s">
        <v>44</v>
      </c>
      <c r="M16" s="26" t="s">
        <v>45</v>
      </c>
      <c r="N16" s="26" t="s">
        <v>45</v>
      </c>
      <c r="O16" s="26" t="s">
        <v>46</v>
      </c>
      <c r="P16" s="27" t="s">
        <v>22</v>
      </c>
    </row>
    <row r="17" spans="1:26" s="22" customFormat="1" ht="21.75" customHeight="1" thickBot="1" x14ac:dyDescent="0.3">
      <c r="A17" s="28"/>
      <c r="B17" s="223"/>
      <c r="C17" s="225"/>
      <c r="D17" s="225"/>
      <c r="E17" s="225"/>
      <c r="F17" s="229"/>
      <c r="G17" s="230"/>
      <c r="H17" s="225"/>
      <c r="I17" s="232"/>
      <c r="J17" s="29" t="s">
        <v>23</v>
      </c>
      <c r="K17" s="30" t="s">
        <v>24</v>
      </c>
      <c r="L17" s="30" t="s">
        <v>47</v>
      </c>
      <c r="M17" s="30" t="s">
        <v>48</v>
      </c>
      <c r="N17" s="30" t="s">
        <v>25</v>
      </c>
      <c r="O17" s="30" t="s">
        <v>26</v>
      </c>
      <c r="P17" s="31" t="s">
        <v>27</v>
      </c>
    </row>
    <row r="18" spans="1:26" s="40" customFormat="1" ht="21.75" customHeight="1" thickBot="1" x14ac:dyDescent="0.3">
      <c r="A18" s="32"/>
      <c r="B18" s="33"/>
      <c r="C18" s="34">
        <f>+O12</f>
        <v>12.42</v>
      </c>
      <c r="D18" s="34">
        <v>0.05</v>
      </c>
      <c r="E18" s="35"/>
      <c r="F18" s="36"/>
      <c r="G18" s="75"/>
      <c r="H18" s="37"/>
      <c r="I18" s="38"/>
      <c r="J18" s="74"/>
      <c r="K18" s="35"/>
      <c r="L18" s="35"/>
      <c r="M18" s="35"/>
      <c r="N18" s="35"/>
      <c r="O18" s="35"/>
      <c r="P18" s="39"/>
      <c r="Q18" s="32"/>
      <c r="R18" s="32"/>
      <c r="S18" s="32"/>
      <c r="T18" s="32"/>
      <c r="U18" s="32"/>
      <c r="V18" s="32"/>
      <c r="W18" s="32"/>
      <c r="X18" s="32"/>
      <c r="Y18" s="32"/>
      <c r="Z18" s="32"/>
    </row>
    <row r="19" spans="1:26" s="40" customFormat="1" ht="13.5" customHeight="1" x14ac:dyDescent="0.25">
      <c r="A19" s="32"/>
      <c r="B19" s="213">
        <v>1</v>
      </c>
      <c r="C19" s="216">
        <f>+C18+$N$12</f>
        <v>13.42</v>
      </c>
      <c r="D19" s="193">
        <v>0.19500000000000001</v>
      </c>
      <c r="E19" s="193">
        <v>0.12</v>
      </c>
      <c r="F19" s="41" t="s">
        <v>76</v>
      </c>
      <c r="G19" s="42">
        <v>0</v>
      </c>
      <c r="H19" s="43"/>
      <c r="I19" s="44"/>
      <c r="J19" s="45">
        <v>0</v>
      </c>
      <c r="K19" s="193">
        <f>+IF(E19&lt;=0.12,(J21),(IF(E19&lt;0.16,((J20+2*J21+J22)/4),IF(E19&gt;=0.16,((J19+3*J20+2*J21+3*J22+J23)/10)))))</f>
        <v>1.0999999999999999E-2</v>
      </c>
      <c r="L19" s="193">
        <f>ROUND(+(D18+D19)/2*(C19-C18),3)</f>
        <v>0.123</v>
      </c>
      <c r="M19" s="193">
        <f>ROUND(+K19*L19,4)</f>
        <v>1.4E-3</v>
      </c>
      <c r="N19" s="196">
        <f>ROUND(+M19/$M$108*100,2)</f>
        <v>0.03</v>
      </c>
      <c r="O19" s="197"/>
      <c r="P19" s="198"/>
      <c r="Q19" s="32"/>
      <c r="R19" s="32"/>
      <c r="S19" s="32"/>
      <c r="T19" s="32"/>
      <c r="U19" s="32"/>
      <c r="V19" s="32"/>
      <c r="W19" s="32"/>
      <c r="X19" s="32"/>
      <c r="Y19" s="32"/>
      <c r="Z19" s="32"/>
    </row>
    <row r="20" spans="1:26" s="40" customFormat="1" ht="13.5" customHeight="1" x14ac:dyDescent="0.25">
      <c r="A20" s="32"/>
      <c r="B20" s="214"/>
      <c r="C20" s="194"/>
      <c r="D20" s="194"/>
      <c r="E20" s="194"/>
      <c r="F20" s="46" t="s">
        <v>77</v>
      </c>
      <c r="G20" s="47" t="str">
        <f>IF(E19&lt;0.125,"NA",IF(0.125&lt;=E19,(0.2*E19)))</f>
        <v>NA</v>
      </c>
      <c r="H20" s="48"/>
      <c r="I20" s="49"/>
      <c r="J20" s="50"/>
      <c r="K20" s="194"/>
      <c r="L20" s="194"/>
      <c r="M20" s="194"/>
      <c r="N20" s="194"/>
      <c r="O20" s="194"/>
      <c r="P20" s="199"/>
      <c r="Q20" s="32"/>
      <c r="R20" s="32"/>
      <c r="S20" s="32"/>
      <c r="T20" s="32"/>
      <c r="U20" s="32"/>
      <c r="V20" s="32"/>
      <c r="W20" s="32"/>
      <c r="X20" s="32"/>
      <c r="Y20" s="32"/>
      <c r="Z20" s="32"/>
    </row>
    <row r="21" spans="1:26" s="40" customFormat="1" ht="13.5" customHeight="1" x14ac:dyDescent="0.25">
      <c r="A21" s="32"/>
      <c r="B21" s="214"/>
      <c r="C21" s="194"/>
      <c r="D21" s="194"/>
      <c r="E21" s="194"/>
      <c r="F21" s="46" t="s">
        <v>78</v>
      </c>
      <c r="G21" s="47">
        <f>+E19*0.4</f>
        <v>4.8000000000000001E-2</v>
      </c>
      <c r="H21" s="48"/>
      <c r="I21" s="49"/>
      <c r="J21" s="50">
        <v>1.0999999999999999E-2</v>
      </c>
      <c r="K21" s="194"/>
      <c r="L21" s="194"/>
      <c r="M21" s="194"/>
      <c r="N21" s="194"/>
      <c r="O21" s="194"/>
      <c r="P21" s="199"/>
      <c r="Q21" s="32"/>
      <c r="R21" s="32"/>
      <c r="S21" s="32"/>
      <c r="T21" s="32"/>
      <c r="U21" s="32"/>
      <c r="V21" s="32"/>
      <c r="W21" s="32"/>
      <c r="X21" s="32"/>
      <c r="Y21" s="32"/>
      <c r="Z21" s="32"/>
    </row>
    <row r="22" spans="1:26" s="40" customFormat="1" ht="13.5" customHeight="1" x14ac:dyDescent="0.25">
      <c r="A22" s="32"/>
      <c r="B22" s="214"/>
      <c r="C22" s="194"/>
      <c r="D22" s="194"/>
      <c r="E22" s="194"/>
      <c r="F22" s="46" t="s">
        <v>79</v>
      </c>
      <c r="G22" s="47" t="str">
        <f>IF(E19&lt;0.125,"NA",IF(0.125&lt;=E19,(0.8*E19)))</f>
        <v>NA</v>
      </c>
      <c r="H22" s="48"/>
      <c r="I22" s="49"/>
      <c r="J22" s="50"/>
      <c r="K22" s="194"/>
      <c r="L22" s="194"/>
      <c r="M22" s="194"/>
      <c r="N22" s="194"/>
      <c r="O22" s="194"/>
      <c r="P22" s="199"/>
      <c r="Q22" s="32"/>
      <c r="R22" s="32"/>
      <c r="S22" s="32"/>
      <c r="T22" s="32"/>
      <c r="U22" s="32"/>
      <c r="V22" s="32"/>
      <c r="W22" s="32"/>
      <c r="X22" s="32"/>
      <c r="Y22" s="32"/>
      <c r="Z22" s="32"/>
    </row>
    <row r="23" spans="1:26" s="40" customFormat="1" ht="13.5" customHeight="1" thickBot="1" x14ac:dyDescent="0.3">
      <c r="A23" s="32"/>
      <c r="B23" s="215"/>
      <c r="C23" s="195"/>
      <c r="D23" s="195"/>
      <c r="E23" s="195"/>
      <c r="F23" s="51" t="s">
        <v>80</v>
      </c>
      <c r="G23" s="52">
        <f>+E19</f>
        <v>0.12</v>
      </c>
      <c r="H23" s="53"/>
      <c r="I23" s="54"/>
      <c r="J23" s="55">
        <v>8.0000000000000002E-3</v>
      </c>
      <c r="K23" s="195"/>
      <c r="L23" s="195"/>
      <c r="M23" s="195"/>
      <c r="N23" s="195"/>
      <c r="O23" s="195"/>
      <c r="P23" s="200"/>
      <c r="Q23" s="32"/>
      <c r="R23" s="32"/>
      <c r="S23" s="32"/>
      <c r="T23" s="32"/>
      <c r="U23" s="32"/>
      <c r="V23" s="32"/>
      <c r="W23" s="32"/>
      <c r="X23" s="32"/>
      <c r="Y23" s="32"/>
      <c r="Z23" s="32"/>
    </row>
    <row r="24" spans="1:26" s="40" customFormat="1" ht="13.5" customHeight="1" x14ac:dyDescent="0.25">
      <c r="A24" s="32"/>
      <c r="B24" s="213">
        <v>2</v>
      </c>
      <c r="C24" s="216">
        <f>+C19+$N$12</f>
        <v>14.42</v>
      </c>
      <c r="D24" s="193">
        <v>9.4E-2</v>
      </c>
      <c r="E24" s="193">
        <v>0.108</v>
      </c>
      <c r="F24" s="41" t="s">
        <v>76</v>
      </c>
      <c r="G24" s="42">
        <v>0</v>
      </c>
      <c r="H24" s="43"/>
      <c r="I24" s="44"/>
      <c r="J24" s="45">
        <v>4.5999999999999999E-2</v>
      </c>
      <c r="K24" s="193">
        <f t="shared" ref="K24" si="0">+IF(E24&lt;=0.12,(J26),(IF(E24&lt;0.16,((J25+2*J26+J27)/4),IF(E24&gt;=0.16,((J24+3*J25+2*J26+3*J27+J28)/10)))))</f>
        <v>0.129</v>
      </c>
      <c r="L24" s="193">
        <f>ROUND(+(D19+D24)/2*(C24-C19),3)</f>
        <v>0.14499999999999999</v>
      </c>
      <c r="M24" s="193">
        <f t="shared" ref="M24" si="1">ROUND(+K24*L24,4)</f>
        <v>1.8700000000000001E-2</v>
      </c>
      <c r="N24" s="196">
        <f t="shared" ref="N24" si="2">ROUND(+M24/$M$108*100,2)</f>
        <v>0.41</v>
      </c>
      <c r="O24" s="197"/>
      <c r="P24" s="198"/>
      <c r="Q24" s="32"/>
      <c r="R24" s="32"/>
      <c r="S24" s="32"/>
      <c r="T24" s="32"/>
      <c r="U24" s="32"/>
      <c r="V24" s="32"/>
      <c r="W24" s="32"/>
      <c r="X24" s="32"/>
      <c r="Y24" s="32"/>
      <c r="Z24" s="32"/>
    </row>
    <row r="25" spans="1:26" s="40" customFormat="1" ht="13.5" customHeight="1" x14ac:dyDescent="0.25">
      <c r="A25" s="32"/>
      <c r="B25" s="214"/>
      <c r="C25" s="194"/>
      <c r="D25" s="194"/>
      <c r="E25" s="194"/>
      <c r="F25" s="46" t="s">
        <v>77</v>
      </c>
      <c r="G25" s="47" t="str">
        <f t="shared" ref="G25" si="3">IF(E24&lt;0.125,"NA",IF(0.125&lt;=E24,(0.2*E24)))</f>
        <v>NA</v>
      </c>
      <c r="H25" s="48"/>
      <c r="I25" s="49"/>
      <c r="J25" s="50"/>
      <c r="K25" s="194"/>
      <c r="L25" s="194"/>
      <c r="M25" s="194"/>
      <c r="N25" s="194"/>
      <c r="O25" s="194"/>
      <c r="P25" s="199"/>
      <c r="Q25" s="32"/>
      <c r="R25" s="32"/>
      <c r="S25" s="32"/>
      <c r="T25" s="32"/>
      <c r="U25" s="32"/>
      <c r="V25" s="32"/>
      <c r="W25" s="32"/>
      <c r="X25" s="32"/>
      <c r="Y25" s="32"/>
      <c r="Z25" s="32"/>
    </row>
    <row r="26" spans="1:26" s="40" customFormat="1" ht="13.5" customHeight="1" x14ac:dyDescent="0.25">
      <c r="A26" s="32"/>
      <c r="B26" s="214"/>
      <c r="C26" s="194"/>
      <c r="D26" s="194"/>
      <c r="E26" s="194"/>
      <c r="F26" s="46" t="s">
        <v>78</v>
      </c>
      <c r="G26" s="47">
        <f t="shared" ref="G26" si="4">+E24*0.4</f>
        <v>4.3200000000000002E-2</v>
      </c>
      <c r="H26" s="48"/>
      <c r="I26" s="49"/>
      <c r="J26" s="50">
        <v>0.129</v>
      </c>
      <c r="K26" s="194"/>
      <c r="L26" s="194"/>
      <c r="M26" s="194"/>
      <c r="N26" s="194"/>
      <c r="O26" s="194"/>
      <c r="P26" s="199"/>
      <c r="Q26" s="32"/>
      <c r="R26" s="32"/>
      <c r="S26" s="32"/>
      <c r="T26" s="32"/>
      <c r="U26" s="32"/>
      <c r="V26" s="32"/>
      <c r="W26" s="32"/>
      <c r="X26" s="32"/>
      <c r="Y26" s="32"/>
      <c r="Z26" s="32"/>
    </row>
    <row r="27" spans="1:26" s="40" customFormat="1" ht="13.5" customHeight="1" x14ac:dyDescent="0.25">
      <c r="A27" s="32"/>
      <c r="B27" s="214"/>
      <c r="C27" s="194"/>
      <c r="D27" s="194"/>
      <c r="E27" s="194"/>
      <c r="F27" s="46" t="s">
        <v>79</v>
      </c>
      <c r="G27" s="47" t="str">
        <f t="shared" ref="G27" si="5">IF(E24&lt;0.125,"NA",IF(0.125&lt;=E24,(0.8*E24)))</f>
        <v>NA</v>
      </c>
      <c r="H27" s="48"/>
      <c r="I27" s="49"/>
      <c r="J27" s="50"/>
      <c r="K27" s="194"/>
      <c r="L27" s="194"/>
      <c r="M27" s="194"/>
      <c r="N27" s="194"/>
      <c r="O27" s="194"/>
      <c r="P27" s="199"/>
      <c r="Q27" s="32"/>
      <c r="R27" s="32"/>
      <c r="S27" s="32"/>
      <c r="T27" s="32"/>
      <c r="U27" s="32"/>
      <c r="V27" s="32"/>
      <c r="W27" s="32"/>
      <c r="X27" s="32"/>
      <c r="Y27" s="32"/>
      <c r="Z27" s="32"/>
    </row>
    <row r="28" spans="1:26" s="40" customFormat="1" ht="13.5" customHeight="1" thickBot="1" x14ac:dyDescent="0.3">
      <c r="A28" s="32"/>
      <c r="B28" s="215"/>
      <c r="C28" s="195"/>
      <c r="D28" s="195"/>
      <c r="E28" s="195"/>
      <c r="F28" s="51" t="s">
        <v>80</v>
      </c>
      <c r="G28" s="52">
        <f t="shared" ref="G28" si="6">+E24</f>
        <v>0.108</v>
      </c>
      <c r="H28" s="53"/>
      <c r="I28" s="54"/>
      <c r="J28" s="55">
        <v>0.14199999999999999</v>
      </c>
      <c r="K28" s="195"/>
      <c r="L28" s="195"/>
      <c r="M28" s="195"/>
      <c r="N28" s="195"/>
      <c r="O28" s="195"/>
      <c r="P28" s="200"/>
      <c r="Q28" s="32"/>
      <c r="R28" s="32"/>
      <c r="S28" s="32"/>
      <c r="T28" s="32"/>
      <c r="U28" s="32"/>
      <c r="V28" s="32"/>
      <c r="W28" s="32"/>
      <c r="X28" s="32"/>
      <c r="Y28" s="32"/>
      <c r="Z28" s="32"/>
    </row>
    <row r="29" spans="1:26" s="40" customFormat="1" ht="13.5" customHeight="1" x14ac:dyDescent="0.25">
      <c r="A29" s="32"/>
      <c r="B29" s="213">
        <v>3</v>
      </c>
      <c r="C29" s="216">
        <f>+C24+$N$12</f>
        <v>15.42</v>
      </c>
      <c r="D29" s="193">
        <v>0.26</v>
      </c>
      <c r="E29" s="193">
        <v>0.104</v>
      </c>
      <c r="F29" s="41" t="s">
        <v>76</v>
      </c>
      <c r="G29" s="42">
        <v>0</v>
      </c>
      <c r="H29" s="43"/>
      <c r="I29" s="44"/>
      <c r="J29" s="45">
        <v>7.0000000000000001E-3</v>
      </c>
      <c r="K29" s="193">
        <f t="shared" ref="K29" si="7">+IF(E29&lt;=0.12,(J31),(IF(E29&lt;0.16,((J30+2*J31+J32)/4),IF(E29&gt;=0.16,((J29+3*J30+2*J31+3*J32+J33)/10)))))</f>
        <v>4.2999999999999997E-2</v>
      </c>
      <c r="L29" s="193">
        <f t="shared" ref="L29" si="8">ROUND(+(D24+D29)/2*(C29-C24),3)</f>
        <v>0.17699999999999999</v>
      </c>
      <c r="M29" s="193">
        <f t="shared" ref="M29" si="9">ROUND(+K29*L29,4)</f>
        <v>7.6E-3</v>
      </c>
      <c r="N29" s="196">
        <f t="shared" ref="N29" si="10">ROUND(+M29/$M$108*100,2)</f>
        <v>0.17</v>
      </c>
      <c r="O29" s="197"/>
      <c r="P29" s="198"/>
      <c r="Q29" s="32"/>
      <c r="R29" s="32"/>
      <c r="S29" s="32"/>
      <c r="T29" s="32"/>
      <c r="U29" s="32"/>
      <c r="V29" s="32"/>
      <c r="W29" s="32"/>
      <c r="X29" s="32"/>
      <c r="Y29" s="32"/>
      <c r="Z29" s="32"/>
    </row>
    <row r="30" spans="1:26" s="40" customFormat="1" ht="13.5" customHeight="1" x14ac:dyDescent="0.25">
      <c r="A30" s="32"/>
      <c r="B30" s="214"/>
      <c r="C30" s="194"/>
      <c r="D30" s="194"/>
      <c r="E30" s="194"/>
      <c r="F30" s="46" t="s">
        <v>77</v>
      </c>
      <c r="G30" s="47" t="str">
        <f t="shared" ref="G30" si="11">IF(E29&lt;0.125,"NA",IF(0.125&lt;=E29,(0.2*E29)))</f>
        <v>NA</v>
      </c>
      <c r="H30" s="48"/>
      <c r="I30" s="49"/>
      <c r="J30" s="50"/>
      <c r="K30" s="194"/>
      <c r="L30" s="194"/>
      <c r="M30" s="194"/>
      <c r="N30" s="194"/>
      <c r="O30" s="194"/>
      <c r="P30" s="199"/>
      <c r="Q30" s="32"/>
      <c r="R30" s="32"/>
      <c r="S30" s="32"/>
      <c r="T30" s="32"/>
      <c r="U30" s="32"/>
      <c r="V30" s="32"/>
      <c r="W30" s="32"/>
      <c r="X30" s="32"/>
      <c r="Y30" s="32"/>
      <c r="Z30" s="32"/>
    </row>
    <row r="31" spans="1:26" s="40" customFormat="1" ht="13.5" customHeight="1" x14ac:dyDescent="0.25">
      <c r="A31" s="32"/>
      <c r="B31" s="214"/>
      <c r="C31" s="194"/>
      <c r="D31" s="194"/>
      <c r="E31" s="194"/>
      <c r="F31" s="46" t="s">
        <v>78</v>
      </c>
      <c r="G31" s="47">
        <f t="shared" ref="G31" si="12">+E29*0.4</f>
        <v>4.1599999999999998E-2</v>
      </c>
      <c r="H31" s="48"/>
      <c r="I31" s="49"/>
      <c r="J31" s="50">
        <v>4.2999999999999997E-2</v>
      </c>
      <c r="K31" s="194"/>
      <c r="L31" s="194"/>
      <c r="M31" s="194"/>
      <c r="N31" s="194"/>
      <c r="O31" s="194"/>
      <c r="P31" s="199"/>
      <c r="Q31" s="32"/>
      <c r="R31" s="32"/>
      <c r="S31" s="32"/>
      <c r="T31" s="32"/>
      <c r="U31" s="32"/>
      <c r="V31" s="32"/>
      <c r="W31" s="32"/>
      <c r="X31" s="32"/>
      <c r="Y31" s="32"/>
      <c r="Z31" s="32"/>
    </row>
    <row r="32" spans="1:26" s="40" customFormat="1" ht="13.5" customHeight="1" x14ac:dyDescent="0.25">
      <c r="A32" s="32"/>
      <c r="B32" s="214"/>
      <c r="C32" s="194"/>
      <c r="D32" s="194"/>
      <c r="E32" s="194"/>
      <c r="F32" s="46" t="s">
        <v>79</v>
      </c>
      <c r="G32" s="47" t="str">
        <f t="shared" ref="G32" si="13">IF(E29&lt;0.125,"NA",IF(0.125&lt;=E29,(0.8*E29)))</f>
        <v>NA</v>
      </c>
      <c r="H32" s="48"/>
      <c r="I32" s="49"/>
      <c r="J32" s="50"/>
      <c r="K32" s="194"/>
      <c r="L32" s="194"/>
      <c r="M32" s="194"/>
      <c r="N32" s="194"/>
      <c r="O32" s="194"/>
      <c r="P32" s="199"/>
      <c r="Q32" s="32"/>
      <c r="R32" s="32"/>
      <c r="S32" s="32"/>
      <c r="T32" s="32"/>
      <c r="U32" s="32"/>
      <c r="V32" s="32"/>
      <c r="W32" s="32"/>
      <c r="X32" s="32"/>
      <c r="Y32" s="32"/>
      <c r="Z32" s="32"/>
    </row>
    <row r="33" spans="1:26" s="40" customFormat="1" ht="13.5" customHeight="1" thickBot="1" x14ac:dyDescent="0.3">
      <c r="A33" s="32"/>
      <c r="B33" s="215"/>
      <c r="C33" s="195"/>
      <c r="D33" s="195"/>
      <c r="E33" s="195"/>
      <c r="F33" s="51" t="s">
        <v>80</v>
      </c>
      <c r="G33" s="52">
        <f t="shared" ref="G33" si="14">+E29</f>
        <v>0.104</v>
      </c>
      <c r="H33" s="53"/>
      <c r="I33" s="54"/>
      <c r="J33" s="55">
        <v>6.2E-2</v>
      </c>
      <c r="K33" s="195"/>
      <c r="L33" s="195"/>
      <c r="M33" s="195"/>
      <c r="N33" s="195"/>
      <c r="O33" s="195"/>
      <c r="P33" s="200"/>
      <c r="Q33" s="32"/>
      <c r="R33" s="32"/>
      <c r="S33" s="32"/>
      <c r="T33" s="32"/>
      <c r="U33" s="32"/>
      <c r="V33" s="32"/>
      <c r="W33" s="32"/>
      <c r="X33" s="32"/>
      <c r="Y33" s="32"/>
      <c r="Z33" s="32"/>
    </row>
    <row r="34" spans="1:26" s="40" customFormat="1" ht="13.5" customHeight="1" x14ac:dyDescent="0.25">
      <c r="A34" s="32"/>
      <c r="B34" s="213">
        <v>4</v>
      </c>
      <c r="C34" s="216">
        <f>+C29+$N$12</f>
        <v>16.420000000000002</v>
      </c>
      <c r="D34" s="193">
        <v>0.63900000000000001</v>
      </c>
      <c r="E34" s="193">
        <v>0.47399999999999998</v>
      </c>
      <c r="F34" s="41" t="s">
        <v>76</v>
      </c>
      <c r="G34" s="42">
        <v>0</v>
      </c>
      <c r="H34" s="43"/>
      <c r="I34" s="44"/>
      <c r="J34" s="45">
        <v>0.16400000000000001</v>
      </c>
      <c r="K34" s="193">
        <f t="shared" ref="K34" si="15">+IF(E34&lt;=0.12,(J36),(IF(E34&lt;0.16,((J35+2*J36+J37)/4),IF(E34&gt;=0.16,((J34+3*J35+2*J36+3*J37+J38)/10)))))</f>
        <v>0.15709999999999999</v>
      </c>
      <c r="L34" s="193">
        <f>ROUND(+(D29+D34)/2*(C34-C29),3)</f>
        <v>0.45</v>
      </c>
      <c r="M34" s="193">
        <f t="shared" ref="M34" si="16">ROUND(+K34*L34,4)</f>
        <v>7.0699999999999999E-2</v>
      </c>
      <c r="N34" s="196">
        <f t="shared" ref="N34" si="17">ROUND(+M34/$M$108*100,2)</f>
        <v>1.55</v>
      </c>
      <c r="O34" s="197"/>
      <c r="P34" s="198"/>
      <c r="Q34" s="32"/>
      <c r="R34" s="32"/>
      <c r="S34" s="32"/>
      <c r="T34" s="32"/>
      <c r="U34" s="32"/>
      <c r="V34" s="32"/>
      <c r="W34" s="32"/>
      <c r="X34" s="32"/>
      <c r="Y34" s="32"/>
      <c r="Z34" s="32"/>
    </row>
    <row r="35" spans="1:26" s="40" customFormat="1" ht="13.5" customHeight="1" x14ac:dyDescent="0.25">
      <c r="A35" s="32"/>
      <c r="B35" s="214"/>
      <c r="C35" s="194"/>
      <c r="D35" s="194"/>
      <c r="E35" s="194"/>
      <c r="F35" s="46" t="s">
        <v>77</v>
      </c>
      <c r="G35" s="47">
        <f t="shared" ref="G35" si="18">IF(E34&lt;0.125,"NA",IF(0.125&lt;=E34,(0.2*E34)))</f>
        <v>9.4799999999999995E-2</v>
      </c>
      <c r="H35" s="48"/>
      <c r="I35" s="49"/>
      <c r="J35" s="50">
        <v>0.16200000000000001</v>
      </c>
      <c r="K35" s="194"/>
      <c r="L35" s="194"/>
      <c r="M35" s="194"/>
      <c r="N35" s="194"/>
      <c r="O35" s="194"/>
      <c r="P35" s="199"/>
      <c r="Q35" s="32"/>
      <c r="R35" s="32"/>
      <c r="S35" s="32"/>
      <c r="T35" s="32"/>
      <c r="U35" s="32"/>
      <c r="V35" s="32"/>
      <c r="W35" s="32"/>
      <c r="X35" s="32"/>
      <c r="Y35" s="32"/>
      <c r="Z35" s="32"/>
    </row>
    <row r="36" spans="1:26" s="40" customFormat="1" ht="13.5" customHeight="1" x14ac:dyDescent="0.25">
      <c r="A36" s="32"/>
      <c r="B36" s="214"/>
      <c r="C36" s="194"/>
      <c r="D36" s="194"/>
      <c r="E36" s="194"/>
      <c r="F36" s="46" t="s">
        <v>78</v>
      </c>
      <c r="G36" s="47">
        <f t="shared" ref="G36" si="19">+E34*0.4</f>
        <v>0.18959999999999999</v>
      </c>
      <c r="H36" s="48"/>
      <c r="I36" s="49"/>
      <c r="J36" s="50">
        <v>0.105</v>
      </c>
      <c r="K36" s="194"/>
      <c r="L36" s="194"/>
      <c r="M36" s="194"/>
      <c r="N36" s="194"/>
      <c r="O36" s="194"/>
      <c r="P36" s="199"/>
      <c r="Q36" s="32"/>
      <c r="R36" s="32"/>
      <c r="S36" s="32"/>
      <c r="T36" s="32"/>
      <c r="U36" s="32"/>
      <c r="V36" s="32"/>
      <c r="W36" s="32"/>
      <c r="X36" s="32"/>
      <c r="Y36" s="32"/>
      <c r="Z36" s="32"/>
    </row>
    <row r="37" spans="1:26" s="40" customFormat="1" ht="13.5" customHeight="1" x14ac:dyDescent="0.25">
      <c r="A37" s="32"/>
      <c r="B37" s="214"/>
      <c r="C37" s="194"/>
      <c r="D37" s="194"/>
      <c r="E37" s="194"/>
      <c r="F37" s="46" t="s">
        <v>79</v>
      </c>
      <c r="G37" s="47">
        <f t="shared" ref="G37" si="20">IF(E34&lt;0.125,"NA",IF(0.125&lt;=E34,(0.8*E34)))</f>
        <v>0.37919999999999998</v>
      </c>
      <c r="H37" s="48"/>
      <c r="I37" s="49"/>
      <c r="J37" s="50">
        <v>0.185</v>
      </c>
      <c r="K37" s="194"/>
      <c r="L37" s="194"/>
      <c r="M37" s="194"/>
      <c r="N37" s="194"/>
      <c r="O37" s="194"/>
      <c r="P37" s="199"/>
      <c r="Q37" s="32"/>
      <c r="R37" s="32"/>
      <c r="S37" s="32"/>
      <c r="T37" s="32"/>
      <c r="U37" s="32"/>
      <c r="V37" s="32"/>
      <c r="W37" s="32"/>
      <c r="X37" s="32"/>
      <c r="Y37" s="32"/>
      <c r="Z37" s="32"/>
    </row>
    <row r="38" spans="1:26" s="40" customFormat="1" ht="13.5" customHeight="1" thickBot="1" x14ac:dyDescent="0.3">
      <c r="A38" s="32"/>
      <c r="B38" s="215"/>
      <c r="C38" s="195"/>
      <c r="D38" s="195"/>
      <c r="E38" s="195"/>
      <c r="F38" s="51" t="s">
        <v>80</v>
      </c>
      <c r="G38" s="52">
        <f t="shared" ref="G38" si="21">+E34</f>
        <v>0.47399999999999998</v>
      </c>
      <c r="H38" s="53"/>
      <c r="I38" s="54"/>
      <c r="J38" s="55">
        <v>0.156</v>
      </c>
      <c r="K38" s="195"/>
      <c r="L38" s="195"/>
      <c r="M38" s="195"/>
      <c r="N38" s="195"/>
      <c r="O38" s="195"/>
      <c r="P38" s="200"/>
      <c r="Q38" s="32"/>
      <c r="R38" s="32"/>
      <c r="S38" s="32"/>
      <c r="T38" s="32"/>
      <c r="U38" s="32"/>
      <c r="V38" s="32"/>
      <c r="W38" s="32"/>
      <c r="X38" s="32"/>
      <c r="Y38" s="32"/>
      <c r="Z38" s="32"/>
    </row>
    <row r="39" spans="1:26" s="40" customFormat="1" ht="13.5" customHeight="1" x14ac:dyDescent="0.25">
      <c r="A39" s="32"/>
      <c r="B39" s="213">
        <v>5</v>
      </c>
      <c r="C39" s="216">
        <f>+C34+$N$12</f>
        <v>17.420000000000002</v>
      </c>
      <c r="D39" s="193">
        <v>0.629</v>
      </c>
      <c r="E39" s="193">
        <v>0.63300000000000001</v>
      </c>
      <c r="F39" s="41" t="s">
        <v>76</v>
      </c>
      <c r="G39" s="42">
        <v>0</v>
      </c>
      <c r="H39" s="43"/>
      <c r="I39" s="44"/>
      <c r="J39" s="45">
        <v>0.83599999999999997</v>
      </c>
      <c r="K39" s="193">
        <f t="shared" ref="K39" si="22">+IF(E39&lt;=0.12,(J41),(IF(E39&lt;0.16,((J40+2*J41+J42)/4),IF(E39&gt;=0.16,((J39+3*J40+2*J41+3*J42+J43)/10)))))</f>
        <v>0.94769999999999999</v>
      </c>
      <c r="L39" s="193">
        <f t="shared" ref="L39" si="23">ROUND(+(D34+D39)/2*(C39-C34),3)</f>
        <v>0.63400000000000001</v>
      </c>
      <c r="M39" s="193">
        <f t="shared" ref="M39" si="24">ROUND(+K39*L39,4)</f>
        <v>0.6008</v>
      </c>
      <c r="N39" s="196">
        <f t="shared" ref="N39" si="25">ROUND(+M39/$M$108*100,2)</f>
        <v>13.19</v>
      </c>
      <c r="O39" s="197"/>
      <c r="P39" s="198"/>
      <c r="Q39" s="32"/>
      <c r="R39" s="32"/>
      <c r="S39" s="32"/>
      <c r="T39" s="32"/>
      <c r="U39" s="32"/>
      <c r="V39" s="32"/>
      <c r="W39" s="32"/>
      <c r="X39" s="32"/>
      <c r="Y39" s="32"/>
      <c r="Z39" s="32"/>
    </row>
    <row r="40" spans="1:26" s="40" customFormat="1" ht="13.5" customHeight="1" x14ac:dyDescent="0.25">
      <c r="A40" s="32"/>
      <c r="B40" s="214"/>
      <c r="C40" s="194"/>
      <c r="D40" s="194"/>
      <c r="E40" s="194"/>
      <c r="F40" s="46" t="s">
        <v>77</v>
      </c>
      <c r="G40" s="47">
        <f t="shared" ref="G40" si="26">IF(E39&lt;0.125,"NA",IF(0.125&lt;=E39,(0.2*E39)))</f>
        <v>0.12660000000000002</v>
      </c>
      <c r="H40" s="48"/>
      <c r="I40" s="49"/>
      <c r="J40" s="50">
        <v>0.78900000000000003</v>
      </c>
      <c r="K40" s="194"/>
      <c r="L40" s="194"/>
      <c r="M40" s="194"/>
      <c r="N40" s="194"/>
      <c r="O40" s="194"/>
      <c r="P40" s="199"/>
      <c r="Q40" s="32"/>
      <c r="R40" s="32"/>
      <c r="S40" s="32"/>
      <c r="T40" s="32"/>
      <c r="U40" s="32"/>
      <c r="V40" s="32"/>
      <c r="W40" s="32"/>
      <c r="X40" s="32"/>
      <c r="Y40" s="32"/>
      <c r="Z40" s="32"/>
    </row>
    <row r="41" spans="1:26" s="40" customFormat="1" ht="13.5" customHeight="1" x14ac:dyDescent="0.25">
      <c r="A41" s="32"/>
      <c r="B41" s="214"/>
      <c r="C41" s="194"/>
      <c r="D41" s="194"/>
      <c r="E41" s="194"/>
      <c r="F41" s="46" t="s">
        <v>78</v>
      </c>
      <c r="G41" s="47">
        <f t="shared" ref="G41" si="27">+E39*0.4</f>
        <v>0.25320000000000004</v>
      </c>
      <c r="H41" s="48"/>
      <c r="I41" s="49"/>
      <c r="J41" s="50">
        <v>0.89300000000000002</v>
      </c>
      <c r="K41" s="194"/>
      <c r="L41" s="194"/>
      <c r="M41" s="194"/>
      <c r="N41" s="194"/>
      <c r="O41" s="194"/>
      <c r="P41" s="199"/>
      <c r="Q41" s="32"/>
      <c r="R41" s="32"/>
      <c r="S41" s="32"/>
      <c r="T41" s="32"/>
      <c r="U41" s="32"/>
      <c r="V41" s="32"/>
      <c r="W41" s="32"/>
      <c r="X41" s="32"/>
      <c r="Y41" s="32"/>
      <c r="Z41" s="32"/>
    </row>
    <row r="42" spans="1:26" s="40" customFormat="1" ht="13.5" customHeight="1" x14ac:dyDescent="0.25">
      <c r="A42" s="32"/>
      <c r="B42" s="214"/>
      <c r="C42" s="194"/>
      <c r="D42" s="194"/>
      <c r="E42" s="194"/>
      <c r="F42" s="46" t="s">
        <v>79</v>
      </c>
      <c r="G42" s="47">
        <f t="shared" ref="G42" si="28">IF(E39&lt;0.125,"NA",IF(0.125&lt;=E39,(0.8*E39)))</f>
        <v>0.50640000000000007</v>
      </c>
      <c r="H42" s="48"/>
      <c r="I42" s="49"/>
      <c r="J42" s="50">
        <v>1.1339999999999999</v>
      </c>
      <c r="K42" s="194"/>
      <c r="L42" s="194"/>
      <c r="M42" s="194"/>
      <c r="N42" s="194"/>
      <c r="O42" s="194"/>
      <c r="P42" s="199"/>
      <c r="Q42" s="32"/>
      <c r="R42" s="32"/>
      <c r="S42" s="32"/>
      <c r="T42" s="32"/>
      <c r="U42" s="32"/>
      <c r="V42" s="32"/>
      <c r="W42" s="32"/>
      <c r="X42" s="32"/>
      <c r="Y42" s="32"/>
      <c r="Z42" s="32"/>
    </row>
    <row r="43" spans="1:26" s="40" customFormat="1" ht="13.5" customHeight="1" thickBot="1" x14ac:dyDescent="0.3">
      <c r="A43" s="32"/>
      <c r="B43" s="215"/>
      <c r="C43" s="195"/>
      <c r="D43" s="195"/>
      <c r="E43" s="195"/>
      <c r="F43" s="51" t="s">
        <v>80</v>
      </c>
      <c r="G43" s="52">
        <f t="shared" ref="G43" si="29">+E39</f>
        <v>0.63300000000000001</v>
      </c>
      <c r="H43" s="53"/>
      <c r="I43" s="54"/>
      <c r="J43" s="55">
        <v>1.0860000000000001</v>
      </c>
      <c r="K43" s="195"/>
      <c r="L43" s="195"/>
      <c r="M43" s="195"/>
      <c r="N43" s="195"/>
      <c r="O43" s="195"/>
      <c r="P43" s="200"/>
      <c r="Q43" s="32"/>
      <c r="R43" s="32"/>
      <c r="S43" s="32"/>
      <c r="T43" s="32"/>
      <c r="U43" s="32"/>
      <c r="V43" s="32"/>
      <c r="W43" s="32"/>
      <c r="X43" s="32"/>
      <c r="Y43" s="32"/>
      <c r="Z43" s="32"/>
    </row>
    <row r="44" spans="1:26" s="40" customFormat="1" ht="13.5" customHeight="1" x14ac:dyDescent="0.25">
      <c r="A44" s="32"/>
      <c r="B44" s="213">
        <v>6</v>
      </c>
      <c r="C44" s="216">
        <f>+C39+$N$12</f>
        <v>18.420000000000002</v>
      </c>
      <c r="D44" s="193">
        <v>0.52900000000000003</v>
      </c>
      <c r="E44" s="193">
        <v>0.59</v>
      </c>
      <c r="F44" s="41" t="s">
        <v>76</v>
      </c>
      <c r="G44" s="42">
        <v>0</v>
      </c>
      <c r="H44" s="43"/>
      <c r="I44" s="44"/>
      <c r="J44" s="45">
        <v>0.66400000000000003</v>
      </c>
      <c r="K44" s="193">
        <f t="shared" ref="K44" si="30">+IF(E44&lt;=0.12,(J46),(IF(E44&lt;0.16,((J45+2*J46+J47)/4),IF(E44&gt;=0.16,((J44+3*J45+2*J46+3*J47+J48)/10)))))</f>
        <v>0.96329999999999993</v>
      </c>
      <c r="L44" s="193">
        <f t="shared" ref="L44" si="31">ROUND(+(D39+D44)/2*(C44-C39),3)</f>
        <v>0.57899999999999996</v>
      </c>
      <c r="M44" s="193">
        <f t="shared" ref="M44" si="32">ROUND(+K44*L44,4)</f>
        <v>0.55779999999999996</v>
      </c>
      <c r="N44" s="196">
        <f t="shared" ref="N44" si="33">ROUND(+M44/$M$108*100,2)</f>
        <v>12.24</v>
      </c>
      <c r="O44" s="197"/>
      <c r="P44" s="198"/>
      <c r="Q44" s="32"/>
      <c r="R44" s="32"/>
      <c r="S44" s="32"/>
      <c r="T44" s="32"/>
      <c r="U44" s="32"/>
      <c r="V44" s="32"/>
      <c r="W44" s="32"/>
      <c r="X44" s="32"/>
      <c r="Y44" s="32"/>
      <c r="Z44" s="32"/>
    </row>
    <row r="45" spans="1:26" s="40" customFormat="1" ht="13.5" customHeight="1" x14ac:dyDescent="0.25">
      <c r="A45" s="32"/>
      <c r="B45" s="214"/>
      <c r="C45" s="194"/>
      <c r="D45" s="194"/>
      <c r="E45" s="194"/>
      <c r="F45" s="46" t="s">
        <v>77</v>
      </c>
      <c r="G45" s="47">
        <f t="shared" ref="G45" si="34">IF(E44&lt;0.125,"NA",IF(0.125&lt;=E44,(0.2*E44)))</f>
        <v>0.11799999999999999</v>
      </c>
      <c r="H45" s="48"/>
      <c r="I45" s="49"/>
      <c r="J45" s="50">
        <v>0.96799999999999997</v>
      </c>
      <c r="K45" s="194"/>
      <c r="L45" s="194"/>
      <c r="M45" s="194"/>
      <c r="N45" s="194"/>
      <c r="O45" s="194"/>
      <c r="P45" s="199"/>
      <c r="Q45" s="32"/>
      <c r="R45" s="32"/>
      <c r="S45" s="32"/>
      <c r="T45" s="32"/>
      <c r="U45" s="32"/>
      <c r="V45" s="32"/>
      <c r="W45" s="32"/>
      <c r="X45" s="32"/>
      <c r="Y45" s="32"/>
      <c r="Z45" s="32"/>
    </row>
    <row r="46" spans="1:26" s="40" customFormat="1" ht="13.5" customHeight="1" x14ac:dyDescent="0.25">
      <c r="A46" s="32"/>
      <c r="B46" s="214"/>
      <c r="C46" s="194"/>
      <c r="D46" s="194"/>
      <c r="E46" s="194"/>
      <c r="F46" s="46" t="s">
        <v>78</v>
      </c>
      <c r="G46" s="47">
        <f t="shared" ref="G46" si="35">+E44*0.4</f>
        <v>0.23599999999999999</v>
      </c>
      <c r="H46" s="48"/>
      <c r="I46" s="49"/>
      <c r="J46" s="50">
        <v>1.038</v>
      </c>
      <c r="K46" s="194"/>
      <c r="L46" s="194"/>
      <c r="M46" s="194"/>
      <c r="N46" s="194"/>
      <c r="O46" s="194"/>
      <c r="P46" s="199"/>
      <c r="Q46" s="32"/>
      <c r="R46" s="32"/>
      <c r="S46" s="32"/>
      <c r="T46" s="32"/>
      <c r="U46" s="32"/>
      <c r="V46" s="32"/>
      <c r="W46" s="32"/>
      <c r="X46" s="32"/>
      <c r="Y46" s="32"/>
      <c r="Z46" s="32"/>
    </row>
    <row r="47" spans="1:26" s="40" customFormat="1" ht="13.5" customHeight="1" x14ac:dyDescent="0.25">
      <c r="A47" s="32"/>
      <c r="B47" s="214"/>
      <c r="C47" s="194"/>
      <c r="D47" s="194"/>
      <c r="E47" s="194"/>
      <c r="F47" s="46" t="s">
        <v>79</v>
      </c>
      <c r="G47" s="47">
        <f t="shared" ref="G47" si="36">IF(E44&lt;0.125,"NA",IF(0.125&lt;=E44,(0.8*E44)))</f>
        <v>0.47199999999999998</v>
      </c>
      <c r="H47" s="48"/>
      <c r="I47" s="49"/>
      <c r="J47" s="50">
        <v>0.997</v>
      </c>
      <c r="K47" s="194"/>
      <c r="L47" s="194"/>
      <c r="M47" s="194"/>
      <c r="N47" s="194"/>
      <c r="O47" s="194"/>
      <c r="P47" s="199"/>
      <c r="Q47" s="32"/>
      <c r="R47" s="32"/>
      <c r="S47" s="32"/>
      <c r="T47" s="32"/>
      <c r="U47" s="32"/>
      <c r="V47" s="32"/>
      <c r="W47" s="32"/>
      <c r="X47" s="32"/>
      <c r="Y47" s="32"/>
      <c r="Z47" s="32"/>
    </row>
    <row r="48" spans="1:26" s="40" customFormat="1" ht="13.5" customHeight="1" thickBot="1" x14ac:dyDescent="0.3">
      <c r="A48" s="32"/>
      <c r="B48" s="215"/>
      <c r="C48" s="195"/>
      <c r="D48" s="195"/>
      <c r="E48" s="195"/>
      <c r="F48" s="51" t="s">
        <v>80</v>
      </c>
      <c r="G48" s="52">
        <f t="shared" ref="G48" si="37">+E44</f>
        <v>0.59</v>
      </c>
      <c r="H48" s="53"/>
      <c r="I48" s="54"/>
      <c r="J48" s="55">
        <v>0.998</v>
      </c>
      <c r="K48" s="195"/>
      <c r="L48" s="195"/>
      <c r="M48" s="195"/>
      <c r="N48" s="195"/>
      <c r="O48" s="195"/>
      <c r="P48" s="200"/>
      <c r="Q48" s="32"/>
      <c r="R48" s="32"/>
      <c r="S48" s="32"/>
      <c r="T48" s="32"/>
      <c r="U48" s="32"/>
      <c r="V48" s="32"/>
      <c r="W48" s="32"/>
      <c r="X48" s="32"/>
      <c r="Y48" s="32"/>
      <c r="Z48" s="32"/>
    </row>
    <row r="49" spans="1:26" s="40" customFormat="1" ht="13.5" customHeight="1" x14ac:dyDescent="0.25">
      <c r="A49" s="32"/>
      <c r="B49" s="213">
        <v>7</v>
      </c>
      <c r="C49" s="216">
        <f t="shared" ref="C49" si="38">+C44+$N$12</f>
        <v>19.420000000000002</v>
      </c>
      <c r="D49" s="193">
        <v>0.59499999999999997</v>
      </c>
      <c r="E49" s="193">
        <v>0.59</v>
      </c>
      <c r="F49" s="41" t="s">
        <v>76</v>
      </c>
      <c r="G49" s="42">
        <v>0</v>
      </c>
      <c r="H49" s="43"/>
      <c r="I49" s="44"/>
      <c r="J49" s="45">
        <v>0.70899999999999996</v>
      </c>
      <c r="K49" s="193">
        <f t="shared" ref="K49" si="39">+IF(E49&lt;=0.12,(J51),(IF(E49&lt;0.16,((J50+2*J51+J52)/4),IF(E49&gt;=0.16,((J49+3*J50+2*J51+3*J52+J53)/10)))))</f>
        <v>0.9456</v>
      </c>
      <c r="L49" s="193">
        <f t="shared" ref="L49" si="40">ROUND(+(D44+D49)/2*(C49-C44),3)</f>
        <v>0.56200000000000006</v>
      </c>
      <c r="M49" s="193">
        <f t="shared" ref="M49" si="41">ROUND(+K49*L49,4)</f>
        <v>0.53139999999999998</v>
      </c>
      <c r="N49" s="196">
        <f t="shared" ref="N49" si="42">ROUND(+M49/$M$108*100,2)</f>
        <v>11.66</v>
      </c>
      <c r="O49" s="197"/>
      <c r="P49" s="198"/>
      <c r="Q49" s="32"/>
      <c r="R49" s="32"/>
      <c r="S49" s="32"/>
      <c r="T49" s="32"/>
      <c r="U49" s="32"/>
      <c r="V49" s="32"/>
      <c r="W49" s="32"/>
      <c r="X49" s="32"/>
      <c r="Y49" s="32"/>
      <c r="Z49" s="32"/>
    </row>
    <row r="50" spans="1:26" s="40" customFormat="1" ht="13.5" customHeight="1" x14ac:dyDescent="0.25">
      <c r="A50" s="32"/>
      <c r="B50" s="214"/>
      <c r="C50" s="194"/>
      <c r="D50" s="194"/>
      <c r="E50" s="194"/>
      <c r="F50" s="46" t="s">
        <v>77</v>
      </c>
      <c r="G50" s="47">
        <f t="shared" ref="G50" si="43">IF(E49&lt;0.125,"NA",IF(0.125&lt;=E49,(0.2*E49)))</f>
        <v>0.11799999999999999</v>
      </c>
      <c r="H50" s="48"/>
      <c r="I50" s="49"/>
      <c r="J50" s="50">
        <v>0.874</v>
      </c>
      <c r="K50" s="194"/>
      <c r="L50" s="194"/>
      <c r="M50" s="194"/>
      <c r="N50" s="194"/>
      <c r="O50" s="194"/>
      <c r="P50" s="199"/>
      <c r="Q50" s="32"/>
      <c r="R50" s="32"/>
      <c r="S50" s="32"/>
      <c r="T50" s="32"/>
      <c r="U50" s="32"/>
      <c r="V50" s="32"/>
      <c r="W50" s="32"/>
      <c r="X50" s="32"/>
      <c r="Y50" s="32"/>
      <c r="Z50" s="32"/>
    </row>
    <row r="51" spans="1:26" s="40" customFormat="1" ht="13.5" customHeight="1" x14ac:dyDescent="0.25">
      <c r="A51" s="32"/>
      <c r="B51" s="214"/>
      <c r="C51" s="194"/>
      <c r="D51" s="194"/>
      <c r="E51" s="194"/>
      <c r="F51" s="46" t="s">
        <v>78</v>
      </c>
      <c r="G51" s="47">
        <f t="shared" ref="G51" si="44">+E49*0.4</f>
        <v>0.23599999999999999</v>
      </c>
      <c r="H51" s="48"/>
      <c r="I51" s="49"/>
      <c r="J51" s="50">
        <v>1.0129999999999999</v>
      </c>
      <c r="K51" s="194"/>
      <c r="L51" s="194"/>
      <c r="M51" s="194"/>
      <c r="N51" s="194"/>
      <c r="O51" s="194"/>
      <c r="P51" s="199"/>
      <c r="Q51" s="32"/>
      <c r="R51" s="32"/>
      <c r="S51" s="32"/>
      <c r="T51" s="32"/>
      <c r="U51" s="32"/>
      <c r="V51" s="32"/>
      <c r="W51" s="32"/>
      <c r="X51" s="32"/>
      <c r="Y51" s="32"/>
      <c r="Z51" s="32"/>
    </row>
    <row r="52" spans="1:26" s="40" customFormat="1" ht="13.5" customHeight="1" x14ac:dyDescent="0.25">
      <c r="A52" s="32"/>
      <c r="B52" s="214"/>
      <c r="C52" s="194"/>
      <c r="D52" s="194"/>
      <c r="E52" s="194"/>
      <c r="F52" s="46" t="s">
        <v>79</v>
      </c>
      <c r="G52" s="47">
        <f t="shared" ref="G52" si="45">IF(E49&lt;0.125,"NA",IF(0.125&lt;=E49,(0.8*E49)))</f>
        <v>0.47199999999999998</v>
      </c>
      <c r="H52" s="48"/>
      <c r="I52" s="49"/>
      <c r="J52" s="50">
        <v>1.0329999999999999</v>
      </c>
      <c r="K52" s="194"/>
      <c r="L52" s="194"/>
      <c r="M52" s="194"/>
      <c r="N52" s="194"/>
      <c r="O52" s="194"/>
      <c r="P52" s="199"/>
      <c r="Q52" s="32"/>
      <c r="R52" s="32"/>
      <c r="S52" s="32"/>
      <c r="T52" s="32"/>
      <c r="U52" s="32"/>
      <c r="V52" s="32"/>
      <c r="W52" s="32"/>
      <c r="X52" s="32"/>
      <c r="Y52" s="32"/>
      <c r="Z52" s="32"/>
    </row>
    <row r="53" spans="1:26" s="40" customFormat="1" ht="13.5" customHeight="1" thickBot="1" x14ac:dyDescent="0.3">
      <c r="A53" s="32"/>
      <c r="B53" s="215"/>
      <c r="C53" s="195"/>
      <c r="D53" s="195"/>
      <c r="E53" s="195"/>
      <c r="F53" s="51" t="s">
        <v>80</v>
      </c>
      <c r="G53" s="52">
        <f t="shared" ref="G53" si="46">+E49</f>
        <v>0.59</v>
      </c>
      <c r="H53" s="53"/>
      <c r="I53" s="54"/>
      <c r="J53" s="55">
        <v>1</v>
      </c>
      <c r="K53" s="195"/>
      <c r="L53" s="195"/>
      <c r="M53" s="195"/>
      <c r="N53" s="195"/>
      <c r="O53" s="195"/>
      <c r="P53" s="200"/>
      <c r="Q53" s="32"/>
      <c r="R53" s="32"/>
      <c r="S53" s="32"/>
      <c r="T53" s="32"/>
      <c r="U53" s="32"/>
      <c r="V53" s="32"/>
      <c r="W53" s="32"/>
      <c r="X53" s="32"/>
      <c r="Y53" s="32"/>
      <c r="Z53" s="32"/>
    </row>
    <row r="54" spans="1:26" s="40" customFormat="1" ht="13.5" customHeight="1" x14ac:dyDescent="0.25">
      <c r="A54" s="32"/>
      <c r="B54" s="213">
        <v>8</v>
      </c>
      <c r="C54" s="216">
        <f t="shared" ref="C54" si="47">+C49+$N$12</f>
        <v>20.420000000000002</v>
      </c>
      <c r="D54" s="193">
        <v>0.75</v>
      </c>
      <c r="E54" s="193">
        <v>0.61699999999999999</v>
      </c>
      <c r="F54" s="41" t="s">
        <v>76</v>
      </c>
      <c r="G54" s="42">
        <v>0</v>
      </c>
      <c r="H54" s="43"/>
      <c r="I54" s="44"/>
      <c r="J54" s="45">
        <v>0.39100000000000001</v>
      </c>
      <c r="K54" s="193">
        <f t="shared" ref="K54" si="48">+IF(E54&lt;=0.12,(J56),(IF(E54&lt;0.16,((J55+2*J56+J57)/4),IF(E54&gt;=0.16,((J54+3*J55+2*J56+3*J57+J58)/10)))))</f>
        <v>0.75250000000000006</v>
      </c>
      <c r="L54" s="193">
        <f t="shared" ref="L54" si="49">ROUND(+(D49+D54)/2*(C54-C49),3)</f>
        <v>0.67300000000000004</v>
      </c>
      <c r="M54" s="193">
        <f t="shared" ref="M54" si="50">ROUND(+K54*L54,4)</f>
        <v>0.50639999999999996</v>
      </c>
      <c r="N54" s="196">
        <f t="shared" ref="N54" si="51">ROUND(+M54/$M$108*100,2)</f>
        <v>11.11</v>
      </c>
      <c r="O54" s="197"/>
      <c r="P54" s="198"/>
      <c r="Q54" s="32"/>
      <c r="R54" s="32"/>
      <c r="S54" s="32"/>
      <c r="T54" s="32"/>
      <c r="U54" s="32"/>
      <c r="V54" s="32"/>
      <c r="W54" s="32"/>
      <c r="X54" s="32"/>
      <c r="Y54" s="32"/>
      <c r="Z54" s="32"/>
    </row>
    <row r="55" spans="1:26" s="40" customFormat="1" ht="13.5" customHeight="1" x14ac:dyDescent="0.25">
      <c r="A55" s="32"/>
      <c r="B55" s="214"/>
      <c r="C55" s="194"/>
      <c r="D55" s="194"/>
      <c r="E55" s="194"/>
      <c r="F55" s="46" t="s">
        <v>77</v>
      </c>
      <c r="G55" s="47">
        <f t="shared" ref="G55" si="52">IF(E54&lt;0.125,"NA",IF(0.125&lt;=E54,(0.2*E54)))</f>
        <v>0.12340000000000001</v>
      </c>
      <c r="H55" s="48"/>
      <c r="I55" s="49"/>
      <c r="J55" s="50">
        <v>0.67500000000000004</v>
      </c>
      <c r="K55" s="194"/>
      <c r="L55" s="194"/>
      <c r="M55" s="194"/>
      <c r="N55" s="194"/>
      <c r="O55" s="194"/>
      <c r="P55" s="199"/>
      <c r="Q55" s="32"/>
      <c r="R55" s="32"/>
      <c r="S55" s="32"/>
      <c r="T55" s="32"/>
      <c r="U55" s="32"/>
      <c r="V55" s="32"/>
      <c r="W55" s="32"/>
      <c r="X55" s="32"/>
      <c r="Y55" s="32"/>
      <c r="Z55" s="32"/>
    </row>
    <row r="56" spans="1:26" s="40" customFormat="1" ht="13.5" customHeight="1" x14ac:dyDescent="0.25">
      <c r="A56" s="32"/>
      <c r="B56" s="214"/>
      <c r="C56" s="194"/>
      <c r="D56" s="194"/>
      <c r="E56" s="194"/>
      <c r="F56" s="46" t="s">
        <v>78</v>
      </c>
      <c r="G56" s="47">
        <f t="shared" ref="G56" si="53">+E54*0.4</f>
        <v>0.24680000000000002</v>
      </c>
      <c r="H56" s="48"/>
      <c r="I56" s="49"/>
      <c r="J56" s="50">
        <v>0.86199999999999999</v>
      </c>
      <c r="K56" s="194"/>
      <c r="L56" s="194"/>
      <c r="M56" s="194"/>
      <c r="N56" s="194"/>
      <c r="O56" s="194"/>
      <c r="P56" s="199"/>
      <c r="Q56" s="32"/>
      <c r="R56" s="32"/>
      <c r="S56" s="32"/>
      <c r="T56" s="32"/>
      <c r="U56" s="32"/>
      <c r="V56" s="32"/>
      <c r="W56" s="32"/>
      <c r="X56" s="32"/>
      <c r="Y56" s="32"/>
      <c r="Z56" s="32"/>
    </row>
    <row r="57" spans="1:26" s="40" customFormat="1" ht="13.5" customHeight="1" x14ac:dyDescent="0.25">
      <c r="A57" s="32"/>
      <c r="B57" s="214"/>
      <c r="C57" s="194"/>
      <c r="D57" s="194"/>
      <c r="E57" s="194"/>
      <c r="F57" s="46" t="s">
        <v>79</v>
      </c>
      <c r="G57" s="47">
        <f t="shared" ref="G57" si="54">IF(E54&lt;0.125,"NA",IF(0.125&lt;=E54,(0.8*E54)))</f>
        <v>0.49360000000000004</v>
      </c>
      <c r="H57" s="48"/>
      <c r="I57" s="49"/>
      <c r="J57" s="50">
        <v>0.84499999999999997</v>
      </c>
      <c r="K57" s="194"/>
      <c r="L57" s="194"/>
      <c r="M57" s="194"/>
      <c r="N57" s="194"/>
      <c r="O57" s="194"/>
      <c r="P57" s="199"/>
      <c r="Q57" s="32"/>
      <c r="R57" s="32"/>
      <c r="S57" s="32"/>
      <c r="T57" s="32"/>
      <c r="U57" s="32"/>
      <c r="V57" s="32"/>
      <c r="W57" s="32"/>
      <c r="X57" s="32"/>
      <c r="Y57" s="32"/>
      <c r="Z57" s="32"/>
    </row>
    <row r="58" spans="1:26" s="40" customFormat="1" ht="13.5" customHeight="1" thickBot="1" x14ac:dyDescent="0.3">
      <c r="A58" s="32"/>
      <c r="B58" s="215"/>
      <c r="C58" s="195"/>
      <c r="D58" s="195"/>
      <c r="E58" s="195"/>
      <c r="F58" s="51" t="s">
        <v>80</v>
      </c>
      <c r="G58" s="52">
        <f t="shared" ref="G58" si="55">+E54</f>
        <v>0.61699999999999999</v>
      </c>
      <c r="H58" s="53"/>
      <c r="I58" s="54"/>
      <c r="J58" s="55">
        <v>0.85</v>
      </c>
      <c r="K58" s="195"/>
      <c r="L58" s="195"/>
      <c r="M58" s="195"/>
      <c r="N58" s="195"/>
      <c r="O58" s="195"/>
      <c r="P58" s="200"/>
      <c r="Q58" s="32"/>
      <c r="R58" s="32"/>
      <c r="S58" s="32"/>
      <c r="T58" s="32"/>
      <c r="U58" s="32"/>
      <c r="V58" s="32"/>
      <c r="W58" s="32"/>
      <c r="X58" s="32"/>
      <c r="Y58" s="32"/>
      <c r="Z58" s="32"/>
    </row>
    <row r="59" spans="1:26" s="40" customFormat="1" ht="13.5" customHeight="1" x14ac:dyDescent="0.25">
      <c r="A59" s="32"/>
      <c r="B59" s="213">
        <v>9</v>
      </c>
      <c r="C59" s="216">
        <f t="shared" ref="C59" si="56">+C54+$N$12</f>
        <v>21.42</v>
      </c>
      <c r="D59" s="193">
        <v>0.85699999999999998</v>
      </c>
      <c r="E59" s="193">
        <v>0.86</v>
      </c>
      <c r="F59" s="41" t="s">
        <v>76</v>
      </c>
      <c r="G59" s="42">
        <v>0</v>
      </c>
      <c r="H59" s="43"/>
      <c r="I59" s="44"/>
      <c r="J59" s="45"/>
      <c r="K59" s="193"/>
      <c r="L59" s="193"/>
      <c r="M59" s="193"/>
      <c r="N59" s="196"/>
      <c r="O59" s="197"/>
      <c r="P59" s="198"/>
      <c r="Q59" s="32"/>
      <c r="R59" s="32"/>
      <c r="S59" s="32"/>
      <c r="T59" s="32"/>
      <c r="U59" s="32"/>
      <c r="V59" s="32"/>
      <c r="W59" s="32"/>
      <c r="X59" s="32"/>
      <c r="Y59" s="32"/>
      <c r="Z59" s="32"/>
    </row>
    <row r="60" spans="1:26" s="40" customFormat="1" ht="13.5" customHeight="1" x14ac:dyDescent="0.25">
      <c r="A60" s="32"/>
      <c r="B60" s="214"/>
      <c r="C60" s="194"/>
      <c r="D60" s="194"/>
      <c r="E60" s="194"/>
      <c r="F60" s="46" t="s">
        <v>77</v>
      </c>
      <c r="G60" s="47">
        <f t="shared" ref="G60" si="57">IF(E59&lt;0.125,"NA",IF(0.125&lt;=E59,(0.2*E59)))</f>
        <v>0.17200000000000001</v>
      </c>
      <c r="H60" s="48"/>
      <c r="I60" s="49"/>
      <c r="J60" s="50"/>
      <c r="K60" s="194"/>
      <c r="L60" s="194"/>
      <c r="M60" s="194"/>
      <c r="N60" s="194"/>
      <c r="O60" s="194"/>
      <c r="P60" s="199"/>
      <c r="Q60" s="32"/>
      <c r="R60" s="32"/>
      <c r="S60" s="32"/>
      <c r="T60" s="32"/>
      <c r="U60" s="32"/>
      <c r="V60" s="32"/>
      <c r="W60" s="32"/>
      <c r="X60" s="32"/>
      <c r="Y60" s="32"/>
      <c r="Z60" s="32"/>
    </row>
    <row r="61" spans="1:26" s="40" customFormat="1" ht="13.5" customHeight="1" x14ac:dyDescent="0.25">
      <c r="A61" s="32"/>
      <c r="B61" s="214"/>
      <c r="C61" s="194"/>
      <c r="D61" s="194"/>
      <c r="E61" s="194"/>
      <c r="F61" s="46" t="s">
        <v>78</v>
      </c>
      <c r="G61" s="47">
        <f t="shared" ref="G61" si="58">+E59*0.4</f>
        <v>0.34400000000000003</v>
      </c>
      <c r="H61" s="48"/>
      <c r="I61" s="49"/>
      <c r="J61" s="50"/>
      <c r="K61" s="194"/>
      <c r="L61" s="194"/>
      <c r="M61" s="194"/>
      <c r="N61" s="194"/>
      <c r="O61" s="194"/>
      <c r="P61" s="199"/>
      <c r="Q61" s="32"/>
      <c r="R61" s="32"/>
      <c r="S61" s="32"/>
      <c r="T61" s="32"/>
      <c r="U61" s="32"/>
      <c r="V61" s="32"/>
      <c r="W61" s="32"/>
      <c r="X61" s="32"/>
      <c r="Y61" s="32"/>
      <c r="Z61" s="32"/>
    </row>
    <row r="62" spans="1:26" s="40" customFormat="1" ht="13.5" customHeight="1" x14ac:dyDescent="0.25">
      <c r="A62" s="32"/>
      <c r="B62" s="214"/>
      <c r="C62" s="194"/>
      <c r="D62" s="194"/>
      <c r="E62" s="194"/>
      <c r="F62" s="46" t="s">
        <v>79</v>
      </c>
      <c r="G62" s="47">
        <f t="shared" ref="G62" si="59">IF(E59&lt;0.125,"NA",IF(0.125&lt;=E59,(0.8*E59)))</f>
        <v>0.68800000000000006</v>
      </c>
      <c r="H62" s="48"/>
      <c r="I62" s="49"/>
      <c r="J62" s="50"/>
      <c r="K62" s="194"/>
      <c r="L62" s="194"/>
      <c r="M62" s="194"/>
      <c r="N62" s="194"/>
      <c r="O62" s="194"/>
      <c r="P62" s="199"/>
      <c r="Q62" s="32"/>
      <c r="R62" s="32"/>
      <c r="S62" s="32"/>
      <c r="T62" s="32"/>
      <c r="U62" s="32"/>
      <c r="V62" s="32"/>
      <c r="W62" s="32"/>
      <c r="X62" s="32"/>
      <c r="Y62" s="32"/>
      <c r="Z62" s="32"/>
    </row>
    <row r="63" spans="1:26" s="40" customFormat="1" ht="13.5" customHeight="1" thickBot="1" x14ac:dyDescent="0.3">
      <c r="A63" s="32"/>
      <c r="B63" s="215"/>
      <c r="C63" s="195"/>
      <c r="D63" s="195"/>
      <c r="E63" s="195"/>
      <c r="F63" s="51" t="s">
        <v>80</v>
      </c>
      <c r="G63" s="52">
        <f t="shared" ref="G63" si="60">+E59</f>
        <v>0.86</v>
      </c>
      <c r="H63" s="53"/>
      <c r="I63" s="54"/>
      <c r="J63" s="55"/>
      <c r="K63" s="195"/>
      <c r="L63" s="195"/>
      <c r="M63" s="195"/>
      <c r="N63" s="195"/>
      <c r="O63" s="195"/>
      <c r="P63" s="200"/>
      <c r="Q63" s="32"/>
      <c r="R63" s="32"/>
      <c r="S63" s="32"/>
      <c r="T63" s="32"/>
      <c r="U63" s="32"/>
      <c r="V63" s="32"/>
      <c r="W63" s="32"/>
      <c r="X63" s="32"/>
      <c r="Y63" s="32"/>
      <c r="Z63" s="32"/>
    </row>
    <row r="64" spans="1:26" s="40" customFormat="1" ht="13.5" customHeight="1" x14ac:dyDescent="0.25">
      <c r="A64" s="32"/>
      <c r="B64" s="213">
        <v>10</v>
      </c>
      <c r="C64" s="216">
        <f t="shared" ref="C64" si="61">+C59+$N$12</f>
        <v>22.42</v>
      </c>
      <c r="D64" s="193">
        <v>0.82</v>
      </c>
      <c r="E64" s="193">
        <v>0.69799999999999995</v>
      </c>
      <c r="F64" s="41" t="s">
        <v>76</v>
      </c>
      <c r="G64" s="42">
        <v>0</v>
      </c>
      <c r="H64" s="43"/>
      <c r="I64" s="44"/>
      <c r="J64" s="45">
        <v>0.83899999999999997</v>
      </c>
      <c r="K64" s="193">
        <f t="shared" ref="K64" si="62">+IF(E64&lt;=0.12,(J66),(IF(E64&lt;0.16,((J65+2*J66+J67)/4),IF(E64&gt;=0.16,((J64+3*J65+2*J66+3*J67+J68)/10)))))</f>
        <v>0.92360000000000009</v>
      </c>
      <c r="L64" s="193">
        <f t="shared" ref="L64" si="63">ROUND(+(D59+D64)/2*(C64-C59),3)</f>
        <v>0.83899999999999997</v>
      </c>
      <c r="M64" s="193">
        <f t="shared" ref="M64" si="64">ROUND(+K64*L64,4)</f>
        <v>0.77490000000000003</v>
      </c>
      <c r="N64" s="196">
        <f t="shared" ref="N64" si="65">ROUND(+M64/$M$108*100,2)</f>
        <v>17.010000000000002</v>
      </c>
      <c r="O64" s="197"/>
      <c r="P64" s="198"/>
      <c r="Q64" s="32"/>
      <c r="R64" s="32"/>
      <c r="S64" s="32"/>
      <c r="T64" s="32"/>
      <c r="U64" s="32"/>
      <c r="V64" s="32"/>
      <c r="W64" s="32"/>
      <c r="X64" s="32"/>
      <c r="Y64" s="32"/>
      <c r="Z64" s="32"/>
    </row>
    <row r="65" spans="1:26" s="40" customFormat="1" ht="13.5" customHeight="1" x14ac:dyDescent="0.25">
      <c r="A65" s="32"/>
      <c r="B65" s="214"/>
      <c r="C65" s="194"/>
      <c r="D65" s="194"/>
      <c r="E65" s="194"/>
      <c r="F65" s="46" t="s">
        <v>77</v>
      </c>
      <c r="G65" s="47">
        <f t="shared" ref="G65" si="66">IF(E64&lt;0.125,"NA",IF(0.125&lt;=E64,(0.2*E64)))</f>
        <v>0.1396</v>
      </c>
      <c r="H65" s="48"/>
      <c r="I65" s="49"/>
      <c r="J65" s="50">
        <v>0.88400000000000001</v>
      </c>
      <c r="K65" s="194"/>
      <c r="L65" s="194"/>
      <c r="M65" s="194"/>
      <c r="N65" s="194"/>
      <c r="O65" s="194"/>
      <c r="P65" s="199"/>
      <c r="Q65" s="32"/>
      <c r="R65" s="32"/>
      <c r="S65" s="32"/>
      <c r="T65" s="32"/>
      <c r="U65" s="32"/>
      <c r="V65" s="32"/>
      <c r="W65" s="32"/>
      <c r="X65" s="32"/>
      <c r="Y65" s="32"/>
      <c r="Z65" s="32"/>
    </row>
    <row r="66" spans="1:26" s="40" customFormat="1" ht="13.5" customHeight="1" x14ac:dyDescent="0.25">
      <c r="A66" s="32"/>
      <c r="B66" s="214"/>
      <c r="C66" s="194"/>
      <c r="D66" s="194"/>
      <c r="E66" s="194"/>
      <c r="F66" s="46" t="s">
        <v>78</v>
      </c>
      <c r="G66" s="47">
        <f t="shared" ref="G66" si="67">+E64*0.4</f>
        <v>0.2792</v>
      </c>
      <c r="H66" s="48"/>
      <c r="I66" s="49"/>
      <c r="J66" s="50">
        <v>0.88700000000000001</v>
      </c>
      <c r="K66" s="194"/>
      <c r="L66" s="194"/>
      <c r="M66" s="194"/>
      <c r="N66" s="194"/>
      <c r="O66" s="194"/>
      <c r="P66" s="199"/>
      <c r="Q66" s="32"/>
      <c r="R66" s="32"/>
      <c r="S66" s="32"/>
      <c r="T66" s="32"/>
      <c r="U66" s="32"/>
      <c r="V66" s="32"/>
      <c r="W66" s="32"/>
      <c r="X66" s="32"/>
      <c r="Y66" s="32"/>
      <c r="Z66" s="32"/>
    </row>
    <row r="67" spans="1:26" s="40" customFormat="1" ht="13.5" customHeight="1" x14ac:dyDescent="0.25">
      <c r="A67" s="32"/>
      <c r="B67" s="214"/>
      <c r="C67" s="194"/>
      <c r="D67" s="194"/>
      <c r="E67" s="194"/>
      <c r="F67" s="46" t="s">
        <v>79</v>
      </c>
      <c r="G67" s="47">
        <f t="shared" ref="G67" si="68">IF(E64&lt;0.125,"NA",IF(0.125&lt;=E64,(0.8*E64)))</f>
        <v>0.55840000000000001</v>
      </c>
      <c r="H67" s="48"/>
      <c r="I67" s="49"/>
      <c r="J67" s="50">
        <v>1.0149999999999999</v>
      </c>
      <c r="K67" s="194"/>
      <c r="L67" s="194"/>
      <c r="M67" s="194"/>
      <c r="N67" s="194"/>
      <c r="O67" s="194"/>
      <c r="P67" s="199"/>
      <c r="Q67" s="32"/>
      <c r="R67" s="32"/>
      <c r="S67" s="32"/>
      <c r="T67" s="32"/>
      <c r="U67" s="32"/>
      <c r="V67" s="32"/>
      <c r="W67" s="32"/>
      <c r="X67" s="32"/>
      <c r="Y67" s="32"/>
      <c r="Z67" s="32"/>
    </row>
    <row r="68" spans="1:26" s="40" customFormat="1" ht="13.5" customHeight="1" thickBot="1" x14ac:dyDescent="0.3">
      <c r="A68" s="32"/>
      <c r="B68" s="215"/>
      <c r="C68" s="195"/>
      <c r="D68" s="195"/>
      <c r="E68" s="195"/>
      <c r="F68" s="51" t="s">
        <v>80</v>
      </c>
      <c r="G68" s="52">
        <f t="shared" ref="G68" si="69">+E64</f>
        <v>0.69799999999999995</v>
      </c>
      <c r="H68" s="53"/>
      <c r="I68" s="54"/>
      <c r="J68" s="55">
        <v>0.92600000000000005</v>
      </c>
      <c r="K68" s="195"/>
      <c r="L68" s="195"/>
      <c r="M68" s="195"/>
      <c r="N68" s="195"/>
      <c r="O68" s="195"/>
      <c r="P68" s="200"/>
      <c r="Q68" s="32"/>
      <c r="R68" s="32"/>
      <c r="S68" s="32"/>
      <c r="T68" s="32"/>
      <c r="U68" s="32"/>
      <c r="V68" s="32"/>
      <c r="W68" s="32"/>
      <c r="X68" s="32"/>
      <c r="Y68" s="32"/>
      <c r="Z68" s="32"/>
    </row>
    <row r="69" spans="1:26" s="40" customFormat="1" ht="13.5" customHeight="1" x14ac:dyDescent="0.25">
      <c r="A69" s="32"/>
      <c r="B69" s="213">
        <v>11</v>
      </c>
      <c r="C69" s="216">
        <f t="shared" ref="C69" si="70">+C64+$N$12</f>
        <v>23.42</v>
      </c>
      <c r="D69" s="193">
        <v>0.67</v>
      </c>
      <c r="E69" s="193">
        <v>0.76200000000000001</v>
      </c>
      <c r="F69" s="41" t="s">
        <v>76</v>
      </c>
      <c r="G69" s="42">
        <v>0</v>
      </c>
      <c r="H69" s="43"/>
      <c r="I69" s="44"/>
      <c r="J69" s="45">
        <v>0.126</v>
      </c>
      <c r="K69" s="193">
        <f t="shared" ref="K69" si="71">+IF(E69&lt;=0.12,(J71),(IF(E69&lt;0.16,((J70+2*J71+J72)/4),IF(E69&gt;=0.16,((J69+3*J70+2*J71+3*J72+J73)/10)))))</f>
        <v>0.59959999999999991</v>
      </c>
      <c r="L69" s="193">
        <f t="shared" ref="L69" si="72">ROUND(+(D64+D69)/2*(C69-C64),3)</f>
        <v>0.745</v>
      </c>
      <c r="M69" s="193">
        <f t="shared" ref="M69" si="73">ROUND(+K69*L69,4)</f>
        <v>0.44669999999999999</v>
      </c>
      <c r="N69" s="196">
        <f t="shared" ref="N69" si="74">ROUND(+M69/$M$108*100,2)</f>
        <v>9.8000000000000007</v>
      </c>
      <c r="O69" s="197"/>
      <c r="P69" s="198"/>
      <c r="Q69" s="32"/>
      <c r="R69" s="32"/>
      <c r="S69" s="32"/>
      <c r="T69" s="32"/>
      <c r="U69" s="32"/>
      <c r="V69" s="32"/>
      <c r="W69" s="32"/>
      <c r="X69" s="32"/>
      <c r="Y69" s="32"/>
      <c r="Z69" s="32"/>
    </row>
    <row r="70" spans="1:26" s="40" customFormat="1" ht="13.5" customHeight="1" x14ac:dyDescent="0.25">
      <c r="A70" s="32"/>
      <c r="B70" s="214"/>
      <c r="C70" s="194"/>
      <c r="D70" s="194"/>
      <c r="E70" s="194"/>
      <c r="F70" s="46" t="s">
        <v>77</v>
      </c>
      <c r="G70" s="47">
        <f t="shared" ref="G70" si="75">IF(E69&lt;0.125,"NA",IF(0.125&lt;=E69,(0.2*E69)))</f>
        <v>0.15240000000000001</v>
      </c>
      <c r="H70" s="48"/>
      <c r="I70" s="49"/>
      <c r="J70" s="50">
        <v>0.35099999999999998</v>
      </c>
      <c r="K70" s="194"/>
      <c r="L70" s="194"/>
      <c r="M70" s="194"/>
      <c r="N70" s="194"/>
      <c r="O70" s="194"/>
      <c r="P70" s="199"/>
      <c r="Q70" s="32"/>
      <c r="R70" s="32"/>
      <c r="S70" s="32"/>
      <c r="T70" s="32"/>
      <c r="U70" s="32"/>
      <c r="V70" s="32"/>
      <c r="W70" s="32"/>
      <c r="X70" s="32"/>
      <c r="Y70" s="32"/>
      <c r="Z70" s="32"/>
    </row>
    <row r="71" spans="1:26" s="40" customFormat="1" ht="13.5" customHeight="1" x14ac:dyDescent="0.25">
      <c r="A71" s="32"/>
      <c r="B71" s="214"/>
      <c r="C71" s="194"/>
      <c r="D71" s="194"/>
      <c r="E71" s="194"/>
      <c r="F71" s="46" t="s">
        <v>78</v>
      </c>
      <c r="G71" s="47">
        <f t="shared" ref="G71" si="76">+E69*0.4</f>
        <v>0.30480000000000002</v>
      </c>
      <c r="H71" s="48"/>
      <c r="I71" s="49"/>
      <c r="J71" s="50">
        <v>0.69899999999999995</v>
      </c>
      <c r="K71" s="194"/>
      <c r="L71" s="194"/>
      <c r="M71" s="194"/>
      <c r="N71" s="194"/>
      <c r="O71" s="194"/>
      <c r="P71" s="199"/>
      <c r="Q71" s="32"/>
      <c r="R71" s="32"/>
      <c r="S71" s="32"/>
      <c r="T71" s="32"/>
      <c r="U71" s="32"/>
      <c r="V71" s="32"/>
      <c r="W71" s="32"/>
      <c r="X71" s="32"/>
      <c r="Y71" s="32"/>
      <c r="Z71" s="32"/>
    </row>
    <row r="72" spans="1:26" s="40" customFormat="1" ht="13.5" customHeight="1" x14ac:dyDescent="0.25">
      <c r="A72" s="32"/>
      <c r="B72" s="214"/>
      <c r="C72" s="194"/>
      <c r="D72" s="194"/>
      <c r="E72" s="194"/>
      <c r="F72" s="46" t="s">
        <v>79</v>
      </c>
      <c r="G72" s="47">
        <f t="shared" ref="G72" si="77">IF(E69&lt;0.125,"NA",IF(0.125&lt;=E69,(0.8*E69)))</f>
        <v>0.60960000000000003</v>
      </c>
      <c r="H72" s="48"/>
      <c r="I72" s="49"/>
      <c r="J72" s="50">
        <v>0.85699999999999998</v>
      </c>
      <c r="K72" s="194"/>
      <c r="L72" s="194"/>
      <c r="M72" s="194"/>
      <c r="N72" s="194"/>
      <c r="O72" s="194"/>
      <c r="P72" s="199"/>
      <c r="Q72" s="32"/>
      <c r="R72" s="32"/>
      <c r="S72" s="32"/>
      <c r="T72" s="32"/>
      <c r="U72" s="32"/>
      <c r="V72" s="32"/>
      <c r="W72" s="32"/>
      <c r="X72" s="32"/>
      <c r="Y72" s="32"/>
      <c r="Z72" s="32"/>
    </row>
    <row r="73" spans="1:26" s="40" customFormat="1" ht="13.5" customHeight="1" thickBot="1" x14ac:dyDescent="0.3">
      <c r="A73" s="32"/>
      <c r="B73" s="215"/>
      <c r="C73" s="195"/>
      <c r="D73" s="195"/>
      <c r="E73" s="195"/>
      <c r="F73" s="51" t="s">
        <v>80</v>
      </c>
      <c r="G73" s="52">
        <f t="shared" ref="G73" si="78">+E69</f>
        <v>0.76200000000000001</v>
      </c>
      <c r="H73" s="53"/>
      <c r="I73" s="54"/>
      <c r="J73" s="55">
        <v>0.84799999999999998</v>
      </c>
      <c r="K73" s="195"/>
      <c r="L73" s="195"/>
      <c r="M73" s="195"/>
      <c r="N73" s="195"/>
      <c r="O73" s="195"/>
      <c r="P73" s="200"/>
      <c r="Q73" s="32"/>
      <c r="R73" s="32"/>
      <c r="S73" s="32"/>
      <c r="T73" s="32"/>
      <c r="U73" s="32"/>
      <c r="V73" s="32"/>
      <c r="W73" s="32"/>
      <c r="X73" s="32"/>
      <c r="Y73" s="32"/>
      <c r="Z73" s="32"/>
    </row>
    <row r="74" spans="1:26" s="40" customFormat="1" ht="13.5" customHeight="1" x14ac:dyDescent="0.25">
      <c r="A74" s="32"/>
      <c r="B74" s="213">
        <v>12</v>
      </c>
      <c r="C74" s="216">
        <f t="shared" ref="C74" si="79">+C69+$N$12</f>
        <v>24.42</v>
      </c>
      <c r="D74" s="193">
        <v>0.20499999999999999</v>
      </c>
      <c r="E74" s="193">
        <v>0.25900000000000001</v>
      </c>
      <c r="F74" s="41" t="s">
        <v>76</v>
      </c>
      <c r="G74" s="42">
        <v>0</v>
      </c>
      <c r="H74" s="43"/>
      <c r="I74" s="44"/>
      <c r="J74" s="45">
        <v>0.50800000000000001</v>
      </c>
      <c r="K74" s="193">
        <f t="shared" ref="K74" si="80">+IF(E74&lt;=0.12,(J76),(IF(E74&lt;0.16,((J75+2*J76+J77)/4),IF(E74&gt;=0.16,((J74+3*J75+2*J76+3*J77+J78)/10)))))</f>
        <v>0.53780000000000006</v>
      </c>
      <c r="L74" s="193">
        <f t="shared" ref="L74" si="81">ROUND(+(D69+D74)/2*(C74-C69),3)</f>
        <v>0.438</v>
      </c>
      <c r="M74" s="193">
        <f t="shared" ref="M74" si="82">ROUND(+K74*L74,4)</f>
        <v>0.2356</v>
      </c>
      <c r="N74" s="196">
        <f t="shared" ref="N74" si="83">ROUND(+M74/$M$108*100,2)</f>
        <v>5.17</v>
      </c>
      <c r="O74" s="197"/>
      <c r="P74" s="198"/>
      <c r="Q74" s="32"/>
      <c r="R74" s="32"/>
      <c r="S74" s="32"/>
      <c r="T74" s="32"/>
      <c r="U74" s="32"/>
      <c r="V74" s="32"/>
      <c r="W74" s="32"/>
      <c r="X74" s="32"/>
      <c r="Y74" s="32"/>
      <c r="Z74" s="32"/>
    </row>
    <row r="75" spans="1:26" s="40" customFormat="1" ht="13.5" customHeight="1" x14ac:dyDescent="0.25">
      <c r="A75" s="32"/>
      <c r="B75" s="214"/>
      <c r="C75" s="194"/>
      <c r="D75" s="194"/>
      <c r="E75" s="194"/>
      <c r="F75" s="46" t="s">
        <v>77</v>
      </c>
      <c r="G75" s="47">
        <f t="shared" ref="G75" si="84">IF(E74&lt;0.125,"NA",IF(0.125&lt;=E74,(0.2*E74)))</f>
        <v>5.1800000000000006E-2</v>
      </c>
      <c r="H75" s="48"/>
      <c r="I75" s="49"/>
      <c r="J75" s="50">
        <v>0.52600000000000002</v>
      </c>
      <c r="K75" s="194"/>
      <c r="L75" s="194"/>
      <c r="M75" s="194"/>
      <c r="N75" s="194"/>
      <c r="O75" s="194"/>
      <c r="P75" s="199"/>
      <c r="Q75" s="32"/>
      <c r="R75" s="32"/>
      <c r="S75" s="32"/>
      <c r="T75" s="32"/>
      <c r="U75" s="32"/>
      <c r="V75" s="32"/>
      <c r="W75" s="32"/>
      <c r="X75" s="32"/>
      <c r="Y75" s="32"/>
      <c r="Z75" s="32"/>
    </row>
    <row r="76" spans="1:26" s="40" customFormat="1" ht="13.5" customHeight="1" x14ac:dyDescent="0.25">
      <c r="A76" s="32"/>
      <c r="B76" s="214"/>
      <c r="C76" s="194"/>
      <c r="D76" s="194"/>
      <c r="E76" s="194"/>
      <c r="F76" s="46" t="s">
        <v>78</v>
      </c>
      <c r="G76" s="47">
        <f t="shared" ref="G76" si="85">+E74*0.4</f>
        <v>0.10360000000000001</v>
      </c>
      <c r="H76" s="48"/>
      <c r="I76" s="49"/>
      <c r="J76" s="50">
        <v>0.53500000000000003</v>
      </c>
      <c r="K76" s="194"/>
      <c r="L76" s="194"/>
      <c r="M76" s="194"/>
      <c r="N76" s="194"/>
      <c r="O76" s="194"/>
      <c r="P76" s="199"/>
      <c r="Q76" s="32"/>
      <c r="R76" s="32"/>
      <c r="S76" s="32"/>
      <c r="T76" s="32"/>
      <c r="U76" s="32"/>
      <c r="V76" s="32"/>
      <c r="W76" s="32"/>
      <c r="X76" s="32"/>
      <c r="Y76" s="32"/>
      <c r="Z76" s="32"/>
    </row>
    <row r="77" spans="1:26" s="40" customFormat="1" ht="13.5" customHeight="1" x14ac:dyDescent="0.25">
      <c r="A77" s="32"/>
      <c r="B77" s="214"/>
      <c r="C77" s="194"/>
      <c r="D77" s="194"/>
      <c r="E77" s="194"/>
      <c r="F77" s="46" t="s">
        <v>79</v>
      </c>
      <c r="G77" s="47">
        <f t="shared" ref="G77" si="86">IF(E74&lt;0.125,"NA",IF(0.125&lt;=E74,(0.8*E74)))</f>
        <v>0.20720000000000002</v>
      </c>
      <c r="H77" s="48"/>
      <c r="I77" s="49"/>
      <c r="J77" s="50">
        <v>0.54200000000000004</v>
      </c>
      <c r="K77" s="194"/>
      <c r="L77" s="194"/>
      <c r="M77" s="194"/>
      <c r="N77" s="194"/>
      <c r="O77" s="194"/>
      <c r="P77" s="199"/>
      <c r="Q77" s="32"/>
      <c r="R77" s="32"/>
      <c r="S77" s="32"/>
      <c r="T77" s="32"/>
      <c r="U77" s="32"/>
      <c r="V77" s="32"/>
      <c r="W77" s="32"/>
      <c r="X77" s="32"/>
      <c r="Y77" s="32"/>
      <c r="Z77" s="32"/>
    </row>
    <row r="78" spans="1:26" s="40" customFormat="1" ht="13.5" customHeight="1" thickBot="1" x14ac:dyDescent="0.3">
      <c r="A78" s="32"/>
      <c r="B78" s="215"/>
      <c r="C78" s="195"/>
      <c r="D78" s="195"/>
      <c r="E78" s="195"/>
      <c r="F78" s="51" t="s">
        <v>80</v>
      </c>
      <c r="G78" s="52">
        <f t="shared" ref="G78" si="87">+E74</f>
        <v>0.25900000000000001</v>
      </c>
      <c r="H78" s="53"/>
      <c r="I78" s="54"/>
      <c r="J78" s="55">
        <v>0.59599999999999997</v>
      </c>
      <c r="K78" s="195"/>
      <c r="L78" s="195"/>
      <c r="M78" s="195"/>
      <c r="N78" s="195"/>
      <c r="O78" s="195"/>
      <c r="P78" s="200"/>
      <c r="Q78" s="32"/>
      <c r="R78" s="32"/>
      <c r="S78" s="32"/>
      <c r="T78" s="32"/>
      <c r="U78" s="32"/>
      <c r="V78" s="32"/>
      <c r="W78" s="32"/>
      <c r="X78" s="32"/>
      <c r="Y78" s="32"/>
      <c r="Z78" s="32"/>
    </row>
    <row r="79" spans="1:26" s="40" customFormat="1" ht="13.5" customHeight="1" x14ac:dyDescent="0.25">
      <c r="A79" s="32"/>
      <c r="B79" s="213">
        <v>13</v>
      </c>
      <c r="C79" s="216">
        <f t="shared" ref="C79" si="88">+C74+$N$12</f>
        <v>25.42</v>
      </c>
      <c r="D79" s="193">
        <v>5.2999999999999999E-2</v>
      </c>
      <c r="E79" s="193">
        <v>0.08</v>
      </c>
      <c r="F79" s="41" t="s">
        <v>76</v>
      </c>
      <c r="G79" s="42">
        <v>0</v>
      </c>
      <c r="H79" s="43"/>
      <c r="I79" s="44"/>
      <c r="J79" s="45">
        <v>0.28399999999999997</v>
      </c>
      <c r="K79" s="193">
        <f t="shared" ref="K79" si="89">+IF(E79&lt;=0.12,(J81),(IF(E79&lt;0.16,((J80+2*J81+J82)/4),IF(E79&gt;=0.16,((J79+3*J80+2*J81+3*J82+J83)/10)))))</f>
        <v>0.26800000000000002</v>
      </c>
      <c r="L79" s="193">
        <f t="shared" ref="L79" si="90">ROUND(+(D74+D79)/2*(C79-C74),3)</f>
        <v>0.129</v>
      </c>
      <c r="M79" s="193">
        <f t="shared" ref="M79" si="91">ROUND(+K79*L79,4)</f>
        <v>3.4599999999999999E-2</v>
      </c>
      <c r="N79" s="196">
        <f t="shared" ref="N79" si="92">ROUND(+M79/$M$108*100,2)</f>
        <v>0.76</v>
      </c>
      <c r="O79" s="197"/>
      <c r="P79" s="198"/>
      <c r="Q79" s="32"/>
      <c r="R79" s="32"/>
      <c r="S79" s="32"/>
      <c r="T79" s="32"/>
      <c r="U79" s="32"/>
      <c r="V79" s="32"/>
      <c r="W79" s="32"/>
      <c r="X79" s="32"/>
      <c r="Y79" s="32"/>
      <c r="Z79" s="32"/>
    </row>
    <row r="80" spans="1:26" s="40" customFormat="1" ht="13.5" customHeight="1" x14ac:dyDescent="0.25">
      <c r="A80" s="32"/>
      <c r="B80" s="214"/>
      <c r="C80" s="194"/>
      <c r="D80" s="194"/>
      <c r="E80" s="194"/>
      <c r="F80" s="46" t="s">
        <v>77</v>
      </c>
      <c r="G80" s="47" t="str">
        <f t="shared" ref="G80" si="93">IF(E79&lt;0.125,"NA",IF(0.125&lt;=E79,(0.2*E79)))</f>
        <v>NA</v>
      </c>
      <c r="H80" s="48"/>
      <c r="I80" s="49"/>
      <c r="J80" s="50"/>
      <c r="K80" s="194"/>
      <c r="L80" s="194"/>
      <c r="M80" s="194"/>
      <c r="N80" s="194"/>
      <c r="O80" s="194"/>
      <c r="P80" s="199"/>
      <c r="Q80" s="32"/>
      <c r="R80" s="32"/>
      <c r="S80" s="32"/>
      <c r="T80" s="32"/>
      <c r="U80" s="32"/>
      <c r="V80" s="32"/>
      <c r="W80" s="32"/>
      <c r="X80" s="32"/>
      <c r="Y80" s="32"/>
      <c r="Z80" s="32"/>
    </row>
    <row r="81" spans="1:26" s="40" customFormat="1" ht="13.5" customHeight="1" x14ac:dyDescent="0.25">
      <c r="A81" s="32"/>
      <c r="B81" s="214"/>
      <c r="C81" s="194"/>
      <c r="D81" s="194"/>
      <c r="E81" s="194"/>
      <c r="F81" s="46" t="s">
        <v>78</v>
      </c>
      <c r="G81" s="47">
        <f t="shared" ref="G81" si="94">+E79*0.4</f>
        <v>3.2000000000000001E-2</v>
      </c>
      <c r="H81" s="48"/>
      <c r="I81" s="49"/>
      <c r="J81" s="50">
        <v>0.26800000000000002</v>
      </c>
      <c r="K81" s="194"/>
      <c r="L81" s="194"/>
      <c r="M81" s="194"/>
      <c r="N81" s="194"/>
      <c r="O81" s="194"/>
      <c r="P81" s="199"/>
      <c r="Q81" s="32"/>
      <c r="R81" s="32"/>
      <c r="S81" s="32"/>
      <c r="T81" s="32"/>
      <c r="U81" s="32"/>
      <c r="V81" s="32"/>
      <c r="W81" s="32"/>
      <c r="X81" s="32"/>
      <c r="Y81" s="32"/>
      <c r="Z81" s="32"/>
    </row>
    <row r="82" spans="1:26" s="40" customFormat="1" ht="13.5" customHeight="1" x14ac:dyDescent="0.25">
      <c r="A82" s="32"/>
      <c r="B82" s="214"/>
      <c r="C82" s="194"/>
      <c r="D82" s="194"/>
      <c r="E82" s="194"/>
      <c r="F82" s="46" t="s">
        <v>79</v>
      </c>
      <c r="G82" s="47" t="str">
        <f t="shared" ref="G82" si="95">IF(E79&lt;0.125,"NA",IF(0.125&lt;=E79,(0.8*E79)))</f>
        <v>NA</v>
      </c>
      <c r="H82" s="48"/>
      <c r="I82" s="49"/>
      <c r="J82" s="50"/>
      <c r="K82" s="194"/>
      <c r="L82" s="194"/>
      <c r="M82" s="194"/>
      <c r="N82" s="194"/>
      <c r="O82" s="194"/>
      <c r="P82" s="199"/>
      <c r="Q82" s="32"/>
      <c r="R82" s="32"/>
      <c r="S82" s="32"/>
      <c r="T82" s="32"/>
      <c r="U82" s="32"/>
      <c r="V82" s="32"/>
      <c r="W82" s="32"/>
      <c r="X82" s="32"/>
      <c r="Y82" s="32"/>
      <c r="Z82" s="32"/>
    </row>
    <row r="83" spans="1:26" s="40" customFormat="1" ht="13.5" customHeight="1" thickBot="1" x14ac:dyDescent="0.3">
      <c r="A83" s="32"/>
      <c r="B83" s="215"/>
      <c r="C83" s="195"/>
      <c r="D83" s="195"/>
      <c r="E83" s="195"/>
      <c r="F83" s="51" t="s">
        <v>80</v>
      </c>
      <c r="G83" s="52">
        <f t="shared" ref="G83" si="96">+E79</f>
        <v>0.08</v>
      </c>
      <c r="H83" s="53"/>
      <c r="I83" s="54"/>
      <c r="J83" s="55">
        <v>0.246</v>
      </c>
      <c r="K83" s="195"/>
      <c r="L83" s="195"/>
      <c r="M83" s="195"/>
      <c r="N83" s="195"/>
      <c r="O83" s="195"/>
      <c r="P83" s="200"/>
      <c r="Q83" s="32"/>
      <c r="R83" s="32"/>
      <c r="S83" s="32"/>
      <c r="T83" s="32"/>
      <c r="U83" s="32"/>
      <c r="V83" s="32"/>
      <c r="W83" s="32"/>
      <c r="X83" s="32"/>
      <c r="Y83" s="32"/>
      <c r="Z83" s="32"/>
    </row>
    <row r="84" spans="1:26" s="40" customFormat="1" ht="13.5" customHeight="1" x14ac:dyDescent="0.25">
      <c r="A84" s="32"/>
      <c r="B84" s="213">
        <v>14</v>
      </c>
      <c r="C84" s="216">
        <f t="shared" ref="C84" si="97">+C79+$N$12</f>
        <v>26.42</v>
      </c>
      <c r="D84" s="193">
        <v>0.06</v>
      </c>
      <c r="E84" s="193">
        <v>0.11</v>
      </c>
      <c r="F84" s="41" t="s">
        <v>76</v>
      </c>
      <c r="G84" s="42">
        <v>0</v>
      </c>
      <c r="H84" s="43"/>
      <c r="I84" s="44"/>
      <c r="J84" s="45">
        <v>4.9000000000000002E-2</v>
      </c>
      <c r="K84" s="193">
        <f t="shared" ref="K84" si="98">+IF(E84&lt;=0.12,(J86),(IF(E84&lt;0.16,((J85+2*J86+J87)/4),IF(E84&gt;=0.16,((J84+3*J85+2*J86+3*J87+J88)/10)))))</f>
        <v>8.4000000000000005E-2</v>
      </c>
      <c r="L84" s="193">
        <f t="shared" ref="L84" si="99">ROUND(+(D79+D84)/2*(C84-C79),3)</f>
        <v>5.7000000000000002E-2</v>
      </c>
      <c r="M84" s="193">
        <f t="shared" ref="M84" si="100">ROUND(+K84*L84,4)</f>
        <v>4.7999999999999996E-3</v>
      </c>
      <c r="N84" s="196">
        <f t="shared" ref="N84" si="101">ROUND(+M84/$M$108*100,2)</f>
        <v>0.11</v>
      </c>
      <c r="O84" s="197"/>
      <c r="P84" s="198"/>
      <c r="Q84" s="32"/>
      <c r="R84" s="32"/>
      <c r="S84" s="32"/>
      <c r="T84" s="32"/>
      <c r="U84" s="32"/>
      <c r="V84" s="32"/>
      <c r="W84" s="32"/>
      <c r="X84" s="32"/>
      <c r="Y84" s="32"/>
      <c r="Z84" s="32"/>
    </row>
    <row r="85" spans="1:26" s="40" customFormat="1" ht="13.5" customHeight="1" x14ac:dyDescent="0.25">
      <c r="A85" s="32"/>
      <c r="B85" s="214"/>
      <c r="C85" s="194"/>
      <c r="D85" s="194"/>
      <c r="E85" s="194"/>
      <c r="F85" s="46" t="s">
        <v>77</v>
      </c>
      <c r="G85" s="47" t="str">
        <f t="shared" ref="G85" si="102">IF(E84&lt;0.125,"NA",IF(0.125&lt;=E84,(0.2*E84)))</f>
        <v>NA</v>
      </c>
      <c r="H85" s="48"/>
      <c r="I85" s="49"/>
      <c r="J85" s="50"/>
      <c r="K85" s="194"/>
      <c r="L85" s="194"/>
      <c r="M85" s="194"/>
      <c r="N85" s="194"/>
      <c r="O85" s="194"/>
      <c r="P85" s="199"/>
      <c r="Q85" s="32"/>
      <c r="R85" s="32"/>
      <c r="S85" s="32"/>
      <c r="T85" s="32"/>
      <c r="U85" s="32"/>
      <c r="V85" s="32"/>
      <c r="W85" s="32"/>
      <c r="X85" s="32"/>
      <c r="Y85" s="32"/>
      <c r="Z85" s="32"/>
    </row>
    <row r="86" spans="1:26" s="40" customFormat="1" ht="13.5" customHeight="1" x14ac:dyDescent="0.25">
      <c r="A86" s="32"/>
      <c r="B86" s="214"/>
      <c r="C86" s="194"/>
      <c r="D86" s="194"/>
      <c r="E86" s="194"/>
      <c r="F86" s="46" t="s">
        <v>78</v>
      </c>
      <c r="G86" s="47">
        <f t="shared" ref="G86" si="103">+E84*0.4</f>
        <v>4.4000000000000004E-2</v>
      </c>
      <c r="H86" s="48"/>
      <c r="I86" s="49"/>
      <c r="J86" s="50">
        <v>8.4000000000000005E-2</v>
      </c>
      <c r="K86" s="194"/>
      <c r="L86" s="194"/>
      <c r="M86" s="194"/>
      <c r="N86" s="194"/>
      <c r="O86" s="194"/>
      <c r="P86" s="199"/>
      <c r="Q86" s="32"/>
      <c r="R86" s="32"/>
      <c r="S86" s="32"/>
      <c r="T86" s="32"/>
      <c r="U86" s="32"/>
      <c r="V86" s="32"/>
      <c r="W86" s="32"/>
      <c r="X86" s="32"/>
      <c r="Y86" s="32"/>
      <c r="Z86" s="32"/>
    </row>
    <row r="87" spans="1:26" s="40" customFormat="1" ht="13.5" customHeight="1" x14ac:dyDescent="0.25">
      <c r="A87" s="32"/>
      <c r="B87" s="214"/>
      <c r="C87" s="194"/>
      <c r="D87" s="194"/>
      <c r="E87" s="194"/>
      <c r="F87" s="46" t="s">
        <v>79</v>
      </c>
      <c r="G87" s="47" t="str">
        <f t="shared" ref="G87" si="104">IF(E84&lt;0.125,"NA",IF(0.125&lt;=E84,(0.8*E84)))</f>
        <v>NA</v>
      </c>
      <c r="H87" s="48"/>
      <c r="I87" s="49"/>
      <c r="J87" s="50"/>
      <c r="K87" s="194"/>
      <c r="L87" s="194"/>
      <c r="M87" s="194"/>
      <c r="N87" s="194"/>
      <c r="O87" s="194"/>
      <c r="P87" s="199"/>
      <c r="Q87" s="32"/>
      <c r="R87" s="32"/>
      <c r="S87" s="32"/>
      <c r="T87" s="32"/>
      <c r="U87" s="32"/>
      <c r="V87" s="32"/>
      <c r="W87" s="32"/>
      <c r="X87" s="32"/>
      <c r="Y87" s="32"/>
      <c r="Z87" s="32"/>
    </row>
    <row r="88" spans="1:26" s="40" customFormat="1" ht="13.5" customHeight="1" thickBot="1" x14ac:dyDescent="0.3">
      <c r="A88" s="32"/>
      <c r="B88" s="215"/>
      <c r="C88" s="195"/>
      <c r="D88" s="195"/>
      <c r="E88" s="195"/>
      <c r="F88" s="51" t="s">
        <v>80</v>
      </c>
      <c r="G88" s="52">
        <f t="shared" ref="G88" si="105">+E84</f>
        <v>0.11</v>
      </c>
      <c r="H88" s="53"/>
      <c r="I88" s="54"/>
      <c r="J88" s="55">
        <v>0.20699999999999999</v>
      </c>
      <c r="K88" s="195"/>
      <c r="L88" s="195"/>
      <c r="M88" s="195"/>
      <c r="N88" s="195"/>
      <c r="O88" s="195"/>
      <c r="P88" s="200"/>
      <c r="Q88" s="32"/>
      <c r="R88" s="32"/>
      <c r="S88" s="32"/>
      <c r="T88" s="32"/>
      <c r="U88" s="32"/>
      <c r="V88" s="32"/>
      <c r="W88" s="32"/>
      <c r="X88" s="32"/>
      <c r="Y88" s="32"/>
      <c r="Z88" s="32"/>
    </row>
    <row r="89" spans="1:26" s="3" customFormat="1" ht="13.5" customHeight="1" x14ac:dyDescent="0.2">
      <c r="B89" s="201" t="s">
        <v>28</v>
      </c>
      <c r="C89" s="204"/>
      <c r="D89" s="205"/>
      <c r="E89" s="205"/>
      <c r="F89" s="205"/>
      <c r="G89" s="205"/>
      <c r="H89" s="205"/>
      <c r="I89" s="205"/>
      <c r="J89" s="205"/>
      <c r="K89" s="205"/>
      <c r="L89" s="205"/>
      <c r="M89" s="205"/>
      <c r="N89" s="205"/>
      <c r="O89" s="205"/>
      <c r="P89" s="206"/>
    </row>
    <row r="90" spans="1:26" s="3" customFormat="1" ht="14.1" customHeight="1" x14ac:dyDescent="0.2">
      <c r="B90" s="202"/>
      <c r="C90" s="207"/>
      <c r="D90" s="208"/>
      <c r="E90" s="208"/>
      <c r="F90" s="208"/>
      <c r="G90" s="208"/>
      <c r="H90" s="208"/>
      <c r="I90" s="208"/>
      <c r="J90" s="208"/>
      <c r="K90" s="208"/>
      <c r="L90" s="208"/>
      <c r="M90" s="208"/>
      <c r="N90" s="208"/>
      <c r="O90" s="208"/>
      <c r="P90" s="209"/>
    </row>
    <row r="91" spans="1:26" s="3" customFormat="1" ht="14.1" customHeight="1" x14ac:dyDescent="0.2">
      <c r="B91" s="202"/>
      <c r="C91" s="207"/>
      <c r="D91" s="208"/>
      <c r="E91" s="208"/>
      <c r="F91" s="208"/>
      <c r="G91" s="208"/>
      <c r="H91" s="208"/>
      <c r="I91" s="208"/>
      <c r="J91" s="208"/>
      <c r="K91" s="208"/>
      <c r="L91" s="208"/>
      <c r="M91" s="208"/>
      <c r="N91" s="208"/>
      <c r="O91" s="208"/>
      <c r="P91" s="209"/>
    </row>
    <row r="92" spans="1:26" s="3" customFormat="1" ht="14.1" customHeight="1" x14ac:dyDescent="0.2">
      <c r="B92" s="202"/>
      <c r="C92" s="207"/>
      <c r="D92" s="208"/>
      <c r="E92" s="208"/>
      <c r="F92" s="208"/>
      <c r="G92" s="208"/>
      <c r="H92" s="208"/>
      <c r="I92" s="208"/>
      <c r="J92" s="208"/>
      <c r="K92" s="208"/>
      <c r="L92" s="208"/>
      <c r="M92" s="208"/>
      <c r="N92" s="208"/>
      <c r="O92" s="208"/>
      <c r="P92" s="209"/>
    </row>
    <row r="93" spans="1:26" s="3" customFormat="1" ht="14.1" customHeight="1" x14ac:dyDescent="0.2">
      <c r="B93" s="202"/>
      <c r="C93" s="207"/>
      <c r="D93" s="208"/>
      <c r="E93" s="208"/>
      <c r="F93" s="208"/>
      <c r="G93" s="208"/>
      <c r="H93" s="208"/>
      <c r="I93" s="208"/>
      <c r="J93" s="208"/>
      <c r="K93" s="208"/>
      <c r="L93" s="208"/>
      <c r="M93" s="208"/>
      <c r="N93" s="208"/>
      <c r="O93" s="208"/>
      <c r="P93" s="209"/>
    </row>
    <row r="94" spans="1:26" s="3" customFormat="1" ht="14.1" customHeight="1" thickBot="1" x14ac:dyDescent="0.25">
      <c r="B94" s="203"/>
      <c r="C94" s="210"/>
      <c r="D94" s="211"/>
      <c r="E94" s="211"/>
      <c r="F94" s="211"/>
      <c r="G94" s="211"/>
      <c r="H94" s="211"/>
      <c r="I94" s="211"/>
      <c r="J94" s="211"/>
      <c r="K94" s="211"/>
      <c r="L94" s="211"/>
      <c r="M94" s="211"/>
      <c r="N94" s="211"/>
      <c r="O94" s="211"/>
      <c r="P94" s="212"/>
    </row>
    <row r="95" spans="1:26" s="3" customFormat="1" ht="28.5" customHeight="1" thickBot="1" x14ac:dyDescent="0.25">
      <c r="A95" s="56"/>
      <c r="B95" s="57" t="s">
        <v>81</v>
      </c>
      <c r="C95" s="180" t="s">
        <v>82</v>
      </c>
      <c r="D95" s="180"/>
      <c r="E95" s="180"/>
      <c r="F95" s="180"/>
      <c r="G95" s="180"/>
      <c r="H95" s="181"/>
      <c r="I95" s="182"/>
      <c r="J95" s="57" t="s">
        <v>83</v>
      </c>
      <c r="K95" s="180" t="s">
        <v>84</v>
      </c>
      <c r="L95" s="180"/>
      <c r="M95" s="180"/>
      <c r="N95" s="180"/>
      <c r="O95" s="180"/>
      <c r="P95" s="181"/>
    </row>
    <row r="96" spans="1:26" s="3" customFormat="1" ht="28.5" customHeight="1" thickBot="1" x14ac:dyDescent="0.25">
      <c r="B96" s="58" t="s">
        <v>85</v>
      </c>
      <c r="C96" s="184" t="s">
        <v>86</v>
      </c>
      <c r="D96" s="184"/>
      <c r="E96" s="184"/>
      <c r="F96" s="184"/>
      <c r="G96" s="184"/>
      <c r="H96" s="185"/>
      <c r="I96" s="183"/>
      <c r="J96" s="58" t="s">
        <v>87</v>
      </c>
      <c r="K96" s="184" t="s">
        <v>88</v>
      </c>
      <c r="L96" s="184"/>
      <c r="M96" s="184"/>
      <c r="N96" s="184"/>
      <c r="O96" s="184"/>
      <c r="P96" s="185"/>
    </row>
    <row r="97" spans="1:26" s="19" customFormat="1" ht="13.5" customHeight="1" x14ac:dyDescent="0.25">
      <c r="A97" s="59"/>
      <c r="B97" s="186">
        <f>B59</f>
        <v>9</v>
      </c>
      <c r="C97" s="189">
        <f>C54</f>
        <v>20.420000000000002</v>
      </c>
      <c r="D97" s="191">
        <f>D54</f>
        <v>0.75</v>
      </c>
      <c r="E97" s="191">
        <f>E59</f>
        <v>0.86</v>
      </c>
      <c r="F97" s="60" t="s">
        <v>76</v>
      </c>
      <c r="G97" s="60">
        <v>0.01</v>
      </c>
      <c r="H97" s="61"/>
      <c r="I97" s="62"/>
      <c r="J97" s="63">
        <v>0.47599999999999998</v>
      </c>
      <c r="K97" s="192">
        <f>+AVERAGE(J97:J107)</f>
        <v>0.95172727272727287</v>
      </c>
      <c r="L97" s="171">
        <f>ROUND(+(D97+D102)/2*(C102-C97),3)</f>
        <v>0.80400000000000005</v>
      </c>
      <c r="M97" s="174">
        <f>ROUND(+K97*L97,4)</f>
        <v>0.76519999999999999</v>
      </c>
      <c r="N97" s="171">
        <f>ROUND(+M97/$M$108*100,2)</f>
        <v>16.79</v>
      </c>
      <c r="O97" s="171"/>
      <c r="P97" s="175"/>
      <c r="Q97" s="64"/>
      <c r="R97" s="64"/>
      <c r="S97" s="64"/>
      <c r="T97" s="64"/>
      <c r="U97" s="64"/>
      <c r="V97" s="64"/>
      <c r="W97" s="64"/>
      <c r="X97" s="64"/>
      <c r="Y97" s="64"/>
      <c r="Z97" s="64"/>
    </row>
    <row r="98" spans="1:26" s="19" customFormat="1" ht="13.5" customHeight="1" x14ac:dyDescent="0.25">
      <c r="A98" s="59"/>
      <c r="B98" s="187"/>
      <c r="C98" s="172"/>
      <c r="D98" s="172"/>
      <c r="E98" s="172"/>
      <c r="F98" s="65" t="s">
        <v>89</v>
      </c>
      <c r="G98" s="66">
        <f>+E97*0.1</f>
        <v>8.6000000000000007E-2</v>
      </c>
      <c r="H98" s="67"/>
      <c r="I98" s="68"/>
      <c r="J98" s="69">
        <v>0.80300000000000005</v>
      </c>
      <c r="K98" s="172"/>
      <c r="L98" s="172"/>
      <c r="M98" s="172"/>
      <c r="N98" s="172"/>
      <c r="O98" s="172"/>
      <c r="P98" s="176"/>
      <c r="Q98" s="64"/>
      <c r="R98" s="64"/>
      <c r="S98" s="64"/>
      <c r="T98" s="64"/>
      <c r="U98" s="64"/>
      <c r="V98" s="64"/>
      <c r="W98" s="64"/>
      <c r="X98" s="64"/>
      <c r="Y98" s="64"/>
      <c r="Z98" s="64"/>
    </row>
    <row r="99" spans="1:26" s="19" customFormat="1" ht="13.5" customHeight="1" x14ac:dyDescent="0.25">
      <c r="A99" s="59"/>
      <c r="B99" s="187"/>
      <c r="C99" s="172"/>
      <c r="D99" s="172"/>
      <c r="E99" s="172"/>
      <c r="F99" s="65" t="s">
        <v>90</v>
      </c>
      <c r="G99" s="66">
        <f>+E97*0.2</f>
        <v>0.17200000000000001</v>
      </c>
      <c r="H99" s="67"/>
      <c r="I99" s="68"/>
      <c r="J99" s="69">
        <v>0.87</v>
      </c>
      <c r="K99" s="172"/>
      <c r="L99" s="172"/>
      <c r="M99" s="172"/>
      <c r="N99" s="172"/>
      <c r="O99" s="172"/>
      <c r="P99" s="176"/>
      <c r="Q99" s="64"/>
      <c r="R99" s="64"/>
      <c r="S99" s="64"/>
      <c r="T99" s="64"/>
      <c r="U99" s="64"/>
      <c r="V99" s="64"/>
      <c r="W99" s="64"/>
      <c r="X99" s="64"/>
      <c r="Y99" s="64"/>
      <c r="Z99" s="64"/>
    </row>
    <row r="100" spans="1:26" s="19" customFormat="1" ht="13.5" customHeight="1" x14ac:dyDescent="0.25">
      <c r="A100" s="59"/>
      <c r="B100" s="187"/>
      <c r="C100" s="172"/>
      <c r="D100" s="172"/>
      <c r="E100" s="172"/>
      <c r="F100" s="65" t="s">
        <v>91</v>
      </c>
      <c r="G100" s="66">
        <f>+E97*0.3</f>
        <v>0.25800000000000001</v>
      </c>
      <c r="H100" s="67"/>
      <c r="I100" s="68"/>
      <c r="J100" s="69">
        <v>0.93899999999999995</v>
      </c>
      <c r="K100" s="172"/>
      <c r="L100" s="172"/>
      <c r="M100" s="172"/>
      <c r="N100" s="172"/>
      <c r="O100" s="172"/>
      <c r="P100" s="176"/>
      <c r="Q100" s="64"/>
      <c r="R100" s="64"/>
      <c r="S100" s="64"/>
      <c r="T100" s="64"/>
      <c r="U100" s="64"/>
      <c r="V100" s="64"/>
      <c r="W100" s="64"/>
      <c r="X100" s="64"/>
      <c r="Y100" s="64"/>
      <c r="Z100" s="64"/>
    </row>
    <row r="101" spans="1:26" s="19" customFormat="1" ht="13.5" customHeight="1" x14ac:dyDescent="0.25">
      <c r="A101" s="59"/>
      <c r="B101" s="187"/>
      <c r="C101" s="190"/>
      <c r="D101" s="190"/>
      <c r="E101" s="172"/>
      <c r="F101" s="65" t="s">
        <v>92</v>
      </c>
      <c r="G101" s="66">
        <f>+E97*0.4</f>
        <v>0.34400000000000003</v>
      </c>
      <c r="H101" s="67"/>
      <c r="I101" s="68"/>
      <c r="J101" s="69">
        <v>0.97399999999999998</v>
      </c>
      <c r="K101" s="172"/>
      <c r="L101" s="172"/>
      <c r="M101" s="172"/>
      <c r="N101" s="172"/>
      <c r="O101" s="172"/>
      <c r="P101" s="176"/>
      <c r="Q101" s="64"/>
      <c r="R101" s="64"/>
      <c r="S101" s="64"/>
      <c r="T101" s="64"/>
      <c r="U101" s="64"/>
      <c r="V101" s="64"/>
      <c r="W101" s="64"/>
      <c r="X101" s="64"/>
      <c r="Y101" s="64"/>
      <c r="Z101" s="64"/>
    </row>
    <row r="102" spans="1:26" s="19" customFormat="1" ht="13.5" customHeight="1" x14ac:dyDescent="0.25">
      <c r="A102" s="59"/>
      <c r="B102" s="187"/>
      <c r="C102" s="178">
        <f>C59</f>
        <v>21.42</v>
      </c>
      <c r="D102" s="179">
        <f>D59</f>
        <v>0.85699999999999998</v>
      </c>
      <c r="E102" s="172"/>
      <c r="F102" s="65" t="s">
        <v>29</v>
      </c>
      <c r="G102" s="66">
        <f>+E97*0.5</f>
        <v>0.43</v>
      </c>
      <c r="H102" s="67"/>
      <c r="I102" s="68"/>
      <c r="J102" s="69">
        <v>0.98</v>
      </c>
      <c r="K102" s="172"/>
      <c r="L102" s="172"/>
      <c r="M102" s="172"/>
      <c r="N102" s="172"/>
      <c r="O102" s="172"/>
      <c r="P102" s="176"/>
      <c r="Q102" s="64"/>
      <c r="R102" s="64"/>
      <c r="S102" s="64"/>
      <c r="T102" s="64"/>
      <c r="U102" s="64"/>
      <c r="V102" s="64"/>
      <c r="W102" s="64"/>
      <c r="X102" s="64"/>
      <c r="Y102" s="64"/>
      <c r="Z102" s="64"/>
    </row>
    <row r="103" spans="1:26" s="19" customFormat="1" ht="13.5" customHeight="1" x14ac:dyDescent="0.25">
      <c r="A103" s="59"/>
      <c r="B103" s="187"/>
      <c r="C103" s="172"/>
      <c r="D103" s="172"/>
      <c r="E103" s="172"/>
      <c r="F103" s="65" t="s">
        <v>93</v>
      </c>
      <c r="G103" s="66">
        <f>+E97*0.6</f>
        <v>0.51600000000000001</v>
      </c>
      <c r="H103" s="67"/>
      <c r="I103" s="68"/>
      <c r="J103" s="69">
        <v>0.998</v>
      </c>
      <c r="K103" s="172"/>
      <c r="L103" s="172"/>
      <c r="M103" s="172"/>
      <c r="N103" s="172"/>
      <c r="O103" s="172"/>
      <c r="P103" s="176"/>
      <c r="Q103" s="64"/>
      <c r="R103" s="64"/>
      <c r="S103" s="64"/>
      <c r="T103" s="64"/>
      <c r="U103" s="64"/>
      <c r="V103" s="64"/>
      <c r="W103" s="64"/>
      <c r="X103" s="64"/>
      <c r="Y103" s="64"/>
      <c r="Z103" s="64"/>
    </row>
    <row r="104" spans="1:26" s="19" customFormat="1" ht="13.5" customHeight="1" x14ac:dyDescent="0.25">
      <c r="A104" s="59"/>
      <c r="B104" s="187"/>
      <c r="C104" s="172"/>
      <c r="D104" s="172"/>
      <c r="E104" s="172"/>
      <c r="F104" s="65" t="s">
        <v>94</v>
      </c>
      <c r="G104" s="66">
        <f>+E97*0.7</f>
        <v>0.60199999999999998</v>
      </c>
      <c r="H104" s="67"/>
      <c r="I104" s="68"/>
      <c r="J104" s="69">
        <v>1.0349999999999999</v>
      </c>
      <c r="K104" s="172"/>
      <c r="L104" s="172"/>
      <c r="M104" s="172"/>
      <c r="N104" s="172"/>
      <c r="O104" s="172"/>
      <c r="P104" s="176"/>
      <c r="Q104" s="64"/>
      <c r="R104" s="64"/>
      <c r="S104" s="64"/>
      <c r="T104" s="64"/>
      <c r="U104" s="64"/>
      <c r="V104" s="64"/>
      <c r="W104" s="64"/>
      <c r="X104" s="64"/>
      <c r="Y104" s="64"/>
      <c r="Z104" s="64"/>
    </row>
    <row r="105" spans="1:26" s="19" customFormat="1" ht="13.5" customHeight="1" x14ac:dyDescent="0.25">
      <c r="A105" s="59"/>
      <c r="B105" s="187"/>
      <c r="C105" s="172"/>
      <c r="D105" s="172"/>
      <c r="E105" s="172"/>
      <c r="F105" s="65" t="s">
        <v>95</v>
      </c>
      <c r="G105" s="66">
        <f>+E97*0.8</f>
        <v>0.68800000000000006</v>
      </c>
      <c r="H105" s="67"/>
      <c r="I105" s="68"/>
      <c r="J105" s="69">
        <v>1.1140000000000001</v>
      </c>
      <c r="K105" s="172"/>
      <c r="L105" s="172"/>
      <c r="M105" s="172"/>
      <c r="N105" s="172"/>
      <c r="O105" s="172"/>
      <c r="P105" s="176"/>
      <c r="Q105" s="64"/>
      <c r="R105" s="64"/>
      <c r="S105" s="64"/>
      <c r="T105" s="64"/>
      <c r="U105" s="64"/>
      <c r="V105" s="64"/>
      <c r="W105" s="64"/>
      <c r="X105" s="64"/>
      <c r="Y105" s="64"/>
      <c r="Z105" s="64"/>
    </row>
    <row r="106" spans="1:26" s="19" customFormat="1" ht="13.5" customHeight="1" x14ac:dyDescent="0.25">
      <c r="A106" s="59"/>
      <c r="B106" s="187"/>
      <c r="C106" s="172"/>
      <c r="D106" s="172"/>
      <c r="E106" s="172"/>
      <c r="F106" s="65" t="s">
        <v>96</v>
      </c>
      <c r="G106" s="66">
        <f>+E97*0.9</f>
        <v>0.77400000000000002</v>
      </c>
      <c r="H106" s="67"/>
      <c r="I106" s="68"/>
      <c r="J106" s="69">
        <v>1.163</v>
      </c>
      <c r="K106" s="172"/>
      <c r="L106" s="172"/>
      <c r="M106" s="172"/>
      <c r="N106" s="172"/>
      <c r="O106" s="172"/>
      <c r="P106" s="176"/>
      <c r="Q106" s="64"/>
      <c r="R106" s="64"/>
      <c r="S106" s="64"/>
      <c r="T106" s="64"/>
      <c r="U106" s="64"/>
      <c r="V106" s="64"/>
      <c r="W106" s="64"/>
      <c r="X106" s="64"/>
      <c r="Y106" s="64"/>
      <c r="Z106" s="64"/>
    </row>
    <row r="107" spans="1:26" s="19" customFormat="1" ht="15.75" thickBot="1" x14ac:dyDescent="0.3">
      <c r="A107" s="59"/>
      <c r="B107" s="188"/>
      <c r="C107" s="173"/>
      <c r="D107" s="173"/>
      <c r="E107" s="173"/>
      <c r="F107" s="70" t="s">
        <v>30</v>
      </c>
      <c r="G107" s="70">
        <f>+E97</f>
        <v>0.86</v>
      </c>
      <c r="H107" s="71"/>
      <c r="I107" s="72"/>
      <c r="J107" s="73">
        <v>1.117</v>
      </c>
      <c r="K107" s="173"/>
      <c r="L107" s="173"/>
      <c r="M107" s="173"/>
      <c r="N107" s="173"/>
      <c r="O107" s="173"/>
      <c r="P107" s="177"/>
      <c r="Q107" s="64"/>
      <c r="R107" s="64"/>
      <c r="S107" s="64"/>
      <c r="T107" s="64"/>
      <c r="U107" s="64"/>
      <c r="V107" s="64"/>
      <c r="W107" s="64"/>
      <c r="X107" s="64"/>
      <c r="Y107" s="64"/>
      <c r="Z107" s="64"/>
    </row>
    <row r="108" spans="1:26" s="3" customFormat="1" ht="12.75" x14ac:dyDescent="0.2">
      <c r="A108" s="11"/>
      <c r="B108" s="159" t="s">
        <v>31</v>
      </c>
      <c r="C108" s="159"/>
      <c r="D108" s="159"/>
      <c r="E108" s="159"/>
      <c r="F108" s="159"/>
      <c r="G108" s="159"/>
      <c r="H108" s="159"/>
      <c r="I108" s="159"/>
      <c r="J108" s="159"/>
      <c r="K108" s="16">
        <f>ROUND(+M108/L108,3)</f>
        <v>0.71699999999999997</v>
      </c>
      <c r="L108" s="15">
        <f>SUM(L19:L107)</f>
        <v>6.3550000000000004</v>
      </c>
      <c r="M108" s="14">
        <f>SUM(M19:M107)</f>
        <v>4.5566000000000004</v>
      </c>
      <c r="N108" s="12">
        <f>ROUND(SUM(N19:N107),0)</f>
        <v>100</v>
      </c>
      <c r="O108" s="161" t="s">
        <v>32</v>
      </c>
      <c r="P108" s="163"/>
    </row>
    <row r="109" spans="1:26" s="3" customFormat="1" ht="15" customHeight="1" thickBot="1" x14ac:dyDescent="0.25">
      <c r="A109" s="11"/>
      <c r="B109" s="160"/>
      <c r="C109" s="160"/>
      <c r="D109" s="160"/>
      <c r="E109" s="160"/>
      <c r="F109" s="160"/>
      <c r="G109" s="160"/>
      <c r="H109" s="160"/>
      <c r="I109" s="160"/>
      <c r="J109" s="160"/>
      <c r="K109" s="13" t="s">
        <v>33</v>
      </c>
      <c r="L109" s="13" t="s">
        <v>49</v>
      </c>
      <c r="M109" s="13" t="s">
        <v>102</v>
      </c>
      <c r="N109" s="13" t="s">
        <v>34</v>
      </c>
      <c r="O109" s="162"/>
      <c r="P109" s="164"/>
    </row>
    <row r="110" spans="1:26" ht="15" customHeight="1" thickBot="1" x14ac:dyDescent="0.3">
      <c r="A110" s="5"/>
      <c r="B110" s="165" t="s">
        <v>97</v>
      </c>
      <c r="C110" s="166"/>
      <c r="D110" s="166"/>
      <c r="E110" s="166"/>
      <c r="F110" s="167"/>
      <c r="G110" s="165" t="s">
        <v>98</v>
      </c>
      <c r="H110" s="166"/>
      <c r="I110" s="166"/>
      <c r="J110" s="166"/>
      <c r="K110" s="167"/>
      <c r="L110" s="168" t="s">
        <v>50</v>
      </c>
      <c r="M110" s="169"/>
      <c r="N110" s="169"/>
      <c r="O110" s="169"/>
      <c r="P110" s="170"/>
    </row>
    <row r="111" spans="1:26" ht="15" customHeight="1" x14ac:dyDescent="0.25">
      <c r="A111" s="5"/>
      <c r="B111" s="129"/>
      <c r="C111" s="130"/>
      <c r="D111" s="130"/>
      <c r="E111" s="130"/>
      <c r="F111" s="131"/>
      <c r="G111" s="129"/>
      <c r="H111" s="130"/>
      <c r="I111" s="130"/>
      <c r="J111" s="130"/>
      <c r="K111" s="131"/>
      <c r="L111" s="138" t="s">
        <v>99</v>
      </c>
      <c r="M111" s="139"/>
      <c r="N111" s="139"/>
      <c r="O111" s="140">
        <f>+AVERAGE(E19:E88)</f>
        <v>0.42892857142857155</v>
      </c>
      <c r="P111" s="141"/>
    </row>
    <row r="112" spans="1:26" ht="15" customHeight="1" thickBot="1" x14ac:dyDescent="0.3">
      <c r="A112" s="5"/>
      <c r="B112" s="132"/>
      <c r="C112" s="133"/>
      <c r="D112" s="133"/>
      <c r="E112" s="133"/>
      <c r="F112" s="134"/>
      <c r="G112" s="132"/>
      <c r="H112" s="133"/>
      <c r="I112" s="133"/>
      <c r="J112" s="133"/>
      <c r="K112" s="134"/>
      <c r="L112" s="142" t="s">
        <v>100</v>
      </c>
      <c r="M112" s="143"/>
      <c r="N112" s="143"/>
      <c r="O112" s="144">
        <f>MAX(E19:E88)</f>
        <v>0.86</v>
      </c>
      <c r="P112" s="145"/>
    </row>
    <row r="113" spans="1:16" ht="18.600000000000001" customHeight="1" x14ac:dyDescent="0.25">
      <c r="A113" s="6"/>
      <c r="B113" s="132"/>
      <c r="C113" s="133"/>
      <c r="D113" s="133"/>
      <c r="E113" s="133"/>
      <c r="F113" s="134"/>
      <c r="G113" s="132"/>
      <c r="H113" s="133"/>
      <c r="I113" s="133"/>
      <c r="J113" s="133"/>
      <c r="K113" s="134"/>
      <c r="L113" s="146"/>
      <c r="M113" s="147"/>
      <c r="N113" s="147"/>
      <c r="O113" s="147"/>
      <c r="P113" s="148"/>
    </row>
    <row r="114" spans="1:16" ht="42" customHeight="1" x14ac:dyDescent="0.25">
      <c r="A114" s="10"/>
      <c r="B114" s="132"/>
      <c r="C114" s="133"/>
      <c r="D114" s="133"/>
      <c r="E114" s="133"/>
      <c r="F114" s="134"/>
      <c r="G114" s="132"/>
      <c r="H114" s="133"/>
      <c r="I114" s="133"/>
      <c r="J114" s="133"/>
      <c r="K114" s="134"/>
      <c r="L114" s="149"/>
      <c r="M114" s="150"/>
      <c r="N114" s="150"/>
      <c r="O114" s="150"/>
      <c r="P114" s="151"/>
    </row>
    <row r="115" spans="1:16" ht="15" customHeight="1" thickBot="1" x14ac:dyDescent="0.3">
      <c r="A115" s="5"/>
      <c r="B115" s="132"/>
      <c r="C115" s="133"/>
      <c r="D115" s="133"/>
      <c r="E115" s="133"/>
      <c r="F115" s="134"/>
      <c r="G115" s="132"/>
      <c r="H115" s="133"/>
      <c r="I115" s="133"/>
      <c r="J115" s="133"/>
      <c r="K115" s="134"/>
      <c r="L115" s="152" t="s">
        <v>117</v>
      </c>
      <c r="M115" s="153"/>
      <c r="N115" s="153"/>
      <c r="O115" s="153"/>
      <c r="P115" s="154"/>
    </row>
    <row r="116" spans="1:16" ht="22.5" customHeight="1" thickBot="1" x14ac:dyDescent="0.3">
      <c r="A116" s="5"/>
      <c r="B116" s="132"/>
      <c r="C116" s="133"/>
      <c r="D116" s="133"/>
      <c r="E116" s="133"/>
      <c r="F116" s="134"/>
      <c r="G116" s="132"/>
      <c r="H116" s="133"/>
      <c r="I116" s="133"/>
      <c r="J116" s="133"/>
      <c r="K116" s="134"/>
      <c r="L116" s="155" t="s">
        <v>35</v>
      </c>
      <c r="M116" s="156"/>
      <c r="N116" s="156"/>
      <c r="O116" s="156"/>
      <c r="P116" s="97">
        <v>9.6</v>
      </c>
    </row>
    <row r="117" spans="1:16" ht="32.25" customHeight="1" thickBot="1" x14ac:dyDescent="0.3">
      <c r="A117" s="5"/>
      <c r="B117" s="135"/>
      <c r="C117" s="136"/>
      <c r="D117" s="136"/>
      <c r="E117" s="136"/>
      <c r="F117" s="137"/>
      <c r="G117" s="135"/>
      <c r="H117" s="136"/>
      <c r="I117" s="136"/>
      <c r="J117" s="136"/>
      <c r="K117" s="137"/>
      <c r="L117" s="157" t="s">
        <v>111</v>
      </c>
      <c r="M117" s="158"/>
      <c r="N117" s="158"/>
      <c r="O117" s="158"/>
      <c r="P117" s="97">
        <v>1.1948000000000001</v>
      </c>
    </row>
    <row r="118" spans="1:16" ht="23.45" customHeight="1" thickBot="1" x14ac:dyDescent="0.3">
      <c r="A118" s="7"/>
      <c r="B118" s="113"/>
      <c r="C118" s="113"/>
      <c r="D118" s="113"/>
      <c r="E118" s="113"/>
      <c r="F118" s="113"/>
      <c r="G118" s="113"/>
      <c r="H118" s="113"/>
      <c r="I118" s="113"/>
      <c r="J118" s="113"/>
      <c r="K118" s="113"/>
      <c r="L118" s="113"/>
      <c r="M118" s="113"/>
      <c r="N118" s="113"/>
      <c r="O118" s="113"/>
      <c r="P118" s="113"/>
    </row>
    <row r="119" spans="1:16" ht="15.75" thickBot="1" x14ac:dyDescent="0.3">
      <c r="A119" s="114" t="s">
        <v>36</v>
      </c>
      <c r="B119" s="115"/>
      <c r="C119" s="115"/>
      <c r="D119" s="115"/>
      <c r="E119" s="115"/>
      <c r="F119" s="115"/>
      <c r="G119" s="115"/>
      <c r="H119" s="115"/>
      <c r="I119" s="115"/>
      <c r="J119" s="115"/>
      <c r="K119" s="115"/>
      <c r="L119" s="115"/>
      <c r="M119" s="115"/>
      <c r="N119" s="115"/>
      <c r="O119" s="115"/>
      <c r="P119" s="116"/>
    </row>
    <row r="120" spans="1:16" ht="159" customHeight="1" thickBot="1" x14ac:dyDescent="0.3">
      <c r="A120" s="4"/>
      <c r="B120" s="305"/>
      <c r="C120" s="306"/>
      <c r="D120" s="306"/>
      <c r="E120" s="306"/>
      <c r="F120" s="307"/>
      <c r="G120" s="305"/>
      <c r="H120" s="306"/>
      <c r="I120" s="306"/>
      <c r="J120" s="306"/>
      <c r="K120" s="307"/>
      <c r="L120" s="305"/>
      <c r="M120" s="306"/>
      <c r="N120" s="306"/>
      <c r="O120" s="306"/>
      <c r="P120" s="308"/>
    </row>
    <row r="121" spans="1:16" ht="21.75" customHeight="1" thickBot="1" x14ac:dyDescent="0.3">
      <c r="A121" s="4"/>
      <c r="B121" s="122" t="s">
        <v>119</v>
      </c>
      <c r="C121" s="123"/>
      <c r="D121" s="123"/>
      <c r="E121" s="123"/>
      <c r="F121" s="124"/>
      <c r="G121" s="309" t="s">
        <v>120</v>
      </c>
      <c r="H121" s="310"/>
      <c r="I121" s="310"/>
      <c r="J121" s="310"/>
      <c r="K121" s="310"/>
      <c r="L121" s="310"/>
      <c r="M121" s="310"/>
      <c r="N121" s="310"/>
      <c r="O121" s="310"/>
      <c r="P121" s="311"/>
    </row>
    <row r="122" spans="1:16" s="9" customFormat="1" ht="16.899999999999999" customHeight="1" thickBot="1" x14ac:dyDescent="0.3">
      <c r="A122" s="8"/>
      <c r="B122" s="108"/>
      <c r="C122" s="108"/>
      <c r="D122" s="108"/>
      <c r="E122" s="108"/>
      <c r="F122" s="108"/>
      <c r="G122" s="108"/>
      <c r="H122" s="108"/>
      <c r="I122" s="108"/>
      <c r="J122" s="108"/>
      <c r="K122" s="108"/>
      <c r="L122" s="108"/>
      <c r="M122" s="108"/>
      <c r="N122" s="108"/>
      <c r="O122" s="108"/>
      <c r="P122" s="109"/>
    </row>
    <row r="123" spans="1:16" s="3" customFormat="1" ht="15.75" customHeight="1" thickBot="1" x14ac:dyDescent="0.25">
      <c r="A123" s="110" t="s">
        <v>37</v>
      </c>
      <c r="B123" s="111"/>
      <c r="C123" s="111"/>
      <c r="D123" s="111"/>
      <c r="E123" s="111"/>
      <c r="F123" s="111"/>
      <c r="G123" s="111"/>
      <c r="H123" s="111"/>
      <c r="I123" s="111"/>
      <c r="J123" s="111" t="s">
        <v>38</v>
      </c>
      <c r="K123" s="111"/>
      <c r="L123" s="111"/>
      <c r="M123" s="111"/>
      <c r="N123" s="111"/>
      <c r="O123" s="111"/>
      <c r="P123" s="112"/>
    </row>
  </sheetData>
  <mergeCells count="244">
    <mergeCell ref="B4:P4"/>
    <mergeCell ref="C5:D5"/>
    <mergeCell ref="H5:P5"/>
    <mergeCell ref="B2:D3"/>
    <mergeCell ref="E2:N3"/>
    <mergeCell ref="O2:P3"/>
    <mergeCell ref="B6:C6"/>
    <mergeCell ref="D6:I6"/>
    <mergeCell ref="K6:L6"/>
    <mergeCell ref="M6:N6"/>
    <mergeCell ref="B7:B8"/>
    <mergeCell ref="C7:D7"/>
    <mergeCell ref="F7:I7"/>
    <mergeCell ref="J7:M7"/>
    <mergeCell ref="N7:O7"/>
    <mergeCell ref="C8:D8"/>
    <mergeCell ref="F8:I8"/>
    <mergeCell ref="J8:M8"/>
    <mergeCell ref="N8:O8"/>
    <mergeCell ref="B9:B12"/>
    <mergeCell ref="C9:C10"/>
    <mergeCell ref="D9:E9"/>
    <mergeCell ref="G9:G10"/>
    <mergeCell ref="H9:I9"/>
    <mergeCell ref="K9:K10"/>
    <mergeCell ref="L9:P10"/>
    <mergeCell ref="O11:P11"/>
    <mergeCell ref="C12:D12"/>
    <mergeCell ref="F12:G12"/>
    <mergeCell ref="I12:J12"/>
    <mergeCell ref="L12:M12"/>
    <mergeCell ref="O12:P12"/>
    <mergeCell ref="D10:E10"/>
    <mergeCell ref="H10:I10"/>
    <mergeCell ref="C11:D11"/>
    <mergeCell ref="F11:G11"/>
    <mergeCell ref="I11:J11"/>
    <mergeCell ref="L11:M11"/>
    <mergeCell ref="F15:I15"/>
    <mergeCell ref="J15:M15"/>
    <mergeCell ref="N15:P15"/>
    <mergeCell ref="B16:B17"/>
    <mergeCell ref="C16:C17"/>
    <mergeCell ref="D16:D17"/>
    <mergeCell ref="E16:E17"/>
    <mergeCell ref="F16:G17"/>
    <mergeCell ref="H16:H17"/>
    <mergeCell ref="I16:I17"/>
    <mergeCell ref="B13:B15"/>
    <mergeCell ref="C13:E13"/>
    <mergeCell ref="F13:I13"/>
    <mergeCell ref="J13:M13"/>
    <mergeCell ref="N13:P13"/>
    <mergeCell ref="C14:E14"/>
    <mergeCell ref="F14:I14"/>
    <mergeCell ref="J14:M14"/>
    <mergeCell ref="N14:P14"/>
    <mergeCell ref="C15:E15"/>
    <mergeCell ref="M19:M23"/>
    <mergeCell ref="N19:N23"/>
    <mergeCell ref="O19:O23"/>
    <mergeCell ref="P19:P23"/>
    <mergeCell ref="B24:B28"/>
    <mergeCell ref="C24:C28"/>
    <mergeCell ref="D24:D28"/>
    <mergeCell ref="E24:E28"/>
    <mergeCell ref="K24:K28"/>
    <mergeCell ref="L24:L28"/>
    <mergeCell ref="B19:B23"/>
    <mergeCell ref="C19:C23"/>
    <mergeCell ref="D19:D23"/>
    <mergeCell ref="E19:E23"/>
    <mergeCell ref="K19:K23"/>
    <mergeCell ref="L19:L23"/>
    <mergeCell ref="M24:M28"/>
    <mergeCell ref="N24:N28"/>
    <mergeCell ref="O24:O28"/>
    <mergeCell ref="P24:P28"/>
    <mergeCell ref="B29:B33"/>
    <mergeCell ref="C29:C33"/>
    <mergeCell ref="D29:D33"/>
    <mergeCell ref="E29:E33"/>
    <mergeCell ref="K29:K33"/>
    <mergeCell ref="L29:L33"/>
    <mergeCell ref="M29:M33"/>
    <mergeCell ref="N29:N33"/>
    <mergeCell ref="O29:O33"/>
    <mergeCell ref="P29:P33"/>
    <mergeCell ref="B34:B38"/>
    <mergeCell ref="C34:C38"/>
    <mergeCell ref="D34:D38"/>
    <mergeCell ref="E34:E38"/>
    <mergeCell ref="K34:K38"/>
    <mergeCell ref="L34:L38"/>
    <mergeCell ref="M34:M38"/>
    <mergeCell ref="N34:N38"/>
    <mergeCell ref="O34:O38"/>
    <mergeCell ref="P34:P38"/>
    <mergeCell ref="B39:B43"/>
    <mergeCell ref="C39:C43"/>
    <mergeCell ref="D39:D43"/>
    <mergeCell ref="E39:E43"/>
    <mergeCell ref="K39:K43"/>
    <mergeCell ref="L39:L43"/>
    <mergeCell ref="M39:M43"/>
    <mergeCell ref="N39:N43"/>
    <mergeCell ref="O39:O43"/>
    <mergeCell ref="P39:P43"/>
    <mergeCell ref="B44:B48"/>
    <mergeCell ref="C44:C48"/>
    <mergeCell ref="D44:D48"/>
    <mergeCell ref="E44:E48"/>
    <mergeCell ref="K44:K48"/>
    <mergeCell ref="L44:L48"/>
    <mergeCell ref="M44:M48"/>
    <mergeCell ref="N44:N48"/>
    <mergeCell ref="O44:O48"/>
    <mergeCell ref="P44:P48"/>
    <mergeCell ref="B49:B53"/>
    <mergeCell ref="C49:C53"/>
    <mergeCell ref="D49:D53"/>
    <mergeCell ref="E49:E53"/>
    <mergeCell ref="K49:K53"/>
    <mergeCell ref="L49:L53"/>
    <mergeCell ref="M49:M53"/>
    <mergeCell ref="N49:N53"/>
    <mergeCell ref="O49:O53"/>
    <mergeCell ref="P49:P53"/>
    <mergeCell ref="B54:B58"/>
    <mergeCell ref="C54:C58"/>
    <mergeCell ref="D54:D58"/>
    <mergeCell ref="E54:E58"/>
    <mergeCell ref="K54:K58"/>
    <mergeCell ref="L54:L58"/>
    <mergeCell ref="M54:M58"/>
    <mergeCell ref="N54:N58"/>
    <mergeCell ref="O54:O58"/>
    <mergeCell ref="P54:P58"/>
    <mergeCell ref="B59:B63"/>
    <mergeCell ref="C59:C63"/>
    <mergeCell ref="D59:D63"/>
    <mergeCell ref="E59:E63"/>
    <mergeCell ref="K59:K63"/>
    <mergeCell ref="L59:L63"/>
    <mergeCell ref="M59:M63"/>
    <mergeCell ref="N59:N63"/>
    <mergeCell ref="O59:O63"/>
    <mergeCell ref="P59:P63"/>
    <mergeCell ref="B64:B68"/>
    <mergeCell ref="C64:C68"/>
    <mergeCell ref="D64:D68"/>
    <mergeCell ref="E64:E68"/>
    <mergeCell ref="K64:K68"/>
    <mergeCell ref="L64:L68"/>
    <mergeCell ref="M64:M68"/>
    <mergeCell ref="N64:N68"/>
    <mergeCell ref="O64:O68"/>
    <mergeCell ref="P64:P68"/>
    <mergeCell ref="B69:B73"/>
    <mergeCell ref="C69:C73"/>
    <mergeCell ref="D69:D73"/>
    <mergeCell ref="E69:E73"/>
    <mergeCell ref="K69:K73"/>
    <mergeCell ref="L69:L73"/>
    <mergeCell ref="M69:M73"/>
    <mergeCell ref="N69:N73"/>
    <mergeCell ref="O69:O73"/>
    <mergeCell ref="P69:P73"/>
    <mergeCell ref="B74:B78"/>
    <mergeCell ref="C74:C78"/>
    <mergeCell ref="D74:D78"/>
    <mergeCell ref="E74:E78"/>
    <mergeCell ref="K74:K78"/>
    <mergeCell ref="L74:L78"/>
    <mergeCell ref="M74:M78"/>
    <mergeCell ref="N74:N78"/>
    <mergeCell ref="O74:O78"/>
    <mergeCell ref="P74:P78"/>
    <mergeCell ref="B79:B83"/>
    <mergeCell ref="C79:C83"/>
    <mergeCell ref="D79:D83"/>
    <mergeCell ref="E79:E83"/>
    <mergeCell ref="K79:K83"/>
    <mergeCell ref="L79:L83"/>
    <mergeCell ref="M84:M88"/>
    <mergeCell ref="N84:N88"/>
    <mergeCell ref="O84:O88"/>
    <mergeCell ref="P84:P88"/>
    <mergeCell ref="B89:B94"/>
    <mergeCell ref="C89:P94"/>
    <mergeCell ref="M79:M83"/>
    <mergeCell ref="N79:N83"/>
    <mergeCell ref="O79:O83"/>
    <mergeCell ref="P79:P83"/>
    <mergeCell ref="B84:B88"/>
    <mergeCell ref="C84:C88"/>
    <mergeCell ref="D84:D88"/>
    <mergeCell ref="E84:E88"/>
    <mergeCell ref="K84:K88"/>
    <mergeCell ref="L84:L88"/>
    <mergeCell ref="C95:H95"/>
    <mergeCell ref="I95:I96"/>
    <mergeCell ref="K95:P95"/>
    <mergeCell ref="C96:H96"/>
    <mergeCell ref="K96:P96"/>
    <mergeCell ref="B97:B107"/>
    <mergeCell ref="C97:C101"/>
    <mergeCell ref="D97:D101"/>
    <mergeCell ref="E97:E107"/>
    <mergeCell ref="K97:K107"/>
    <mergeCell ref="B108:J109"/>
    <mergeCell ref="O108:O109"/>
    <mergeCell ref="P108:P109"/>
    <mergeCell ref="B110:F110"/>
    <mergeCell ref="G110:K110"/>
    <mergeCell ref="L110:P110"/>
    <mergeCell ref="L97:L107"/>
    <mergeCell ref="M97:M107"/>
    <mergeCell ref="N97:N107"/>
    <mergeCell ref="O97:O107"/>
    <mergeCell ref="P97:P107"/>
    <mergeCell ref="C102:C107"/>
    <mergeCell ref="D102:D107"/>
    <mergeCell ref="B111:F117"/>
    <mergeCell ref="G111:K117"/>
    <mergeCell ref="L111:N111"/>
    <mergeCell ref="O111:P111"/>
    <mergeCell ref="L112:N112"/>
    <mergeCell ref="O112:P112"/>
    <mergeCell ref="L113:P115"/>
    <mergeCell ref="L116:O116"/>
    <mergeCell ref="L117:O117"/>
    <mergeCell ref="B122:P122"/>
    <mergeCell ref="A123:C123"/>
    <mergeCell ref="D123:I123"/>
    <mergeCell ref="J123:K123"/>
    <mergeCell ref="L123:P123"/>
    <mergeCell ref="B118:P118"/>
    <mergeCell ref="A119:P119"/>
    <mergeCell ref="B120:F120"/>
    <mergeCell ref="G120:K120"/>
    <mergeCell ref="L120:P120"/>
    <mergeCell ref="B121:F121"/>
    <mergeCell ref="G121:P121"/>
  </mergeCells>
  <printOptions horizontalCentered="1"/>
  <pageMargins left="0.35433070866141736" right="0.23622047244094491" top="0.74803149606299213" bottom="0.74803149606299213" header="0.19685039370078741" footer="0.31496062992125984"/>
  <pageSetup scale="62" fitToHeight="0" orientation="portrait" r:id="rId1"/>
  <headerFooter>
    <oddHeader>&amp;C&amp;"-,Negrita Cursiva"&amp;12Protocolo integrado de aforo en ríos de montaña Universidad Nacional de Colombia-Sede Manizales</oddHeader>
  </headerFooter>
  <rowBreaks count="1" manualBreakCount="1">
    <brk id="73" min="1" max="15" man="1"/>
  </rowBreaks>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53"/>
  <sheetViews>
    <sheetView view="pageBreakPreview" zoomScaleSheetLayoutView="100" zoomScalePageLayoutView="110" workbookViewId="0">
      <selection activeCell="H5" sqref="H5:P5"/>
    </sheetView>
  </sheetViews>
  <sheetFormatPr baseColWidth="10" defaultColWidth="11.42578125" defaultRowHeight="15" x14ac:dyDescent="0.25"/>
  <cols>
    <col min="1" max="1" width="0.140625" customWidth="1"/>
    <col min="2" max="2" width="9.5703125" customWidth="1"/>
    <col min="3" max="9" width="10.7109375" customWidth="1"/>
    <col min="10" max="10" width="12.140625" customWidth="1"/>
    <col min="11" max="16" width="10.7109375" customWidth="1"/>
  </cols>
  <sheetData>
    <row r="1" spans="1:26" ht="4.9000000000000004" customHeight="1" thickBot="1" x14ac:dyDescent="0.3">
      <c r="J1" s="17"/>
    </row>
    <row r="2" spans="1:26" s="2" customFormat="1" ht="30" customHeight="1" x14ac:dyDescent="0.25">
      <c r="A2" s="312"/>
      <c r="B2" s="313"/>
      <c r="C2" s="314"/>
      <c r="D2" s="315"/>
      <c r="E2" s="316" t="s">
        <v>122</v>
      </c>
      <c r="F2" s="317"/>
      <c r="G2" s="317"/>
      <c r="H2" s="317"/>
      <c r="I2" s="317"/>
      <c r="J2" s="317"/>
      <c r="K2" s="317"/>
      <c r="L2" s="317"/>
      <c r="M2" s="317"/>
      <c r="N2" s="317"/>
      <c r="O2" s="318"/>
      <c r="P2" s="319"/>
    </row>
    <row r="3" spans="1:26" s="2" customFormat="1" ht="25.5" customHeight="1" thickBot="1" x14ac:dyDescent="0.3">
      <c r="A3" s="312"/>
      <c r="B3" s="320"/>
      <c r="C3" s="321"/>
      <c r="D3" s="322"/>
      <c r="E3" s="323"/>
      <c r="F3" s="324"/>
      <c r="G3" s="324"/>
      <c r="H3" s="324"/>
      <c r="I3" s="324"/>
      <c r="J3" s="324"/>
      <c r="K3" s="324"/>
      <c r="L3" s="324"/>
      <c r="M3" s="324"/>
      <c r="N3" s="324"/>
      <c r="O3" s="325"/>
      <c r="P3" s="326"/>
    </row>
    <row r="4" spans="1:26" s="19" customFormat="1" ht="11.25" customHeight="1" thickBot="1" x14ac:dyDescent="0.3">
      <c r="A4" s="18"/>
      <c r="B4" s="299"/>
      <c r="C4" s="228"/>
      <c r="D4" s="228"/>
      <c r="E4" s="228"/>
      <c r="F4" s="228"/>
      <c r="G4" s="228"/>
      <c r="H4" s="228"/>
      <c r="I4" s="228"/>
      <c r="J4" s="228"/>
      <c r="K4" s="228"/>
      <c r="L4" s="228"/>
      <c r="M4" s="228"/>
      <c r="N4" s="228"/>
      <c r="O4" s="228"/>
      <c r="P4" s="228"/>
      <c r="Q4" s="2"/>
      <c r="R4" s="2"/>
      <c r="S4" s="2"/>
      <c r="T4" s="2"/>
      <c r="U4" s="2"/>
      <c r="V4" s="2"/>
      <c r="W4" s="2"/>
      <c r="X4" s="2"/>
      <c r="Y4" s="2"/>
      <c r="Z4" s="2"/>
    </row>
    <row r="5" spans="1:26" s="22" customFormat="1" ht="31.5" customHeight="1" thickBot="1" x14ac:dyDescent="0.3">
      <c r="A5" s="20"/>
      <c r="B5" s="76" t="s">
        <v>0</v>
      </c>
      <c r="C5" s="300">
        <v>43159</v>
      </c>
      <c r="D5" s="301"/>
      <c r="E5" s="77" t="s">
        <v>51</v>
      </c>
      <c r="F5" s="78">
        <v>4</v>
      </c>
      <c r="G5" s="79" t="s">
        <v>1</v>
      </c>
      <c r="H5" s="302" t="s">
        <v>123</v>
      </c>
      <c r="I5" s="303"/>
      <c r="J5" s="303"/>
      <c r="K5" s="303"/>
      <c r="L5" s="303"/>
      <c r="M5" s="303"/>
      <c r="N5" s="303"/>
      <c r="O5" s="303"/>
      <c r="P5" s="304"/>
      <c r="Q5" s="21"/>
      <c r="R5" s="21"/>
      <c r="S5" s="21"/>
      <c r="T5" s="21"/>
      <c r="U5" s="21"/>
      <c r="V5" s="21"/>
      <c r="W5" s="21"/>
      <c r="X5" s="21"/>
      <c r="Y5" s="21"/>
      <c r="Z5" s="21"/>
    </row>
    <row r="6" spans="1:26" s="84" customFormat="1" ht="21.75" customHeight="1" thickBot="1" x14ac:dyDescent="0.3">
      <c r="A6" s="80"/>
      <c r="B6" s="283" t="s">
        <v>2</v>
      </c>
      <c r="C6" s="284"/>
      <c r="D6" s="285" t="s">
        <v>118</v>
      </c>
      <c r="E6" s="286"/>
      <c r="F6" s="286"/>
      <c r="G6" s="286"/>
      <c r="H6" s="286"/>
      <c r="I6" s="287"/>
      <c r="J6" s="81" t="s">
        <v>3</v>
      </c>
      <c r="K6" s="288" t="s">
        <v>106</v>
      </c>
      <c r="L6" s="287"/>
      <c r="M6" s="288" t="s">
        <v>107</v>
      </c>
      <c r="N6" s="289"/>
      <c r="O6" s="82" t="s">
        <v>52</v>
      </c>
      <c r="P6" s="83">
        <v>1860</v>
      </c>
    </row>
    <row r="7" spans="1:26" s="22" customFormat="1" ht="21.75" customHeight="1" x14ac:dyDescent="0.25">
      <c r="B7" s="290" t="s">
        <v>53</v>
      </c>
      <c r="C7" s="291" t="s">
        <v>54</v>
      </c>
      <c r="D7" s="261"/>
      <c r="E7" s="85"/>
      <c r="F7" s="292" t="s">
        <v>55</v>
      </c>
      <c r="G7" s="293"/>
      <c r="H7" s="293"/>
      <c r="I7" s="293"/>
      <c r="J7" s="294" t="s">
        <v>56</v>
      </c>
      <c r="K7" s="295"/>
      <c r="L7" s="295"/>
      <c r="M7" s="296"/>
      <c r="N7" s="297" t="s">
        <v>108</v>
      </c>
      <c r="O7" s="298"/>
      <c r="P7" s="86" t="s">
        <v>57</v>
      </c>
    </row>
    <row r="8" spans="1:26" s="22" customFormat="1" ht="21.75" customHeight="1" thickBot="1" x14ac:dyDescent="0.3">
      <c r="B8" s="235"/>
      <c r="C8" s="252" t="s">
        <v>58</v>
      </c>
      <c r="D8" s="251"/>
      <c r="E8" s="87" t="s">
        <v>4</v>
      </c>
      <c r="F8" s="262" t="s">
        <v>5</v>
      </c>
      <c r="G8" s="263"/>
      <c r="H8" s="263"/>
      <c r="I8" s="263"/>
      <c r="J8" s="264"/>
      <c r="K8" s="265"/>
      <c r="L8" s="265"/>
      <c r="M8" s="266"/>
      <c r="N8" s="267"/>
      <c r="O8" s="268"/>
      <c r="P8" s="88"/>
    </row>
    <row r="9" spans="1:26" s="22" customFormat="1" ht="21.75" customHeight="1" x14ac:dyDescent="0.25">
      <c r="B9" s="269" t="s">
        <v>6</v>
      </c>
      <c r="C9" s="272" t="s">
        <v>59</v>
      </c>
      <c r="D9" s="273" t="s">
        <v>60</v>
      </c>
      <c r="E9" s="258"/>
      <c r="F9" s="89"/>
      <c r="G9" s="274" t="s">
        <v>7</v>
      </c>
      <c r="H9" s="275" t="s">
        <v>8</v>
      </c>
      <c r="I9" s="261"/>
      <c r="J9" s="90"/>
      <c r="K9" s="272" t="s">
        <v>61</v>
      </c>
      <c r="L9" s="276" t="s">
        <v>109</v>
      </c>
      <c r="M9" s="277"/>
      <c r="N9" s="278"/>
      <c r="O9" s="278"/>
      <c r="P9" s="279"/>
    </row>
    <row r="10" spans="1:26" s="22" customFormat="1" ht="21.75" customHeight="1" thickBot="1" x14ac:dyDescent="0.3">
      <c r="B10" s="270"/>
      <c r="C10" s="215"/>
      <c r="D10" s="256" t="s">
        <v>62</v>
      </c>
      <c r="E10" s="251"/>
      <c r="F10" s="91" t="s">
        <v>4</v>
      </c>
      <c r="G10" s="215"/>
      <c r="H10" s="256" t="s">
        <v>9</v>
      </c>
      <c r="I10" s="251"/>
      <c r="J10" s="92" t="s">
        <v>4</v>
      </c>
      <c r="K10" s="215"/>
      <c r="L10" s="280"/>
      <c r="M10" s="281"/>
      <c r="N10" s="281"/>
      <c r="O10" s="281"/>
      <c r="P10" s="282"/>
    </row>
    <row r="11" spans="1:26" s="22" customFormat="1" ht="21.75" customHeight="1" x14ac:dyDescent="0.25">
      <c r="A11" s="20"/>
      <c r="B11" s="270"/>
      <c r="C11" s="257" t="s">
        <v>10</v>
      </c>
      <c r="D11" s="258"/>
      <c r="E11" s="93">
        <v>0.40972222222222227</v>
      </c>
      <c r="F11" s="259" t="s">
        <v>11</v>
      </c>
      <c r="G11" s="258"/>
      <c r="H11" s="94">
        <v>1.33</v>
      </c>
      <c r="I11" s="260" t="s">
        <v>12</v>
      </c>
      <c r="J11" s="261"/>
      <c r="K11" s="94">
        <v>13</v>
      </c>
      <c r="L11" s="257" t="s">
        <v>13</v>
      </c>
      <c r="M11" s="258"/>
      <c r="N11" s="95">
        <v>13.9</v>
      </c>
      <c r="O11" s="248" t="s">
        <v>63</v>
      </c>
      <c r="P11" s="249"/>
    </row>
    <row r="12" spans="1:26" s="22" customFormat="1" ht="21.75" customHeight="1" thickBot="1" x14ac:dyDescent="0.3">
      <c r="A12" s="20"/>
      <c r="B12" s="271"/>
      <c r="C12" s="250" t="s">
        <v>14</v>
      </c>
      <c r="D12" s="251"/>
      <c r="E12" s="93">
        <v>5.5555555555555552E-2</v>
      </c>
      <c r="F12" s="252" t="s">
        <v>15</v>
      </c>
      <c r="G12" s="251"/>
      <c r="H12" s="94">
        <v>1.32</v>
      </c>
      <c r="I12" s="253" t="s">
        <v>16</v>
      </c>
      <c r="J12" s="251"/>
      <c r="K12" s="93">
        <v>0.41666666666666669</v>
      </c>
      <c r="L12" s="250" t="s">
        <v>17</v>
      </c>
      <c r="M12" s="251"/>
      <c r="N12" s="96">
        <v>0.7</v>
      </c>
      <c r="O12" s="254"/>
      <c r="P12" s="255"/>
    </row>
    <row r="13" spans="1:26" s="22" customFormat="1" ht="21.75" customHeight="1" x14ac:dyDescent="0.25">
      <c r="A13" s="20"/>
      <c r="B13" s="233" t="s">
        <v>18</v>
      </c>
      <c r="C13" s="236" t="s">
        <v>64</v>
      </c>
      <c r="D13" s="237"/>
      <c r="E13" s="237"/>
      <c r="F13" s="238" t="s">
        <v>65</v>
      </c>
      <c r="G13" s="237"/>
      <c r="H13" s="237"/>
      <c r="I13" s="237"/>
      <c r="J13" s="238" t="s">
        <v>66</v>
      </c>
      <c r="K13" s="237"/>
      <c r="L13" s="237"/>
      <c r="M13" s="237"/>
      <c r="N13" s="239" t="s">
        <v>67</v>
      </c>
      <c r="O13" s="237"/>
      <c r="P13" s="240"/>
      <c r="Q13" s="23"/>
      <c r="R13" s="21"/>
      <c r="S13" s="21"/>
      <c r="T13" s="21"/>
      <c r="U13" s="21"/>
      <c r="V13" s="21"/>
      <c r="W13" s="21"/>
      <c r="X13" s="21"/>
      <c r="Y13" s="21"/>
      <c r="Z13" s="21"/>
    </row>
    <row r="14" spans="1:26" s="22" customFormat="1" ht="21.75" customHeight="1" x14ac:dyDescent="0.25">
      <c r="A14" s="20"/>
      <c r="B14" s="234"/>
      <c r="C14" s="241" t="s">
        <v>68</v>
      </c>
      <c r="D14" s="242"/>
      <c r="E14" s="242"/>
      <c r="F14" s="243" t="s">
        <v>69</v>
      </c>
      <c r="G14" s="242"/>
      <c r="H14" s="242"/>
      <c r="I14" s="242"/>
      <c r="J14" s="244" t="s">
        <v>70</v>
      </c>
      <c r="K14" s="242"/>
      <c r="L14" s="242"/>
      <c r="M14" s="242"/>
      <c r="N14" s="245"/>
      <c r="O14" s="230"/>
      <c r="P14" s="246"/>
      <c r="Q14" s="21"/>
      <c r="R14" s="21"/>
      <c r="S14" s="21"/>
      <c r="T14" s="21"/>
      <c r="U14" s="21"/>
      <c r="V14" s="21"/>
      <c r="W14" s="21"/>
      <c r="X14" s="21"/>
      <c r="Y14" s="21"/>
      <c r="Z14" s="21"/>
    </row>
    <row r="15" spans="1:26" s="22" customFormat="1" ht="21.75" customHeight="1" thickBot="1" x14ac:dyDescent="0.3">
      <c r="A15" s="20"/>
      <c r="B15" s="235"/>
      <c r="C15" s="247" t="s">
        <v>71</v>
      </c>
      <c r="D15" s="217"/>
      <c r="E15" s="217"/>
      <c r="F15" s="217" t="s">
        <v>72</v>
      </c>
      <c r="G15" s="218"/>
      <c r="H15" s="218"/>
      <c r="I15" s="218"/>
      <c r="J15" s="217" t="s">
        <v>73</v>
      </c>
      <c r="K15" s="218"/>
      <c r="L15" s="218"/>
      <c r="M15" s="218"/>
      <c r="N15" s="219"/>
      <c r="O15" s="220"/>
      <c r="P15" s="221"/>
      <c r="Q15" s="21"/>
      <c r="R15" s="21"/>
      <c r="S15" s="21"/>
      <c r="T15" s="21"/>
      <c r="U15" s="21"/>
      <c r="V15" s="21"/>
      <c r="W15" s="21"/>
      <c r="X15" s="21"/>
      <c r="Y15" s="21"/>
      <c r="Z15" s="21"/>
    </row>
    <row r="16" spans="1:26" s="22" customFormat="1" ht="21.75" customHeight="1" x14ac:dyDescent="0.25">
      <c r="A16" s="20"/>
      <c r="B16" s="222" t="s">
        <v>19</v>
      </c>
      <c r="C16" s="224" t="s">
        <v>20</v>
      </c>
      <c r="D16" s="224" t="s">
        <v>41</v>
      </c>
      <c r="E16" s="226" t="s">
        <v>21</v>
      </c>
      <c r="F16" s="227" t="s">
        <v>42</v>
      </c>
      <c r="G16" s="228"/>
      <c r="H16" s="224" t="s">
        <v>74</v>
      </c>
      <c r="I16" s="231" t="s">
        <v>75</v>
      </c>
      <c r="J16" s="24" t="s">
        <v>43</v>
      </c>
      <c r="K16" s="25"/>
      <c r="L16" s="26" t="s">
        <v>44</v>
      </c>
      <c r="M16" s="26" t="s">
        <v>45</v>
      </c>
      <c r="N16" s="26" t="s">
        <v>45</v>
      </c>
      <c r="O16" s="26" t="s">
        <v>46</v>
      </c>
      <c r="P16" s="27" t="s">
        <v>22</v>
      </c>
    </row>
    <row r="17" spans="1:26" s="22" customFormat="1" ht="21.75" customHeight="1" thickBot="1" x14ac:dyDescent="0.3">
      <c r="A17" s="28"/>
      <c r="B17" s="223"/>
      <c r="C17" s="225"/>
      <c r="D17" s="225"/>
      <c r="E17" s="225"/>
      <c r="F17" s="229"/>
      <c r="G17" s="230"/>
      <c r="H17" s="225"/>
      <c r="I17" s="232"/>
      <c r="J17" s="29" t="s">
        <v>23</v>
      </c>
      <c r="K17" s="30" t="s">
        <v>24</v>
      </c>
      <c r="L17" s="30" t="s">
        <v>47</v>
      </c>
      <c r="M17" s="30" t="s">
        <v>48</v>
      </c>
      <c r="N17" s="30" t="s">
        <v>25</v>
      </c>
      <c r="O17" s="30" t="s">
        <v>26</v>
      </c>
      <c r="P17" s="31" t="s">
        <v>27</v>
      </c>
    </row>
    <row r="18" spans="1:26" s="40" customFormat="1" ht="21.75" customHeight="1" thickBot="1" x14ac:dyDescent="0.3">
      <c r="A18" s="32"/>
      <c r="B18" s="33"/>
      <c r="C18" s="34">
        <f>+O12</f>
        <v>0</v>
      </c>
      <c r="D18" s="34">
        <v>5.1999999999999998E-2</v>
      </c>
      <c r="E18" s="35"/>
      <c r="F18" s="36"/>
      <c r="G18" s="75"/>
      <c r="H18" s="37"/>
      <c r="I18" s="38"/>
      <c r="J18" s="74"/>
      <c r="K18" s="35"/>
      <c r="L18" s="35"/>
      <c r="M18" s="35"/>
      <c r="N18" s="35"/>
      <c r="O18" s="35"/>
      <c r="P18" s="39"/>
      <c r="Q18" s="32"/>
      <c r="R18" s="32"/>
      <c r="S18" s="32"/>
      <c r="T18" s="32"/>
      <c r="U18" s="32"/>
      <c r="V18" s="32"/>
      <c r="W18" s="32"/>
      <c r="X18" s="32"/>
      <c r="Y18" s="32"/>
      <c r="Z18" s="32"/>
    </row>
    <row r="19" spans="1:26" s="40" customFormat="1" ht="13.5" customHeight="1" x14ac:dyDescent="0.25">
      <c r="A19" s="32"/>
      <c r="B19" s="213">
        <v>1</v>
      </c>
      <c r="C19" s="216">
        <f>+C18+$N$12</f>
        <v>0.7</v>
      </c>
      <c r="D19" s="193">
        <v>0.106</v>
      </c>
      <c r="E19" s="193">
        <v>5.1999999999999998E-2</v>
      </c>
      <c r="F19" s="41" t="s">
        <v>76</v>
      </c>
      <c r="G19" s="42">
        <v>0</v>
      </c>
      <c r="H19" s="43"/>
      <c r="I19" s="44"/>
      <c r="J19" s="45"/>
      <c r="K19" s="193">
        <f>+IF(E19&lt;=0.12,(J21),(IF(E19&lt;0.16,((J20+2*J21+J22)/4),IF(E19&gt;=0.16,((J19+3*J20+2*J21+3*J22+J23)/10)))))</f>
        <v>7.0000000000000001E-3</v>
      </c>
      <c r="L19" s="193">
        <f>ROUND(+(D18+D19)/2*(C19-C18),3)</f>
        <v>5.5E-2</v>
      </c>
      <c r="M19" s="193">
        <f>ROUND(+K19*L19,4)</f>
        <v>4.0000000000000002E-4</v>
      </c>
      <c r="N19" s="196">
        <f>ROUND(+M19/$M$138*100,2)</f>
        <v>0.01</v>
      </c>
      <c r="O19" s="197"/>
      <c r="P19" s="198"/>
      <c r="Q19" s="32"/>
      <c r="R19" s="32"/>
      <c r="S19" s="32"/>
      <c r="T19" s="32"/>
      <c r="U19" s="32"/>
      <c r="V19" s="32"/>
      <c r="W19" s="32"/>
      <c r="X19" s="32"/>
      <c r="Y19" s="32"/>
      <c r="Z19" s="32"/>
    </row>
    <row r="20" spans="1:26" s="40" customFormat="1" ht="13.5" customHeight="1" x14ac:dyDescent="0.25">
      <c r="A20" s="32"/>
      <c r="B20" s="214"/>
      <c r="C20" s="194"/>
      <c r="D20" s="194"/>
      <c r="E20" s="194"/>
      <c r="F20" s="46" t="s">
        <v>77</v>
      </c>
      <c r="G20" s="47" t="str">
        <f>IF(E19&lt;0.125,"NA",IF(0.125&lt;=E19,(0.2*E19)))</f>
        <v>NA</v>
      </c>
      <c r="H20" s="48"/>
      <c r="I20" s="49"/>
      <c r="J20" s="50"/>
      <c r="K20" s="194"/>
      <c r="L20" s="194"/>
      <c r="M20" s="194"/>
      <c r="N20" s="194"/>
      <c r="O20" s="194"/>
      <c r="P20" s="199"/>
      <c r="Q20" s="32"/>
      <c r="R20" s="32"/>
      <c r="S20" s="32"/>
      <c r="T20" s="32"/>
      <c r="U20" s="32"/>
      <c r="V20" s="32"/>
      <c r="W20" s="32"/>
      <c r="X20" s="32"/>
      <c r="Y20" s="32"/>
      <c r="Z20" s="32"/>
    </row>
    <row r="21" spans="1:26" s="40" customFormat="1" ht="13.5" customHeight="1" x14ac:dyDescent="0.25">
      <c r="A21" s="32"/>
      <c r="B21" s="214"/>
      <c r="C21" s="194"/>
      <c r="D21" s="194"/>
      <c r="E21" s="194"/>
      <c r="F21" s="46" t="s">
        <v>78</v>
      </c>
      <c r="G21" s="47">
        <f>+E19*0.4</f>
        <v>2.0799999999999999E-2</v>
      </c>
      <c r="H21" s="48"/>
      <c r="I21" s="49"/>
      <c r="J21" s="50">
        <v>7.0000000000000001E-3</v>
      </c>
      <c r="K21" s="194"/>
      <c r="L21" s="194"/>
      <c r="M21" s="194"/>
      <c r="N21" s="194"/>
      <c r="O21" s="194"/>
      <c r="P21" s="199"/>
      <c r="Q21" s="32"/>
      <c r="R21" s="32"/>
      <c r="S21" s="32"/>
      <c r="T21" s="32"/>
      <c r="U21" s="32"/>
      <c r="V21" s="32"/>
      <c r="W21" s="32"/>
      <c r="X21" s="32"/>
      <c r="Y21" s="32"/>
      <c r="Z21" s="32"/>
    </row>
    <row r="22" spans="1:26" s="40" customFormat="1" ht="13.5" customHeight="1" x14ac:dyDescent="0.25">
      <c r="A22" s="32"/>
      <c r="B22" s="214"/>
      <c r="C22" s="194"/>
      <c r="D22" s="194"/>
      <c r="E22" s="194"/>
      <c r="F22" s="46" t="s">
        <v>79</v>
      </c>
      <c r="G22" s="47" t="str">
        <f>IF(E19&lt;0.125,"NA",IF(0.125&lt;=E19,(0.8*E19)))</f>
        <v>NA</v>
      </c>
      <c r="H22" s="48"/>
      <c r="I22" s="49"/>
      <c r="J22" s="50"/>
      <c r="K22" s="194"/>
      <c r="L22" s="194"/>
      <c r="M22" s="194"/>
      <c r="N22" s="194"/>
      <c r="O22" s="194"/>
      <c r="P22" s="199"/>
      <c r="Q22" s="32"/>
      <c r="R22" s="32"/>
      <c r="S22" s="32"/>
      <c r="T22" s="32"/>
      <c r="U22" s="32"/>
      <c r="V22" s="32"/>
      <c r="W22" s="32"/>
      <c r="X22" s="32"/>
      <c r="Y22" s="32"/>
      <c r="Z22" s="32"/>
    </row>
    <row r="23" spans="1:26" s="40" customFormat="1" ht="13.5" customHeight="1" thickBot="1" x14ac:dyDescent="0.3">
      <c r="A23" s="32"/>
      <c r="B23" s="215"/>
      <c r="C23" s="195"/>
      <c r="D23" s="195"/>
      <c r="E23" s="195"/>
      <c r="F23" s="51" t="s">
        <v>80</v>
      </c>
      <c r="G23" s="52">
        <f>+E19</f>
        <v>5.1999999999999998E-2</v>
      </c>
      <c r="H23" s="53"/>
      <c r="I23" s="54"/>
      <c r="J23" s="55"/>
      <c r="K23" s="195"/>
      <c r="L23" s="195"/>
      <c r="M23" s="195"/>
      <c r="N23" s="195"/>
      <c r="O23" s="195"/>
      <c r="P23" s="200"/>
      <c r="Q23" s="32"/>
      <c r="R23" s="32"/>
      <c r="S23" s="32"/>
      <c r="T23" s="32"/>
      <c r="U23" s="32"/>
      <c r="V23" s="32"/>
      <c r="W23" s="32"/>
      <c r="X23" s="32"/>
      <c r="Y23" s="32"/>
      <c r="Z23" s="32"/>
    </row>
    <row r="24" spans="1:26" s="40" customFormat="1" ht="13.5" customHeight="1" x14ac:dyDescent="0.25">
      <c r="A24" s="32"/>
      <c r="B24" s="213">
        <v>2</v>
      </c>
      <c r="C24" s="216">
        <f>+C19+$N$12</f>
        <v>1.4</v>
      </c>
      <c r="D24" s="193">
        <v>9.5000000000000001E-2</v>
      </c>
      <c r="E24" s="193">
        <v>0.112</v>
      </c>
      <c r="F24" s="41" t="s">
        <v>76</v>
      </c>
      <c r="G24" s="42">
        <v>0</v>
      </c>
      <c r="H24" s="43"/>
      <c r="I24" s="44"/>
      <c r="J24" s="45">
        <v>1.7999999999999999E-2</v>
      </c>
      <c r="K24" s="193">
        <f t="shared" ref="K24" si="0">+IF(E24&lt;=0.12,(J26),(IF(E24&lt;0.16,((J25+2*J26+J27)/4),IF(E24&gt;=0.16,((J24+3*J25+2*J26+3*J27+J28)/10)))))</f>
        <v>2.4E-2</v>
      </c>
      <c r="L24" s="193">
        <f>ROUND(+(D19+D24)/2*(C24-C19),3)</f>
        <v>7.0000000000000007E-2</v>
      </c>
      <c r="M24" s="193">
        <f t="shared" ref="M24" si="1">ROUND(+K24*L24,4)</f>
        <v>1.6999999999999999E-3</v>
      </c>
      <c r="N24" s="196">
        <f t="shared" ref="N24" si="2">ROUND(+M24/$M$138*100,2)</f>
        <v>0.03</v>
      </c>
      <c r="O24" s="197"/>
      <c r="P24" s="198"/>
      <c r="Q24" s="32"/>
      <c r="R24" s="32"/>
      <c r="S24" s="32"/>
      <c r="T24" s="32"/>
      <c r="U24" s="32"/>
      <c r="V24" s="32"/>
      <c r="W24" s="32"/>
      <c r="X24" s="32"/>
      <c r="Y24" s="32"/>
      <c r="Z24" s="32"/>
    </row>
    <row r="25" spans="1:26" s="40" customFormat="1" ht="13.5" customHeight="1" x14ac:dyDescent="0.25">
      <c r="A25" s="32"/>
      <c r="B25" s="214"/>
      <c r="C25" s="194"/>
      <c r="D25" s="194"/>
      <c r="E25" s="194"/>
      <c r="F25" s="46" t="s">
        <v>77</v>
      </c>
      <c r="G25" s="47" t="str">
        <f t="shared" ref="G25" si="3">IF(E24&lt;0.125,"NA",IF(0.125&lt;=E24,(0.2*E24)))</f>
        <v>NA</v>
      </c>
      <c r="H25" s="48"/>
      <c r="I25" s="49"/>
      <c r="J25" s="50"/>
      <c r="K25" s="194"/>
      <c r="L25" s="194"/>
      <c r="M25" s="194"/>
      <c r="N25" s="194"/>
      <c r="O25" s="194"/>
      <c r="P25" s="199"/>
      <c r="Q25" s="32"/>
      <c r="R25" s="32"/>
      <c r="S25" s="32"/>
      <c r="T25" s="32"/>
      <c r="U25" s="32"/>
      <c r="V25" s="32"/>
      <c r="W25" s="32"/>
      <c r="X25" s="32"/>
      <c r="Y25" s="32"/>
      <c r="Z25" s="32"/>
    </row>
    <row r="26" spans="1:26" s="40" customFormat="1" ht="13.5" customHeight="1" x14ac:dyDescent="0.25">
      <c r="A26" s="32"/>
      <c r="B26" s="214"/>
      <c r="C26" s="194"/>
      <c r="D26" s="194"/>
      <c r="E26" s="194"/>
      <c r="F26" s="46" t="s">
        <v>78</v>
      </c>
      <c r="G26" s="47">
        <f t="shared" ref="G26" si="4">+E24*0.4</f>
        <v>4.4800000000000006E-2</v>
      </c>
      <c r="H26" s="48"/>
      <c r="I26" s="49"/>
      <c r="J26" s="50">
        <v>2.4E-2</v>
      </c>
      <c r="K26" s="194"/>
      <c r="L26" s="194"/>
      <c r="M26" s="194"/>
      <c r="N26" s="194"/>
      <c r="O26" s="194"/>
      <c r="P26" s="199"/>
      <c r="Q26" s="32"/>
      <c r="R26" s="32"/>
      <c r="S26" s="32"/>
      <c r="T26" s="32"/>
      <c r="U26" s="32"/>
      <c r="V26" s="32"/>
      <c r="W26" s="32"/>
      <c r="X26" s="32"/>
      <c r="Y26" s="32"/>
      <c r="Z26" s="32"/>
    </row>
    <row r="27" spans="1:26" s="40" customFormat="1" ht="13.5" customHeight="1" x14ac:dyDescent="0.25">
      <c r="A27" s="32"/>
      <c r="B27" s="214"/>
      <c r="C27" s="194"/>
      <c r="D27" s="194"/>
      <c r="E27" s="194"/>
      <c r="F27" s="46" t="s">
        <v>79</v>
      </c>
      <c r="G27" s="47" t="str">
        <f t="shared" ref="G27" si="5">IF(E24&lt;0.125,"NA",IF(0.125&lt;=E24,(0.8*E24)))</f>
        <v>NA</v>
      </c>
      <c r="H27" s="48"/>
      <c r="I27" s="49"/>
      <c r="J27" s="50"/>
      <c r="K27" s="194"/>
      <c r="L27" s="194"/>
      <c r="M27" s="194"/>
      <c r="N27" s="194"/>
      <c r="O27" s="194"/>
      <c r="P27" s="199"/>
      <c r="Q27" s="32"/>
      <c r="R27" s="32"/>
      <c r="S27" s="32"/>
      <c r="T27" s="32"/>
      <c r="U27" s="32"/>
      <c r="V27" s="32"/>
      <c r="W27" s="32"/>
      <c r="X27" s="32"/>
      <c r="Y27" s="32"/>
      <c r="Z27" s="32"/>
    </row>
    <row r="28" spans="1:26" s="40" customFormat="1" ht="13.5" customHeight="1" thickBot="1" x14ac:dyDescent="0.3">
      <c r="A28" s="32"/>
      <c r="B28" s="215"/>
      <c r="C28" s="195"/>
      <c r="D28" s="195"/>
      <c r="E28" s="195"/>
      <c r="F28" s="51" t="s">
        <v>80</v>
      </c>
      <c r="G28" s="52">
        <f t="shared" ref="G28" si="6">+E24</f>
        <v>0.112</v>
      </c>
      <c r="H28" s="53"/>
      <c r="I28" s="54"/>
      <c r="J28" s="55">
        <v>0.112</v>
      </c>
      <c r="K28" s="195"/>
      <c r="L28" s="195"/>
      <c r="M28" s="195"/>
      <c r="N28" s="195"/>
      <c r="O28" s="195"/>
      <c r="P28" s="200"/>
      <c r="Q28" s="32"/>
      <c r="R28" s="32"/>
      <c r="S28" s="32"/>
      <c r="T28" s="32"/>
      <c r="U28" s="32"/>
      <c r="V28" s="32"/>
      <c r="W28" s="32"/>
      <c r="X28" s="32"/>
      <c r="Y28" s="32"/>
      <c r="Z28" s="32"/>
    </row>
    <row r="29" spans="1:26" s="40" customFormat="1" ht="13.5" customHeight="1" x14ac:dyDescent="0.25">
      <c r="A29" s="32"/>
      <c r="B29" s="213">
        <v>3</v>
      </c>
      <c r="C29" s="216">
        <f>+C24+$N$12</f>
        <v>2.0999999999999996</v>
      </c>
      <c r="D29" s="193">
        <v>0.121</v>
      </c>
      <c r="E29" s="193">
        <v>0.14499999999999999</v>
      </c>
      <c r="F29" s="41" t="s">
        <v>76</v>
      </c>
      <c r="G29" s="42">
        <v>0</v>
      </c>
      <c r="H29" s="43"/>
      <c r="I29" s="44"/>
      <c r="J29" s="45">
        <v>0.13200000000000001</v>
      </c>
      <c r="K29" s="193">
        <f t="shared" ref="K29" si="7">+IF(E29&lt;=0.12,(J31),(IF(E29&lt;0.16,((J30+2*J31+J32)/4),IF(E29&gt;=0.16,((J29+3*J30+2*J31+3*J32+J33)/10)))))</f>
        <v>0.17349999999999999</v>
      </c>
      <c r="L29" s="193">
        <f t="shared" ref="L29" si="8">ROUND(+(D24+D29)/2*(C29-C24),3)</f>
        <v>7.5999999999999998E-2</v>
      </c>
      <c r="M29" s="193">
        <f t="shared" ref="M29" si="9">ROUND(+K29*L29,4)</f>
        <v>1.32E-2</v>
      </c>
      <c r="N29" s="196">
        <f t="shared" ref="N29" si="10">ROUND(+M29/$M$138*100,2)</f>
        <v>0.27</v>
      </c>
      <c r="O29" s="197"/>
      <c r="P29" s="198"/>
      <c r="Q29" s="32"/>
      <c r="R29" s="32"/>
      <c r="S29" s="32"/>
      <c r="T29" s="32"/>
      <c r="U29" s="32"/>
      <c r="V29" s="32"/>
      <c r="W29" s="32"/>
      <c r="X29" s="32"/>
      <c r="Y29" s="32"/>
      <c r="Z29" s="32"/>
    </row>
    <row r="30" spans="1:26" s="40" customFormat="1" ht="13.5" customHeight="1" x14ac:dyDescent="0.25">
      <c r="A30" s="32"/>
      <c r="B30" s="214"/>
      <c r="C30" s="194"/>
      <c r="D30" s="194"/>
      <c r="E30" s="194"/>
      <c r="F30" s="46" t="s">
        <v>77</v>
      </c>
      <c r="G30" s="47">
        <f t="shared" ref="G30" si="11">IF(E29&lt;0.125,"NA",IF(0.125&lt;=E29,(0.2*E29)))</f>
        <v>2.8999999999999998E-2</v>
      </c>
      <c r="H30" s="48"/>
      <c r="I30" s="49"/>
      <c r="J30" s="50">
        <v>0.129</v>
      </c>
      <c r="K30" s="194"/>
      <c r="L30" s="194"/>
      <c r="M30" s="194"/>
      <c r="N30" s="194"/>
      <c r="O30" s="194"/>
      <c r="P30" s="199"/>
      <c r="Q30" s="32"/>
      <c r="R30" s="32"/>
      <c r="S30" s="32"/>
      <c r="T30" s="32"/>
      <c r="U30" s="32"/>
      <c r="V30" s="32"/>
      <c r="W30" s="32"/>
      <c r="X30" s="32"/>
      <c r="Y30" s="32"/>
      <c r="Z30" s="32"/>
    </row>
    <row r="31" spans="1:26" s="40" customFormat="1" ht="13.5" customHeight="1" x14ac:dyDescent="0.25">
      <c r="A31" s="32"/>
      <c r="B31" s="214"/>
      <c r="C31" s="194"/>
      <c r="D31" s="194"/>
      <c r="E31" s="194"/>
      <c r="F31" s="46" t="s">
        <v>78</v>
      </c>
      <c r="G31" s="47">
        <f t="shared" ref="G31" si="12">+E29*0.4</f>
        <v>5.7999999999999996E-2</v>
      </c>
      <c r="H31" s="48"/>
      <c r="I31" s="49"/>
      <c r="J31" s="50">
        <v>0.17899999999999999</v>
      </c>
      <c r="K31" s="194"/>
      <c r="L31" s="194"/>
      <c r="M31" s="194"/>
      <c r="N31" s="194"/>
      <c r="O31" s="194"/>
      <c r="P31" s="199"/>
      <c r="Q31" s="32"/>
      <c r="R31" s="32"/>
      <c r="S31" s="32"/>
      <c r="T31" s="32"/>
      <c r="U31" s="32"/>
      <c r="V31" s="32"/>
      <c r="W31" s="32"/>
      <c r="X31" s="32"/>
      <c r="Y31" s="32"/>
      <c r="Z31" s="32"/>
    </row>
    <row r="32" spans="1:26" s="40" customFormat="1" ht="13.5" customHeight="1" x14ac:dyDescent="0.25">
      <c r="A32" s="32"/>
      <c r="B32" s="214"/>
      <c r="C32" s="194"/>
      <c r="D32" s="194"/>
      <c r="E32" s="194"/>
      <c r="F32" s="46" t="s">
        <v>79</v>
      </c>
      <c r="G32" s="47">
        <f t="shared" ref="G32" si="13">IF(E29&lt;0.125,"NA",IF(0.125&lt;=E29,(0.8*E29)))</f>
        <v>0.11599999999999999</v>
      </c>
      <c r="H32" s="48"/>
      <c r="I32" s="49"/>
      <c r="J32" s="50">
        <v>0.20699999999999999</v>
      </c>
      <c r="K32" s="194"/>
      <c r="L32" s="194"/>
      <c r="M32" s="194"/>
      <c r="N32" s="194"/>
      <c r="O32" s="194"/>
      <c r="P32" s="199"/>
      <c r="Q32" s="32"/>
      <c r="R32" s="32"/>
      <c r="S32" s="32"/>
      <c r="T32" s="32"/>
      <c r="U32" s="32"/>
      <c r="V32" s="32"/>
      <c r="W32" s="32"/>
      <c r="X32" s="32"/>
      <c r="Y32" s="32"/>
      <c r="Z32" s="32"/>
    </row>
    <row r="33" spans="1:26" s="40" customFormat="1" ht="13.5" customHeight="1" thickBot="1" x14ac:dyDescent="0.3">
      <c r="A33" s="32"/>
      <c r="B33" s="215"/>
      <c r="C33" s="195"/>
      <c r="D33" s="195"/>
      <c r="E33" s="195"/>
      <c r="F33" s="51" t="s">
        <v>80</v>
      </c>
      <c r="G33" s="52">
        <f t="shared" ref="G33" si="14">+E29</f>
        <v>0.14499999999999999</v>
      </c>
      <c r="H33" s="53"/>
      <c r="I33" s="54"/>
      <c r="J33" s="55">
        <v>0.20699999999999999</v>
      </c>
      <c r="K33" s="195"/>
      <c r="L33" s="195"/>
      <c r="M33" s="195"/>
      <c r="N33" s="195"/>
      <c r="O33" s="195"/>
      <c r="P33" s="200"/>
      <c r="Q33" s="32"/>
      <c r="R33" s="32"/>
      <c r="S33" s="32"/>
      <c r="T33" s="32"/>
      <c r="U33" s="32"/>
      <c r="V33" s="32"/>
      <c r="W33" s="32"/>
      <c r="X33" s="32"/>
      <c r="Y33" s="32"/>
      <c r="Z33" s="32"/>
    </row>
    <row r="34" spans="1:26" s="40" customFormat="1" ht="13.5" customHeight="1" x14ac:dyDescent="0.25">
      <c r="A34" s="32"/>
      <c r="B34" s="213">
        <v>4</v>
      </c>
      <c r="C34" s="216">
        <f>+C29+$N$12</f>
        <v>2.8</v>
      </c>
      <c r="D34" s="193">
        <v>0.24</v>
      </c>
      <c r="E34" s="193">
        <v>0.14499999999999999</v>
      </c>
      <c r="F34" s="41" t="s">
        <v>76</v>
      </c>
      <c r="G34" s="42">
        <v>0</v>
      </c>
      <c r="H34" s="43"/>
      <c r="I34" s="44"/>
      <c r="J34" s="45">
        <v>0.156</v>
      </c>
      <c r="K34" s="193">
        <f t="shared" ref="K34" si="15">+IF(E34&lt;=0.12,(J36),(IF(E34&lt;0.16,((J35+2*J36+J37)/4),IF(E34&gt;=0.16,((J34+3*J35+2*J36+3*J37+J38)/10)))))</f>
        <v>0.28000000000000003</v>
      </c>
      <c r="L34" s="193">
        <f>ROUND(+(D29+D34)/2*(C34-C29),3)</f>
        <v>0.126</v>
      </c>
      <c r="M34" s="193">
        <f t="shared" ref="M34" si="16">ROUND(+K34*L34,4)</f>
        <v>3.5299999999999998E-2</v>
      </c>
      <c r="N34" s="196">
        <f t="shared" ref="N34" si="17">ROUND(+M34/$M$138*100,2)</f>
        <v>0.71</v>
      </c>
      <c r="O34" s="197"/>
      <c r="P34" s="198"/>
      <c r="Q34" s="32"/>
      <c r="R34" s="32"/>
      <c r="S34" s="32"/>
      <c r="T34" s="32"/>
      <c r="U34" s="32"/>
      <c r="V34" s="32"/>
      <c r="W34" s="32"/>
      <c r="X34" s="32"/>
      <c r="Y34" s="32"/>
      <c r="Z34" s="32"/>
    </row>
    <row r="35" spans="1:26" s="40" customFormat="1" ht="13.5" customHeight="1" x14ac:dyDescent="0.25">
      <c r="A35" s="32"/>
      <c r="B35" s="214"/>
      <c r="C35" s="194"/>
      <c r="D35" s="194"/>
      <c r="E35" s="194"/>
      <c r="F35" s="46" t="s">
        <v>77</v>
      </c>
      <c r="G35" s="47">
        <f t="shared" ref="G35" si="18">IF(E34&lt;0.125,"NA",IF(0.125&lt;=E34,(0.2*E34)))</f>
        <v>2.8999999999999998E-2</v>
      </c>
      <c r="H35" s="48"/>
      <c r="I35" s="49"/>
      <c r="J35" s="50">
        <v>0.25700000000000001</v>
      </c>
      <c r="K35" s="194"/>
      <c r="L35" s="194"/>
      <c r="M35" s="194"/>
      <c r="N35" s="194"/>
      <c r="O35" s="194"/>
      <c r="P35" s="199"/>
      <c r="Q35" s="32"/>
      <c r="R35" s="32"/>
      <c r="S35" s="32"/>
      <c r="T35" s="32"/>
      <c r="U35" s="32"/>
      <c r="V35" s="32"/>
      <c r="W35" s="32"/>
      <c r="X35" s="32"/>
      <c r="Y35" s="32"/>
      <c r="Z35" s="32"/>
    </row>
    <row r="36" spans="1:26" s="40" customFormat="1" ht="13.5" customHeight="1" x14ac:dyDescent="0.25">
      <c r="A36" s="32"/>
      <c r="B36" s="214"/>
      <c r="C36" s="194"/>
      <c r="D36" s="194"/>
      <c r="E36" s="194"/>
      <c r="F36" s="46" t="s">
        <v>78</v>
      </c>
      <c r="G36" s="47">
        <f t="shared" ref="G36" si="19">+E34*0.4</f>
        <v>5.7999999999999996E-2</v>
      </c>
      <c r="H36" s="48"/>
      <c r="I36" s="49"/>
      <c r="J36" s="50">
        <v>0.29299999999999998</v>
      </c>
      <c r="K36" s="194"/>
      <c r="L36" s="194"/>
      <c r="M36" s="194"/>
      <c r="N36" s="194"/>
      <c r="O36" s="194"/>
      <c r="P36" s="199"/>
      <c r="Q36" s="32"/>
      <c r="R36" s="32"/>
      <c r="S36" s="32"/>
      <c r="T36" s="32"/>
      <c r="U36" s="32"/>
      <c r="V36" s="32"/>
      <c r="W36" s="32"/>
      <c r="X36" s="32"/>
      <c r="Y36" s="32"/>
      <c r="Z36" s="32"/>
    </row>
    <row r="37" spans="1:26" s="40" customFormat="1" ht="13.5" customHeight="1" x14ac:dyDescent="0.25">
      <c r="A37" s="32"/>
      <c r="B37" s="214"/>
      <c r="C37" s="194"/>
      <c r="D37" s="194"/>
      <c r="E37" s="194"/>
      <c r="F37" s="46" t="s">
        <v>79</v>
      </c>
      <c r="G37" s="47">
        <f t="shared" ref="G37" si="20">IF(E34&lt;0.125,"NA",IF(0.125&lt;=E34,(0.8*E34)))</f>
        <v>0.11599999999999999</v>
      </c>
      <c r="H37" s="48"/>
      <c r="I37" s="49"/>
      <c r="J37" s="50">
        <v>0.27700000000000002</v>
      </c>
      <c r="K37" s="194"/>
      <c r="L37" s="194"/>
      <c r="M37" s="194"/>
      <c r="N37" s="194"/>
      <c r="O37" s="194"/>
      <c r="P37" s="199"/>
      <c r="Q37" s="32"/>
      <c r="R37" s="32"/>
      <c r="S37" s="32"/>
      <c r="T37" s="32"/>
      <c r="U37" s="32"/>
      <c r="V37" s="32"/>
      <c r="W37" s="32"/>
      <c r="X37" s="32"/>
      <c r="Y37" s="32"/>
      <c r="Z37" s="32"/>
    </row>
    <row r="38" spans="1:26" s="40" customFormat="1" ht="13.5" customHeight="1" thickBot="1" x14ac:dyDescent="0.3">
      <c r="A38" s="32"/>
      <c r="B38" s="215"/>
      <c r="C38" s="195"/>
      <c r="D38" s="195"/>
      <c r="E38" s="195"/>
      <c r="F38" s="51" t="s">
        <v>80</v>
      </c>
      <c r="G38" s="52">
        <f t="shared" ref="G38" si="21">+E34</f>
        <v>0.14499999999999999</v>
      </c>
      <c r="H38" s="53"/>
      <c r="I38" s="54"/>
      <c r="J38" s="55">
        <v>0.25800000000000001</v>
      </c>
      <c r="K38" s="195"/>
      <c r="L38" s="195"/>
      <c r="M38" s="195"/>
      <c r="N38" s="195"/>
      <c r="O38" s="195"/>
      <c r="P38" s="200"/>
      <c r="Q38" s="32"/>
      <c r="R38" s="32"/>
      <c r="S38" s="32"/>
      <c r="T38" s="32"/>
      <c r="U38" s="32"/>
      <c r="V38" s="32"/>
      <c r="W38" s="32"/>
      <c r="X38" s="32"/>
      <c r="Y38" s="32"/>
      <c r="Z38" s="32"/>
    </row>
    <row r="39" spans="1:26" s="40" customFormat="1" ht="13.5" customHeight="1" x14ac:dyDescent="0.25">
      <c r="A39" s="32"/>
      <c r="B39" s="213">
        <v>5</v>
      </c>
      <c r="C39" s="216">
        <f>+C34+$N$12</f>
        <v>3.5</v>
      </c>
      <c r="D39" s="193">
        <v>0.55800000000000005</v>
      </c>
      <c r="E39" s="193">
        <v>0.46</v>
      </c>
      <c r="F39" s="41" t="s">
        <v>76</v>
      </c>
      <c r="G39" s="42">
        <v>0</v>
      </c>
      <c r="H39" s="43"/>
      <c r="I39" s="44"/>
      <c r="J39" s="45">
        <v>1.4E-2</v>
      </c>
      <c r="K39" s="193">
        <f t="shared" ref="K39" si="22">+IF(E39&lt;=0.12,(J41),(IF(E39&lt;0.16,((J40+2*J41+J42)/4),IF(E39&gt;=0.16,((J39+3*J40+2*J41+3*J42+J43)/10)))))</f>
        <v>9.0999999999999998E-2</v>
      </c>
      <c r="L39" s="193">
        <f t="shared" ref="L39" si="23">ROUND(+(D34+D39)/2*(C39-C34),3)</f>
        <v>0.27900000000000003</v>
      </c>
      <c r="M39" s="193">
        <f t="shared" ref="M39" si="24">ROUND(+K39*L39,4)</f>
        <v>2.5399999999999999E-2</v>
      </c>
      <c r="N39" s="196">
        <f t="shared" ref="N39" si="25">ROUND(+M39/$M$138*100,2)</f>
        <v>0.51</v>
      </c>
      <c r="O39" s="197"/>
      <c r="P39" s="198"/>
      <c r="Q39" s="32"/>
      <c r="R39" s="32"/>
      <c r="S39" s="32"/>
      <c r="T39" s="32"/>
      <c r="U39" s="32"/>
      <c r="V39" s="32"/>
      <c r="W39" s="32"/>
      <c r="X39" s="32"/>
      <c r="Y39" s="32"/>
      <c r="Z39" s="32"/>
    </row>
    <row r="40" spans="1:26" s="40" customFormat="1" ht="13.5" customHeight="1" x14ac:dyDescent="0.25">
      <c r="A40" s="32"/>
      <c r="B40" s="214"/>
      <c r="C40" s="194"/>
      <c r="D40" s="194"/>
      <c r="E40" s="194"/>
      <c r="F40" s="46" t="s">
        <v>77</v>
      </c>
      <c r="G40" s="47">
        <f t="shared" ref="G40" si="26">IF(E39&lt;0.125,"NA",IF(0.125&lt;=E39,(0.2*E39)))</f>
        <v>9.2000000000000012E-2</v>
      </c>
      <c r="H40" s="48"/>
      <c r="I40" s="49"/>
      <c r="J40" s="50">
        <v>0.04</v>
      </c>
      <c r="K40" s="194"/>
      <c r="L40" s="194"/>
      <c r="M40" s="194"/>
      <c r="N40" s="194"/>
      <c r="O40" s="194"/>
      <c r="P40" s="199"/>
      <c r="Q40" s="32"/>
      <c r="R40" s="32"/>
      <c r="S40" s="32"/>
      <c r="T40" s="32"/>
      <c r="U40" s="32"/>
      <c r="V40" s="32"/>
      <c r="W40" s="32"/>
      <c r="X40" s="32"/>
      <c r="Y40" s="32"/>
      <c r="Z40" s="32"/>
    </row>
    <row r="41" spans="1:26" s="40" customFormat="1" ht="13.5" customHeight="1" x14ac:dyDescent="0.25">
      <c r="A41" s="32"/>
      <c r="B41" s="214"/>
      <c r="C41" s="194"/>
      <c r="D41" s="194"/>
      <c r="E41" s="194"/>
      <c r="F41" s="46" t="s">
        <v>78</v>
      </c>
      <c r="G41" s="47">
        <f t="shared" ref="G41" si="27">+E39*0.4</f>
        <v>0.18400000000000002</v>
      </c>
      <c r="H41" s="48"/>
      <c r="I41" s="49"/>
      <c r="J41" s="50">
        <v>7.0000000000000007E-2</v>
      </c>
      <c r="K41" s="194"/>
      <c r="L41" s="194"/>
      <c r="M41" s="194"/>
      <c r="N41" s="194"/>
      <c r="O41" s="194"/>
      <c r="P41" s="199"/>
      <c r="Q41" s="32"/>
      <c r="R41" s="32"/>
      <c r="S41" s="32"/>
      <c r="T41" s="32"/>
      <c r="U41" s="32"/>
      <c r="V41" s="32"/>
      <c r="W41" s="32"/>
      <c r="X41" s="32"/>
      <c r="Y41" s="32"/>
      <c r="Z41" s="32"/>
    </row>
    <row r="42" spans="1:26" s="40" customFormat="1" ht="13.5" customHeight="1" x14ac:dyDescent="0.25">
      <c r="A42" s="32"/>
      <c r="B42" s="214"/>
      <c r="C42" s="194"/>
      <c r="D42" s="194"/>
      <c r="E42" s="194"/>
      <c r="F42" s="46" t="s">
        <v>79</v>
      </c>
      <c r="G42" s="47">
        <f t="shared" ref="G42" si="28">IF(E39&lt;0.125,"NA",IF(0.125&lt;=E39,(0.8*E39)))</f>
        <v>0.36800000000000005</v>
      </c>
      <c r="H42" s="48"/>
      <c r="I42" s="49"/>
      <c r="J42" s="50">
        <v>0.182</v>
      </c>
      <c r="K42" s="194"/>
      <c r="L42" s="194"/>
      <c r="M42" s="194"/>
      <c r="N42" s="194"/>
      <c r="O42" s="194"/>
      <c r="P42" s="199"/>
      <c r="Q42" s="32"/>
      <c r="R42" s="32"/>
      <c r="S42" s="32"/>
      <c r="T42" s="32"/>
      <c r="U42" s="32"/>
      <c r="V42" s="32"/>
      <c r="W42" s="32"/>
      <c r="X42" s="32"/>
      <c r="Y42" s="32"/>
      <c r="Z42" s="32"/>
    </row>
    <row r="43" spans="1:26" s="40" customFormat="1" ht="13.5" customHeight="1" thickBot="1" x14ac:dyDescent="0.3">
      <c r="A43" s="32"/>
      <c r="B43" s="215"/>
      <c r="C43" s="195"/>
      <c r="D43" s="195"/>
      <c r="E43" s="195"/>
      <c r="F43" s="51" t="s">
        <v>80</v>
      </c>
      <c r="G43" s="52">
        <f t="shared" ref="G43" si="29">+E39</f>
        <v>0.46</v>
      </c>
      <c r="H43" s="53"/>
      <c r="I43" s="54"/>
      <c r="J43" s="55">
        <v>0.09</v>
      </c>
      <c r="K43" s="195"/>
      <c r="L43" s="195"/>
      <c r="M43" s="195"/>
      <c r="N43" s="195"/>
      <c r="O43" s="195"/>
      <c r="P43" s="200"/>
      <c r="Q43" s="32"/>
      <c r="R43" s="32"/>
      <c r="S43" s="32"/>
      <c r="T43" s="32"/>
      <c r="U43" s="32"/>
      <c r="V43" s="32"/>
      <c r="W43" s="32"/>
      <c r="X43" s="32"/>
      <c r="Y43" s="32"/>
      <c r="Z43" s="32"/>
    </row>
    <row r="44" spans="1:26" s="40" customFormat="1" ht="13.5" customHeight="1" x14ac:dyDescent="0.25">
      <c r="A44" s="32"/>
      <c r="B44" s="213">
        <v>6</v>
      </c>
      <c r="C44" s="216">
        <f>+C39+$N$12</f>
        <v>4.2</v>
      </c>
      <c r="D44" s="193">
        <v>0.70799999999999996</v>
      </c>
      <c r="E44" s="193">
        <v>0.61299999999999999</v>
      </c>
      <c r="F44" s="41" t="s">
        <v>76</v>
      </c>
      <c r="G44" s="42">
        <v>0</v>
      </c>
      <c r="H44" s="43"/>
      <c r="I44" s="44"/>
      <c r="J44" s="45">
        <v>0.28899999999999998</v>
      </c>
      <c r="K44" s="193">
        <f t="shared" ref="K44" si="30">+IF(E44&lt;=0.12,(J46),(IF(E44&lt;0.16,((J45+2*J46+J47)/4),IF(E44&gt;=0.16,((J44+3*J45+2*J46+3*J47+J48)/10)))))</f>
        <v>0.52069999999999994</v>
      </c>
      <c r="L44" s="193">
        <f t="shared" ref="L44" si="31">ROUND(+(D39+D44)/2*(C44-C39),3)</f>
        <v>0.443</v>
      </c>
      <c r="M44" s="193">
        <f t="shared" ref="M44" si="32">ROUND(+K44*L44,4)</f>
        <v>0.23069999999999999</v>
      </c>
      <c r="N44" s="196">
        <f t="shared" ref="N44" si="33">ROUND(+M44/$M$138*100,2)</f>
        <v>4.6500000000000004</v>
      </c>
      <c r="O44" s="197"/>
      <c r="P44" s="198"/>
      <c r="Q44" s="32"/>
      <c r="R44" s="32"/>
      <c r="S44" s="32"/>
      <c r="T44" s="32"/>
      <c r="U44" s="32"/>
      <c r="V44" s="32"/>
      <c r="W44" s="32"/>
      <c r="X44" s="32"/>
      <c r="Y44" s="32"/>
      <c r="Z44" s="32"/>
    </row>
    <row r="45" spans="1:26" s="40" customFormat="1" ht="13.5" customHeight="1" x14ac:dyDescent="0.25">
      <c r="A45" s="32"/>
      <c r="B45" s="214"/>
      <c r="C45" s="194"/>
      <c r="D45" s="194"/>
      <c r="E45" s="194"/>
      <c r="F45" s="46" t="s">
        <v>77</v>
      </c>
      <c r="G45" s="47">
        <f t="shared" ref="G45" si="34">IF(E44&lt;0.125,"NA",IF(0.125&lt;=E44,(0.2*E44)))</f>
        <v>0.1226</v>
      </c>
      <c r="H45" s="48"/>
      <c r="I45" s="49"/>
      <c r="J45" s="50">
        <v>0.36299999999999999</v>
      </c>
      <c r="K45" s="194"/>
      <c r="L45" s="194"/>
      <c r="M45" s="194"/>
      <c r="N45" s="194"/>
      <c r="O45" s="194"/>
      <c r="P45" s="199"/>
      <c r="Q45" s="32"/>
      <c r="R45" s="32"/>
      <c r="S45" s="32"/>
      <c r="T45" s="32"/>
      <c r="U45" s="32"/>
      <c r="V45" s="32"/>
      <c r="W45" s="32"/>
      <c r="X45" s="32"/>
      <c r="Y45" s="32"/>
      <c r="Z45" s="32"/>
    </row>
    <row r="46" spans="1:26" s="40" customFormat="1" ht="13.5" customHeight="1" x14ac:dyDescent="0.25">
      <c r="A46" s="32"/>
      <c r="B46" s="214"/>
      <c r="C46" s="194"/>
      <c r="D46" s="194"/>
      <c r="E46" s="194"/>
      <c r="F46" s="46" t="s">
        <v>78</v>
      </c>
      <c r="G46" s="47">
        <f t="shared" ref="G46" si="35">+E44*0.4</f>
        <v>0.2452</v>
      </c>
      <c r="H46" s="48"/>
      <c r="I46" s="49"/>
      <c r="J46" s="50">
        <v>0.64400000000000002</v>
      </c>
      <c r="K46" s="194"/>
      <c r="L46" s="194"/>
      <c r="M46" s="194"/>
      <c r="N46" s="194"/>
      <c r="O46" s="194"/>
      <c r="P46" s="199"/>
      <c r="Q46" s="32"/>
      <c r="R46" s="32"/>
      <c r="S46" s="32"/>
      <c r="T46" s="32"/>
      <c r="U46" s="32"/>
      <c r="V46" s="32"/>
      <c r="W46" s="32"/>
      <c r="X46" s="32"/>
      <c r="Y46" s="32"/>
      <c r="Z46" s="32"/>
    </row>
    <row r="47" spans="1:26" s="40" customFormat="1" ht="13.5" customHeight="1" x14ac:dyDescent="0.25">
      <c r="A47" s="32"/>
      <c r="B47" s="214"/>
      <c r="C47" s="194"/>
      <c r="D47" s="194"/>
      <c r="E47" s="194"/>
      <c r="F47" s="46" t="s">
        <v>79</v>
      </c>
      <c r="G47" s="47">
        <f t="shared" ref="G47" si="36">IF(E44&lt;0.125,"NA",IF(0.125&lt;=E44,(0.8*E44)))</f>
        <v>0.4904</v>
      </c>
      <c r="H47" s="48"/>
      <c r="I47" s="49"/>
      <c r="J47" s="50">
        <v>0.71199999999999997</v>
      </c>
      <c r="K47" s="194"/>
      <c r="L47" s="194"/>
      <c r="M47" s="194"/>
      <c r="N47" s="194"/>
      <c r="O47" s="194"/>
      <c r="P47" s="199"/>
      <c r="Q47" s="32"/>
      <c r="R47" s="32"/>
      <c r="S47" s="32"/>
      <c r="T47" s="32"/>
      <c r="U47" s="32"/>
      <c r="V47" s="32"/>
      <c r="W47" s="32"/>
      <c r="X47" s="32"/>
      <c r="Y47" s="32"/>
      <c r="Z47" s="32"/>
    </row>
    <row r="48" spans="1:26" s="40" customFormat="1" ht="13.5" customHeight="1" thickBot="1" x14ac:dyDescent="0.3">
      <c r="A48" s="32"/>
      <c r="B48" s="215"/>
      <c r="C48" s="195"/>
      <c r="D48" s="195"/>
      <c r="E48" s="195"/>
      <c r="F48" s="51" t="s">
        <v>80</v>
      </c>
      <c r="G48" s="52">
        <f t="shared" ref="G48" si="37">+E44</f>
        <v>0.61299999999999999</v>
      </c>
      <c r="H48" s="53"/>
      <c r="I48" s="54"/>
      <c r="J48" s="55">
        <v>0.40500000000000003</v>
      </c>
      <c r="K48" s="195"/>
      <c r="L48" s="195"/>
      <c r="M48" s="195"/>
      <c r="N48" s="195"/>
      <c r="O48" s="195"/>
      <c r="P48" s="200"/>
      <c r="Q48" s="32"/>
      <c r="R48" s="32"/>
      <c r="S48" s="32"/>
      <c r="T48" s="32"/>
      <c r="U48" s="32"/>
      <c r="V48" s="32"/>
      <c r="W48" s="32"/>
      <c r="X48" s="32"/>
      <c r="Y48" s="32"/>
      <c r="Z48" s="32"/>
    </row>
    <row r="49" spans="1:26" s="40" customFormat="1" ht="13.5" customHeight="1" x14ac:dyDescent="0.25">
      <c r="A49" s="32"/>
      <c r="B49" s="213">
        <v>7</v>
      </c>
      <c r="C49" s="216">
        <f t="shared" ref="C49" si="38">+C44+$N$12</f>
        <v>4.9000000000000004</v>
      </c>
      <c r="D49" s="193">
        <v>0.52</v>
      </c>
      <c r="E49" s="193">
        <v>0.65</v>
      </c>
      <c r="F49" s="41" t="s">
        <v>76</v>
      </c>
      <c r="G49" s="42">
        <v>0</v>
      </c>
      <c r="H49" s="43"/>
      <c r="I49" s="44"/>
      <c r="J49" s="45">
        <v>3.5000000000000003E-2</v>
      </c>
      <c r="K49" s="193">
        <f t="shared" ref="K49" si="39">+IF(E49&lt;=0.12,(J51),(IF(E49&lt;0.16,((J50+2*J51+J52)/4),IF(E49&gt;=0.16,((J49+3*J50+2*J51+3*J52+J53)/10)))))</f>
        <v>0.87309999999999999</v>
      </c>
      <c r="L49" s="193">
        <f t="shared" ref="L49" si="40">ROUND(+(D44+D49)/2*(C49-C44),3)</f>
        <v>0.43</v>
      </c>
      <c r="M49" s="193">
        <f t="shared" ref="M49" si="41">ROUND(+K49*L49,4)</f>
        <v>0.37540000000000001</v>
      </c>
      <c r="N49" s="196">
        <f t="shared" ref="N49" si="42">ROUND(+M49/$M$138*100,2)</f>
        <v>7.57</v>
      </c>
      <c r="O49" s="197"/>
      <c r="P49" s="198"/>
      <c r="Q49" s="32"/>
      <c r="R49" s="32"/>
      <c r="S49" s="32"/>
      <c r="T49" s="32"/>
      <c r="U49" s="32"/>
      <c r="V49" s="32"/>
      <c r="W49" s="32"/>
      <c r="X49" s="32"/>
      <c r="Y49" s="32"/>
      <c r="Z49" s="32"/>
    </row>
    <row r="50" spans="1:26" s="40" customFormat="1" ht="13.5" customHeight="1" x14ac:dyDescent="0.25">
      <c r="A50" s="32"/>
      <c r="B50" s="214"/>
      <c r="C50" s="194"/>
      <c r="D50" s="194"/>
      <c r="E50" s="194"/>
      <c r="F50" s="46" t="s">
        <v>77</v>
      </c>
      <c r="G50" s="47">
        <f t="shared" ref="G50" si="43">IF(E49&lt;0.125,"NA",IF(0.125&lt;=E49,(0.2*E49)))</f>
        <v>0.13</v>
      </c>
      <c r="H50" s="48"/>
      <c r="I50" s="49"/>
      <c r="J50" s="50">
        <v>0.69699999999999995</v>
      </c>
      <c r="K50" s="194"/>
      <c r="L50" s="194"/>
      <c r="M50" s="194"/>
      <c r="N50" s="194"/>
      <c r="O50" s="194"/>
      <c r="P50" s="199"/>
      <c r="Q50" s="32"/>
      <c r="R50" s="32"/>
      <c r="S50" s="32"/>
      <c r="T50" s="32"/>
      <c r="U50" s="32"/>
      <c r="V50" s="32"/>
      <c r="W50" s="32"/>
      <c r="X50" s="32"/>
      <c r="Y50" s="32"/>
      <c r="Z50" s="32"/>
    </row>
    <row r="51" spans="1:26" s="40" customFormat="1" ht="13.5" customHeight="1" x14ac:dyDescent="0.25">
      <c r="A51" s="32"/>
      <c r="B51" s="214"/>
      <c r="C51" s="194"/>
      <c r="D51" s="194"/>
      <c r="E51" s="194"/>
      <c r="F51" s="46" t="s">
        <v>78</v>
      </c>
      <c r="G51" s="47">
        <f t="shared" ref="G51" si="44">+E49*0.4</f>
        <v>0.26</v>
      </c>
      <c r="H51" s="48"/>
      <c r="I51" s="49"/>
      <c r="J51" s="50">
        <v>0.86499999999999999</v>
      </c>
      <c r="K51" s="194"/>
      <c r="L51" s="194"/>
      <c r="M51" s="194"/>
      <c r="N51" s="194"/>
      <c r="O51" s="194"/>
      <c r="P51" s="199"/>
      <c r="Q51" s="32"/>
      <c r="R51" s="32"/>
      <c r="S51" s="32"/>
      <c r="T51" s="32"/>
      <c r="U51" s="32"/>
      <c r="V51" s="32"/>
      <c r="W51" s="32"/>
      <c r="X51" s="32"/>
      <c r="Y51" s="32"/>
      <c r="Z51" s="32"/>
    </row>
    <row r="52" spans="1:26" s="40" customFormat="1" ht="13.5" customHeight="1" x14ac:dyDescent="0.25">
      <c r="A52" s="32"/>
      <c r="B52" s="214"/>
      <c r="C52" s="194"/>
      <c r="D52" s="194"/>
      <c r="E52" s="194"/>
      <c r="F52" s="46" t="s">
        <v>79</v>
      </c>
      <c r="G52" s="47">
        <f t="shared" ref="G52" si="45">IF(E49&lt;0.125,"NA",IF(0.125&lt;=E49,(0.8*E49)))</f>
        <v>0.52</v>
      </c>
      <c r="H52" s="48"/>
      <c r="I52" s="49"/>
      <c r="J52" s="50">
        <v>1.264</v>
      </c>
      <c r="K52" s="194"/>
      <c r="L52" s="194"/>
      <c r="M52" s="194"/>
      <c r="N52" s="194"/>
      <c r="O52" s="194"/>
      <c r="P52" s="199"/>
      <c r="Q52" s="32"/>
      <c r="R52" s="32"/>
      <c r="S52" s="32"/>
      <c r="T52" s="32"/>
      <c r="U52" s="32"/>
      <c r="V52" s="32"/>
      <c r="W52" s="32"/>
      <c r="X52" s="32"/>
      <c r="Y52" s="32"/>
      <c r="Z52" s="32"/>
    </row>
    <row r="53" spans="1:26" s="40" customFormat="1" ht="13.5" customHeight="1" thickBot="1" x14ac:dyDescent="0.3">
      <c r="A53" s="32"/>
      <c r="B53" s="215"/>
      <c r="C53" s="195"/>
      <c r="D53" s="195"/>
      <c r="E53" s="195"/>
      <c r="F53" s="51" t="s">
        <v>80</v>
      </c>
      <c r="G53" s="52">
        <f t="shared" ref="G53" si="46">+E49</f>
        <v>0.65</v>
      </c>
      <c r="H53" s="53"/>
      <c r="I53" s="54"/>
      <c r="J53" s="55">
        <v>1.083</v>
      </c>
      <c r="K53" s="195"/>
      <c r="L53" s="195"/>
      <c r="M53" s="195"/>
      <c r="N53" s="195"/>
      <c r="O53" s="195"/>
      <c r="P53" s="200"/>
      <c r="Q53" s="32"/>
      <c r="R53" s="32"/>
      <c r="S53" s="32"/>
      <c r="T53" s="32"/>
      <c r="U53" s="32"/>
      <c r="V53" s="32"/>
      <c r="W53" s="32"/>
      <c r="X53" s="32"/>
      <c r="Y53" s="32"/>
      <c r="Z53" s="32"/>
    </row>
    <row r="54" spans="1:26" s="40" customFormat="1" ht="13.5" customHeight="1" x14ac:dyDescent="0.25">
      <c r="A54" s="32"/>
      <c r="B54" s="213">
        <v>8</v>
      </c>
      <c r="C54" s="216">
        <f t="shared" ref="C54" si="47">+C49+$N$12</f>
        <v>5.6000000000000005</v>
      </c>
      <c r="D54" s="193">
        <v>0.54100000000000004</v>
      </c>
      <c r="E54" s="193">
        <v>0.51600000000000001</v>
      </c>
      <c r="F54" s="41" t="s">
        <v>76</v>
      </c>
      <c r="G54" s="42">
        <v>0</v>
      </c>
      <c r="H54" s="43"/>
      <c r="I54" s="44"/>
      <c r="J54" s="45">
        <v>0.623</v>
      </c>
      <c r="K54" s="193">
        <f t="shared" ref="K54" si="48">+IF(E54&lt;=0.12,(J56),(IF(E54&lt;0.16,((J55+2*J56+J57)/4),IF(E54&gt;=0.16,((J54+3*J55+2*J56+3*J57+J58)/10)))))</f>
        <v>1.0676999999999999</v>
      </c>
      <c r="L54" s="193">
        <f t="shared" ref="L54" si="49">ROUND(+(D49+D54)/2*(C54-C49),3)</f>
        <v>0.371</v>
      </c>
      <c r="M54" s="193">
        <f t="shared" ref="M54" si="50">ROUND(+K54*L54,4)</f>
        <v>0.39610000000000001</v>
      </c>
      <c r="N54" s="196">
        <f t="shared" ref="N54" si="51">ROUND(+M54/$M$138*100,2)</f>
        <v>7.99</v>
      </c>
      <c r="O54" s="197"/>
      <c r="P54" s="198"/>
      <c r="Q54" s="32"/>
      <c r="R54" s="32"/>
      <c r="S54" s="32"/>
      <c r="T54" s="32"/>
      <c r="U54" s="32"/>
      <c r="V54" s="32"/>
      <c r="W54" s="32"/>
      <c r="X54" s="32"/>
      <c r="Y54" s="32"/>
      <c r="Z54" s="32"/>
    </row>
    <row r="55" spans="1:26" s="40" customFormat="1" ht="13.5" customHeight="1" x14ac:dyDescent="0.25">
      <c r="A55" s="32"/>
      <c r="B55" s="214"/>
      <c r="C55" s="194"/>
      <c r="D55" s="194"/>
      <c r="E55" s="194"/>
      <c r="F55" s="46" t="s">
        <v>77</v>
      </c>
      <c r="G55" s="47">
        <f t="shared" ref="G55" si="52">IF(E54&lt;0.125,"NA",IF(0.125&lt;=E54,(0.2*E54)))</f>
        <v>0.10320000000000001</v>
      </c>
      <c r="H55" s="48"/>
      <c r="I55" s="49"/>
      <c r="J55" s="50">
        <v>0.79100000000000004</v>
      </c>
      <c r="K55" s="194"/>
      <c r="L55" s="194"/>
      <c r="M55" s="194"/>
      <c r="N55" s="194"/>
      <c r="O55" s="194"/>
      <c r="P55" s="199"/>
      <c r="Q55" s="32"/>
      <c r="R55" s="32"/>
      <c r="S55" s="32"/>
      <c r="T55" s="32"/>
      <c r="U55" s="32"/>
      <c r="V55" s="32"/>
      <c r="W55" s="32"/>
      <c r="X55" s="32"/>
      <c r="Y55" s="32"/>
      <c r="Z55" s="32"/>
    </row>
    <row r="56" spans="1:26" s="40" customFormat="1" ht="13.5" customHeight="1" x14ac:dyDescent="0.25">
      <c r="A56" s="32"/>
      <c r="B56" s="214"/>
      <c r="C56" s="194"/>
      <c r="D56" s="194"/>
      <c r="E56" s="194"/>
      <c r="F56" s="46" t="s">
        <v>78</v>
      </c>
      <c r="G56" s="47">
        <f t="shared" ref="G56" si="53">+E54*0.4</f>
        <v>0.20640000000000003</v>
      </c>
      <c r="H56" s="48"/>
      <c r="I56" s="49"/>
      <c r="J56" s="50">
        <v>0.9</v>
      </c>
      <c r="K56" s="194"/>
      <c r="L56" s="194"/>
      <c r="M56" s="194"/>
      <c r="N56" s="194"/>
      <c r="O56" s="194"/>
      <c r="P56" s="199"/>
      <c r="Q56" s="32"/>
      <c r="R56" s="32"/>
      <c r="S56" s="32"/>
      <c r="T56" s="32"/>
      <c r="U56" s="32"/>
      <c r="V56" s="32"/>
      <c r="W56" s="32"/>
      <c r="X56" s="32"/>
      <c r="Y56" s="32"/>
      <c r="Z56" s="32"/>
    </row>
    <row r="57" spans="1:26" s="40" customFormat="1" ht="13.5" customHeight="1" x14ac:dyDescent="0.25">
      <c r="A57" s="32"/>
      <c r="B57" s="214"/>
      <c r="C57" s="194"/>
      <c r="D57" s="194"/>
      <c r="E57" s="194"/>
      <c r="F57" s="46" t="s">
        <v>79</v>
      </c>
      <c r="G57" s="47">
        <f t="shared" ref="G57" si="54">IF(E54&lt;0.125,"NA",IF(0.125&lt;=E54,(0.8*E54)))</f>
        <v>0.41280000000000006</v>
      </c>
      <c r="H57" s="48"/>
      <c r="I57" s="49"/>
      <c r="J57" s="50">
        <v>1.431</v>
      </c>
      <c r="K57" s="194"/>
      <c r="L57" s="194"/>
      <c r="M57" s="194"/>
      <c r="N57" s="194"/>
      <c r="O57" s="194"/>
      <c r="P57" s="199"/>
      <c r="Q57" s="32"/>
      <c r="R57" s="32"/>
      <c r="S57" s="32"/>
      <c r="T57" s="32"/>
      <c r="U57" s="32"/>
      <c r="V57" s="32"/>
      <c r="W57" s="32"/>
      <c r="X57" s="32"/>
      <c r="Y57" s="32"/>
      <c r="Z57" s="32"/>
    </row>
    <row r="58" spans="1:26" s="40" customFormat="1" ht="13.5" customHeight="1" thickBot="1" x14ac:dyDescent="0.3">
      <c r="A58" s="32"/>
      <c r="B58" s="215"/>
      <c r="C58" s="195"/>
      <c r="D58" s="195"/>
      <c r="E58" s="195"/>
      <c r="F58" s="51" t="s">
        <v>80</v>
      </c>
      <c r="G58" s="52">
        <f t="shared" ref="G58" si="55">+E54</f>
        <v>0.51600000000000001</v>
      </c>
      <c r="H58" s="53"/>
      <c r="I58" s="54"/>
      <c r="J58" s="55">
        <v>1.5880000000000001</v>
      </c>
      <c r="K58" s="195"/>
      <c r="L58" s="195"/>
      <c r="M58" s="195"/>
      <c r="N58" s="195"/>
      <c r="O58" s="195"/>
      <c r="P58" s="200"/>
      <c r="Q58" s="32"/>
      <c r="R58" s="32"/>
      <c r="S58" s="32"/>
      <c r="T58" s="32"/>
      <c r="U58" s="32"/>
      <c r="V58" s="32"/>
      <c r="W58" s="32"/>
      <c r="X58" s="32"/>
      <c r="Y58" s="32"/>
      <c r="Z58" s="32"/>
    </row>
    <row r="59" spans="1:26" s="40" customFormat="1" ht="13.5" customHeight="1" x14ac:dyDescent="0.25">
      <c r="A59" s="32"/>
      <c r="B59" s="213">
        <v>9</v>
      </c>
      <c r="C59" s="216">
        <f t="shared" ref="C59" si="56">+C54+$N$12</f>
        <v>6.3000000000000007</v>
      </c>
      <c r="D59" s="193">
        <v>0.46700000000000003</v>
      </c>
      <c r="E59" s="193">
        <v>0.754</v>
      </c>
      <c r="F59" s="41" t="s">
        <v>76</v>
      </c>
      <c r="G59" s="42">
        <v>0</v>
      </c>
      <c r="H59" s="43"/>
      <c r="I59" s="44"/>
      <c r="J59" s="45">
        <v>0.73399999999999999</v>
      </c>
      <c r="K59" s="193">
        <f t="shared" ref="K59" si="57">+IF(E59&lt;=0.12,(J61),(IF(E59&lt;0.16,((J60+2*J61+J62)/4),IF(E59&gt;=0.16,((J59+3*J60+2*J61+3*J62+J63)/10)))))</f>
        <v>1.1251000000000002</v>
      </c>
      <c r="L59" s="193">
        <f t="shared" ref="L59" si="58">ROUND(+(D54+D59)/2*(C59-C54),3)</f>
        <v>0.35299999999999998</v>
      </c>
      <c r="M59" s="193">
        <f t="shared" ref="M59" si="59">ROUND(+K59*L59,4)</f>
        <v>0.3972</v>
      </c>
      <c r="N59" s="196">
        <f t="shared" ref="N59" si="60">ROUND(+M59/$M$138*100,2)</f>
        <v>8.01</v>
      </c>
      <c r="O59" s="197"/>
      <c r="P59" s="198"/>
      <c r="Q59" s="32"/>
      <c r="R59" s="32"/>
      <c r="S59" s="32"/>
      <c r="T59" s="32"/>
      <c r="U59" s="32"/>
      <c r="V59" s="32"/>
      <c r="W59" s="32"/>
      <c r="X59" s="32"/>
      <c r="Y59" s="32"/>
      <c r="Z59" s="32"/>
    </row>
    <row r="60" spans="1:26" s="40" customFormat="1" ht="13.5" customHeight="1" x14ac:dyDescent="0.25">
      <c r="A60" s="32"/>
      <c r="B60" s="214"/>
      <c r="C60" s="194"/>
      <c r="D60" s="194"/>
      <c r="E60" s="194"/>
      <c r="F60" s="46" t="s">
        <v>77</v>
      </c>
      <c r="G60" s="47">
        <f t="shared" ref="G60" si="61">IF(E59&lt;0.125,"NA",IF(0.125&lt;=E59,(0.2*E59)))</f>
        <v>0.15080000000000002</v>
      </c>
      <c r="H60" s="48"/>
      <c r="I60" s="49"/>
      <c r="J60" s="50">
        <v>1.038</v>
      </c>
      <c r="K60" s="194"/>
      <c r="L60" s="194"/>
      <c r="M60" s="194"/>
      <c r="N60" s="194"/>
      <c r="O60" s="194"/>
      <c r="P60" s="199"/>
      <c r="Q60" s="32"/>
      <c r="R60" s="32"/>
      <c r="S60" s="32"/>
      <c r="T60" s="32"/>
      <c r="U60" s="32"/>
      <c r="V60" s="32"/>
      <c r="W60" s="32"/>
      <c r="X60" s="32"/>
      <c r="Y60" s="32"/>
      <c r="Z60" s="32"/>
    </row>
    <row r="61" spans="1:26" s="40" customFormat="1" ht="13.5" customHeight="1" x14ac:dyDescent="0.25">
      <c r="A61" s="32"/>
      <c r="B61" s="214"/>
      <c r="C61" s="194"/>
      <c r="D61" s="194"/>
      <c r="E61" s="194"/>
      <c r="F61" s="46" t="s">
        <v>78</v>
      </c>
      <c r="G61" s="47">
        <f t="shared" ref="G61" si="62">+E59*0.4</f>
        <v>0.30160000000000003</v>
      </c>
      <c r="H61" s="48"/>
      <c r="I61" s="49"/>
      <c r="J61" s="50">
        <v>1.0049999999999999</v>
      </c>
      <c r="K61" s="194"/>
      <c r="L61" s="194"/>
      <c r="M61" s="194"/>
      <c r="N61" s="194"/>
      <c r="O61" s="194"/>
      <c r="P61" s="199"/>
      <c r="Q61" s="32"/>
      <c r="R61" s="32"/>
      <c r="S61" s="32"/>
      <c r="T61" s="32"/>
      <c r="U61" s="32"/>
      <c r="V61" s="32"/>
      <c r="W61" s="32"/>
      <c r="X61" s="32"/>
      <c r="Y61" s="32"/>
      <c r="Z61" s="32"/>
    </row>
    <row r="62" spans="1:26" s="40" customFormat="1" ht="13.5" customHeight="1" x14ac:dyDescent="0.25">
      <c r="A62" s="32"/>
      <c r="B62" s="214"/>
      <c r="C62" s="194"/>
      <c r="D62" s="194"/>
      <c r="E62" s="194"/>
      <c r="F62" s="46" t="s">
        <v>79</v>
      </c>
      <c r="G62" s="47">
        <f t="shared" ref="G62" si="63">IF(E59&lt;0.125,"NA",IF(0.125&lt;=E59,(0.8*E59)))</f>
        <v>0.60320000000000007</v>
      </c>
      <c r="H62" s="48"/>
      <c r="I62" s="49"/>
      <c r="J62" s="50">
        <v>1.31</v>
      </c>
      <c r="K62" s="194"/>
      <c r="L62" s="194"/>
      <c r="M62" s="194"/>
      <c r="N62" s="194"/>
      <c r="O62" s="194"/>
      <c r="P62" s="199"/>
      <c r="Q62" s="32"/>
      <c r="R62" s="32"/>
      <c r="S62" s="32"/>
      <c r="T62" s="32"/>
      <c r="U62" s="32"/>
      <c r="V62" s="32"/>
      <c r="W62" s="32"/>
      <c r="X62" s="32"/>
      <c r="Y62" s="32"/>
      <c r="Z62" s="32"/>
    </row>
    <row r="63" spans="1:26" s="40" customFormat="1" ht="13.5" customHeight="1" thickBot="1" x14ac:dyDescent="0.3">
      <c r="A63" s="32"/>
      <c r="B63" s="215"/>
      <c r="C63" s="195"/>
      <c r="D63" s="195"/>
      <c r="E63" s="195"/>
      <c r="F63" s="51" t="s">
        <v>80</v>
      </c>
      <c r="G63" s="52">
        <f t="shared" ref="G63" si="64">+E59</f>
        <v>0.754</v>
      </c>
      <c r="H63" s="53"/>
      <c r="I63" s="54"/>
      <c r="J63" s="55">
        <v>1.4630000000000001</v>
      </c>
      <c r="K63" s="195"/>
      <c r="L63" s="195"/>
      <c r="M63" s="195"/>
      <c r="N63" s="195"/>
      <c r="O63" s="195"/>
      <c r="P63" s="200"/>
      <c r="Q63" s="32"/>
      <c r="R63" s="32"/>
      <c r="S63" s="32"/>
      <c r="T63" s="32"/>
      <c r="U63" s="32"/>
      <c r="V63" s="32"/>
      <c r="W63" s="32"/>
      <c r="X63" s="32"/>
      <c r="Y63" s="32"/>
      <c r="Z63" s="32"/>
    </row>
    <row r="64" spans="1:26" s="40" customFormat="1" ht="13.5" customHeight="1" x14ac:dyDescent="0.25">
      <c r="A64" s="32"/>
      <c r="B64" s="213">
        <v>10</v>
      </c>
      <c r="C64" s="216">
        <f t="shared" ref="C64" si="65">+C59+$N$12</f>
        <v>7.0000000000000009</v>
      </c>
      <c r="D64" s="193">
        <v>0.39400000000000002</v>
      </c>
      <c r="E64" s="193">
        <v>0.41699999999999998</v>
      </c>
      <c r="F64" s="41" t="s">
        <v>76</v>
      </c>
      <c r="G64" s="42">
        <v>0</v>
      </c>
      <c r="H64" s="43"/>
      <c r="I64" s="44"/>
      <c r="J64" s="45">
        <v>0.93799999999999994</v>
      </c>
      <c r="K64" s="193">
        <f t="shared" ref="K64" si="66">+IF(E64&lt;=0.12,(J66),(IF(E64&lt;0.16,((J65+2*J66+J67)/4),IF(E64&gt;=0.16,((J64+3*J65+2*J66+3*J67+J68)/10)))))</f>
        <v>1.3342000000000001</v>
      </c>
      <c r="L64" s="193">
        <f t="shared" ref="L64" si="67">ROUND(+(D59+D64)/2*(C64-C59),3)</f>
        <v>0.30099999999999999</v>
      </c>
      <c r="M64" s="193">
        <f t="shared" ref="M64" si="68">ROUND(+K64*L64,4)</f>
        <v>0.40160000000000001</v>
      </c>
      <c r="N64" s="196">
        <f t="shared" ref="N64" si="69">ROUND(+M64/$M$138*100,2)</f>
        <v>8.1</v>
      </c>
      <c r="O64" s="197"/>
      <c r="P64" s="198"/>
      <c r="Q64" s="32"/>
      <c r="R64" s="32"/>
      <c r="S64" s="32"/>
      <c r="T64" s="32"/>
      <c r="U64" s="32"/>
      <c r="V64" s="32"/>
      <c r="W64" s="32"/>
      <c r="X64" s="32"/>
      <c r="Y64" s="32"/>
      <c r="Z64" s="32"/>
    </row>
    <row r="65" spans="1:26" s="40" customFormat="1" ht="13.5" customHeight="1" x14ac:dyDescent="0.25">
      <c r="A65" s="32"/>
      <c r="B65" s="214"/>
      <c r="C65" s="194"/>
      <c r="D65" s="194"/>
      <c r="E65" s="194"/>
      <c r="F65" s="46" t="s">
        <v>77</v>
      </c>
      <c r="G65" s="47">
        <f t="shared" ref="G65" si="70">IF(E64&lt;0.125,"NA",IF(0.125&lt;=E64,(0.2*E64)))</f>
        <v>8.3400000000000002E-2</v>
      </c>
      <c r="H65" s="48"/>
      <c r="I65" s="49"/>
      <c r="J65" s="50">
        <v>1.2649999999999999</v>
      </c>
      <c r="K65" s="194"/>
      <c r="L65" s="194"/>
      <c r="M65" s="194"/>
      <c r="N65" s="194"/>
      <c r="O65" s="194"/>
      <c r="P65" s="199"/>
      <c r="Q65" s="32"/>
      <c r="R65" s="32"/>
      <c r="S65" s="32"/>
      <c r="T65" s="32"/>
      <c r="U65" s="32"/>
      <c r="V65" s="32"/>
      <c r="W65" s="32"/>
      <c r="X65" s="32"/>
      <c r="Y65" s="32"/>
      <c r="Z65" s="32"/>
    </row>
    <row r="66" spans="1:26" s="40" customFormat="1" ht="13.5" customHeight="1" x14ac:dyDescent="0.25">
      <c r="A66" s="32"/>
      <c r="B66" s="214"/>
      <c r="C66" s="194"/>
      <c r="D66" s="194"/>
      <c r="E66" s="194"/>
      <c r="F66" s="46" t="s">
        <v>78</v>
      </c>
      <c r="G66" s="47">
        <f t="shared" ref="G66" si="71">+E64*0.4</f>
        <v>0.1668</v>
      </c>
      <c r="H66" s="48"/>
      <c r="I66" s="49"/>
      <c r="J66" s="50">
        <v>1.492</v>
      </c>
      <c r="K66" s="194"/>
      <c r="L66" s="194"/>
      <c r="M66" s="194"/>
      <c r="N66" s="194"/>
      <c r="O66" s="194"/>
      <c r="P66" s="199"/>
      <c r="Q66" s="32"/>
      <c r="R66" s="32"/>
      <c r="S66" s="32"/>
      <c r="T66" s="32"/>
      <c r="U66" s="32"/>
      <c r="V66" s="32"/>
      <c r="W66" s="32"/>
      <c r="X66" s="32"/>
      <c r="Y66" s="32"/>
      <c r="Z66" s="32"/>
    </row>
    <row r="67" spans="1:26" s="40" customFormat="1" ht="13.5" customHeight="1" x14ac:dyDescent="0.25">
      <c r="A67" s="32"/>
      <c r="B67" s="214"/>
      <c r="C67" s="194"/>
      <c r="D67" s="194"/>
      <c r="E67" s="194"/>
      <c r="F67" s="46" t="s">
        <v>79</v>
      </c>
      <c r="G67" s="47">
        <f t="shared" ref="G67" si="72">IF(E64&lt;0.125,"NA",IF(0.125&lt;=E64,(0.8*E64)))</f>
        <v>0.33360000000000001</v>
      </c>
      <c r="H67" s="48"/>
      <c r="I67" s="49"/>
      <c r="J67" s="50">
        <v>1.3919999999999999</v>
      </c>
      <c r="K67" s="194"/>
      <c r="L67" s="194"/>
      <c r="M67" s="194"/>
      <c r="N67" s="194"/>
      <c r="O67" s="194"/>
      <c r="P67" s="199"/>
      <c r="Q67" s="32"/>
      <c r="R67" s="32"/>
      <c r="S67" s="32"/>
      <c r="T67" s="32"/>
      <c r="U67" s="32"/>
      <c r="V67" s="32"/>
      <c r="W67" s="32"/>
      <c r="X67" s="32"/>
      <c r="Y67" s="32"/>
      <c r="Z67" s="32"/>
    </row>
    <row r="68" spans="1:26" s="40" customFormat="1" ht="13.5" customHeight="1" thickBot="1" x14ac:dyDescent="0.3">
      <c r="A68" s="32"/>
      <c r="B68" s="215"/>
      <c r="C68" s="195"/>
      <c r="D68" s="195"/>
      <c r="E68" s="195"/>
      <c r="F68" s="51" t="s">
        <v>80</v>
      </c>
      <c r="G68" s="52">
        <f t="shared" ref="G68" si="73">+E64</f>
        <v>0.41699999999999998</v>
      </c>
      <c r="H68" s="53"/>
      <c r="I68" s="54"/>
      <c r="J68" s="55">
        <v>1.4490000000000001</v>
      </c>
      <c r="K68" s="195"/>
      <c r="L68" s="195"/>
      <c r="M68" s="195"/>
      <c r="N68" s="195"/>
      <c r="O68" s="195"/>
      <c r="P68" s="200"/>
      <c r="Q68" s="32"/>
      <c r="R68" s="32"/>
      <c r="S68" s="32"/>
      <c r="T68" s="32"/>
      <c r="U68" s="32"/>
      <c r="V68" s="32"/>
      <c r="W68" s="32"/>
      <c r="X68" s="32"/>
      <c r="Y68" s="32"/>
      <c r="Z68" s="32"/>
    </row>
    <row r="69" spans="1:26" s="40" customFormat="1" ht="13.5" customHeight="1" x14ac:dyDescent="0.25">
      <c r="A69" s="32"/>
      <c r="B69" s="213">
        <v>11</v>
      </c>
      <c r="C69" s="216">
        <f t="shared" ref="C69" si="74">+C64+$N$12</f>
        <v>7.7000000000000011</v>
      </c>
      <c r="D69" s="193">
        <v>0.58599999999999997</v>
      </c>
      <c r="E69" s="193">
        <v>0.20599999999999999</v>
      </c>
      <c r="F69" s="41" t="s">
        <v>76</v>
      </c>
      <c r="G69" s="42">
        <v>0</v>
      </c>
      <c r="H69" s="43"/>
      <c r="I69" s="44"/>
      <c r="J69" s="45">
        <v>0.23699999999999999</v>
      </c>
      <c r="K69" s="193">
        <f t="shared" ref="K69" si="75">+IF(E69&lt;=0.12,(J71),(IF(E69&lt;0.16,((J70+2*J71+J72)/4),IF(E69&gt;=0.16,((J69+3*J70+2*J71+3*J72+J73)/10)))))</f>
        <v>0.9202999999999999</v>
      </c>
      <c r="L69" s="193">
        <f t="shared" ref="L69" si="76">ROUND(+(D64+D69)/2*(C69-C64),3)</f>
        <v>0.34300000000000003</v>
      </c>
      <c r="M69" s="193">
        <f t="shared" ref="M69" si="77">ROUND(+K69*L69,4)</f>
        <v>0.31569999999999998</v>
      </c>
      <c r="N69" s="196">
        <f t="shared" ref="N69" si="78">ROUND(+M69/$M$138*100,2)</f>
        <v>6.37</v>
      </c>
      <c r="O69" s="197"/>
      <c r="P69" s="198"/>
      <c r="Q69" s="32"/>
      <c r="R69" s="32"/>
      <c r="S69" s="32"/>
      <c r="T69" s="32"/>
      <c r="U69" s="32"/>
      <c r="V69" s="32"/>
      <c r="W69" s="32"/>
      <c r="X69" s="32"/>
      <c r="Y69" s="32"/>
      <c r="Z69" s="32"/>
    </row>
    <row r="70" spans="1:26" s="40" customFormat="1" ht="13.5" customHeight="1" x14ac:dyDescent="0.25">
      <c r="A70" s="32"/>
      <c r="B70" s="214"/>
      <c r="C70" s="194"/>
      <c r="D70" s="194"/>
      <c r="E70" s="194"/>
      <c r="F70" s="46" t="s">
        <v>77</v>
      </c>
      <c r="G70" s="47">
        <f t="shared" ref="G70" si="79">IF(E69&lt;0.125,"NA",IF(0.125&lt;=E69,(0.2*E69)))</f>
        <v>4.1200000000000001E-2</v>
      </c>
      <c r="H70" s="48"/>
      <c r="I70" s="49"/>
      <c r="J70" s="50">
        <v>0.23699999999999999</v>
      </c>
      <c r="K70" s="194"/>
      <c r="L70" s="194"/>
      <c r="M70" s="194"/>
      <c r="N70" s="194"/>
      <c r="O70" s="194"/>
      <c r="P70" s="199"/>
      <c r="Q70" s="32"/>
      <c r="R70" s="32"/>
      <c r="S70" s="32"/>
      <c r="T70" s="32"/>
      <c r="U70" s="32"/>
      <c r="V70" s="32"/>
      <c r="W70" s="32"/>
      <c r="X70" s="32"/>
      <c r="Y70" s="32"/>
      <c r="Z70" s="32"/>
    </row>
    <row r="71" spans="1:26" s="40" customFormat="1" ht="13.5" customHeight="1" x14ac:dyDescent="0.25">
      <c r="A71" s="32"/>
      <c r="B71" s="214"/>
      <c r="C71" s="194"/>
      <c r="D71" s="194"/>
      <c r="E71" s="194"/>
      <c r="F71" s="46" t="s">
        <v>78</v>
      </c>
      <c r="G71" s="47">
        <f t="shared" ref="G71" si="80">+E69*0.4</f>
        <v>8.2400000000000001E-2</v>
      </c>
      <c r="H71" s="48"/>
      <c r="I71" s="49"/>
      <c r="J71" s="50">
        <v>1.3</v>
      </c>
      <c r="K71" s="194"/>
      <c r="L71" s="194"/>
      <c r="M71" s="194"/>
      <c r="N71" s="194"/>
      <c r="O71" s="194"/>
      <c r="P71" s="199"/>
      <c r="Q71" s="32"/>
      <c r="R71" s="32"/>
      <c r="S71" s="32"/>
      <c r="T71" s="32"/>
      <c r="U71" s="32"/>
      <c r="V71" s="32"/>
      <c r="W71" s="32"/>
      <c r="X71" s="32"/>
      <c r="Y71" s="32"/>
      <c r="Z71" s="32"/>
    </row>
    <row r="72" spans="1:26" s="40" customFormat="1" ht="13.5" customHeight="1" x14ac:dyDescent="0.25">
      <c r="A72" s="32"/>
      <c r="B72" s="214"/>
      <c r="C72" s="194"/>
      <c r="D72" s="194"/>
      <c r="E72" s="194"/>
      <c r="F72" s="46" t="s">
        <v>79</v>
      </c>
      <c r="G72" s="47">
        <f t="shared" ref="G72" si="81">IF(E69&lt;0.125,"NA",IF(0.125&lt;=E69,(0.8*E69)))</f>
        <v>0.1648</v>
      </c>
      <c r="H72" s="48"/>
      <c r="I72" s="49"/>
      <c r="J72" s="50">
        <v>1.4350000000000001</v>
      </c>
      <c r="K72" s="194"/>
      <c r="L72" s="194"/>
      <c r="M72" s="194"/>
      <c r="N72" s="194"/>
      <c r="O72" s="194"/>
      <c r="P72" s="199"/>
      <c r="Q72" s="32"/>
      <c r="R72" s="32"/>
      <c r="S72" s="32"/>
      <c r="T72" s="32"/>
      <c r="U72" s="32"/>
      <c r="V72" s="32"/>
      <c r="W72" s="32"/>
      <c r="X72" s="32"/>
      <c r="Y72" s="32"/>
      <c r="Z72" s="32"/>
    </row>
    <row r="73" spans="1:26" s="40" customFormat="1" ht="13.5" customHeight="1" thickBot="1" x14ac:dyDescent="0.3">
      <c r="A73" s="32"/>
      <c r="B73" s="215"/>
      <c r="C73" s="195"/>
      <c r="D73" s="195"/>
      <c r="E73" s="195"/>
      <c r="F73" s="51" t="s">
        <v>80</v>
      </c>
      <c r="G73" s="52">
        <f t="shared" ref="G73" si="82">+E69</f>
        <v>0.20599999999999999</v>
      </c>
      <c r="H73" s="53"/>
      <c r="I73" s="54"/>
      <c r="J73" s="55">
        <v>1.35</v>
      </c>
      <c r="K73" s="195"/>
      <c r="L73" s="195"/>
      <c r="M73" s="195"/>
      <c r="N73" s="195"/>
      <c r="O73" s="195"/>
      <c r="P73" s="200"/>
      <c r="Q73" s="32"/>
      <c r="R73" s="32"/>
      <c r="S73" s="32"/>
      <c r="T73" s="32"/>
      <c r="U73" s="32"/>
      <c r="V73" s="32"/>
      <c r="W73" s="32"/>
      <c r="X73" s="32"/>
      <c r="Y73" s="32"/>
      <c r="Z73" s="32"/>
    </row>
    <row r="74" spans="1:26" s="40" customFormat="1" ht="13.5" customHeight="1" x14ac:dyDescent="0.25">
      <c r="A74" s="32"/>
      <c r="B74" s="213">
        <v>12</v>
      </c>
      <c r="C74" s="216">
        <f t="shared" ref="C74" si="83">+C69+$N$12</f>
        <v>8.4</v>
      </c>
      <c r="D74" s="193">
        <v>0.83</v>
      </c>
      <c r="E74" s="193">
        <v>0.65400000000000003</v>
      </c>
      <c r="F74" s="41" t="s">
        <v>76</v>
      </c>
      <c r="G74" s="42">
        <v>0</v>
      </c>
      <c r="H74" s="43"/>
      <c r="I74" s="44"/>
      <c r="J74" s="45">
        <v>1.4E-2</v>
      </c>
      <c r="K74" s="193">
        <f t="shared" ref="K74" si="84">+IF(E74&lt;=0.12,(J76),(IF(E74&lt;0.16,((J75+2*J76+J77)/4),IF(E74&gt;=0.16,((J74+3*J75+2*J76+3*J77+J78)/10)))))</f>
        <v>0.90169999999999995</v>
      </c>
      <c r="L74" s="193">
        <f t="shared" ref="L74" si="85">ROUND(+(D69+D74)/2*(C74-C69),3)</f>
        <v>0.496</v>
      </c>
      <c r="M74" s="193">
        <f t="shared" ref="M74" si="86">ROUND(+K74*L74,4)</f>
        <v>0.44719999999999999</v>
      </c>
      <c r="N74" s="196">
        <f t="shared" ref="N74" si="87">ROUND(+M74/$M$138*100,2)</f>
        <v>9.02</v>
      </c>
      <c r="O74" s="197"/>
      <c r="P74" s="198"/>
      <c r="Q74" s="32"/>
      <c r="R74" s="32"/>
      <c r="S74" s="32"/>
      <c r="T74" s="32"/>
      <c r="U74" s="32"/>
      <c r="V74" s="32"/>
      <c r="W74" s="32"/>
      <c r="X74" s="32"/>
      <c r="Y74" s="32"/>
      <c r="Z74" s="32"/>
    </row>
    <row r="75" spans="1:26" s="40" customFormat="1" ht="13.5" customHeight="1" x14ac:dyDescent="0.25">
      <c r="A75" s="32"/>
      <c r="B75" s="214"/>
      <c r="C75" s="194"/>
      <c r="D75" s="194"/>
      <c r="E75" s="194"/>
      <c r="F75" s="46" t="s">
        <v>77</v>
      </c>
      <c r="G75" s="47">
        <f t="shared" ref="G75" si="88">IF(E74&lt;0.125,"NA",IF(0.125&lt;=E74,(0.2*E74)))</f>
        <v>0.1308</v>
      </c>
      <c r="H75" s="48"/>
      <c r="I75" s="49"/>
      <c r="J75" s="50">
        <v>0.56299999999999994</v>
      </c>
      <c r="K75" s="194"/>
      <c r="L75" s="194"/>
      <c r="M75" s="194"/>
      <c r="N75" s="194"/>
      <c r="O75" s="194"/>
      <c r="P75" s="199"/>
      <c r="Q75" s="32"/>
      <c r="R75" s="32"/>
      <c r="S75" s="32"/>
      <c r="T75" s="32"/>
      <c r="U75" s="32"/>
      <c r="V75" s="32"/>
      <c r="W75" s="32"/>
      <c r="X75" s="32"/>
      <c r="Y75" s="32"/>
      <c r="Z75" s="32"/>
    </row>
    <row r="76" spans="1:26" s="40" customFormat="1" ht="13.5" customHeight="1" x14ac:dyDescent="0.25">
      <c r="A76" s="32"/>
      <c r="B76" s="214"/>
      <c r="C76" s="194"/>
      <c r="D76" s="194"/>
      <c r="E76" s="194"/>
      <c r="F76" s="46" t="s">
        <v>78</v>
      </c>
      <c r="G76" s="47">
        <f t="shared" ref="G76" si="89">+E74*0.4</f>
        <v>0.2616</v>
      </c>
      <c r="H76" s="48"/>
      <c r="I76" s="49"/>
      <c r="J76" s="50">
        <v>1.0069999999999999</v>
      </c>
      <c r="K76" s="194"/>
      <c r="L76" s="194"/>
      <c r="M76" s="194"/>
      <c r="N76" s="194"/>
      <c r="O76" s="194"/>
      <c r="P76" s="199"/>
      <c r="Q76" s="32"/>
      <c r="R76" s="32"/>
      <c r="S76" s="32"/>
      <c r="T76" s="32"/>
      <c r="U76" s="32"/>
      <c r="V76" s="32"/>
      <c r="W76" s="32"/>
      <c r="X76" s="32"/>
      <c r="Y76" s="32"/>
      <c r="Z76" s="32"/>
    </row>
    <row r="77" spans="1:26" s="40" customFormat="1" ht="13.5" customHeight="1" x14ac:dyDescent="0.25">
      <c r="A77" s="32"/>
      <c r="B77" s="214"/>
      <c r="C77" s="194"/>
      <c r="D77" s="194"/>
      <c r="E77" s="194"/>
      <c r="F77" s="46" t="s">
        <v>79</v>
      </c>
      <c r="G77" s="47">
        <f t="shared" ref="G77" si="90">IF(E74&lt;0.125,"NA",IF(0.125&lt;=E74,(0.8*E74)))</f>
        <v>0.5232</v>
      </c>
      <c r="H77" s="48"/>
      <c r="I77" s="49"/>
      <c r="J77" s="50">
        <v>1.323</v>
      </c>
      <c r="K77" s="194"/>
      <c r="L77" s="194"/>
      <c r="M77" s="194"/>
      <c r="N77" s="194"/>
      <c r="O77" s="194"/>
      <c r="P77" s="199"/>
      <c r="Q77" s="32"/>
      <c r="R77" s="32"/>
      <c r="S77" s="32"/>
      <c r="T77" s="32"/>
      <c r="U77" s="32"/>
      <c r="V77" s="32"/>
      <c r="W77" s="32"/>
      <c r="X77" s="32"/>
      <c r="Y77" s="32"/>
      <c r="Z77" s="32"/>
    </row>
    <row r="78" spans="1:26" s="40" customFormat="1" ht="13.5" customHeight="1" thickBot="1" x14ac:dyDescent="0.3">
      <c r="A78" s="32"/>
      <c r="B78" s="215"/>
      <c r="C78" s="195"/>
      <c r="D78" s="195"/>
      <c r="E78" s="195"/>
      <c r="F78" s="51" t="s">
        <v>80</v>
      </c>
      <c r="G78" s="52">
        <f t="shared" ref="G78" si="91">+E74</f>
        <v>0.65400000000000003</v>
      </c>
      <c r="H78" s="53"/>
      <c r="I78" s="54"/>
      <c r="J78" s="55">
        <v>1.331</v>
      </c>
      <c r="K78" s="195"/>
      <c r="L78" s="195"/>
      <c r="M78" s="195"/>
      <c r="N78" s="195"/>
      <c r="O78" s="195"/>
      <c r="P78" s="200"/>
      <c r="Q78" s="32"/>
      <c r="R78" s="32"/>
      <c r="S78" s="32"/>
      <c r="T78" s="32"/>
      <c r="U78" s="32"/>
      <c r="V78" s="32"/>
      <c r="W78" s="32"/>
      <c r="X78" s="32"/>
      <c r="Y78" s="32"/>
      <c r="Z78" s="32"/>
    </row>
    <row r="79" spans="1:26" s="40" customFormat="1" ht="13.5" customHeight="1" x14ac:dyDescent="0.25">
      <c r="A79" s="32"/>
      <c r="B79" s="213">
        <v>13</v>
      </c>
      <c r="C79" s="216">
        <f t="shared" ref="C79" si="92">+C74+$N$12</f>
        <v>9.1</v>
      </c>
      <c r="D79" s="193">
        <v>0.86599999999999999</v>
      </c>
      <c r="E79" s="193">
        <v>0.87</v>
      </c>
      <c r="F79" s="41" t="s">
        <v>76</v>
      </c>
      <c r="G79" s="42">
        <v>0</v>
      </c>
      <c r="H79" s="43"/>
      <c r="I79" s="44"/>
      <c r="J79" s="45">
        <v>0.54900000000000004</v>
      </c>
      <c r="K79" s="193">
        <f t="shared" ref="K79" si="93">+IF(E79&lt;=0.12,(J81),(IF(E79&lt;0.16,((J80+2*J81+J82)/4),IF(E79&gt;=0.16,((J79+3*J80+2*J81+3*J82+J83)/10)))))</f>
        <v>1.1281999999999999</v>
      </c>
      <c r="L79" s="193">
        <f t="shared" ref="L79" si="94">ROUND(+(D74+D79)/2*(C79-C74),3)</f>
        <v>0.59399999999999997</v>
      </c>
      <c r="M79" s="193">
        <f t="shared" ref="M79" si="95">ROUND(+K79*L79,4)</f>
        <v>0.67020000000000002</v>
      </c>
      <c r="N79" s="196">
        <f t="shared" ref="N79" si="96">ROUND(+M79/$M$138*100,2)</f>
        <v>13.52</v>
      </c>
      <c r="O79" s="197"/>
      <c r="P79" s="198"/>
      <c r="Q79" s="32"/>
      <c r="R79" s="32"/>
      <c r="S79" s="32"/>
      <c r="T79" s="32"/>
      <c r="U79" s="32"/>
      <c r="V79" s="32"/>
      <c r="W79" s="32"/>
      <c r="X79" s="32"/>
      <c r="Y79" s="32"/>
      <c r="Z79" s="32"/>
    </row>
    <row r="80" spans="1:26" s="40" customFormat="1" ht="13.5" customHeight="1" x14ac:dyDescent="0.25">
      <c r="A80" s="32"/>
      <c r="B80" s="214"/>
      <c r="C80" s="194"/>
      <c r="D80" s="194"/>
      <c r="E80" s="194"/>
      <c r="F80" s="46" t="s">
        <v>77</v>
      </c>
      <c r="G80" s="47">
        <f t="shared" ref="G80" si="97">IF(E79&lt;0.125,"NA",IF(0.125&lt;=E79,(0.2*E79)))</f>
        <v>0.17400000000000002</v>
      </c>
      <c r="H80" s="48"/>
      <c r="I80" s="49"/>
      <c r="J80" s="50">
        <v>0.82699999999999996</v>
      </c>
      <c r="K80" s="194"/>
      <c r="L80" s="194"/>
      <c r="M80" s="194"/>
      <c r="N80" s="194"/>
      <c r="O80" s="194"/>
      <c r="P80" s="199"/>
      <c r="Q80" s="32"/>
      <c r="R80" s="32"/>
      <c r="S80" s="32"/>
      <c r="T80" s="32"/>
      <c r="U80" s="32"/>
      <c r="V80" s="32"/>
      <c r="W80" s="32"/>
      <c r="X80" s="32"/>
      <c r="Y80" s="32"/>
      <c r="Z80" s="32"/>
    </row>
    <row r="81" spans="1:26" s="40" customFormat="1" ht="13.5" customHeight="1" x14ac:dyDescent="0.25">
      <c r="A81" s="32"/>
      <c r="B81" s="214"/>
      <c r="C81" s="194"/>
      <c r="D81" s="194"/>
      <c r="E81" s="194"/>
      <c r="F81" s="46" t="s">
        <v>78</v>
      </c>
      <c r="G81" s="47">
        <f t="shared" ref="G81" si="98">+E79*0.4</f>
        <v>0.34800000000000003</v>
      </c>
      <c r="H81" s="48"/>
      <c r="I81" s="49"/>
      <c r="J81" s="50">
        <v>1.3959999999999999</v>
      </c>
      <c r="K81" s="194"/>
      <c r="L81" s="194"/>
      <c r="M81" s="194"/>
      <c r="N81" s="194"/>
      <c r="O81" s="194"/>
      <c r="P81" s="199"/>
      <c r="Q81" s="32"/>
      <c r="R81" s="32"/>
      <c r="S81" s="32"/>
      <c r="T81" s="32"/>
      <c r="U81" s="32"/>
      <c r="V81" s="32"/>
      <c r="W81" s="32"/>
      <c r="X81" s="32"/>
      <c r="Y81" s="32"/>
      <c r="Z81" s="32"/>
    </row>
    <row r="82" spans="1:26" s="40" customFormat="1" ht="13.5" customHeight="1" x14ac:dyDescent="0.25">
      <c r="A82" s="32"/>
      <c r="B82" s="214"/>
      <c r="C82" s="194"/>
      <c r="D82" s="194"/>
      <c r="E82" s="194"/>
      <c r="F82" s="46" t="s">
        <v>79</v>
      </c>
      <c r="G82" s="47">
        <f t="shared" ref="G82" si="99">IF(E79&lt;0.125,"NA",IF(0.125&lt;=E79,(0.8*E79)))</f>
        <v>0.69600000000000006</v>
      </c>
      <c r="H82" s="48"/>
      <c r="I82" s="49"/>
      <c r="J82" s="50">
        <v>1.399</v>
      </c>
      <c r="K82" s="194"/>
      <c r="L82" s="194"/>
      <c r="M82" s="194"/>
      <c r="N82" s="194"/>
      <c r="O82" s="194"/>
      <c r="P82" s="199"/>
      <c r="Q82" s="32"/>
      <c r="R82" s="32"/>
      <c r="S82" s="32"/>
      <c r="T82" s="32"/>
      <c r="U82" s="32"/>
      <c r="V82" s="32"/>
      <c r="W82" s="32"/>
      <c r="X82" s="32"/>
      <c r="Y82" s="32"/>
      <c r="Z82" s="32"/>
    </row>
    <row r="83" spans="1:26" s="40" customFormat="1" ht="13.5" customHeight="1" thickBot="1" x14ac:dyDescent="0.3">
      <c r="A83" s="32"/>
      <c r="B83" s="215"/>
      <c r="C83" s="195"/>
      <c r="D83" s="195"/>
      <c r="E83" s="195"/>
      <c r="F83" s="51" t="s">
        <v>80</v>
      </c>
      <c r="G83" s="52">
        <f t="shared" ref="G83" si="100">+E79</f>
        <v>0.87</v>
      </c>
      <c r="H83" s="53"/>
      <c r="I83" s="54"/>
      <c r="J83" s="55">
        <v>1.2629999999999999</v>
      </c>
      <c r="K83" s="195"/>
      <c r="L83" s="195"/>
      <c r="M83" s="195"/>
      <c r="N83" s="195"/>
      <c r="O83" s="195"/>
      <c r="P83" s="200"/>
      <c r="Q83" s="32"/>
      <c r="R83" s="32"/>
      <c r="S83" s="32"/>
      <c r="T83" s="32"/>
      <c r="U83" s="32"/>
      <c r="V83" s="32"/>
      <c r="W83" s="32"/>
      <c r="X83" s="32"/>
      <c r="Y83" s="32"/>
      <c r="Z83" s="32"/>
    </row>
    <row r="84" spans="1:26" s="40" customFormat="1" ht="13.5" customHeight="1" x14ac:dyDescent="0.25">
      <c r="A84" s="32"/>
      <c r="B84" s="213">
        <v>14</v>
      </c>
      <c r="C84" s="216">
        <f t="shared" ref="C84:C109" si="101">+C79+$N$12</f>
        <v>9.7999999999999989</v>
      </c>
      <c r="D84" s="193">
        <v>0.89700000000000002</v>
      </c>
      <c r="E84" s="193">
        <v>0.81399999999999995</v>
      </c>
      <c r="F84" s="41" t="s">
        <v>76</v>
      </c>
      <c r="G84" s="42">
        <v>0</v>
      </c>
      <c r="H84" s="43"/>
      <c r="I84" s="44"/>
      <c r="J84" s="45">
        <v>0.77500000000000002</v>
      </c>
      <c r="K84" s="193">
        <f t="shared" ref="K84" si="102">+IF(E84&lt;=0.12,(J86),(IF(E84&lt;0.16,((J85+2*J86+J87)/4),IF(E84&gt;=0.16,((J84+3*J85+2*J86+3*J87+J88)/10)))))</f>
        <v>1.0306999999999999</v>
      </c>
      <c r="L84" s="193">
        <f t="shared" ref="L84" si="103">ROUND(+(D79+D84)/2*(C84-C79),3)</f>
        <v>0.61699999999999999</v>
      </c>
      <c r="M84" s="193">
        <f t="shared" ref="M84" si="104">ROUND(+K84*L84,4)</f>
        <v>0.63590000000000002</v>
      </c>
      <c r="N84" s="196">
        <f t="shared" ref="N84" si="105">ROUND(+M84/$M$138*100,2)</f>
        <v>12.83</v>
      </c>
      <c r="O84" s="197"/>
      <c r="P84" s="198"/>
      <c r="Q84" s="32"/>
      <c r="R84" s="32"/>
      <c r="S84" s="32"/>
      <c r="T84" s="32"/>
      <c r="U84" s="32"/>
      <c r="V84" s="32"/>
      <c r="W84" s="32"/>
      <c r="X84" s="32"/>
      <c r="Y84" s="32"/>
      <c r="Z84" s="32"/>
    </row>
    <row r="85" spans="1:26" s="40" customFormat="1" ht="13.5" customHeight="1" x14ac:dyDescent="0.25">
      <c r="A85" s="32"/>
      <c r="B85" s="214"/>
      <c r="C85" s="194"/>
      <c r="D85" s="194"/>
      <c r="E85" s="194"/>
      <c r="F85" s="46" t="s">
        <v>77</v>
      </c>
      <c r="G85" s="47">
        <f t="shared" ref="G85" si="106">IF(E84&lt;0.125,"NA",IF(0.125&lt;=E84,(0.2*E84)))</f>
        <v>0.1628</v>
      </c>
      <c r="H85" s="48"/>
      <c r="I85" s="49"/>
      <c r="J85" s="50">
        <v>1.0569999999999999</v>
      </c>
      <c r="K85" s="194"/>
      <c r="L85" s="194"/>
      <c r="M85" s="194"/>
      <c r="N85" s="194"/>
      <c r="O85" s="194"/>
      <c r="P85" s="199"/>
      <c r="Q85" s="32"/>
      <c r="R85" s="32"/>
      <c r="S85" s="32"/>
      <c r="T85" s="32"/>
      <c r="U85" s="32"/>
      <c r="V85" s="32"/>
      <c r="W85" s="32"/>
      <c r="X85" s="32"/>
      <c r="Y85" s="32"/>
      <c r="Z85" s="32"/>
    </row>
    <row r="86" spans="1:26" s="40" customFormat="1" ht="13.5" customHeight="1" x14ac:dyDescent="0.25">
      <c r="A86" s="32"/>
      <c r="B86" s="214"/>
      <c r="C86" s="194"/>
      <c r="D86" s="194"/>
      <c r="E86" s="194"/>
      <c r="F86" s="46" t="s">
        <v>78</v>
      </c>
      <c r="G86" s="47">
        <f t="shared" ref="G86" si="107">+E84*0.4</f>
        <v>0.3256</v>
      </c>
      <c r="H86" s="48"/>
      <c r="I86" s="49"/>
      <c r="J86" s="50">
        <v>1.0129999999999999</v>
      </c>
      <c r="K86" s="194"/>
      <c r="L86" s="194"/>
      <c r="M86" s="194"/>
      <c r="N86" s="194"/>
      <c r="O86" s="194"/>
      <c r="P86" s="199"/>
      <c r="Q86" s="32"/>
      <c r="R86" s="32"/>
      <c r="S86" s="32"/>
      <c r="T86" s="32"/>
      <c r="U86" s="32"/>
      <c r="V86" s="32"/>
      <c r="W86" s="32"/>
      <c r="X86" s="32"/>
      <c r="Y86" s="32"/>
      <c r="Z86" s="32"/>
    </row>
    <row r="87" spans="1:26" s="40" customFormat="1" ht="13.5" customHeight="1" x14ac:dyDescent="0.25">
      <c r="A87" s="32"/>
      <c r="B87" s="214"/>
      <c r="C87" s="194"/>
      <c r="D87" s="194"/>
      <c r="E87" s="194"/>
      <c r="F87" s="46" t="s">
        <v>79</v>
      </c>
      <c r="G87" s="47">
        <f t="shared" ref="G87" si="108">IF(E84&lt;0.125,"NA",IF(0.125&lt;=E84,(0.8*E84)))</f>
        <v>0.6512</v>
      </c>
      <c r="H87" s="48"/>
      <c r="I87" s="49"/>
      <c r="J87" s="50">
        <v>1.097</v>
      </c>
      <c r="K87" s="194"/>
      <c r="L87" s="194"/>
      <c r="M87" s="194"/>
      <c r="N87" s="194"/>
      <c r="O87" s="194"/>
      <c r="P87" s="199"/>
      <c r="Q87" s="32"/>
      <c r="R87" s="32"/>
      <c r="S87" s="32"/>
      <c r="T87" s="32"/>
      <c r="U87" s="32"/>
      <c r="V87" s="32"/>
      <c r="W87" s="32"/>
      <c r="X87" s="32"/>
      <c r="Y87" s="32"/>
      <c r="Z87" s="32"/>
    </row>
    <row r="88" spans="1:26" s="40" customFormat="1" ht="13.5" customHeight="1" thickBot="1" x14ac:dyDescent="0.3">
      <c r="A88" s="32"/>
      <c r="B88" s="215"/>
      <c r="C88" s="195"/>
      <c r="D88" s="195"/>
      <c r="E88" s="195"/>
      <c r="F88" s="51" t="s">
        <v>80</v>
      </c>
      <c r="G88" s="52">
        <f t="shared" ref="G88" si="109">+E84</f>
        <v>0.81399999999999995</v>
      </c>
      <c r="H88" s="53"/>
      <c r="I88" s="54"/>
      <c r="J88" s="55">
        <v>1.044</v>
      </c>
      <c r="K88" s="195"/>
      <c r="L88" s="195"/>
      <c r="M88" s="195"/>
      <c r="N88" s="195"/>
      <c r="O88" s="195"/>
      <c r="P88" s="200"/>
      <c r="Q88" s="32"/>
      <c r="R88" s="32"/>
      <c r="S88" s="32"/>
      <c r="T88" s="32"/>
      <c r="U88" s="32"/>
      <c r="V88" s="32"/>
      <c r="W88" s="32"/>
      <c r="X88" s="32"/>
      <c r="Y88" s="32"/>
      <c r="Z88" s="32"/>
    </row>
    <row r="89" spans="1:26" s="40" customFormat="1" ht="13.5" customHeight="1" x14ac:dyDescent="0.25">
      <c r="A89" s="32"/>
      <c r="B89" s="213">
        <v>15</v>
      </c>
      <c r="C89" s="216">
        <f t="shared" si="101"/>
        <v>10.499999999999998</v>
      </c>
      <c r="D89" s="193">
        <v>0.81</v>
      </c>
      <c r="E89" s="193">
        <v>0.89700000000000002</v>
      </c>
      <c r="F89" s="41" t="s">
        <v>76</v>
      </c>
      <c r="G89" s="42">
        <v>1</v>
      </c>
      <c r="H89" s="43"/>
      <c r="I89" s="44"/>
      <c r="J89" s="45"/>
      <c r="K89" s="193"/>
      <c r="L89" s="193"/>
      <c r="M89" s="193"/>
      <c r="N89" s="196"/>
      <c r="O89" s="197"/>
      <c r="P89" s="198"/>
      <c r="Q89" s="32"/>
      <c r="R89" s="32"/>
      <c r="S89" s="32"/>
      <c r="T89" s="32"/>
      <c r="U89" s="32"/>
      <c r="V89" s="32"/>
      <c r="W89" s="32"/>
      <c r="X89" s="32"/>
      <c r="Y89" s="32"/>
      <c r="Z89" s="32"/>
    </row>
    <row r="90" spans="1:26" s="40" customFormat="1" ht="13.5" customHeight="1" x14ac:dyDescent="0.25">
      <c r="A90" s="32"/>
      <c r="B90" s="214"/>
      <c r="C90" s="194"/>
      <c r="D90" s="194"/>
      <c r="E90" s="194"/>
      <c r="F90" s="46" t="s">
        <v>77</v>
      </c>
      <c r="G90" s="47">
        <f t="shared" ref="G90" si="110">IF(E89&lt;0.125,"NA",IF(0.125&lt;=E89,(0.2*E89)))</f>
        <v>0.1794</v>
      </c>
      <c r="H90" s="48"/>
      <c r="I90" s="49"/>
      <c r="J90" s="50"/>
      <c r="K90" s="194"/>
      <c r="L90" s="194"/>
      <c r="M90" s="194"/>
      <c r="N90" s="194"/>
      <c r="O90" s="194"/>
      <c r="P90" s="199"/>
      <c r="Q90" s="32"/>
      <c r="R90" s="32"/>
      <c r="S90" s="32"/>
      <c r="T90" s="32"/>
      <c r="U90" s="32"/>
      <c r="V90" s="32"/>
      <c r="W90" s="32"/>
      <c r="X90" s="32"/>
      <c r="Y90" s="32"/>
      <c r="Z90" s="32"/>
    </row>
    <row r="91" spans="1:26" s="40" customFormat="1" ht="13.5" customHeight="1" x14ac:dyDescent="0.25">
      <c r="A91" s="32"/>
      <c r="B91" s="214"/>
      <c r="C91" s="194"/>
      <c r="D91" s="194"/>
      <c r="E91" s="194"/>
      <c r="F91" s="46" t="s">
        <v>78</v>
      </c>
      <c r="G91" s="47">
        <f t="shared" ref="G91" si="111">+E89*0.4</f>
        <v>0.35880000000000001</v>
      </c>
      <c r="H91" s="48"/>
      <c r="I91" s="49"/>
      <c r="J91" s="50"/>
      <c r="K91" s="194"/>
      <c r="L91" s="194"/>
      <c r="M91" s="194"/>
      <c r="N91" s="194"/>
      <c r="O91" s="194"/>
      <c r="P91" s="199"/>
      <c r="Q91" s="32"/>
      <c r="R91" s="32"/>
      <c r="S91" s="32"/>
      <c r="T91" s="32"/>
      <c r="U91" s="32"/>
      <c r="V91" s="32"/>
      <c r="W91" s="32"/>
      <c r="X91" s="32"/>
      <c r="Y91" s="32"/>
      <c r="Z91" s="32"/>
    </row>
    <row r="92" spans="1:26" s="40" customFormat="1" ht="13.5" customHeight="1" x14ac:dyDescent="0.25">
      <c r="A92" s="32"/>
      <c r="B92" s="214"/>
      <c r="C92" s="194"/>
      <c r="D92" s="194"/>
      <c r="E92" s="194"/>
      <c r="F92" s="46" t="s">
        <v>79</v>
      </c>
      <c r="G92" s="47">
        <f t="shared" ref="G92" si="112">IF(E89&lt;0.125,"NA",IF(0.125&lt;=E89,(0.8*E89)))</f>
        <v>0.71760000000000002</v>
      </c>
      <c r="H92" s="48"/>
      <c r="I92" s="49"/>
      <c r="J92" s="50"/>
      <c r="K92" s="194"/>
      <c r="L92" s="194"/>
      <c r="M92" s="194"/>
      <c r="N92" s="194"/>
      <c r="O92" s="194"/>
      <c r="P92" s="199"/>
      <c r="Q92" s="32"/>
      <c r="R92" s="32"/>
      <c r="S92" s="32"/>
      <c r="T92" s="32"/>
      <c r="U92" s="32"/>
      <c r="V92" s="32"/>
      <c r="W92" s="32"/>
      <c r="X92" s="32"/>
      <c r="Y92" s="32"/>
      <c r="Z92" s="32"/>
    </row>
    <row r="93" spans="1:26" s="40" customFormat="1" ht="13.5" customHeight="1" thickBot="1" x14ac:dyDescent="0.3">
      <c r="A93" s="32"/>
      <c r="B93" s="215"/>
      <c r="C93" s="195"/>
      <c r="D93" s="195"/>
      <c r="E93" s="195"/>
      <c r="F93" s="51" t="s">
        <v>80</v>
      </c>
      <c r="G93" s="52">
        <f t="shared" ref="G93" si="113">+E89</f>
        <v>0.89700000000000002</v>
      </c>
      <c r="H93" s="53"/>
      <c r="I93" s="54"/>
      <c r="J93" s="55"/>
      <c r="K93" s="195"/>
      <c r="L93" s="195"/>
      <c r="M93" s="195"/>
      <c r="N93" s="195"/>
      <c r="O93" s="195"/>
      <c r="P93" s="200"/>
      <c r="Q93" s="32"/>
      <c r="R93" s="32"/>
      <c r="S93" s="32"/>
      <c r="T93" s="32"/>
      <c r="U93" s="32"/>
      <c r="V93" s="32"/>
      <c r="W93" s="32"/>
      <c r="X93" s="32"/>
      <c r="Y93" s="32"/>
      <c r="Z93" s="32"/>
    </row>
    <row r="94" spans="1:26" s="40" customFormat="1" ht="13.5" customHeight="1" x14ac:dyDescent="0.25">
      <c r="A94" s="32"/>
      <c r="B94" s="213">
        <v>16</v>
      </c>
      <c r="C94" s="216">
        <f t="shared" si="101"/>
        <v>11.199999999999998</v>
      </c>
      <c r="D94" s="193">
        <v>0.53800000000000003</v>
      </c>
      <c r="E94" s="193">
        <v>0.73899999999999999</v>
      </c>
      <c r="F94" s="41" t="s">
        <v>76</v>
      </c>
      <c r="G94" s="42">
        <v>0</v>
      </c>
      <c r="H94" s="43"/>
      <c r="I94" s="44"/>
      <c r="J94" s="45">
        <v>0.23899999999999999</v>
      </c>
      <c r="K94" s="193">
        <f t="shared" ref="K94" si="114">+IF(E94&lt;=0.12,(J96),(IF(E94&lt;0.16,((J95+2*J96+J97)/4),IF(E94&gt;=0.16,((J94+3*J95+2*J96+3*J97+J98)/10)))))</f>
        <v>0.46609999999999996</v>
      </c>
      <c r="L94" s="193">
        <f t="shared" ref="L94" si="115">ROUND(+(D89+D94)/2*(C94-C89),3)</f>
        <v>0.47199999999999998</v>
      </c>
      <c r="M94" s="193">
        <f t="shared" ref="M94" si="116">ROUND(+K94*L94,4)</f>
        <v>0.22</v>
      </c>
      <c r="N94" s="196">
        <f t="shared" ref="N94" si="117">ROUND(+M94/$M$138*100,2)</f>
        <v>4.4400000000000004</v>
      </c>
      <c r="O94" s="197"/>
      <c r="P94" s="198"/>
      <c r="Q94" s="32"/>
      <c r="R94" s="32"/>
      <c r="S94" s="32"/>
      <c r="T94" s="32"/>
      <c r="U94" s="32"/>
      <c r="V94" s="32"/>
      <c r="W94" s="32"/>
      <c r="X94" s="32"/>
      <c r="Y94" s="32"/>
      <c r="Z94" s="32"/>
    </row>
    <row r="95" spans="1:26" s="40" customFormat="1" ht="13.5" customHeight="1" x14ac:dyDescent="0.25">
      <c r="A95" s="32"/>
      <c r="B95" s="214"/>
      <c r="C95" s="194"/>
      <c r="D95" s="194"/>
      <c r="E95" s="194"/>
      <c r="F95" s="46" t="s">
        <v>77</v>
      </c>
      <c r="G95" s="47">
        <f t="shared" ref="G95" si="118">IF(E94&lt;0.125,"NA",IF(0.125&lt;=E94,(0.2*E94)))</f>
        <v>0.14780000000000001</v>
      </c>
      <c r="H95" s="48"/>
      <c r="I95" s="49"/>
      <c r="J95" s="50">
        <v>0.28599999999999998</v>
      </c>
      <c r="K95" s="194"/>
      <c r="L95" s="194"/>
      <c r="M95" s="194"/>
      <c r="N95" s="194"/>
      <c r="O95" s="194"/>
      <c r="P95" s="199"/>
      <c r="Q95" s="32"/>
      <c r="R95" s="32"/>
      <c r="S95" s="32"/>
      <c r="T95" s="32"/>
      <c r="U95" s="32"/>
      <c r="V95" s="32"/>
      <c r="W95" s="32"/>
      <c r="X95" s="32"/>
      <c r="Y95" s="32"/>
      <c r="Z95" s="32"/>
    </row>
    <row r="96" spans="1:26" s="40" customFormat="1" ht="13.5" customHeight="1" x14ac:dyDescent="0.25">
      <c r="A96" s="32"/>
      <c r="B96" s="214"/>
      <c r="C96" s="194"/>
      <c r="D96" s="194"/>
      <c r="E96" s="194"/>
      <c r="F96" s="46" t="s">
        <v>78</v>
      </c>
      <c r="G96" s="47">
        <f t="shared" ref="G96" si="119">+E94*0.4</f>
        <v>0.29560000000000003</v>
      </c>
      <c r="H96" s="48"/>
      <c r="I96" s="49"/>
      <c r="J96" s="50">
        <v>0.23599999999999999</v>
      </c>
      <c r="K96" s="194"/>
      <c r="L96" s="194"/>
      <c r="M96" s="194"/>
      <c r="N96" s="194"/>
      <c r="O96" s="194"/>
      <c r="P96" s="199"/>
      <c r="Q96" s="32"/>
      <c r="R96" s="32"/>
      <c r="S96" s="32"/>
      <c r="T96" s="32"/>
      <c r="U96" s="32"/>
      <c r="V96" s="32"/>
      <c r="W96" s="32"/>
      <c r="X96" s="32"/>
      <c r="Y96" s="32"/>
      <c r="Z96" s="32"/>
    </row>
    <row r="97" spans="1:26" s="40" customFormat="1" ht="13.5" customHeight="1" x14ac:dyDescent="0.25">
      <c r="A97" s="32"/>
      <c r="B97" s="214"/>
      <c r="C97" s="194"/>
      <c r="D97" s="194"/>
      <c r="E97" s="194"/>
      <c r="F97" s="46" t="s">
        <v>79</v>
      </c>
      <c r="G97" s="47">
        <f t="shared" ref="G97" si="120">IF(E94&lt;0.125,"NA",IF(0.125&lt;=E94,(0.8*E94)))</f>
        <v>0.59120000000000006</v>
      </c>
      <c r="H97" s="48"/>
      <c r="I97" s="49"/>
      <c r="J97" s="50">
        <v>0.73299999999999998</v>
      </c>
      <c r="K97" s="194"/>
      <c r="L97" s="194"/>
      <c r="M97" s="194"/>
      <c r="N97" s="194"/>
      <c r="O97" s="194"/>
      <c r="P97" s="199"/>
      <c r="Q97" s="32"/>
      <c r="R97" s="32"/>
      <c r="S97" s="32"/>
      <c r="T97" s="32"/>
      <c r="U97" s="32"/>
      <c r="V97" s="32"/>
      <c r="W97" s="32"/>
      <c r="X97" s="32"/>
      <c r="Y97" s="32"/>
      <c r="Z97" s="32"/>
    </row>
    <row r="98" spans="1:26" s="40" customFormat="1" ht="13.5" customHeight="1" thickBot="1" x14ac:dyDescent="0.3">
      <c r="A98" s="32"/>
      <c r="B98" s="215"/>
      <c r="C98" s="195"/>
      <c r="D98" s="195"/>
      <c r="E98" s="195"/>
      <c r="F98" s="51" t="s">
        <v>80</v>
      </c>
      <c r="G98" s="52">
        <f t="shared" ref="G98" si="121">+E94</f>
        <v>0.73899999999999999</v>
      </c>
      <c r="H98" s="53"/>
      <c r="I98" s="54"/>
      <c r="J98" s="55">
        <v>0.89300000000000002</v>
      </c>
      <c r="K98" s="195"/>
      <c r="L98" s="195"/>
      <c r="M98" s="195"/>
      <c r="N98" s="195"/>
      <c r="O98" s="195"/>
      <c r="P98" s="200"/>
      <c r="Q98" s="32"/>
      <c r="R98" s="32"/>
      <c r="S98" s="32"/>
      <c r="T98" s="32"/>
      <c r="U98" s="32"/>
      <c r="V98" s="32"/>
      <c r="W98" s="32"/>
      <c r="X98" s="32"/>
      <c r="Y98" s="32"/>
      <c r="Z98" s="32"/>
    </row>
    <row r="99" spans="1:26" s="40" customFormat="1" ht="13.5" customHeight="1" x14ac:dyDescent="0.25">
      <c r="A99" s="32"/>
      <c r="B99" s="213">
        <v>17</v>
      </c>
      <c r="C99" s="216">
        <f t="shared" si="101"/>
        <v>11.899999999999997</v>
      </c>
      <c r="D99" s="193">
        <v>0.23200000000000001</v>
      </c>
      <c r="E99" s="193">
        <v>0.126</v>
      </c>
      <c r="F99" s="41" t="s">
        <v>76</v>
      </c>
      <c r="G99" s="42">
        <v>0</v>
      </c>
      <c r="H99" s="43"/>
      <c r="I99" s="44"/>
      <c r="J99" s="45"/>
      <c r="K99" s="193">
        <f t="shared" ref="K99" si="122">+IF(E99&lt;=0.12,(J101),(IF(E99&lt;0.16,((J100+2*J101+J102)/4),IF(E99&gt;=0.16,((J99+3*J100+2*J101+3*J102+J103)/10)))))</f>
        <v>0.7034999999999999</v>
      </c>
      <c r="L99" s="193">
        <f t="shared" ref="L99" si="123">ROUND(+(D94+D99)/2*(C99-C94),3)</f>
        <v>0.27</v>
      </c>
      <c r="M99" s="193">
        <f t="shared" ref="M99" si="124">ROUND(+K99*L99,4)</f>
        <v>0.18990000000000001</v>
      </c>
      <c r="N99" s="196">
        <f t="shared" ref="N99" si="125">ROUND(+M99/$M$138*100,2)</f>
        <v>3.83</v>
      </c>
      <c r="O99" s="197"/>
      <c r="P99" s="198"/>
      <c r="Q99" s="32"/>
      <c r="R99" s="32"/>
      <c r="S99" s="32"/>
      <c r="T99" s="32"/>
      <c r="U99" s="32"/>
      <c r="V99" s="32"/>
      <c r="W99" s="32"/>
      <c r="X99" s="32"/>
      <c r="Y99" s="32"/>
      <c r="Z99" s="32"/>
    </row>
    <row r="100" spans="1:26" s="40" customFormat="1" ht="13.5" customHeight="1" x14ac:dyDescent="0.25">
      <c r="A100" s="32"/>
      <c r="B100" s="214"/>
      <c r="C100" s="194"/>
      <c r="D100" s="194"/>
      <c r="E100" s="194"/>
      <c r="F100" s="46" t="s">
        <v>77</v>
      </c>
      <c r="G100" s="47">
        <f t="shared" ref="G100" si="126">IF(E99&lt;0.125,"NA",IF(0.125&lt;=E99,(0.2*E99)))</f>
        <v>2.52E-2</v>
      </c>
      <c r="H100" s="48"/>
      <c r="I100" s="49"/>
      <c r="J100" s="50">
        <v>0.52600000000000002</v>
      </c>
      <c r="K100" s="194"/>
      <c r="L100" s="194"/>
      <c r="M100" s="194"/>
      <c r="N100" s="194"/>
      <c r="O100" s="194"/>
      <c r="P100" s="199"/>
      <c r="Q100" s="32"/>
      <c r="R100" s="32"/>
      <c r="S100" s="32"/>
      <c r="T100" s="32"/>
      <c r="U100" s="32"/>
      <c r="V100" s="32"/>
      <c r="W100" s="32"/>
      <c r="X100" s="32"/>
      <c r="Y100" s="32"/>
      <c r="Z100" s="32"/>
    </row>
    <row r="101" spans="1:26" s="40" customFormat="1" ht="13.5" customHeight="1" x14ac:dyDescent="0.25">
      <c r="A101" s="32"/>
      <c r="B101" s="214"/>
      <c r="C101" s="194"/>
      <c r="D101" s="194"/>
      <c r="E101" s="194"/>
      <c r="F101" s="46" t="s">
        <v>78</v>
      </c>
      <c r="G101" s="47">
        <f t="shared" ref="G101" si="127">+E99*0.4</f>
        <v>5.04E-2</v>
      </c>
      <c r="H101" s="48"/>
      <c r="I101" s="49"/>
      <c r="J101" s="50">
        <v>0.83499999999999996</v>
      </c>
      <c r="K101" s="194"/>
      <c r="L101" s="194"/>
      <c r="M101" s="194"/>
      <c r="N101" s="194"/>
      <c r="O101" s="194"/>
      <c r="P101" s="199"/>
      <c r="Q101" s="32"/>
      <c r="R101" s="32"/>
      <c r="S101" s="32"/>
      <c r="T101" s="32"/>
      <c r="U101" s="32"/>
      <c r="V101" s="32"/>
      <c r="W101" s="32"/>
      <c r="X101" s="32"/>
      <c r="Y101" s="32"/>
      <c r="Z101" s="32"/>
    </row>
    <row r="102" spans="1:26" s="40" customFormat="1" ht="13.5" customHeight="1" x14ac:dyDescent="0.25">
      <c r="A102" s="32"/>
      <c r="B102" s="214"/>
      <c r="C102" s="194"/>
      <c r="D102" s="194"/>
      <c r="E102" s="194"/>
      <c r="F102" s="46" t="s">
        <v>79</v>
      </c>
      <c r="G102" s="47">
        <f t="shared" ref="G102" si="128">IF(E99&lt;0.125,"NA",IF(0.125&lt;=E99,(0.8*E99)))</f>
        <v>0.1008</v>
      </c>
      <c r="H102" s="48"/>
      <c r="I102" s="49"/>
      <c r="J102" s="50">
        <v>0.61799999999999999</v>
      </c>
      <c r="K102" s="194"/>
      <c r="L102" s="194"/>
      <c r="M102" s="194"/>
      <c r="N102" s="194"/>
      <c r="O102" s="194"/>
      <c r="P102" s="199"/>
      <c r="Q102" s="32"/>
      <c r="R102" s="32"/>
      <c r="S102" s="32"/>
      <c r="T102" s="32"/>
      <c r="U102" s="32"/>
      <c r="V102" s="32"/>
      <c r="W102" s="32"/>
      <c r="X102" s="32"/>
      <c r="Y102" s="32"/>
      <c r="Z102" s="32"/>
    </row>
    <row r="103" spans="1:26" s="40" customFormat="1" ht="13.5" customHeight="1" thickBot="1" x14ac:dyDescent="0.3">
      <c r="A103" s="32"/>
      <c r="B103" s="215"/>
      <c r="C103" s="195"/>
      <c r="D103" s="195"/>
      <c r="E103" s="195"/>
      <c r="F103" s="51" t="s">
        <v>80</v>
      </c>
      <c r="G103" s="52">
        <f t="shared" ref="G103" si="129">+E99</f>
        <v>0.126</v>
      </c>
      <c r="H103" s="53"/>
      <c r="I103" s="54"/>
      <c r="J103" s="55"/>
      <c r="K103" s="195"/>
      <c r="L103" s="195"/>
      <c r="M103" s="195"/>
      <c r="N103" s="195"/>
      <c r="O103" s="195"/>
      <c r="P103" s="200"/>
      <c r="Q103" s="32"/>
      <c r="R103" s="32"/>
      <c r="S103" s="32"/>
      <c r="T103" s="32"/>
      <c r="U103" s="32"/>
      <c r="V103" s="32"/>
      <c r="W103" s="32"/>
      <c r="X103" s="32"/>
      <c r="Y103" s="32"/>
      <c r="Z103" s="32"/>
    </row>
    <row r="104" spans="1:26" s="40" customFormat="1" ht="13.5" customHeight="1" x14ac:dyDescent="0.25">
      <c r="A104" s="32"/>
      <c r="B104" s="213">
        <v>18</v>
      </c>
      <c r="C104" s="216">
        <f t="shared" si="101"/>
        <v>12.599999999999996</v>
      </c>
      <c r="D104" s="193">
        <v>0.115</v>
      </c>
      <c r="E104" s="193">
        <v>0.14299999999999999</v>
      </c>
      <c r="F104" s="41" t="s">
        <v>76</v>
      </c>
      <c r="G104" s="42">
        <v>0</v>
      </c>
      <c r="H104" s="43"/>
      <c r="I104" s="44"/>
      <c r="J104" s="45"/>
      <c r="K104" s="193">
        <f t="shared" ref="K104" si="130">+IF(E104&lt;=0.12,(J106),(IF(E104&lt;0.16,((J105+2*J106+J107)/4),IF(E104&gt;=0.16,((J104+3*J105+2*J106+3*J107+J108)/10)))))</f>
        <v>0.24299999999999999</v>
      </c>
      <c r="L104" s="193">
        <f t="shared" ref="L104" si="131">ROUND(+(D99+D104)/2*(C104-C99),3)</f>
        <v>0.121</v>
      </c>
      <c r="M104" s="193">
        <f t="shared" ref="M104" si="132">ROUND(+K104*L104,4)</f>
        <v>2.9399999999999999E-2</v>
      </c>
      <c r="N104" s="196">
        <f t="shared" ref="N104" si="133">ROUND(+M104/$M$138*100,2)</f>
        <v>0.59</v>
      </c>
      <c r="O104" s="197"/>
      <c r="P104" s="198"/>
      <c r="Q104" s="32"/>
      <c r="R104" s="32"/>
      <c r="S104" s="32"/>
      <c r="T104" s="32"/>
      <c r="U104" s="32"/>
      <c r="V104" s="32"/>
      <c r="W104" s="32"/>
      <c r="X104" s="32"/>
      <c r="Y104" s="32"/>
      <c r="Z104" s="32"/>
    </row>
    <row r="105" spans="1:26" s="40" customFormat="1" ht="13.5" customHeight="1" x14ac:dyDescent="0.25">
      <c r="A105" s="32"/>
      <c r="B105" s="214"/>
      <c r="C105" s="194"/>
      <c r="D105" s="194"/>
      <c r="E105" s="194"/>
      <c r="F105" s="46" t="s">
        <v>77</v>
      </c>
      <c r="G105" s="47">
        <f t="shared" ref="G105" si="134">IF(E104&lt;0.125,"NA",IF(0.125&lt;=E104,(0.2*E104)))</f>
        <v>2.86E-2</v>
      </c>
      <c r="H105" s="48"/>
      <c r="I105" s="49"/>
      <c r="J105" s="50">
        <v>0.17799999999999999</v>
      </c>
      <c r="K105" s="194"/>
      <c r="L105" s="194"/>
      <c r="M105" s="194"/>
      <c r="N105" s="194"/>
      <c r="O105" s="194"/>
      <c r="P105" s="199"/>
      <c r="Q105" s="32"/>
      <c r="R105" s="32"/>
      <c r="S105" s="32"/>
      <c r="T105" s="32"/>
      <c r="U105" s="32"/>
      <c r="V105" s="32"/>
      <c r="W105" s="32"/>
      <c r="X105" s="32"/>
      <c r="Y105" s="32"/>
      <c r="Z105" s="32"/>
    </row>
    <row r="106" spans="1:26" s="40" customFormat="1" ht="13.5" customHeight="1" x14ac:dyDescent="0.25">
      <c r="A106" s="32"/>
      <c r="B106" s="214"/>
      <c r="C106" s="194"/>
      <c r="D106" s="194"/>
      <c r="E106" s="194"/>
      <c r="F106" s="46" t="s">
        <v>78</v>
      </c>
      <c r="G106" s="47">
        <f t="shared" ref="G106" si="135">+E104*0.4</f>
        <v>5.7200000000000001E-2</v>
      </c>
      <c r="H106" s="48"/>
      <c r="I106" s="49"/>
      <c r="J106" s="50">
        <v>0.28499999999999998</v>
      </c>
      <c r="K106" s="194"/>
      <c r="L106" s="194"/>
      <c r="M106" s="194"/>
      <c r="N106" s="194"/>
      <c r="O106" s="194"/>
      <c r="P106" s="199"/>
      <c r="Q106" s="32"/>
      <c r="R106" s="32"/>
      <c r="S106" s="32"/>
      <c r="T106" s="32"/>
      <c r="U106" s="32"/>
      <c r="V106" s="32"/>
      <c r="W106" s="32"/>
      <c r="X106" s="32"/>
      <c r="Y106" s="32"/>
      <c r="Z106" s="32"/>
    </row>
    <row r="107" spans="1:26" s="40" customFormat="1" ht="13.5" customHeight="1" x14ac:dyDescent="0.25">
      <c r="A107" s="32"/>
      <c r="B107" s="214"/>
      <c r="C107" s="194"/>
      <c r="D107" s="194"/>
      <c r="E107" s="194"/>
      <c r="F107" s="46" t="s">
        <v>79</v>
      </c>
      <c r="G107" s="47">
        <f t="shared" ref="G107" si="136">IF(E104&lt;0.125,"NA",IF(0.125&lt;=E104,(0.8*E104)))</f>
        <v>0.1144</v>
      </c>
      <c r="H107" s="48"/>
      <c r="I107" s="49"/>
      <c r="J107" s="50">
        <v>0.224</v>
      </c>
      <c r="K107" s="194"/>
      <c r="L107" s="194"/>
      <c r="M107" s="194"/>
      <c r="N107" s="194"/>
      <c r="O107" s="194"/>
      <c r="P107" s="199"/>
      <c r="Q107" s="32"/>
      <c r="R107" s="32"/>
      <c r="S107" s="32"/>
      <c r="T107" s="32"/>
      <c r="U107" s="32"/>
      <c r="V107" s="32"/>
      <c r="W107" s="32"/>
      <c r="X107" s="32"/>
      <c r="Y107" s="32"/>
      <c r="Z107" s="32"/>
    </row>
    <row r="108" spans="1:26" s="40" customFormat="1" ht="13.5" customHeight="1" thickBot="1" x14ac:dyDescent="0.3">
      <c r="A108" s="32"/>
      <c r="B108" s="215"/>
      <c r="C108" s="195"/>
      <c r="D108" s="195"/>
      <c r="E108" s="195"/>
      <c r="F108" s="51" t="s">
        <v>80</v>
      </c>
      <c r="G108" s="52">
        <f t="shared" ref="G108" si="137">+E104</f>
        <v>0.14299999999999999</v>
      </c>
      <c r="H108" s="53"/>
      <c r="I108" s="54"/>
      <c r="J108" s="55"/>
      <c r="K108" s="195"/>
      <c r="L108" s="195"/>
      <c r="M108" s="195"/>
      <c r="N108" s="195"/>
      <c r="O108" s="195"/>
      <c r="P108" s="200"/>
      <c r="Q108" s="32"/>
      <c r="R108" s="32"/>
      <c r="S108" s="32"/>
      <c r="T108" s="32"/>
      <c r="U108" s="32"/>
      <c r="V108" s="32"/>
      <c r="W108" s="32"/>
      <c r="X108" s="32"/>
      <c r="Y108" s="32"/>
      <c r="Z108" s="32"/>
    </row>
    <row r="109" spans="1:26" s="40" customFormat="1" ht="13.5" customHeight="1" x14ac:dyDescent="0.25">
      <c r="A109" s="32"/>
      <c r="B109" s="213">
        <v>19</v>
      </c>
      <c r="C109" s="216">
        <f t="shared" si="101"/>
        <v>13.299999999999995</v>
      </c>
      <c r="D109" s="193">
        <v>0.11700000000000001</v>
      </c>
      <c r="E109" s="193">
        <v>0.124</v>
      </c>
      <c r="F109" s="41" t="s">
        <v>76</v>
      </c>
      <c r="G109" s="42">
        <v>0</v>
      </c>
      <c r="H109" s="43"/>
      <c r="I109" s="44"/>
      <c r="J109" s="45">
        <v>0.33800000000000002</v>
      </c>
      <c r="K109" s="193">
        <f t="shared" ref="K109" si="138">+IF(E109&lt;=0.12,(J111),(IF(E109&lt;0.16,((J110+2*J111+J112)/4),IF(E109&gt;=0.16,((J109+3*J110+2*J111+3*J112+J113)/10)))))</f>
        <v>0.23699999999999999</v>
      </c>
      <c r="L109" s="193">
        <f t="shared" ref="L109" si="139">ROUND(+(D104+D109)/2*(C109-C104),3)</f>
        <v>8.1000000000000003E-2</v>
      </c>
      <c r="M109" s="193">
        <f t="shared" ref="M109" si="140">ROUND(+K109*L109,4)</f>
        <v>1.9199999999999998E-2</v>
      </c>
      <c r="N109" s="196">
        <f t="shared" ref="N109" si="141">ROUND(+M109/$M$138*100,2)</f>
        <v>0.39</v>
      </c>
      <c r="O109" s="197"/>
      <c r="P109" s="198"/>
      <c r="Q109" s="32"/>
      <c r="R109" s="32"/>
      <c r="S109" s="32"/>
      <c r="T109" s="32"/>
      <c r="U109" s="32"/>
      <c r="V109" s="32"/>
      <c r="W109" s="32"/>
      <c r="X109" s="32"/>
      <c r="Y109" s="32"/>
      <c r="Z109" s="32"/>
    </row>
    <row r="110" spans="1:26" s="40" customFormat="1" ht="13.5" customHeight="1" x14ac:dyDescent="0.25">
      <c r="A110" s="32"/>
      <c r="B110" s="214"/>
      <c r="C110" s="194"/>
      <c r="D110" s="194"/>
      <c r="E110" s="194"/>
      <c r="F110" s="46" t="s">
        <v>77</v>
      </c>
      <c r="G110" s="47" t="str">
        <f t="shared" ref="G110" si="142">IF(E109&lt;0.125,"NA",IF(0.125&lt;=E109,(0.2*E109)))</f>
        <v>NA</v>
      </c>
      <c r="H110" s="48"/>
      <c r="I110" s="49"/>
      <c r="J110" s="50"/>
      <c r="K110" s="194"/>
      <c r="L110" s="194"/>
      <c r="M110" s="194"/>
      <c r="N110" s="194"/>
      <c r="O110" s="194"/>
      <c r="P110" s="199"/>
      <c r="Q110" s="32"/>
      <c r="R110" s="32"/>
      <c r="S110" s="32"/>
      <c r="T110" s="32"/>
      <c r="U110" s="32"/>
      <c r="V110" s="32"/>
      <c r="W110" s="32"/>
      <c r="X110" s="32"/>
      <c r="Y110" s="32"/>
      <c r="Z110" s="32"/>
    </row>
    <row r="111" spans="1:26" s="40" customFormat="1" ht="13.5" customHeight="1" x14ac:dyDescent="0.25">
      <c r="A111" s="32"/>
      <c r="B111" s="214"/>
      <c r="C111" s="194"/>
      <c r="D111" s="194"/>
      <c r="E111" s="194"/>
      <c r="F111" s="46" t="s">
        <v>78</v>
      </c>
      <c r="G111" s="47">
        <f t="shared" ref="G111" si="143">+E109*0.4</f>
        <v>4.9600000000000005E-2</v>
      </c>
      <c r="H111" s="48"/>
      <c r="I111" s="49"/>
      <c r="J111" s="50">
        <v>0.47399999999999998</v>
      </c>
      <c r="K111" s="194"/>
      <c r="L111" s="194"/>
      <c r="M111" s="194"/>
      <c r="N111" s="194"/>
      <c r="O111" s="194"/>
      <c r="P111" s="199"/>
      <c r="Q111" s="32"/>
      <c r="R111" s="32"/>
      <c r="S111" s="32"/>
      <c r="T111" s="32"/>
      <c r="U111" s="32"/>
      <c r="V111" s="32"/>
      <c r="W111" s="32"/>
      <c r="X111" s="32"/>
      <c r="Y111" s="32"/>
      <c r="Z111" s="32"/>
    </row>
    <row r="112" spans="1:26" s="40" customFormat="1" ht="13.5" customHeight="1" x14ac:dyDescent="0.25">
      <c r="A112" s="32"/>
      <c r="B112" s="214"/>
      <c r="C112" s="194"/>
      <c r="D112" s="194"/>
      <c r="E112" s="194"/>
      <c r="F112" s="46" t="s">
        <v>79</v>
      </c>
      <c r="G112" s="47" t="str">
        <f t="shared" ref="G112" si="144">IF(E109&lt;0.125,"NA",IF(0.125&lt;=E109,(0.8*E109)))</f>
        <v>NA</v>
      </c>
      <c r="H112" s="48"/>
      <c r="I112" s="49"/>
      <c r="J112" s="50"/>
      <c r="K112" s="194"/>
      <c r="L112" s="194"/>
      <c r="M112" s="194"/>
      <c r="N112" s="194"/>
      <c r="O112" s="194"/>
      <c r="P112" s="199"/>
      <c r="Q112" s="32"/>
      <c r="R112" s="32"/>
      <c r="S112" s="32"/>
      <c r="T112" s="32"/>
      <c r="U112" s="32"/>
      <c r="V112" s="32"/>
      <c r="W112" s="32"/>
      <c r="X112" s="32"/>
      <c r="Y112" s="32"/>
      <c r="Z112" s="32"/>
    </row>
    <row r="113" spans="1:26" s="40" customFormat="1" ht="13.5" customHeight="1" thickBot="1" x14ac:dyDescent="0.3">
      <c r="A113" s="32"/>
      <c r="B113" s="215"/>
      <c r="C113" s="195"/>
      <c r="D113" s="195"/>
      <c r="E113" s="195"/>
      <c r="F113" s="51" t="s">
        <v>80</v>
      </c>
      <c r="G113" s="52">
        <f t="shared" ref="G113" si="145">+E109</f>
        <v>0.124</v>
      </c>
      <c r="H113" s="53"/>
      <c r="I113" s="54"/>
      <c r="J113" s="55">
        <v>0.42</v>
      </c>
      <c r="K113" s="195"/>
      <c r="L113" s="195"/>
      <c r="M113" s="195"/>
      <c r="N113" s="195"/>
      <c r="O113" s="195"/>
      <c r="P113" s="200"/>
      <c r="Q113" s="32"/>
      <c r="R113" s="32"/>
      <c r="S113" s="32"/>
      <c r="T113" s="32"/>
      <c r="U113" s="32"/>
      <c r="V113" s="32"/>
      <c r="W113" s="32"/>
      <c r="X113" s="32"/>
      <c r="Y113" s="32"/>
      <c r="Z113" s="32"/>
    </row>
    <row r="114" spans="1:26" s="40" customFormat="1" ht="13.5" customHeight="1" x14ac:dyDescent="0.25">
      <c r="A114" s="32"/>
      <c r="B114" s="213">
        <v>20</v>
      </c>
      <c r="C114" s="216">
        <f>+C109+0.6</f>
        <v>13.899999999999995</v>
      </c>
      <c r="D114" s="193">
        <v>4.2999999999999997E-2</v>
      </c>
      <c r="E114" s="193">
        <v>8.7999999999999995E-2</v>
      </c>
      <c r="F114" s="41" t="s">
        <v>76</v>
      </c>
      <c r="G114" s="42">
        <v>0</v>
      </c>
      <c r="H114" s="43"/>
      <c r="I114" s="44"/>
      <c r="J114" s="45"/>
      <c r="K114" s="193">
        <f t="shared" ref="K114" si="146">+IF(E114&lt;=0.12,(J116),(IF(E114&lt;0.16,((J115+2*J116+J117)/4),IF(E114&gt;=0.16,((J114+3*J115+2*J116+3*J117+J118)/10)))))</f>
        <v>0.23300000000000001</v>
      </c>
      <c r="L114" s="193">
        <f t="shared" ref="L114" si="147">ROUND(+(D109+D114)/2*(C114-C109),3)</f>
        <v>4.8000000000000001E-2</v>
      </c>
      <c r="M114" s="193">
        <f t="shared" ref="M114" si="148">ROUND(+K114*L114,4)</f>
        <v>1.12E-2</v>
      </c>
      <c r="N114" s="196">
        <f t="shared" ref="N114" si="149">ROUND(+M114/$M$138*100,2)</f>
        <v>0.23</v>
      </c>
      <c r="O114" s="197"/>
      <c r="P114" s="198"/>
      <c r="Q114" s="32"/>
      <c r="R114" s="32"/>
      <c r="S114" s="32"/>
      <c r="T114" s="32"/>
      <c r="U114" s="32"/>
      <c r="V114" s="32"/>
      <c r="W114" s="32"/>
      <c r="X114" s="32"/>
      <c r="Y114" s="32"/>
      <c r="Z114" s="32"/>
    </row>
    <row r="115" spans="1:26" s="40" customFormat="1" ht="13.5" customHeight="1" x14ac:dyDescent="0.25">
      <c r="A115" s="32"/>
      <c r="B115" s="214"/>
      <c r="C115" s="194"/>
      <c r="D115" s="194"/>
      <c r="E115" s="194"/>
      <c r="F115" s="46" t="s">
        <v>77</v>
      </c>
      <c r="G115" s="47" t="str">
        <f t="shared" ref="G115" si="150">IF(E114&lt;0.125,"NA",IF(0.125&lt;=E114,(0.2*E114)))</f>
        <v>NA</v>
      </c>
      <c r="H115" s="48"/>
      <c r="I115" s="49"/>
      <c r="J115" s="50"/>
      <c r="K115" s="194"/>
      <c r="L115" s="194"/>
      <c r="M115" s="194"/>
      <c r="N115" s="194"/>
      <c r="O115" s="194"/>
      <c r="P115" s="199"/>
      <c r="Q115" s="32"/>
      <c r="R115" s="32"/>
      <c r="S115" s="32"/>
      <c r="T115" s="32"/>
      <c r="U115" s="32"/>
      <c r="V115" s="32"/>
      <c r="W115" s="32"/>
      <c r="X115" s="32"/>
      <c r="Y115" s="32"/>
      <c r="Z115" s="32"/>
    </row>
    <row r="116" spans="1:26" s="40" customFormat="1" ht="13.5" customHeight="1" x14ac:dyDescent="0.25">
      <c r="A116" s="32"/>
      <c r="B116" s="214"/>
      <c r="C116" s="194"/>
      <c r="D116" s="194"/>
      <c r="E116" s="194"/>
      <c r="F116" s="46" t="s">
        <v>78</v>
      </c>
      <c r="G116" s="47">
        <f t="shared" ref="G116" si="151">+E114*0.4</f>
        <v>3.5200000000000002E-2</v>
      </c>
      <c r="H116" s="48"/>
      <c r="I116" s="49"/>
      <c r="J116" s="50">
        <v>0.23300000000000001</v>
      </c>
      <c r="K116" s="194"/>
      <c r="L116" s="194"/>
      <c r="M116" s="194"/>
      <c r="N116" s="194"/>
      <c r="O116" s="194"/>
      <c r="P116" s="199"/>
      <c r="Q116" s="32"/>
      <c r="R116" s="32"/>
      <c r="S116" s="32"/>
      <c r="T116" s="32"/>
      <c r="U116" s="32"/>
      <c r="V116" s="32"/>
      <c r="W116" s="32"/>
      <c r="X116" s="32"/>
      <c r="Y116" s="32"/>
      <c r="Z116" s="32"/>
    </row>
    <row r="117" spans="1:26" s="40" customFormat="1" ht="13.5" customHeight="1" x14ac:dyDescent="0.25">
      <c r="A117" s="32"/>
      <c r="B117" s="214"/>
      <c r="C117" s="194"/>
      <c r="D117" s="194"/>
      <c r="E117" s="194"/>
      <c r="F117" s="46" t="s">
        <v>79</v>
      </c>
      <c r="G117" s="47" t="str">
        <f t="shared" ref="G117" si="152">IF(E114&lt;0.125,"NA",IF(0.125&lt;=E114,(0.8*E114)))</f>
        <v>NA</v>
      </c>
      <c r="H117" s="48"/>
      <c r="I117" s="49"/>
      <c r="J117" s="50"/>
      <c r="K117" s="194"/>
      <c r="L117" s="194"/>
      <c r="M117" s="194"/>
      <c r="N117" s="194"/>
      <c r="O117" s="194"/>
      <c r="P117" s="199"/>
      <c r="Q117" s="32"/>
      <c r="R117" s="32"/>
      <c r="S117" s="32"/>
      <c r="T117" s="32"/>
      <c r="U117" s="32"/>
      <c r="V117" s="32"/>
      <c r="W117" s="32"/>
      <c r="X117" s="32"/>
      <c r="Y117" s="32"/>
      <c r="Z117" s="32"/>
    </row>
    <row r="118" spans="1:26" s="40" customFormat="1" ht="13.5" customHeight="1" thickBot="1" x14ac:dyDescent="0.3">
      <c r="A118" s="32"/>
      <c r="B118" s="215"/>
      <c r="C118" s="195"/>
      <c r="D118" s="195"/>
      <c r="E118" s="195"/>
      <c r="F118" s="51" t="s">
        <v>80</v>
      </c>
      <c r="G118" s="52">
        <f t="shared" ref="G118" si="153">+E114</f>
        <v>8.7999999999999995E-2</v>
      </c>
      <c r="H118" s="53"/>
      <c r="I118" s="54"/>
      <c r="J118" s="55">
        <v>9.1999999999999998E-2</v>
      </c>
      <c r="K118" s="195"/>
      <c r="L118" s="195"/>
      <c r="M118" s="195"/>
      <c r="N118" s="195"/>
      <c r="O118" s="195"/>
      <c r="P118" s="200"/>
      <c r="Q118" s="32"/>
      <c r="R118" s="32"/>
      <c r="S118" s="32"/>
      <c r="T118" s="32"/>
      <c r="U118" s="32"/>
      <c r="V118" s="32"/>
      <c r="W118" s="32"/>
      <c r="X118" s="32"/>
      <c r="Y118" s="32"/>
      <c r="Z118" s="32"/>
    </row>
    <row r="119" spans="1:26" s="3" customFormat="1" ht="13.5" customHeight="1" x14ac:dyDescent="0.2">
      <c r="B119" s="201" t="s">
        <v>28</v>
      </c>
      <c r="C119" s="204"/>
      <c r="D119" s="205"/>
      <c r="E119" s="205"/>
      <c r="F119" s="205"/>
      <c r="G119" s="205"/>
      <c r="H119" s="205"/>
      <c r="I119" s="205"/>
      <c r="J119" s="205"/>
      <c r="K119" s="205"/>
      <c r="L119" s="205"/>
      <c r="M119" s="205"/>
      <c r="N119" s="205"/>
      <c r="O119" s="205"/>
      <c r="P119" s="206"/>
    </row>
    <row r="120" spans="1:26" s="3" customFormat="1" ht="14.1" customHeight="1" x14ac:dyDescent="0.2">
      <c r="B120" s="202"/>
      <c r="C120" s="207"/>
      <c r="D120" s="208"/>
      <c r="E120" s="208"/>
      <c r="F120" s="208"/>
      <c r="G120" s="208"/>
      <c r="H120" s="208"/>
      <c r="I120" s="208"/>
      <c r="J120" s="208"/>
      <c r="K120" s="208"/>
      <c r="L120" s="208"/>
      <c r="M120" s="208"/>
      <c r="N120" s="208"/>
      <c r="O120" s="208"/>
      <c r="P120" s="209"/>
    </row>
    <row r="121" spans="1:26" s="3" customFormat="1" ht="14.1" customHeight="1" x14ac:dyDescent="0.2">
      <c r="B121" s="202"/>
      <c r="C121" s="207"/>
      <c r="D121" s="208"/>
      <c r="E121" s="208"/>
      <c r="F121" s="208"/>
      <c r="G121" s="208"/>
      <c r="H121" s="208"/>
      <c r="I121" s="208"/>
      <c r="J121" s="208"/>
      <c r="K121" s="208"/>
      <c r="L121" s="208"/>
      <c r="M121" s="208"/>
      <c r="N121" s="208"/>
      <c r="O121" s="208"/>
      <c r="P121" s="209"/>
    </row>
    <row r="122" spans="1:26" s="3" customFormat="1" ht="14.1" customHeight="1" x14ac:dyDescent="0.2">
      <c r="B122" s="202"/>
      <c r="C122" s="207"/>
      <c r="D122" s="208"/>
      <c r="E122" s="208"/>
      <c r="F122" s="208"/>
      <c r="G122" s="208"/>
      <c r="H122" s="208"/>
      <c r="I122" s="208"/>
      <c r="J122" s="208"/>
      <c r="K122" s="208"/>
      <c r="L122" s="208"/>
      <c r="M122" s="208"/>
      <c r="N122" s="208"/>
      <c r="O122" s="208"/>
      <c r="P122" s="209"/>
    </row>
    <row r="123" spans="1:26" s="3" customFormat="1" ht="14.1" customHeight="1" x14ac:dyDescent="0.2">
      <c r="B123" s="202"/>
      <c r="C123" s="207"/>
      <c r="D123" s="208"/>
      <c r="E123" s="208"/>
      <c r="F123" s="208"/>
      <c r="G123" s="208"/>
      <c r="H123" s="208"/>
      <c r="I123" s="208"/>
      <c r="J123" s="208"/>
      <c r="K123" s="208"/>
      <c r="L123" s="208"/>
      <c r="M123" s="208"/>
      <c r="N123" s="208"/>
      <c r="O123" s="208"/>
      <c r="P123" s="209"/>
    </row>
    <row r="124" spans="1:26" s="3" customFormat="1" ht="14.1" customHeight="1" thickBot="1" x14ac:dyDescent="0.25">
      <c r="B124" s="203"/>
      <c r="C124" s="210"/>
      <c r="D124" s="211"/>
      <c r="E124" s="211"/>
      <c r="F124" s="211"/>
      <c r="G124" s="211"/>
      <c r="H124" s="211"/>
      <c r="I124" s="211"/>
      <c r="J124" s="211"/>
      <c r="K124" s="211"/>
      <c r="L124" s="211"/>
      <c r="M124" s="211"/>
      <c r="N124" s="211"/>
      <c r="O124" s="211"/>
      <c r="P124" s="212"/>
    </row>
    <row r="125" spans="1:26" s="3" customFormat="1" ht="28.5" customHeight="1" thickBot="1" x14ac:dyDescent="0.25">
      <c r="A125" s="56"/>
      <c r="B125" s="57" t="s">
        <v>81</v>
      </c>
      <c r="C125" s="180" t="s">
        <v>82</v>
      </c>
      <c r="D125" s="180"/>
      <c r="E125" s="180"/>
      <c r="F125" s="180"/>
      <c r="G125" s="180"/>
      <c r="H125" s="181"/>
      <c r="I125" s="182"/>
      <c r="J125" s="57" t="s">
        <v>83</v>
      </c>
      <c r="K125" s="180" t="s">
        <v>84</v>
      </c>
      <c r="L125" s="180"/>
      <c r="M125" s="180"/>
      <c r="N125" s="180"/>
      <c r="O125" s="180"/>
      <c r="P125" s="181"/>
    </row>
    <row r="126" spans="1:26" s="3" customFormat="1" ht="28.5" customHeight="1" thickBot="1" x14ac:dyDescent="0.25">
      <c r="B126" s="58" t="s">
        <v>85</v>
      </c>
      <c r="C126" s="184" t="s">
        <v>86</v>
      </c>
      <c r="D126" s="184"/>
      <c r="E126" s="184"/>
      <c r="F126" s="184"/>
      <c r="G126" s="184"/>
      <c r="H126" s="185"/>
      <c r="I126" s="183"/>
      <c r="J126" s="58" t="s">
        <v>87</v>
      </c>
      <c r="K126" s="184" t="s">
        <v>88</v>
      </c>
      <c r="L126" s="184"/>
      <c r="M126" s="184"/>
      <c r="N126" s="184"/>
      <c r="O126" s="184"/>
      <c r="P126" s="185"/>
    </row>
    <row r="127" spans="1:26" s="19" customFormat="1" ht="13.5" customHeight="1" x14ac:dyDescent="0.25">
      <c r="A127" s="59"/>
      <c r="B127" s="186">
        <f>B89</f>
        <v>15</v>
      </c>
      <c r="C127" s="189">
        <f>C84</f>
        <v>9.7999999999999989</v>
      </c>
      <c r="D127" s="191">
        <f>D84</f>
        <v>0.89700000000000002</v>
      </c>
      <c r="E127" s="191">
        <f>E89</f>
        <v>0.89700000000000002</v>
      </c>
      <c r="F127" s="60" t="s">
        <v>76</v>
      </c>
      <c r="G127" s="60">
        <v>0.01</v>
      </c>
      <c r="H127" s="61"/>
      <c r="I127" s="62"/>
      <c r="J127" s="63">
        <v>0.23599999999999999</v>
      </c>
      <c r="K127" s="192">
        <f>+AVERAGE(J127:J137)</f>
        <v>0.9069999999999997</v>
      </c>
      <c r="L127" s="171">
        <f>ROUND(+(D127+D132)/2*(C132-C127),3)</f>
        <v>0.59699999999999998</v>
      </c>
      <c r="M127" s="174">
        <f>ROUND(+K127*L127,4)</f>
        <v>0.54149999999999998</v>
      </c>
      <c r="N127" s="171">
        <f>ROUND(+M127/$M$138*100,2)</f>
        <v>10.92</v>
      </c>
      <c r="O127" s="171"/>
      <c r="P127" s="175"/>
      <c r="Q127" s="64"/>
      <c r="R127" s="64"/>
      <c r="S127" s="64"/>
      <c r="T127" s="64"/>
      <c r="U127" s="64"/>
      <c r="V127" s="64"/>
      <c r="W127" s="64"/>
      <c r="X127" s="64"/>
      <c r="Y127" s="64"/>
      <c r="Z127" s="64"/>
    </row>
    <row r="128" spans="1:26" s="19" customFormat="1" ht="13.5" customHeight="1" x14ac:dyDescent="0.25">
      <c r="A128" s="59"/>
      <c r="B128" s="187"/>
      <c r="C128" s="172"/>
      <c r="D128" s="172"/>
      <c r="E128" s="172"/>
      <c r="F128" s="65" t="s">
        <v>89</v>
      </c>
      <c r="G128" s="66">
        <f>+E127*0.1</f>
        <v>8.9700000000000002E-2</v>
      </c>
      <c r="H128" s="67"/>
      <c r="I128" s="68"/>
      <c r="J128" s="69">
        <v>0.86599999999999999</v>
      </c>
      <c r="K128" s="172"/>
      <c r="L128" s="172"/>
      <c r="M128" s="172"/>
      <c r="N128" s="172"/>
      <c r="O128" s="172"/>
      <c r="P128" s="176"/>
      <c r="Q128" s="64"/>
      <c r="R128" s="64"/>
      <c r="S128" s="64"/>
      <c r="T128" s="64"/>
      <c r="U128" s="64"/>
      <c r="V128" s="64"/>
      <c r="W128" s="64"/>
      <c r="X128" s="64"/>
      <c r="Y128" s="64"/>
      <c r="Z128" s="64"/>
    </row>
    <row r="129" spans="1:26" s="19" customFormat="1" ht="13.5" customHeight="1" x14ac:dyDescent="0.25">
      <c r="A129" s="59"/>
      <c r="B129" s="187"/>
      <c r="C129" s="172"/>
      <c r="D129" s="172"/>
      <c r="E129" s="172"/>
      <c r="F129" s="65" t="s">
        <v>90</v>
      </c>
      <c r="G129" s="66">
        <f>+E127*0.2</f>
        <v>0.1794</v>
      </c>
      <c r="H129" s="67"/>
      <c r="I129" s="68"/>
      <c r="J129" s="69">
        <v>0.59799999999999998</v>
      </c>
      <c r="K129" s="172"/>
      <c r="L129" s="172"/>
      <c r="M129" s="172"/>
      <c r="N129" s="172"/>
      <c r="O129" s="172"/>
      <c r="P129" s="176"/>
      <c r="Q129" s="64"/>
      <c r="R129" s="64"/>
      <c r="S129" s="64"/>
      <c r="T129" s="64"/>
      <c r="U129" s="64"/>
      <c r="V129" s="64"/>
      <c r="W129" s="64"/>
      <c r="X129" s="64"/>
      <c r="Y129" s="64"/>
      <c r="Z129" s="64"/>
    </row>
    <row r="130" spans="1:26" s="19" customFormat="1" ht="13.5" customHeight="1" x14ac:dyDescent="0.25">
      <c r="A130" s="59"/>
      <c r="B130" s="187"/>
      <c r="C130" s="172"/>
      <c r="D130" s="172"/>
      <c r="E130" s="172"/>
      <c r="F130" s="65" t="s">
        <v>91</v>
      </c>
      <c r="G130" s="66">
        <f>+E127*0.3</f>
        <v>0.26910000000000001</v>
      </c>
      <c r="H130" s="67"/>
      <c r="I130" s="68"/>
      <c r="J130" s="69">
        <v>0.81599999999999995</v>
      </c>
      <c r="K130" s="172"/>
      <c r="L130" s="172"/>
      <c r="M130" s="172"/>
      <c r="N130" s="172"/>
      <c r="O130" s="172"/>
      <c r="P130" s="176"/>
      <c r="Q130" s="64"/>
      <c r="R130" s="64"/>
      <c r="S130" s="64"/>
      <c r="T130" s="64"/>
      <c r="U130" s="64"/>
      <c r="V130" s="64"/>
      <c r="W130" s="64"/>
      <c r="X130" s="64"/>
      <c r="Y130" s="64"/>
      <c r="Z130" s="64"/>
    </row>
    <row r="131" spans="1:26" s="19" customFormat="1" ht="13.5" customHeight="1" x14ac:dyDescent="0.25">
      <c r="A131" s="59"/>
      <c r="B131" s="187"/>
      <c r="C131" s="190"/>
      <c r="D131" s="190"/>
      <c r="E131" s="172"/>
      <c r="F131" s="65" t="s">
        <v>92</v>
      </c>
      <c r="G131" s="66">
        <f>+E127*0.4</f>
        <v>0.35880000000000001</v>
      </c>
      <c r="H131" s="67"/>
      <c r="I131" s="68"/>
      <c r="J131" s="69">
        <v>1.0489999999999999</v>
      </c>
      <c r="K131" s="172"/>
      <c r="L131" s="172"/>
      <c r="M131" s="172"/>
      <c r="N131" s="172"/>
      <c r="O131" s="172"/>
      <c r="P131" s="176"/>
      <c r="Q131" s="64"/>
      <c r="R131" s="64"/>
      <c r="S131" s="64"/>
      <c r="T131" s="64"/>
      <c r="U131" s="64"/>
      <c r="V131" s="64"/>
      <c r="W131" s="64"/>
      <c r="X131" s="64"/>
      <c r="Y131" s="64"/>
      <c r="Z131" s="64"/>
    </row>
    <row r="132" spans="1:26" s="19" customFormat="1" ht="13.5" customHeight="1" x14ac:dyDescent="0.25">
      <c r="A132" s="59"/>
      <c r="B132" s="187"/>
      <c r="C132" s="178">
        <f>C89</f>
        <v>10.499999999999998</v>
      </c>
      <c r="D132" s="179">
        <f>D89</f>
        <v>0.81</v>
      </c>
      <c r="E132" s="172"/>
      <c r="F132" s="65" t="s">
        <v>29</v>
      </c>
      <c r="G132" s="66">
        <f>+E127*0.5</f>
        <v>0.44850000000000001</v>
      </c>
      <c r="H132" s="67"/>
      <c r="I132" s="68"/>
      <c r="J132" s="69">
        <v>1.01</v>
      </c>
      <c r="K132" s="172"/>
      <c r="L132" s="172"/>
      <c r="M132" s="172"/>
      <c r="N132" s="172"/>
      <c r="O132" s="172"/>
      <c r="P132" s="176"/>
      <c r="Q132" s="64"/>
      <c r="R132" s="64"/>
      <c r="S132" s="64"/>
      <c r="T132" s="64"/>
      <c r="U132" s="64"/>
      <c r="V132" s="64"/>
      <c r="W132" s="64"/>
      <c r="X132" s="64"/>
      <c r="Y132" s="64"/>
      <c r="Z132" s="64"/>
    </row>
    <row r="133" spans="1:26" s="19" customFormat="1" ht="13.5" customHeight="1" x14ac:dyDescent="0.25">
      <c r="A133" s="59"/>
      <c r="B133" s="187"/>
      <c r="C133" s="172"/>
      <c r="D133" s="172"/>
      <c r="E133" s="172"/>
      <c r="F133" s="65" t="s">
        <v>93</v>
      </c>
      <c r="G133" s="66">
        <f>+E127*0.6</f>
        <v>0.53820000000000001</v>
      </c>
      <c r="H133" s="67"/>
      <c r="I133" s="68"/>
      <c r="J133" s="69">
        <v>1.081</v>
      </c>
      <c r="K133" s="172"/>
      <c r="L133" s="172"/>
      <c r="M133" s="172"/>
      <c r="N133" s="172"/>
      <c r="O133" s="172"/>
      <c r="P133" s="176"/>
      <c r="Q133" s="64"/>
      <c r="R133" s="64"/>
      <c r="S133" s="64"/>
      <c r="T133" s="64"/>
      <c r="U133" s="64"/>
      <c r="V133" s="64"/>
      <c r="W133" s="64"/>
      <c r="X133" s="64"/>
      <c r="Y133" s="64"/>
      <c r="Z133" s="64"/>
    </row>
    <row r="134" spans="1:26" s="19" customFormat="1" ht="13.5" customHeight="1" x14ac:dyDescent="0.25">
      <c r="A134" s="59"/>
      <c r="B134" s="187"/>
      <c r="C134" s="172"/>
      <c r="D134" s="172"/>
      <c r="E134" s="172"/>
      <c r="F134" s="65" t="s">
        <v>94</v>
      </c>
      <c r="G134" s="66">
        <f>+E127*0.7</f>
        <v>0.62790000000000001</v>
      </c>
      <c r="H134" s="67"/>
      <c r="I134" s="68"/>
      <c r="J134" s="69">
        <v>0.98799999999999999</v>
      </c>
      <c r="K134" s="172"/>
      <c r="L134" s="172"/>
      <c r="M134" s="172"/>
      <c r="N134" s="172"/>
      <c r="O134" s="172"/>
      <c r="P134" s="176"/>
      <c r="Q134" s="64"/>
      <c r="R134" s="64"/>
      <c r="S134" s="64"/>
      <c r="T134" s="64"/>
      <c r="U134" s="64"/>
      <c r="V134" s="64"/>
      <c r="W134" s="64"/>
      <c r="X134" s="64"/>
      <c r="Y134" s="64"/>
      <c r="Z134" s="64"/>
    </row>
    <row r="135" spans="1:26" s="19" customFormat="1" ht="13.5" customHeight="1" x14ac:dyDescent="0.25">
      <c r="A135" s="59"/>
      <c r="B135" s="187"/>
      <c r="C135" s="172"/>
      <c r="D135" s="172"/>
      <c r="E135" s="172"/>
      <c r="F135" s="65" t="s">
        <v>95</v>
      </c>
      <c r="G135" s="66">
        <f>+E127*0.8</f>
        <v>0.71760000000000002</v>
      </c>
      <c r="H135" s="67"/>
      <c r="I135" s="68"/>
      <c r="J135" s="69">
        <v>1.018</v>
      </c>
      <c r="K135" s="172"/>
      <c r="L135" s="172"/>
      <c r="M135" s="172"/>
      <c r="N135" s="172"/>
      <c r="O135" s="172"/>
      <c r="P135" s="176"/>
      <c r="Q135" s="64"/>
      <c r="R135" s="64"/>
      <c r="S135" s="64"/>
      <c r="T135" s="64"/>
      <c r="U135" s="64"/>
      <c r="V135" s="64"/>
      <c r="W135" s="64"/>
      <c r="X135" s="64"/>
      <c r="Y135" s="64"/>
      <c r="Z135" s="64"/>
    </row>
    <row r="136" spans="1:26" s="19" customFormat="1" ht="13.5" customHeight="1" x14ac:dyDescent="0.25">
      <c r="A136" s="59"/>
      <c r="B136" s="187"/>
      <c r="C136" s="172"/>
      <c r="D136" s="172"/>
      <c r="E136" s="172"/>
      <c r="F136" s="65" t="s">
        <v>96</v>
      </c>
      <c r="G136" s="66">
        <f>+E127*0.9</f>
        <v>0.80730000000000002</v>
      </c>
      <c r="H136" s="67"/>
      <c r="I136" s="68"/>
      <c r="J136" s="69">
        <v>1.1339999999999999</v>
      </c>
      <c r="K136" s="172"/>
      <c r="L136" s="172"/>
      <c r="M136" s="172"/>
      <c r="N136" s="172"/>
      <c r="O136" s="172"/>
      <c r="P136" s="176"/>
      <c r="Q136" s="64"/>
      <c r="R136" s="64"/>
      <c r="S136" s="64"/>
      <c r="T136" s="64"/>
      <c r="U136" s="64"/>
      <c r="V136" s="64"/>
      <c r="W136" s="64"/>
      <c r="X136" s="64"/>
      <c r="Y136" s="64"/>
      <c r="Z136" s="64"/>
    </row>
    <row r="137" spans="1:26" s="19" customFormat="1" ht="15.75" thickBot="1" x14ac:dyDescent="0.3">
      <c r="A137" s="59"/>
      <c r="B137" s="188"/>
      <c r="C137" s="173"/>
      <c r="D137" s="173"/>
      <c r="E137" s="173"/>
      <c r="F137" s="70" t="s">
        <v>30</v>
      </c>
      <c r="G137" s="70">
        <f>+E127</f>
        <v>0.89700000000000002</v>
      </c>
      <c r="H137" s="71"/>
      <c r="I137" s="72"/>
      <c r="J137" s="73">
        <v>1.181</v>
      </c>
      <c r="K137" s="173"/>
      <c r="L137" s="173"/>
      <c r="M137" s="173"/>
      <c r="N137" s="173"/>
      <c r="O137" s="173"/>
      <c r="P137" s="177"/>
      <c r="Q137" s="64"/>
      <c r="R137" s="64"/>
      <c r="S137" s="64"/>
      <c r="T137" s="64"/>
      <c r="U137" s="64"/>
      <c r="V137" s="64"/>
      <c r="W137" s="64"/>
      <c r="X137" s="64"/>
      <c r="Y137" s="64"/>
      <c r="Z137" s="64"/>
    </row>
    <row r="138" spans="1:26" s="3" customFormat="1" ht="12.75" x14ac:dyDescent="0.2">
      <c r="A138" s="11"/>
      <c r="B138" s="159" t="s">
        <v>31</v>
      </c>
      <c r="C138" s="159"/>
      <c r="D138" s="159"/>
      <c r="E138" s="159"/>
      <c r="F138" s="159"/>
      <c r="G138" s="159"/>
      <c r="H138" s="159"/>
      <c r="I138" s="159"/>
      <c r="J138" s="159"/>
      <c r="K138" s="16">
        <f>ROUND(+M138/L138,3)</f>
        <v>0.80700000000000005</v>
      </c>
      <c r="L138" s="15">
        <f>SUM(L19:L137)</f>
        <v>6.1430000000000007</v>
      </c>
      <c r="M138" s="14">
        <f>SUM(M19:M137)</f>
        <v>4.9571999999999985</v>
      </c>
      <c r="N138" s="12">
        <f>ROUND(SUM(N19:N137),0)</f>
        <v>100</v>
      </c>
      <c r="O138" s="161" t="s">
        <v>32</v>
      </c>
      <c r="P138" s="163"/>
    </row>
    <row r="139" spans="1:26" s="3" customFormat="1" ht="15" customHeight="1" thickBot="1" x14ac:dyDescent="0.25">
      <c r="A139" s="11"/>
      <c r="B139" s="160"/>
      <c r="C139" s="160"/>
      <c r="D139" s="160"/>
      <c r="E139" s="160"/>
      <c r="F139" s="160"/>
      <c r="G139" s="160"/>
      <c r="H139" s="160"/>
      <c r="I139" s="160"/>
      <c r="J139" s="160"/>
      <c r="K139" s="13" t="s">
        <v>33</v>
      </c>
      <c r="L139" s="13" t="s">
        <v>49</v>
      </c>
      <c r="M139" s="13" t="s">
        <v>102</v>
      </c>
      <c r="N139" s="13" t="s">
        <v>34</v>
      </c>
      <c r="O139" s="162"/>
      <c r="P139" s="164"/>
    </row>
    <row r="140" spans="1:26" ht="15" customHeight="1" thickBot="1" x14ac:dyDescent="0.3">
      <c r="A140" s="5"/>
      <c r="B140" s="165" t="s">
        <v>97</v>
      </c>
      <c r="C140" s="166"/>
      <c r="D140" s="166"/>
      <c r="E140" s="166"/>
      <c r="F140" s="167"/>
      <c r="G140" s="165" t="s">
        <v>98</v>
      </c>
      <c r="H140" s="166"/>
      <c r="I140" s="166"/>
      <c r="J140" s="166"/>
      <c r="K140" s="167"/>
      <c r="L140" s="168" t="s">
        <v>50</v>
      </c>
      <c r="M140" s="169"/>
      <c r="N140" s="169"/>
      <c r="O140" s="169"/>
      <c r="P140" s="170"/>
    </row>
    <row r="141" spans="1:26" ht="15" customHeight="1" x14ac:dyDescent="0.25">
      <c r="A141" s="5"/>
      <c r="B141" s="129"/>
      <c r="C141" s="130"/>
      <c r="D141" s="130"/>
      <c r="E141" s="130"/>
      <c r="F141" s="131"/>
      <c r="G141" s="129"/>
      <c r="H141" s="130"/>
      <c r="I141" s="130"/>
      <c r="J141" s="130"/>
      <c r="K141" s="131"/>
      <c r="L141" s="138" t="s">
        <v>99</v>
      </c>
      <c r="M141" s="139"/>
      <c r="N141" s="139"/>
      <c r="O141" s="140">
        <f>+AVERAGE(E19:E118)</f>
        <v>0.42625000000000002</v>
      </c>
      <c r="P141" s="141"/>
    </row>
    <row r="142" spans="1:26" ht="15" customHeight="1" thickBot="1" x14ac:dyDescent="0.3">
      <c r="A142" s="5"/>
      <c r="B142" s="132"/>
      <c r="C142" s="133"/>
      <c r="D142" s="133"/>
      <c r="E142" s="133"/>
      <c r="F142" s="134"/>
      <c r="G142" s="132"/>
      <c r="H142" s="133"/>
      <c r="I142" s="133"/>
      <c r="J142" s="133"/>
      <c r="K142" s="134"/>
      <c r="L142" s="142" t="s">
        <v>100</v>
      </c>
      <c r="M142" s="143"/>
      <c r="N142" s="143"/>
      <c r="O142" s="144">
        <f>MAX(E19:E118)</f>
        <v>0.89700000000000002</v>
      </c>
      <c r="P142" s="145"/>
    </row>
    <row r="143" spans="1:26" ht="18.600000000000001" customHeight="1" x14ac:dyDescent="0.25">
      <c r="A143" s="6"/>
      <c r="B143" s="132"/>
      <c r="C143" s="133"/>
      <c r="D143" s="133"/>
      <c r="E143" s="133"/>
      <c r="F143" s="134"/>
      <c r="G143" s="132"/>
      <c r="H143" s="133"/>
      <c r="I143" s="133"/>
      <c r="J143" s="133"/>
      <c r="K143" s="134"/>
      <c r="L143" s="146"/>
      <c r="M143" s="147"/>
      <c r="N143" s="147"/>
      <c r="O143" s="147"/>
      <c r="P143" s="148"/>
    </row>
    <row r="144" spans="1:26" ht="42" customHeight="1" x14ac:dyDescent="0.25">
      <c r="A144" s="10"/>
      <c r="B144" s="132"/>
      <c r="C144" s="133"/>
      <c r="D144" s="133"/>
      <c r="E144" s="133"/>
      <c r="F144" s="134"/>
      <c r="G144" s="132"/>
      <c r="H144" s="133"/>
      <c r="I144" s="133"/>
      <c r="J144" s="133"/>
      <c r="K144" s="134"/>
      <c r="L144" s="149"/>
      <c r="M144" s="150"/>
      <c r="N144" s="150"/>
      <c r="O144" s="150"/>
      <c r="P144" s="151"/>
    </row>
    <row r="145" spans="1:16" ht="15" customHeight="1" thickBot="1" x14ac:dyDescent="0.3">
      <c r="A145" s="5"/>
      <c r="B145" s="132"/>
      <c r="C145" s="133"/>
      <c r="D145" s="133"/>
      <c r="E145" s="133"/>
      <c r="F145" s="134"/>
      <c r="G145" s="132"/>
      <c r="H145" s="133"/>
      <c r="I145" s="133"/>
      <c r="J145" s="133"/>
      <c r="K145" s="134"/>
      <c r="L145" s="152" t="s">
        <v>121</v>
      </c>
      <c r="M145" s="153"/>
      <c r="N145" s="153"/>
      <c r="O145" s="153"/>
      <c r="P145" s="154"/>
    </row>
    <row r="146" spans="1:16" ht="22.5" customHeight="1" thickBot="1" x14ac:dyDescent="0.3">
      <c r="A146" s="5"/>
      <c r="B146" s="132"/>
      <c r="C146" s="133"/>
      <c r="D146" s="133"/>
      <c r="E146" s="133"/>
      <c r="F146" s="134"/>
      <c r="G146" s="132"/>
      <c r="H146" s="133"/>
      <c r="I146" s="133"/>
      <c r="J146" s="133"/>
      <c r="K146" s="134"/>
      <c r="L146" s="155" t="s">
        <v>35</v>
      </c>
      <c r="M146" s="156"/>
      <c r="N146" s="156"/>
      <c r="O146" s="156"/>
      <c r="P146" s="97">
        <v>9.44</v>
      </c>
    </row>
    <row r="147" spans="1:16" ht="32.25" customHeight="1" thickBot="1" x14ac:dyDescent="0.3">
      <c r="A147" s="5"/>
      <c r="B147" s="135"/>
      <c r="C147" s="136"/>
      <c r="D147" s="136"/>
      <c r="E147" s="136"/>
      <c r="F147" s="137"/>
      <c r="G147" s="135"/>
      <c r="H147" s="136"/>
      <c r="I147" s="136"/>
      <c r="J147" s="136"/>
      <c r="K147" s="137"/>
      <c r="L147" s="157" t="s">
        <v>111</v>
      </c>
      <c r="M147" s="158"/>
      <c r="N147" s="158"/>
      <c r="O147" s="158"/>
      <c r="P147" s="97">
        <v>1.2330000000000001</v>
      </c>
    </row>
    <row r="148" spans="1:16" ht="23.45" customHeight="1" thickBot="1" x14ac:dyDescent="0.3">
      <c r="A148" s="7"/>
      <c r="B148" s="113"/>
      <c r="C148" s="113"/>
      <c r="D148" s="113"/>
      <c r="E148" s="113"/>
      <c r="F148" s="113"/>
      <c r="G148" s="113"/>
      <c r="H148" s="113"/>
      <c r="I148" s="113"/>
      <c r="J148" s="113"/>
      <c r="K148" s="113"/>
      <c r="L148" s="113"/>
      <c r="M148" s="113"/>
      <c r="N148" s="113"/>
      <c r="O148" s="113"/>
      <c r="P148" s="113"/>
    </row>
    <row r="149" spans="1:16" ht="15.75" thickBot="1" x14ac:dyDescent="0.3">
      <c r="A149" s="114" t="s">
        <v>36</v>
      </c>
      <c r="B149" s="115"/>
      <c r="C149" s="115"/>
      <c r="D149" s="115"/>
      <c r="E149" s="115"/>
      <c r="F149" s="115"/>
      <c r="G149" s="115"/>
      <c r="H149" s="115"/>
      <c r="I149" s="115"/>
      <c r="J149" s="115"/>
      <c r="K149" s="115"/>
      <c r="L149" s="115"/>
      <c r="M149" s="115"/>
      <c r="N149" s="115"/>
      <c r="O149" s="115"/>
      <c r="P149" s="116"/>
    </row>
    <row r="150" spans="1:16" ht="159" customHeight="1" thickBot="1" x14ac:dyDescent="0.3">
      <c r="A150" s="4"/>
      <c r="B150" s="305"/>
      <c r="C150" s="306"/>
      <c r="D150" s="306"/>
      <c r="E150" s="306"/>
      <c r="F150" s="307"/>
      <c r="G150" s="305"/>
      <c r="H150" s="306"/>
      <c r="I150" s="306"/>
      <c r="J150" s="306"/>
      <c r="K150" s="307"/>
      <c r="L150" s="305"/>
      <c r="M150" s="306"/>
      <c r="N150" s="306"/>
      <c r="O150" s="306"/>
      <c r="P150" s="308"/>
    </row>
    <row r="151" spans="1:16" ht="21.75" customHeight="1" thickBot="1" x14ac:dyDescent="0.3">
      <c r="A151" s="4"/>
      <c r="B151" s="122" t="s">
        <v>119</v>
      </c>
      <c r="C151" s="123"/>
      <c r="D151" s="123"/>
      <c r="E151" s="123"/>
      <c r="F151" s="124"/>
      <c r="G151" s="309" t="s">
        <v>120</v>
      </c>
      <c r="H151" s="310"/>
      <c r="I151" s="310"/>
      <c r="J151" s="310"/>
      <c r="K151" s="310"/>
      <c r="L151" s="310"/>
      <c r="M151" s="310"/>
      <c r="N151" s="310"/>
      <c r="O151" s="310"/>
      <c r="P151" s="311"/>
    </row>
    <row r="152" spans="1:16" s="9" customFormat="1" ht="16.899999999999999" customHeight="1" thickBot="1" x14ac:dyDescent="0.3">
      <c r="A152" s="8"/>
      <c r="B152" s="108"/>
      <c r="C152" s="108"/>
      <c r="D152" s="108"/>
      <c r="E152" s="108"/>
      <c r="F152" s="108"/>
      <c r="G152" s="108"/>
      <c r="H152" s="108"/>
      <c r="I152" s="108"/>
      <c r="J152" s="108"/>
      <c r="K152" s="108"/>
      <c r="L152" s="108"/>
      <c r="M152" s="108"/>
      <c r="N152" s="108"/>
      <c r="O152" s="108"/>
      <c r="P152" s="109"/>
    </row>
    <row r="153" spans="1:16" s="3" customFormat="1" ht="15.75" customHeight="1" thickBot="1" x14ac:dyDescent="0.25">
      <c r="A153" s="110" t="s">
        <v>37</v>
      </c>
      <c r="B153" s="111"/>
      <c r="C153" s="111"/>
      <c r="D153" s="111"/>
      <c r="E153" s="111"/>
      <c r="F153" s="111"/>
      <c r="G153" s="111"/>
      <c r="H153" s="111"/>
      <c r="I153" s="111"/>
      <c r="J153" s="111" t="s">
        <v>38</v>
      </c>
      <c r="K153" s="111"/>
      <c r="L153" s="111"/>
      <c r="M153" s="111"/>
      <c r="N153" s="111"/>
      <c r="O153" s="111"/>
      <c r="P153" s="112"/>
    </row>
  </sheetData>
  <mergeCells count="304">
    <mergeCell ref="B4:P4"/>
    <mergeCell ref="C5:D5"/>
    <mergeCell ref="H5:P5"/>
    <mergeCell ref="B2:D3"/>
    <mergeCell ref="E2:N3"/>
    <mergeCell ref="O2:P3"/>
    <mergeCell ref="B6:C6"/>
    <mergeCell ref="D6:I6"/>
    <mergeCell ref="K6:L6"/>
    <mergeCell ref="M6:N6"/>
    <mergeCell ref="B7:B8"/>
    <mergeCell ref="C7:D7"/>
    <mergeCell ref="F7:I7"/>
    <mergeCell ref="J7:M7"/>
    <mergeCell ref="N7:O7"/>
    <mergeCell ref="C8:D8"/>
    <mergeCell ref="F8:I8"/>
    <mergeCell ref="J8:M8"/>
    <mergeCell ref="N8:O8"/>
    <mergeCell ref="B9:B12"/>
    <mergeCell ref="C9:C10"/>
    <mergeCell ref="D9:E9"/>
    <mergeCell ref="G9:G10"/>
    <mergeCell ref="H9:I9"/>
    <mergeCell ref="K9:K10"/>
    <mergeCell ref="L9:P10"/>
    <mergeCell ref="O11:P11"/>
    <mergeCell ref="C12:D12"/>
    <mergeCell ref="F12:G12"/>
    <mergeCell ref="I12:J12"/>
    <mergeCell ref="L12:M12"/>
    <mergeCell ref="O12:P12"/>
    <mergeCell ref="D10:E10"/>
    <mergeCell ref="H10:I10"/>
    <mergeCell ref="C11:D11"/>
    <mergeCell ref="F11:G11"/>
    <mergeCell ref="I11:J11"/>
    <mergeCell ref="L11:M11"/>
    <mergeCell ref="F15:I15"/>
    <mergeCell ref="J15:M15"/>
    <mergeCell ref="N15:P15"/>
    <mergeCell ref="B16:B17"/>
    <mergeCell ref="C16:C17"/>
    <mergeCell ref="D16:D17"/>
    <mergeCell ref="E16:E17"/>
    <mergeCell ref="F16:G17"/>
    <mergeCell ref="H16:H17"/>
    <mergeCell ref="I16:I17"/>
    <mergeCell ref="B13:B15"/>
    <mergeCell ref="C13:E13"/>
    <mergeCell ref="F13:I13"/>
    <mergeCell ref="J13:M13"/>
    <mergeCell ref="N13:P13"/>
    <mergeCell ref="C14:E14"/>
    <mergeCell ref="F14:I14"/>
    <mergeCell ref="J14:M14"/>
    <mergeCell ref="N14:P14"/>
    <mergeCell ref="C15:E15"/>
    <mergeCell ref="M19:M23"/>
    <mergeCell ref="N19:N23"/>
    <mergeCell ref="O19:O23"/>
    <mergeCell ref="P19:P23"/>
    <mergeCell ref="B24:B28"/>
    <mergeCell ref="C24:C28"/>
    <mergeCell ref="D24:D28"/>
    <mergeCell ref="E24:E28"/>
    <mergeCell ref="K24:K28"/>
    <mergeCell ref="L24:L28"/>
    <mergeCell ref="B19:B23"/>
    <mergeCell ref="C19:C23"/>
    <mergeCell ref="D19:D23"/>
    <mergeCell ref="E19:E23"/>
    <mergeCell ref="K19:K23"/>
    <mergeCell ref="L19:L23"/>
    <mergeCell ref="M24:M28"/>
    <mergeCell ref="N24:N28"/>
    <mergeCell ref="O24:O28"/>
    <mergeCell ref="P24:P28"/>
    <mergeCell ref="B29:B33"/>
    <mergeCell ref="C29:C33"/>
    <mergeCell ref="D29:D33"/>
    <mergeCell ref="E29:E33"/>
    <mergeCell ref="K29:K33"/>
    <mergeCell ref="L29:L33"/>
    <mergeCell ref="M29:M33"/>
    <mergeCell ref="N29:N33"/>
    <mergeCell ref="O29:O33"/>
    <mergeCell ref="P29:P33"/>
    <mergeCell ref="B34:B38"/>
    <mergeCell ref="C34:C38"/>
    <mergeCell ref="D34:D38"/>
    <mergeCell ref="E34:E38"/>
    <mergeCell ref="K34:K38"/>
    <mergeCell ref="L34:L38"/>
    <mergeCell ref="M34:M38"/>
    <mergeCell ref="N34:N38"/>
    <mergeCell ref="O34:O38"/>
    <mergeCell ref="P34:P38"/>
    <mergeCell ref="B39:B43"/>
    <mergeCell ref="C39:C43"/>
    <mergeCell ref="D39:D43"/>
    <mergeCell ref="E39:E43"/>
    <mergeCell ref="K39:K43"/>
    <mergeCell ref="L39:L43"/>
    <mergeCell ref="M39:M43"/>
    <mergeCell ref="N39:N43"/>
    <mergeCell ref="O39:O43"/>
    <mergeCell ref="P39:P43"/>
    <mergeCell ref="B44:B48"/>
    <mergeCell ref="C44:C48"/>
    <mergeCell ref="D44:D48"/>
    <mergeCell ref="E44:E48"/>
    <mergeCell ref="K44:K48"/>
    <mergeCell ref="L44:L48"/>
    <mergeCell ref="M44:M48"/>
    <mergeCell ref="N44:N48"/>
    <mergeCell ref="O44:O48"/>
    <mergeCell ref="P44:P48"/>
    <mergeCell ref="B49:B53"/>
    <mergeCell ref="C49:C53"/>
    <mergeCell ref="D49:D53"/>
    <mergeCell ref="E49:E53"/>
    <mergeCell ref="K49:K53"/>
    <mergeCell ref="L49:L53"/>
    <mergeCell ref="M49:M53"/>
    <mergeCell ref="N49:N53"/>
    <mergeCell ref="O49:O53"/>
    <mergeCell ref="P49:P53"/>
    <mergeCell ref="B54:B58"/>
    <mergeCell ref="C54:C58"/>
    <mergeCell ref="D54:D58"/>
    <mergeCell ref="E54:E58"/>
    <mergeCell ref="K54:K58"/>
    <mergeCell ref="L54:L58"/>
    <mergeCell ref="M54:M58"/>
    <mergeCell ref="N54:N58"/>
    <mergeCell ref="O54:O58"/>
    <mergeCell ref="P54:P58"/>
    <mergeCell ref="B59:B63"/>
    <mergeCell ref="C59:C63"/>
    <mergeCell ref="D59:D63"/>
    <mergeCell ref="E59:E63"/>
    <mergeCell ref="K59:K63"/>
    <mergeCell ref="L59:L63"/>
    <mergeCell ref="M59:M63"/>
    <mergeCell ref="N59:N63"/>
    <mergeCell ref="O59:O63"/>
    <mergeCell ref="P59:P63"/>
    <mergeCell ref="B64:B68"/>
    <mergeCell ref="C64:C68"/>
    <mergeCell ref="D64:D68"/>
    <mergeCell ref="E64:E68"/>
    <mergeCell ref="K64:K68"/>
    <mergeCell ref="L64:L68"/>
    <mergeCell ref="M64:M68"/>
    <mergeCell ref="N64:N68"/>
    <mergeCell ref="O64:O68"/>
    <mergeCell ref="P64:P68"/>
    <mergeCell ref="B69:B73"/>
    <mergeCell ref="C69:C73"/>
    <mergeCell ref="D69:D73"/>
    <mergeCell ref="E69:E73"/>
    <mergeCell ref="K69:K73"/>
    <mergeCell ref="L69:L73"/>
    <mergeCell ref="M69:M73"/>
    <mergeCell ref="N69:N73"/>
    <mergeCell ref="O69:O73"/>
    <mergeCell ref="P69:P73"/>
    <mergeCell ref="B74:B78"/>
    <mergeCell ref="C74:C78"/>
    <mergeCell ref="D74:D78"/>
    <mergeCell ref="E74:E78"/>
    <mergeCell ref="K74:K78"/>
    <mergeCell ref="L74:L78"/>
    <mergeCell ref="M74:M78"/>
    <mergeCell ref="N74:N78"/>
    <mergeCell ref="O74:O78"/>
    <mergeCell ref="P74:P78"/>
    <mergeCell ref="B79:B83"/>
    <mergeCell ref="C79:C83"/>
    <mergeCell ref="D79:D83"/>
    <mergeCell ref="E79:E83"/>
    <mergeCell ref="K79:K83"/>
    <mergeCell ref="L79:L83"/>
    <mergeCell ref="M79:M83"/>
    <mergeCell ref="N79:N83"/>
    <mergeCell ref="O79:O83"/>
    <mergeCell ref="P79:P83"/>
    <mergeCell ref="B84:B88"/>
    <mergeCell ref="C84:C88"/>
    <mergeCell ref="D84:D88"/>
    <mergeCell ref="E84:E88"/>
    <mergeCell ref="K84:K88"/>
    <mergeCell ref="L84:L88"/>
    <mergeCell ref="M84:M88"/>
    <mergeCell ref="N84:N88"/>
    <mergeCell ref="O84:O88"/>
    <mergeCell ref="P84:P88"/>
    <mergeCell ref="B89:B93"/>
    <mergeCell ref="C89:C93"/>
    <mergeCell ref="D89:D93"/>
    <mergeCell ref="E89:E93"/>
    <mergeCell ref="K89:K93"/>
    <mergeCell ref="L89:L93"/>
    <mergeCell ref="M89:M93"/>
    <mergeCell ref="N89:N93"/>
    <mergeCell ref="O89:O93"/>
    <mergeCell ref="P89:P93"/>
    <mergeCell ref="B94:B98"/>
    <mergeCell ref="C94:C98"/>
    <mergeCell ref="D94:D98"/>
    <mergeCell ref="E94:E98"/>
    <mergeCell ref="K94:K98"/>
    <mergeCell ref="L94:L98"/>
    <mergeCell ref="M94:M98"/>
    <mergeCell ref="N94:N98"/>
    <mergeCell ref="O94:O98"/>
    <mergeCell ref="P94:P98"/>
    <mergeCell ref="B99:B103"/>
    <mergeCell ref="C99:C103"/>
    <mergeCell ref="D99:D103"/>
    <mergeCell ref="E99:E103"/>
    <mergeCell ref="K99:K103"/>
    <mergeCell ref="L99:L103"/>
    <mergeCell ref="M99:M103"/>
    <mergeCell ref="N99:N103"/>
    <mergeCell ref="O99:O103"/>
    <mergeCell ref="P99:P103"/>
    <mergeCell ref="B104:B108"/>
    <mergeCell ref="C104:C108"/>
    <mergeCell ref="D104:D108"/>
    <mergeCell ref="E104:E108"/>
    <mergeCell ref="K104:K108"/>
    <mergeCell ref="L104:L108"/>
    <mergeCell ref="M104:M108"/>
    <mergeCell ref="N104:N108"/>
    <mergeCell ref="O104:O108"/>
    <mergeCell ref="P104:P108"/>
    <mergeCell ref="B109:B113"/>
    <mergeCell ref="C109:C113"/>
    <mergeCell ref="D109:D113"/>
    <mergeCell ref="E109:E113"/>
    <mergeCell ref="K109:K113"/>
    <mergeCell ref="L109:L113"/>
    <mergeCell ref="M114:M118"/>
    <mergeCell ref="N114:N118"/>
    <mergeCell ref="O114:O118"/>
    <mergeCell ref="P114:P118"/>
    <mergeCell ref="B119:B124"/>
    <mergeCell ref="C119:P124"/>
    <mergeCell ref="M109:M113"/>
    <mergeCell ref="N109:N113"/>
    <mergeCell ref="O109:O113"/>
    <mergeCell ref="P109:P113"/>
    <mergeCell ref="B114:B118"/>
    <mergeCell ref="C114:C118"/>
    <mergeCell ref="D114:D118"/>
    <mergeCell ref="E114:E118"/>
    <mergeCell ref="K114:K118"/>
    <mergeCell ref="L114:L118"/>
    <mergeCell ref="C125:H125"/>
    <mergeCell ref="I125:I126"/>
    <mergeCell ref="K125:P125"/>
    <mergeCell ref="C126:H126"/>
    <mergeCell ref="K126:P126"/>
    <mergeCell ref="B127:B137"/>
    <mergeCell ref="C127:C131"/>
    <mergeCell ref="D127:D131"/>
    <mergeCell ref="E127:E137"/>
    <mergeCell ref="K127:K137"/>
    <mergeCell ref="B138:J139"/>
    <mergeCell ref="O138:O139"/>
    <mergeCell ref="P138:P139"/>
    <mergeCell ref="B140:F140"/>
    <mergeCell ref="G140:K140"/>
    <mergeCell ref="L140:P140"/>
    <mergeCell ref="L127:L137"/>
    <mergeCell ref="M127:M137"/>
    <mergeCell ref="N127:N137"/>
    <mergeCell ref="O127:O137"/>
    <mergeCell ref="P127:P137"/>
    <mergeCell ref="C132:C137"/>
    <mergeCell ref="D132:D137"/>
    <mergeCell ref="B141:F147"/>
    <mergeCell ref="G141:K147"/>
    <mergeCell ref="L141:N141"/>
    <mergeCell ref="O141:P141"/>
    <mergeCell ref="L142:N142"/>
    <mergeCell ref="O142:P142"/>
    <mergeCell ref="L143:P145"/>
    <mergeCell ref="L146:O146"/>
    <mergeCell ref="L147:O147"/>
    <mergeCell ref="B152:P152"/>
    <mergeCell ref="A153:C153"/>
    <mergeCell ref="D153:I153"/>
    <mergeCell ref="J153:K153"/>
    <mergeCell ref="L153:P153"/>
    <mergeCell ref="B148:P148"/>
    <mergeCell ref="A149:P149"/>
    <mergeCell ref="B150:F150"/>
    <mergeCell ref="G150:K150"/>
    <mergeCell ref="L150:P150"/>
    <mergeCell ref="B151:F151"/>
    <mergeCell ref="G151:P151"/>
  </mergeCells>
  <printOptions horizontalCentered="1"/>
  <pageMargins left="0.35433070866141736" right="0.23622047244094491" top="0.74803149606299213" bottom="0.74803149606299213" header="0.19685039370078741" footer="0.31496062992125984"/>
  <pageSetup scale="62" fitToHeight="0" orientation="portrait" r:id="rId1"/>
  <headerFooter>
    <oddHeader>&amp;C&amp;"-,Negrita Cursiva"&amp;12Protocolo integrado de aforo en ríos de montaña Universidad Nacional de Colombia-Sede Manizales</oddHeader>
  </headerFooter>
  <rowBreaks count="1" manualBreakCount="1">
    <brk id="73" min="1" max="15" man="1"/>
  </rowBreaks>
  <drawing r:id="rId2"/>
  <pictur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8</vt:i4>
      </vt:variant>
    </vt:vector>
  </HeadingPairs>
  <TitlesOfParts>
    <vt:vector size="13" baseType="lpstr">
      <vt:lpstr>Planta y sección típica</vt:lpstr>
      <vt:lpstr>Aforo 1</vt:lpstr>
      <vt:lpstr>Aforo 2</vt:lpstr>
      <vt:lpstr>Aforo 3</vt:lpstr>
      <vt:lpstr>Aforo 4</vt:lpstr>
      <vt:lpstr>'Aforo 1'!Área_de_impresión</vt:lpstr>
      <vt:lpstr>'Aforo 2'!Área_de_impresión</vt:lpstr>
      <vt:lpstr>'Aforo 3'!Área_de_impresión</vt:lpstr>
      <vt:lpstr>'Aforo 4'!Área_de_impresión</vt:lpstr>
      <vt:lpstr>'Aforo 1'!Títulos_a_imprimir</vt:lpstr>
      <vt:lpstr>'Aforo 2'!Títulos_a_imprimir</vt:lpstr>
      <vt:lpstr>'Aforo 3'!Títulos_a_imprimir</vt:lpstr>
      <vt:lpstr>'Aforo 4'!Títulos_a_imprimir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MATEO ALZATE</dc:creator>
  <cp:lastModifiedBy>MATEO ALZATE</cp:lastModifiedBy>
  <dcterms:created xsi:type="dcterms:W3CDTF">2019-04-11T19:24:47Z</dcterms:created>
  <dcterms:modified xsi:type="dcterms:W3CDTF">2019-05-17T15:47:36Z</dcterms:modified>
</cp:coreProperties>
</file>