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24000" windowHeight="9630" activeTab="4"/>
  </bookViews>
  <sheets>
    <sheet name="Planta y sección típica" sheetId="1" r:id="rId1"/>
    <sheet name="Aforo 1" sheetId="2" r:id="rId2"/>
    <sheet name="Aforo 2" sheetId="3" r:id="rId3"/>
    <sheet name="Aforo 3" sheetId="4" r:id="rId4"/>
    <sheet name="Aforo 4" sheetId="5" r:id="rId5"/>
  </sheets>
  <definedNames>
    <definedName name="_xlnm.Print_Area" localSheetId="2">'Aforo 2'!$B$1:$P$106</definedName>
    <definedName name="_xlnm.Print_Area" localSheetId="3">'Aforo 3'!$B$1:$P$102</definedName>
    <definedName name="_xlnm.Print_Area" localSheetId="4">'Aforo 4'!$B$1:$P$108</definedName>
    <definedName name="_xlnm.Print_Titles" localSheetId="2">'Aforo 2'!$1:$17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7" i="5" l="1"/>
  <c r="O96" i="5"/>
  <c r="G91" i="5"/>
  <c r="G87" i="5"/>
  <c r="D87" i="5"/>
  <c r="G85" i="5"/>
  <c r="K82" i="5"/>
  <c r="E82" i="5"/>
  <c r="G90" i="5" s="1"/>
  <c r="D82" i="5"/>
  <c r="B82" i="5"/>
  <c r="G73" i="5"/>
  <c r="G72" i="5"/>
  <c r="G71" i="5"/>
  <c r="G70" i="5"/>
  <c r="K69" i="5"/>
  <c r="G68" i="5"/>
  <c r="G67" i="5"/>
  <c r="G66" i="5"/>
  <c r="G65" i="5"/>
  <c r="K64" i="5"/>
  <c r="G63" i="5"/>
  <c r="G62" i="5"/>
  <c r="G61" i="5"/>
  <c r="G60" i="5"/>
  <c r="K59" i="5"/>
  <c r="G58" i="5"/>
  <c r="G57" i="5"/>
  <c r="G56" i="5"/>
  <c r="G55" i="5"/>
  <c r="K54" i="5"/>
  <c r="G53" i="5"/>
  <c r="G52" i="5"/>
  <c r="G51" i="5"/>
  <c r="G50" i="5"/>
  <c r="K49" i="5"/>
  <c r="G48" i="5"/>
  <c r="G47" i="5"/>
  <c r="G46" i="5"/>
  <c r="G45" i="5"/>
  <c r="K44" i="5"/>
  <c r="G43" i="5"/>
  <c r="G42" i="5"/>
  <c r="G41" i="5"/>
  <c r="G40" i="5"/>
  <c r="K39" i="5"/>
  <c r="G38" i="5"/>
  <c r="G37" i="5"/>
  <c r="G36" i="5"/>
  <c r="G35" i="5"/>
  <c r="G33" i="5"/>
  <c r="G32" i="5"/>
  <c r="G31" i="5"/>
  <c r="G30" i="5"/>
  <c r="K29" i="5"/>
  <c r="G28" i="5"/>
  <c r="G27" i="5"/>
  <c r="G26" i="5"/>
  <c r="G25" i="5"/>
  <c r="K24" i="5"/>
  <c r="G23" i="5"/>
  <c r="G22" i="5"/>
  <c r="G21" i="5"/>
  <c r="G20" i="5"/>
  <c r="K19" i="5"/>
  <c r="C18" i="5"/>
  <c r="C19" i="5" s="1"/>
  <c r="M19" i="5" l="1"/>
  <c r="L19" i="5"/>
  <c r="C24" i="5"/>
  <c r="G86" i="5"/>
  <c r="G88" i="5"/>
  <c r="G83" i="5"/>
  <c r="G89" i="5"/>
  <c r="G92" i="5"/>
  <c r="G84" i="5"/>
  <c r="L24" i="5" l="1"/>
  <c r="M24" i="5" s="1"/>
  <c r="C29" i="5"/>
  <c r="C82" i="5" l="1"/>
  <c r="L29" i="5"/>
  <c r="M29" i="5" s="1"/>
  <c r="C34" i="5"/>
  <c r="C39" i="5" l="1"/>
  <c r="C87" i="5"/>
  <c r="L82" i="5" s="1"/>
  <c r="M82" i="5" s="1"/>
  <c r="L39" i="5" l="1"/>
  <c r="C44" i="5"/>
  <c r="C49" i="5" l="1"/>
  <c r="L44" i="5"/>
  <c r="M44" i="5" s="1"/>
  <c r="M39" i="5"/>
  <c r="L49" i="5" l="1"/>
  <c r="C54" i="5"/>
  <c r="M49" i="5" l="1"/>
  <c r="C59" i="5"/>
  <c r="L54" i="5"/>
  <c r="M54" i="5" s="1"/>
  <c r="L59" i="5" l="1"/>
  <c r="M59" i="5" s="1"/>
  <c r="C64" i="5"/>
  <c r="L64" i="5" l="1"/>
  <c r="M64" i="5" s="1"/>
  <c r="C69" i="5"/>
  <c r="L69" i="5" s="1"/>
  <c r="M69" i="5" l="1"/>
  <c r="L93" i="5"/>
  <c r="M93" i="5" l="1"/>
  <c r="K93" i="5" l="1"/>
  <c r="N19" i="5"/>
  <c r="N24" i="5"/>
  <c r="N29" i="5"/>
  <c r="N82" i="5"/>
  <c r="N44" i="5"/>
  <c r="N39" i="5"/>
  <c r="N54" i="5"/>
  <c r="N49" i="5"/>
  <c r="N59" i="5"/>
  <c r="N64" i="5"/>
  <c r="N69" i="5"/>
  <c r="N93" i="5" l="1"/>
  <c r="O92" i="4" l="1"/>
  <c r="O91" i="4"/>
  <c r="G87" i="4"/>
  <c r="G86" i="4"/>
  <c r="G85" i="4"/>
  <c r="G84" i="4"/>
  <c r="G83" i="4"/>
  <c r="G82" i="4"/>
  <c r="G81" i="4"/>
  <c r="G80" i="4"/>
  <c r="G79" i="4"/>
  <c r="G78" i="4"/>
  <c r="G68" i="4"/>
  <c r="G67" i="4"/>
  <c r="G66" i="4"/>
  <c r="G65" i="4"/>
  <c r="K64" i="4"/>
  <c r="G63" i="4"/>
  <c r="G62" i="4"/>
  <c r="G61" i="4"/>
  <c r="G60" i="4"/>
  <c r="K59" i="4"/>
  <c r="G58" i="4"/>
  <c r="G57" i="4"/>
  <c r="G56" i="4"/>
  <c r="G55" i="4"/>
  <c r="K54" i="4"/>
  <c r="G53" i="4"/>
  <c r="G52" i="4"/>
  <c r="G51" i="4"/>
  <c r="G50" i="4"/>
  <c r="K49" i="4"/>
  <c r="G48" i="4"/>
  <c r="G47" i="4"/>
  <c r="G46" i="4"/>
  <c r="G45" i="4"/>
  <c r="K44" i="4"/>
  <c r="G43" i="4"/>
  <c r="G42" i="4"/>
  <c r="G41" i="4"/>
  <c r="G40" i="4"/>
  <c r="K39" i="4"/>
  <c r="G38" i="4"/>
  <c r="G37" i="4"/>
  <c r="G36" i="4"/>
  <c r="G35" i="4"/>
  <c r="K34" i="4"/>
  <c r="G33" i="4"/>
  <c r="G32" i="4"/>
  <c r="G31" i="4"/>
  <c r="G30" i="4"/>
  <c r="K29" i="4"/>
  <c r="G28" i="4"/>
  <c r="G27" i="4"/>
  <c r="G26" i="4"/>
  <c r="G25" i="4"/>
  <c r="K24" i="4"/>
  <c r="G23" i="4"/>
  <c r="G22" i="4"/>
  <c r="G21" i="4"/>
  <c r="G20" i="4"/>
  <c r="L19" i="4"/>
  <c r="K19" i="4"/>
  <c r="M19" i="4" s="1"/>
  <c r="C19" i="4"/>
  <c r="C24" i="4" s="1"/>
  <c r="C18" i="4"/>
  <c r="L24" i="4" l="1"/>
  <c r="C29" i="4"/>
  <c r="L29" i="4" l="1"/>
  <c r="M29" i="4" s="1"/>
  <c r="C34" i="4"/>
  <c r="M24" i="4"/>
  <c r="L34" i="4" l="1"/>
  <c r="M34" i="4" s="1"/>
  <c r="C39" i="4"/>
  <c r="C44" i="4" l="1"/>
  <c r="L39" i="4"/>
  <c r="M39" i="4" s="1"/>
  <c r="C49" i="4" l="1"/>
  <c r="L44" i="4"/>
  <c r="M44" i="4" s="1"/>
  <c r="L49" i="4" l="1"/>
  <c r="M49" i="4" s="1"/>
  <c r="C54" i="4"/>
  <c r="L54" i="4" l="1"/>
  <c r="M54" i="4" s="1"/>
  <c r="C59" i="4"/>
  <c r="C64" i="4" l="1"/>
  <c r="L64" i="4" s="1"/>
  <c r="L59" i="4"/>
  <c r="M59" i="4" s="1"/>
  <c r="M64" i="4" l="1"/>
  <c r="L88" i="4"/>
  <c r="M88" i="4" l="1"/>
  <c r="K88" i="4" l="1"/>
  <c r="N19" i="4"/>
  <c r="N24" i="4"/>
  <c r="N29" i="4"/>
  <c r="N34" i="4"/>
  <c r="N39" i="4"/>
  <c r="N44" i="4"/>
  <c r="N49" i="4"/>
  <c r="N54" i="4"/>
  <c r="N59" i="4"/>
  <c r="N64" i="4"/>
  <c r="N88" i="4" l="1"/>
  <c r="O97" i="3" l="1"/>
  <c r="O96" i="3"/>
  <c r="G92" i="3"/>
  <c r="G91" i="3"/>
  <c r="G90" i="3"/>
  <c r="G89" i="3"/>
  <c r="G88" i="3"/>
  <c r="G87" i="3"/>
  <c r="G86" i="3"/>
  <c r="G85" i="3"/>
  <c r="G84" i="3"/>
  <c r="G83" i="3"/>
  <c r="G73" i="3"/>
  <c r="G72" i="3"/>
  <c r="G71" i="3"/>
  <c r="G70" i="3"/>
  <c r="K69" i="3"/>
  <c r="G68" i="3"/>
  <c r="G67" i="3"/>
  <c r="G66" i="3"/>
  <c r="G65" i="3"/>
  <c r="K64" i="3"/>
  <c r="G63" i="3"/>
  <c r="G62" i="3"/>
  <c r="G61" i="3"/>
  <c r="G60" i="3"/>
  <c r="K59" i="3"/>
  <c r="G58" i="3"/>
  <c r="G57" i="3"/>
  <c r="G56" i="3"/>
  <c r="G55" i="3"/>
  <c r="K54" i="3"/>
  <c r="G53" i="3"/>
  <c r="G52" i="3"/>
  <c r="G51" i="3"/>
  <c r="G50" i="3"/>
  <c r="K49" i="3"/>
  <c r="G48" i="3"/>
  <c r="G47" i="3"/>
  <c r="G46" i="3"/>
  <c r="G45" i="3"/>
  <c r="K44" i="3"/>
  <c r="G43" i="3"/>
  <c r="G42" i="3"/>
  <c r="G41" i="3"/>
  <c r="G40" i="3"/>
  <c r="K39" i="3"/>
  <c r="G38" i="3"/>
  <c r="G37" i="3"/>
  <c r="G36" i="3"/>
  <c r="G35" i="3"/>
  <c r="K34" i="3"/>
  <c r="G33" i="3"/>
  <c r="G32" i="3"/>
  <c r="G31" i="3"/>
  <c r="G30" i="3"/>
  <c r="K29" i="3"/>
  <c r="G28" i="3"/>
  <c r="G27" i="3"/>
  <c r="G26" i="3"/>
  <c r="G25" i="3"/>
  <c r="K24" i="3"/>
  <c r="G23" i="3"/>
  <c r="G22" i="3"/>
  <c r="G21" i="3"/>
  <c r="G20" i="3"/>
  <c r="K19" i="3"/>
  <c r="C18" i="3"/>
  <c r="C19" i="3" s="1"/>
  <c r="L19" i="3" l="1"/>
  <c r="C24" i="3"/>
  <c r="M19" i="3" l="1"/>
  <c r="C29" i="3"/>
  <c r="L24" i="3"/>
  <c r="M24" i="3" s="1"/>
  <c r="C34" i="3" l="1"/>
  <c r="L29" i="3"/>
  <c r="M29" i="3" s="1"/>
  <c r="L34" i="3" l="1"/>
  <c r="M34" i="3" s="1"/>
  <c r="C39" i="3"/>
  <c r="L39" i="3" l="1"/>
  <c r="M39" i="3" s="1"/>
  <c r="C44" i="3"/>
  <c r="C49" i="3" l="1"/>
  <c r="L44" i="3"/>
  <c r="M44" i="3" s="1"/>
  <c r="L49" i="3" l="1"/>
  <c r="M49" i="3" s="1"/>
  <c r="C54" i="3"/>
  <c r="L54" i="3" l="1"/>
  <c r="M54" i="3" s="1"/>
  <c r="C59" i="3"/>
  <c r="L59" i="3" l="1"/>
  <c r="M59" i="3" s="1"/>
  <c r="C64" i="3"/>
  <c r="C69" i="3" l="1"/>
  <c r="L69" i="3" s="1"/>
  <c r="L64" i="3"/>
  <c r="M64" i="3" s="1"/>
  <c r="M69" i="3" l="1"/>
  <c r="L93" i="3"/>
  <c r="M93" i="3" l="1"/>
  <c r="K93" i="3" l="1"/>
  <c r="N24" i="3"/>
  <c r="N19" i="3"/>
  <c r="N29" i="3"/>
  <c r="N34" i="3"/>
  <c r="N39" i="3"/>
  <c r="N44" i="3"/>
  <c r="N49" i="3"/>
  <c r="N54" i="3"/>
  <c r="N59" i="3"/>
  <c r="N64" i="3"/>
  <c r="N69" i="3"/>
  <c r="N93" i="3" l="1"/>
  <c r="O92" i="2" l="1"/>
  <c r="O91" i="2"/>
  <c r="G87" i="2"/>
  <c r="G86" i="2"/>
  <c r="G85" i="2"/>
  <c r="G84" i="2"/>
  <c r="G83" i="2"/>
  <c r="G82" i="2"/>
  <c r="G81" i="2"/>
  <c r="G80" i="2"/>
  <c r="G79" i="2"/>
  <c r="G78" i="2"/>
  <c r="L77" i="2"/>
  <c r="M77" i="2" s="1"/>
  <c r="G68" i="2"/>
  <c r="G67" i="2"/>
  <c r="G66" i="2"/>
  <c r="G65" i="2"/>
  <c r="K64" i="2"/>
  <c r="G63" i="2"/>
  <c r="G62" i="2"/>
  <c r="G61" i="2"/>
  <c r="G60" i="2"/>
  <c r="K59" i="2"/>
  <c r="G58" i="2"/>
  <c r="G57" i="2"/>
  <c r="G56" i="2"/>
  <c r="G55" i="2"/>
  <c r="K54" i="2"/>
  <c r="G53" i="2"/>
  <c r="G52" i="2"/>
  <c r="G51" i="2"/>
  <c r="G50" i="2"/>
  <c r="K49" i="2"/>
  <c r="G48" i="2"/>
  <c r="G47" i="2"/>
  <c r="G46" i="2"/>
  <c r="G45" i="2"/>
  <c r="K44" i="2"/>
  <c r="G43" i="2"/>
  <c r="G42" i="2"/>
  <c r="G41" i="2"/>
  <c r="G40" i="2"/>
  <c r="K39" i="2"/>
  <c r="G38" i="2"/>
  <c r="G37" i="2"/>
  <c r="G36" i="2"/>
  <c r="G35" i="2"/>
  <c r="K34" i="2"/>
  <c r="G33" i="2"/>
  <c r="G32" i="2"/>
  <c r="G31" i="2"/>
  <c r="G30" i="2"/>
  <c r="K29" i="2"/>
  <c r="G28" i="2"/>
  <c r="G27" i="2"/>
  <c r="G26" i="2"/>
  <c r="G25" i="2"/>
  <c r="K24" i="2"/>
  <c r="G23" i="2"/>
  <c r="G22" i="2"/>
  <c r="G21" i="2"/>
  <c r="G20" i="2"/>
  <c r="K19" i="2"/>
  <c r="C18" i="2"/>
  <c r="C19" i="2" s="1"/>
  <c r="C24" i="2" l="1"/>
  <c r="L19" i="2"/>
  <c r="M19" i="2"/>
  <c r="L24" i="2" l="1"/>
  <c r="M24" i="2" s="1"/>
  <c r="C29" i="2"/>
  <c r="L29" i="2" l="1"/>
  <c r="M29" i="2" s="1"/>
  <c r="C34" i="2"/>
  <c r="C39" i="2" l="1"/>
  <c r="L34" i="2"/>
  <c r="M34" i="2" s="1"/>
  <c r="L39" i="2" l="1"/>
  <c r="C44" i="2"/>
  <c r="C49" i="2" l="1"/>
  <c r="L44" i="2"/>
  <c r="M44" i="2" s="1"/>
  <c r="M39" i="2"/>
  <c r="L49" i="2" l="1"/>
  <c r="M49" i="2" s="1"/>
  <c r="C54" i="2"/>
  <c r="C59" i="2" l="1"/>
  <c r="L54" i="2"/>
  <c r="M54" i="2" s="1"/>
  <c r="L59" i="2" l="1"/>
  <c r="M59" i="2" s="1"/>
  <c r="C64" i="2"/>
  <c r="L64" i="2" s="1"/>
  <c r="M64" i="2" l="1"/>
  <c r="L88" i="2"/>
  <c r="M88" i="2" l="1"/>
  <c r="K88" i="2" l="1"/>
  <c r="N77" i="2"/>
  <c r="N19" i="2"/>
  <c r="N24" i="2"/>
  <c r="N29" i="2"/>
  <c r="N34" i="2"/>
  <c r="N39" i="2"/>
  <c r="N44" i="2"/>
  <c r="N49" i="2"/>
  <c r="N54" i="2"/>
  <c r="N59" i="2"/>
  <c r="N64" i="2"/>
  <c r="N88" i="2" l="1"/>
</calcChain>
</file>

<file path=xl/sharedStrings.xml><?xml version="1.0" encoding="utf-8"?>
<sst xmlns="http://schemas.openxmlformats.org/spreadsheetml/2006/main" count="653" uniqueCount="151">
  <si>
    <t>Fecha</t>
  </si>
  <si>
    <t xml:space="preserve">Aforo No. </t>
  </si>
  <si>
    <t>Proyecto</t>
  </si>
  <si>
    <t>Lugar medición</t>
  </si>
  <si>
    <t>QUEBRADA CRISTALES - VALLES DE LA ALHAMBRA</t>
  </si>
  <si>
    <t>Coordenadas:</t>
  </si>
  <si>
    <t xml:space="preserve">  N 5° 2' 11.91"</t>
  </si>
  <si>
    <t xml:space="preserve"> W 75° 27' 33.09"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</si>
  <si>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</si>
  <si>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</si>
  <si>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</si>
  <si>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</si>
  <si>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</si>
  <si>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1"/>
        <color rgb="FF000000"/>
        <rFont val="Calibri"/>
        <family val="2"/>
      </rPr>
      <t xml:space="preserve">(tc) </t>
    </r>
    <r>
      <rPr>
        <sz val="11"/>
        <color rgb="FF000000"/>
        <rFont val="Calibri"/>
        <family val="2"/>
      </rPr>
      <t>[s]</t>
    </r>
  </si>
  <si>
    <t>Hélice #</t>
  </si>
  <si>
    <t>Electromagnético</t>
  </si>
  <si>
    <t>X</t>
  </si>
  <si>
    <t>OTT / MF Pro</t>
  </si>
  <si>
    <t>Datos de inicio del aforo</t>
  </si>
  <si>
    <t>Referencia de medida:</t>
  </si>
  <si>
    <t>Lecho del río</t>
  </si>
  <si>
    <t>Inicio desde:</t>
  </si>
  <si>
    <t>Margen Izquierda</t>
  </si>
  <si>
    <t>Clima</t>
  </si>
  <si>
    <t>Cálido con llovizna</t>
  </si>
  <si>
    <t>Superficie del agua</t>
  </si>
  <si>
    <t>Margen Derecha</t>
  </si>
  <si>
    <t>Hora de inicio</t>
  </si>
  <si>
    <t>Nivel inicial [m]</t>
  </si>
  <si>
    <t>Temperatura del agua ( °C )</t>
  </si>
  <si>
    <t>Ancho sección (w) [m]</t>
  </si>
  <si>
    <t>Abscisa: Inicio Dovela # 1</t>
  </si>
  <si>
    <t>Hora de finalización</t>
  </si>
  <si>
    <t>Nivel final [m]</t>
  </si>
  <si>
    <t>Hora de medida</t>
  </si>
  <si>
    <t xml:space="preserve">Ancho dovela (b) [m] </t>
  </si>
  <si>
    <t>Nomenclatura</t>
  </si>
  <si>
    <r>
      <rPr>
        <b/>
        <i/>
        <sz val="11"/>
        <rFont val="Calibri"/>
        <family val="2"/>
      </rPr>
      <t>Vi</t>
    </r>
    <r>
      <rPr>
        <sz val="11"/>
        <rFont val="Calibri"/>
        <family val="2"/>
      </rPr>
      <t>= Velocidad a cada yi</t>
    </r>
  </si>
  <si>
    <r>
      <rPr>
        <b/>
        <i/>
        <sz val="11"/>
        <rFont val="Calibri"/>
        <family val="2"/>
      </rPr>
      <t>hi</t>
    </r>
    <r>
      <rPr>
        <sz val="11"/>
        <rFont val="Calibri"/>
        <family val="2"/>
      </rPr>
      <t>= Profundidad correspondiente a cada abscisa</t>
    </r>
  </si>
  <si>
    <r>
      <rPr>
        <b/>
        <i/>
        <sz val="11"/>
        <rFont val="Calibri"/>
        <family val="2"/>
      </rPr>
      <t>y</t>
    </r>
    <r>
      <rPr>
        <b/>
        <sz val="11"/>
        <rFont val="Calibri"/>
        <family val="2"/>
      </rPr>
      <t>=</t>
    </r>
    <r>
      <rPr>
        <sz val="11"/>
        <rFont val="Calibri"/>
        <family val="2"/>
      </rPr>
      <t xml:space="preserve"> Profundidad en la mitad dovela</t>
    </r>
  </si>
  <si>
    <r>
      <rPr>
        <b/>
        <i/>
        <sz val="11"/>
        <rFont val="Calibri"/>
        <family val="2"/>
      </rPr>
      <t>Rev</t>
    </r>
    <r>
      <rPr>
        <sz val="11"/>
        <rFont val="Calibri"/>
        <family val="2"/>
      </rPr>
      <t xml:space="preserve">= # vueltas en </t>
    </r>
    <r>
      <rPr>
        <b/>
        <sz val="11"/>
        <rFont val="Calibri"/>
        <family val="2"/>
      </rPr>
      <t>tc</t>
    </r>
  </si>
  <si>
    <r>
      <rPr>
        <b/>
        <i/>
        <sz val="11"/>
        <rFont val="Calibri"/>
        <family val="2"/>
      </rPr>
      <t>Qi</t>
    </r>
    <r>
      <rPr>
        <sz val="11"/>
        <rFont val="Calibri"/>
        <family val="2"/>
      </rPr>
      <t>= Caudal por dovela</t>
    </r>
  </si>
  <si>
    <r>
      <rPr>
        <b/>
        <i/>
        <sz val="11"/>
        <rFont val="Calibri"/>
        <family val="2"/>
      </rPr>
      <t>Tll</t>
    </r>
    <r>
      <rPr>
        <sz val="11"/>
        <rFont val="Calibri"/>
        <family val="2"/>
      </rPr>
      <t>= Tiempo de llenado-solidos suspendidos</t>
    </r>
  </si>
  <si>
    <r>
      <rPr>
        <b/>
        <i/>
        <sz val="11"/>
        <rFont val="Calibri"/>
        <family val="2"/>
      </rPr>
      <t>Rpm</t>
    </r>
    <r>
      <rPr>
        <sz val="11"/>
        <rFont val="Calibri"/>
        <family val="2"/>
      </rPr>
      <t>= Revoluciones por minuto</t>
    </r>
  </si>
  <si>
    <r>
      <rPr>
        <b/>
        <i/>
        <sz val="11"/>
        <rFont val="Calibri"/>
        <family val="2"/>
      </rPr>
      <t>Ai</t>
    </r>
    <r>
      <rPr>
        <sz val="11"/>
        <rFont val="Calibri"/>
        <family val="2"/>
      </rPr>
      <t>= Área por dovela</t>
    </r>
  </si>
  <si>
    <r>
      <rPr>
        <b/>
        <i/>
        <sz val="11"/>
        <rFont val="Calibri"/>
        <family val="2"/>
      </rPr>
      <t>Bq</t>
    </r>
    <r>
      <rPr>
        <sz val="11"/>
        <rFont val="Calibri"/>
        <family val="2"/>
      </rPr>
      <t xml:space="preserve"> = Boquilla muestreador solidos suspendidos</t>
    </r>
  </si>
  <si>
    <t xml:space="preserve">        = Velocidad promedio por dovela</t>
  </si>
  <si>
    <t>Dovela #</t>
  </si>
  <si>
    <t>Abscisa [m]</t>
  </si>
  <si>
    <t>hi        [m]</t>
  </si>
  <si>
    <t>y [m]</t>
  </si>
  <si>
    <t>yi   [m]</t>
  </si>
  <si>
    <t>Rev (**)</t>
  </si>
  <si>
    <t>[Rpm] (**)</t>
  </si>
  <si>
    <t>Vi</t>
  </si>
  <si>
    <t>Ai</t>
  </si>
  <si>
    <t>Qi</t>
  </si>
  <si>
    <t>Tll</t>
  </si>
  <si>
    <t>Bq</t>
  </si>
  <si>
    <t>[m/seg]</t>
  </si>
  <si>
    <t>[m/s]</t>
  </si>
  <si>
    <t>[m2]</t>
  </si>
  <si>
    <t>[m3/s]</t>
  </si>
  <si>
    <t>[%]</t>
  </si>
  <si>
    <t>[s]</t>
  </si>
  <si>
    <t>pulg</t>
  </si>
  <si>
    <t>Fondo</t>
  </si>
  <si>
    <t>0,2y (* 0.8y)</t>
  </si>
  <si>
    <t>0,4y (* 0.6y)</t>
  </si>
  <si>
    <t>0,8y (* 0.2y)</t>
  </si>
  <si>
    <t>Sup</t>
  </si>
  <si>
    <t>Formulas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</si>
  <si>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</si>
  <si>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</si>
  <si>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</si>
  <si>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</si>
  <si>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</si>
  <si>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</si>
  <si>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</si>
  <si>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</si>
  <si>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</si>
  <si>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</si>
  <si>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</si>
  <si>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</si>
  <si>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0.5y</t>
  </si>
  <si>
    <t>0.6y (* 0,4y)</t>
  </si>
  <si>
    <t>0.7y (* 0,3y)</t>
  </si>
  <si>
    <t>0.8y (* 0,2y)</t>
  </si>
  <si>
    <t>0.9y (* 0,1y)</t>
  </si>
  <si>
    <t>Superficial</t>
  </si>
  <si>
    <t xml:space="preserve">Se tomaron muestras de sedimentos en las dovelas #  _____ , _____ , ______ , ______ , _______ </t>
  </si>
  <si>
    <t>Folio</t>
  </si>
  <si>
    <t>Vmedia</t>
  </si>
  <si>
    <t>At = ΣAi</t>
  </si>
  <si>
    <t>Qt = ΣQi</t>
  </si>
  <si>
    <t>%</t>
  </si>
  <si>
    <t>Referencia desde lecho del Río</t>
  </si>
  <si>
    <t>Referencia desde la superficie del agua</t>
  </si>
  <si>
    <t>OBSERVACIONES GENERALES</t>
  </si>
  <si>
    <t>h Media (m)</t>
  </si>
  <si>
    <t>h Máxima (m)</t>
  </si>
  <si>
    <t>Durante la jornada de aforo se determinó el perfil de la sección de aforo.  Como la profundidad máxima es menor a 0,125m no se determina Vx</t>
  </si>
  <si>
    <t>Distancia del sensor al nivel del agua (m)</t>
  </si>
  <si>
    <r>
      <t xml:space="preserve">Nivel del agua en el sensor (m) </t>
    </r>
    <r>
      <rPr>
        <sz val="9"/>
        <color rgb="FF000000"/>
        <rFont val="Calibri"/>
        <family val="2"/>
      </rPr>
      <t>(Dato suministrado por el administrador de la red)</t>
    </r>
  </si>
  <si>
    <t>REGISTRO FOTOGRÁFICO</t>
  </si>
  <si>
    <t>Detalle General del aforo</t>
  </si>
  <si>
    <t>Realizado por</t>
  </si>
  <si>
    <t>MATEO ALZATE JARAMILLO</t>
  </si>
  <si>
    <t>Revisado por</t>
  </si>
  <si>
    <t>VISTA EN PLANTA</t>
  </si>
  <si>
    <t>SECCIÓN TRANSVERSAL</t>
  </si>
  <si>
    <t xml:space="preserve">  N 5° 2'11.91"</t>
  </si>
  <si>
    <t xml:space="preserve"> W 75°27'33.09"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</si>
  <si>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</si>
  <si>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Cálido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</si>
  <si>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</si>
  <si>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</si>
  <si>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</si>
  <si>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</si>
  <si>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</si>
  <si>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</si>
  <si>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</si>
  <si>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</si>
  <si>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</si>
  <si>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</si>
  <si>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</si>
  <si>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</si>
  <si>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</si>
  <si>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</si>
  <si>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</si>
  <si>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</si>
  <si>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</si>
  <si>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</si>
  <si>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</si>
  <si>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</si>
  <si>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t xml:space="preserve"> Durante la jornada de aforo se determinó el perfil de la sección de aforo, se midió la altura del nivel del agua al sensor. Como la profundidad máxima es menor a 0,125 m, NA el cálculo de Vx</t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</si>
  <si>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</si>
  <si>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>Toma de temperatura</t>
  </si>
  <si>
    <t>Detalle general aforo</t>
  </si>
  <si>
    <t>Frio - llovizna</t>
  </si>
  <si>
    <t xml:space="preserve">OBSERVACIONES: </t>
  </si>
  <si>
    <t>Como la altura maxima es inferior a 0.125 m, el calculo de Vx no aplica</t>
  </si>
  <si>
    <t>Medida de la temperatura</t>
  </si>
  <si>
    <t>Organizando sección de aforo</t>
  </si>
  <si>
    <t>Detalle del aforo</t>
  </si>
  <si>
    <t>CARLOS COCUY</t>
  </si>
  <si>
    <t>QUEBRADA CRISTALES - VALLES DE LA ALAMBRA</t>
  </si>
  <si>
    <t>LLUVIOSO</t>
  </si>
  <si>
    <t>Medición de la temperatura</t>
  </si>
  <si>
    <t>Formato L1.2: Medición de caudal por el método área-velocidad: medidas desde la superficie del agua con medidor electromagnético</t>
  </si>
  <si>
    <t>Convenio 221/2016 OPERACIÓN Y MANTENIMIENTO REDES HIDROMETEOROLÓGICAS,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</si>
</sst>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9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vertAlign val="subscript"/>
      <sz val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688">
    <xf numFmtId="0" fontId="0" fillId="0" borderId="0" xfId="0"/>
    <xf numFmtId="0" fontId="3" fillId="0" borderId="0" xfId="1" applyFont="1" applyAlignment="1"/>
    <xf numFmtId="0" fontId="3" fillId="0" borderId="0" xfId="1" applyFont="1" applyAlignment="1">
      <alignment horizontal="center"/>
    </xf>
    <xf numFmtId="0" fontId="3" fillId="0" borderId="1" xfId="1" applyFont="1" applyBorder="1"/>
    <xf numFmtId="0" fontId="3" fillId="0" borderId="0" xfId="1" applyFont="1"/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0" fontId="7" fillId="2" borderId="11" xfId="1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vertical="center"/>
    </xf>
    <xf numFmtId="0" fontId="7" fillId="0" borderId="11" xfId="1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1" fillId="0" borderId="18" xfId="1" applyFont="1" applyFill="1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/>
    </xf>
    <xf numFmtId="0" fontId="7" fillId="0" borderId="27" xfId="1" applyFont="1" applyFill="1" applyBorder="1" applyAlignment="1">
      <alignment horizontal="center" vertical="center"/>
    </xf>
    <xf numFmtId="0" fontId="11" fillId="0" borderId="34" xfId="1" applyFont="1" applyFill="1" applyBorder="1" applyAlignment="1">
      <alignment vertical="top" wrapText="1"/>
    </xf>
    <xf numFmtId="0" fontId="11" fillId="0" borderId="18" xfId="1" applyFont="1" applyFill="1" applyBorder="1" applyAlignment="1">
      <alignment horizontal="center" vertical="top" wrapText="1"/>
    </xf>
    <xf numFmtId="0" fontId="11" fillId="0" borderId="37" xfId="1" applyFont="1" applyFill="1" applyBorder="1" applyAlignment="1">
      <alignment horizontal="center"/>
    </xf>
    <xf numFmtId="0" fontId="7" fillId="0" borderId="27" xfId="1" applyFont="1" applyFill="1" applyBorder="1" applyAlignment="1">
      <alignment horizontal="center" vertical="top" wrapText="1"/>
    </xf>
    <xf numFmtId="0" fontId="7" fillId="0" borderId="44" xfId="1" applyFont="1" applyFill="1" applyBorder="1" applyAlignment="1">
      <alignment horizontal="center" vertical="center" wrapText="1"/>
    </xf>
    <xf numFmtId="20" fontId="7" fillId="0" borderId="47" xfId="1" applyNumberFormat="1" applyFont="1" applyFill="1" applyBorder="1" applyAlignment="1">
      <alignment horizontal="center" vertical="top"/>
    </xf>
    <xf numFmtId="0" fontId="7" fillId="0" borderId="48" xfId="1" applyFont="1" applyFill="1" applyBorder="1" applyAlignment="1">
      <alignment horizontal="center" vertical="top"/>
    </xf>
    <xf numFmtId="0" fontId="7" fillId="0" borderId="37" xfId="1" applyFont="1" applyFill="1" applyBorder="1" applyAlignment="1">
      <alignment horizontal="center" vertical="center"/>
    </xf>
    <xf numFmtId="0" fontId="7" fillId="0" borderId="51" xfId="1" applyFont="1" applyFill="1" applyBorder="1" applyAlignment="1">
      <alignment horizontal="center" vertical="center"/>
    </xf>
    <xf numFmtId="0" fontId="15" fillId="4" borderId="0" xfId="1" applyFont="1" applyFill="1" applyBorder="1" applyAlignment="1">
      <alignment horizontal="left" vertical="center" wrapText="1"/>
    </xf>
    <xf numFmtId="0" fontId="10" fillId="3" borderId="40" xfId="1" applyFont="1" applyFill="1" applyBorder="1" applyAlignment="1">
      <alignment horizontal="right" vertical="center"/>
    </xf>
    <xf numFmtId="0" fontId="10" fillId="3" borderId="57" xfId="1" applyFont="1" applyFill="1" applyBorder="1" applyAlignment="1">
      <alignment vertical="center"/>
    </xf>
    <xf numFmtId="0" fontId="10" fillId="3" borderId="57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3" fillId="0" borderId="51" xfId="1" applyFont="1" applyBorder="1"/>
    <xf numFmtId="0" fontId="10" fillId="3" borderId="51" xfId="1" applyFont="1" applyFill="1" applyBorder="1" applyAlignment="1">
      <alignment vertical="center"/>
    </xf>
    <xf numFmtId="0" fontId="10" fillId="3" borderId="60" xfId="1" applyFont="1" applyFill="1" applyBorder="1" applyAlignment="1">
      <alignment horizontal="center" vertical="center"/>
    </xf>
    <xf numFmtId="0" fontId="10" fillId="3" borderId="47" xfId="1" applyFont="1" applyFill="1" applyBorder="1" applyAlignment="1">
      <alignment horizontal="center" vertical="center"/>
    </xf>
    <xf numFmtId="0" fontId="16" fillId="0" borderId="0" xfId="1" applyFont="1" applyFill="1"/>
    <xf numFmtId="0" fontId="10" fillId="0" borderId="39" xfId="1" applyFont="1" applyFill="1" applyBorder="1" applyAlignment="1">
      <alignment horizontal="center" vertical="center" wrapText="1"/>
    </xf>
    <xf numFmtId="0" fontId="3" fillId="0" borderId="55" xfId="1" applyFont="1" applyFill="1" applyBorder="1" applyAlignment="1">
      <alignment horizontal="center" vertical="center" wrapText="1"/>
    </xf>
    <xf numFmtId="0" fontId="10" fillId="0" borderId="55" xfId="1" applyFont="1" applyFill="1" applyBorder="1" applyAlignment="1">
      <alignment horizontal="center" vertical="center"/>
    </xf>
    <xf numFmtId="0" fontId="4" fillId="0" borderId="55" xfId="1" applyFont="1" applyFill="1" applyBorder="1" applyAlignment="1">
      <alignment horizontal="center"/>
    </xf>
    <xf numFmtId="2" fontId="6" fillId="0" borderId="55" xfId="1" applyNumberFormat="1" applyFont="1" applyFill="1" applyBorder="1" applyAlignment="1">
      <alignment horizontal="center" vertical="center"/>
    </xf>
    <xf numFmtId="2" fontId="6" fillId="0" borderId="55" xfId="1" applyNumberFormat="1" applyFont="1" applyFill="1" applyBorder="1" applyAlignment="1">
      <alignment vertical="center"/>
    </xf>
    <xf numFmtId="164" fontId="6" fillId="0" borderId="55" xfId="1" applyNumberFormat="1" applyFont="1" applyFill="1" applyBorder="1" applyAlignment="1">
      <alignment vertical="center"/>
    </xf>
    <xf numFmtId="164" fontId="6" fillId="0" borderId="55" xfId="1" applyNumberFormat="1" applyFont="1" applyFill="1" applyBorder="1" applyAlignment="1">
      <alignment horizontal="center" vertical="center"/>
    </xf>
    <xf numFmtId="0" fontId="10" fillId="0" borderId="61" xfId="1" applyFont="1" applyFill="1" applyBorder="1" applyAlignment="1">
      <alignment horizontal="center" vertical="center"/>
    </xf>
    <xf numFmtId="0" fontId="3" fillId="0" borderId="0" xfId="1" applyFont="1" applyFill="1" applyAlignment="1"/>
    <xf numFmtId="0" fontId="4" fillId="0" borderId="57" xfId="1" applyFont="1" applyFill="1" applyBorder="1" applyAlignment="1">
      <alignment horizontal="center"/>
    </xf>
    <xf numFmtId="2" fontId="6" fillId="0" borderId="57" xfId="1" applyNumberFormat="1" applyFont="1" applyFill="1" applyBorder="1" applyAlignment="1">
      <alignment horizontal="center" vertical="center"/>
    </xf>
    <xf numFmtId="2" fontId="6" fillId="0" borderId="57" xfId="1" applyNumberFormat="1" applyFont="1" applyFill="1" applyBorder="1" applyAlignment="1">
      <alignment vertical="center"/>
    </xf>
    <xf numFmtId="0" fontId="3" fillId="0" borderId="57" xfId="1" applyFont="1" applyFill="1" applyBorder="1"/>
    <xf numFmtId="164" fontId="6" fillId="0" borderId="57" xfId="1" applyNumberFormat="1" applyFont="1" applyFill="1" applyBorder="1" applyAlignment="1">
      <alignment horizontal="center" vertical="center"/>
    </xf>
    <xf numFmtId="0" fontId="4" fillId="0" borderId="62" xfId="1" applyFont="1" applyFill="1" applyBorder="1" applyAlignment="1">
      <alignment horizontal="center"/>
    </xf>
    <xf numFmtId="2" fontId="6" fillId="0" borderId="62" xfId="1" applyNumberFormat="1" applyFont="1" applyFill="1" applyBorder="1" applyAlignment="1">
      <alignment horizontal="center" vertical="center"/>
    </xf>
    <xf numFmtId="2" fontId="6" fillId="0" borderId="62" xfId="1" applyNumberFormat="1" applyFont="1" applyFill="1" applyBorder="1" applyAlignment="1">
      <alignment vertical="center"/>
    </xf>
    <xf numFmtId="0" fontId="3" fillId="0" borderId="62" xfId="1" applyFont="1" applyFill="1" applyBorder="1"/>
    <xf numFmtId="164" fontId="6" fillId="0" borderId="62" xfId="1" applyNumberFormat="1" applyFont="1" applyFill="1" applyBorder="1" applyAlignment="1">
      <alignment horizontal="center" vertical="center"/>
    </xf>
    <xf numFmtId="0" fontId="4" fillId="0" borderId="65" xfId="1" applyFont="1" applyFill="1" applyBorder="1" applyAlignment="1">
      <alignment horizontal="center"/>
    </xf>
    <xf numFmtId="2" fontId="6" fillId="0" borderId="65" xfId="1" applyNumberFormat="1" applyFont="1" applyFill="1" applyBorder="1" applyAlignment="1">
      <alignment horizontal="center" vertical="center"/>
    </xf>
    <xf numFmtId="2" fontId="6" fillId="0" borderId="65" xfId="1" applyNumberFormat="1" applyFont="1" applyFill="1" applyBorder="1" applyAlignment="1">
      <alignment vertical="center"/>
    </xf>
    <xf numFmtId="0" fontId="3" fillId="0" borderId="65" xfId="1" applyFont="1" applyFill="1" applyBorder="1"/>
    <xf numFmtId="164" fontId="6" fillId="0" borderId="65" xfId="1" applyNumberFormat="1" applyFont="1" applyFill="1" applyBorder="1" applyAlignment="1">
      <alignment horizontal="center" vertical="center"/>
    </xf>
    <xf numFmtId="0" fontId="4" fillId="0" borderId="60" xfId="1" applyFont="1" applyFill="1" applyBorder="1" applyAlignment="1">
      <alignment horizontal="center"/>
    </xf>
    <xf numFmtId="2" fontId="6" fillId="0" borderId="60" xfId="1" applyNumberFormat="1" applyFont="1" applyFill="1" applyBorder="1" applyAlignment="1">
      <alignment horizontal="center" vertical="center"/>
    </xf>
    <xf numFmtId="2" fontId="6" fillId="0" borderId="60" xfId="1" applyNumberFormat="1" applyFont="1" applyFill="1" applyBorder="1" applyAlignment="1">
      <alignment vertical="center"/>
    </xf>
    <xf numFmtId="0" fontId="3" fillId="0" borderId="60" xfId="1" applyFont="1" applyFill="1" applyBorder="1"/>
    <xf numFmtId="164" fontId="6" fillId="0" borderId="60" xfId="1" applyNumberFormat="1" applyFont="1" applyFill="1" applyBorder="1" applyAlignment="1">
      <alignment horizontal="center" vertical="center"/>
    </xf>
    <xf numFmtId="0" fontId="17" fillId="0" borderId="0" xfId="1" applyFont="1"/>
    <xf numFmtId="0" fontId="17" fillId="0" borderId="78" xfId="1" applyFont="1" applyBorder="1"/>
    <xf numFmtId="0" fontId="18" fillId="5" borderId="74" xfId="1" applyFont="1" applyFill="1" applyBorder="1" applyAlignment="1">
      <alignment vertical="center" wrapText="1"/>
    </xf>
    <xf numFmtId="0" fontId="16" fillId="0" borderId="0" xfId="1" applyFont="1"/>
    <xf numFmtId="0" fontId="20" fillId="7" borderId="36" xfId="1" applyFont="1" applyFill="1" applyBorder="1" applyAlignment="1">
      <alignment vertical="center" wrapText="1"/>
    </xf>
    <xf numFmtId="0" fontId="16" fillId="0" borderId="1" xfId="1" applyFont="1" applyBorder="1"/>
    <xf numFmtId="2" fontId="6" fillId="9" borderId="83" xfId="1" applyNumberFormat="1" applyFont="1" applyFill="1" applyBorder="1" applyAlignment="1">
      <alignment horizontal="center" vertical="center"/>
    </xf>
    <xf numFmtId="2" fontId="6" fillId="9" borderId="83" xfId="1" applyNumberFormat="1" applyFont="1" applyFill="1" applyBorder="1" applyAlignment="1">
      <alignment horizontal="center"/>
    </xf>
    <xf numFmtId="164" fontId="3" fillId="9" borderId="83" xfId="1" applyNumberFormat="1" applyFont="1" applyFill="1" applyBorder="1" applyAlignment="1">
      <alignment horizontal="center"/>
    </xf>
    <xf numFmtId="164" fontId="3" fillId="8" borderId="83" xfId="1" applyNumberFormat="1" applyFont="1" applyFill="1" applyBorder="1" applyAlignment="1">
      <alignment horizontal="center"/>
    </xf>
    <xf numFmtId="0" fontId="6" fillId="9" borderId="62" xfId="1" applyFont="1" applyFill="1" applyBorder="1" applyAlignment="1">
      <alignment horizontal="center"/>
    </xf>
    <xf numFmtId="2" fontId="6" fillId="9" borderId="62" xfId="1" applyNumberFormat="1" applyFont="1" applyFill="1" applyBorder="1" applyAlignment="1">
      <alignment horizontal="center" vertical="center"/>
    </xf>
    <xf numFmtId="2" fontId="6" fillId="9" borderId="62" xfId="1" applyNumberFormat="1" applyFont="1" applyFill="1" applyBorder="1" applyAlignment="1">
      <alignment horizontal="center"/>
    </xf>
    <xf numFmtId="164" fontId="3" fillId="9" borderId="62" xfId="1" applyNumberFormat="1" applyFont="1" applyFill="1" applyBorder="1" applyAlignment="1">
      <alignment horizontal="center"/>
    </xf>
    <xf numFmtId="164" fontId="3" fillId="8" borderId="62" xfId="1" applyNumberFormat="1" applyFont="1" applyFill="1" applyBorder="1" applyAlignment="1">
      <alignment horizontal="center"/>
    </xf>
    <xf numFmtId="2" fontId="6" fillId="9" borderId="90" xfId="1" applyNumberFormat="1" applyFont="1" applyFill="1" applyBorder="1" applyAlignment="1">
      <alignment horizontal="center" vertical="center"/>
    </xf>
    <xf numFmtId="2" fontId="6" fillId="9" borderId="90" xfId="1" applyNumberFormat="1" applyFont="1" applyFill="1" applyBorder="1" applyAlignment="1">
      <alignment horizontal="center"/>
    </xf>
    <xf numFmtId="164" fontId="3" fillId="9" borderId="90" xfId="1" applyNumberFormat="1" applyFont="1" applyFill="1" applyBorder="1" applyAlignment="1">
      <alignment horizontal="center"/>
    </xf>
    <xf numFmtId="164" fontId="3" fillId="11" borderId="90" xfId="1" applyNumberFormat="1" applyFont="1" applyFill="1" applyBorder="1" applyAlignment="1">
      <alignment horizontal="center"/>
    </xf>
    <xf numFmtId="166" fontId="6" fillId="0" borderId="91" xfId="1" applyNumberFormat="1" applyFont="1" applyBorder="1" applyAlignment="1">
      <alignment horizontal="center"/>
    </xf>
    <xf numFmtId="166" fontId="6" fillId="0" borderId="83" xfId="1" applyNumberFormat="1" applyFont="1" applyBorder="1" applyAlignment="1">
      <alignment horizontal="center" vertical="center"/>
    </xf>
    <xf numFmtId="2" fontId="6" fillId="0" borderId="92" xfId="1" applyNumberFormat="1" applyFont="1" applyBorder="1" applyAlignment="1">
      <alignment horizontal="center" vertical="center"/>
    </xf>
    <xf numFmtId="0" fontId="16" fillId="0" borderId="51" xfId="1" applyFont="1" applyBorder="1"/>
    <xf numFmtId="0" fontId="3" fillId="0" borderId="95" xfId="1" applyFont="1" applyBorder="1" applyAlignment="1">
      <alignment horizontal="center" vertical="top"/>
    </xf>
    <xf numFmtId="0" fontId="3" fillId="0" borderId="90" xfId="1" applyFont="1" applyBorder="1" applyAlignment="1">
      <alignment horizontal="center" vertical="top"/>
    </xf>
    <xf numFmtId="0" fontId="3" fillId="0" borderId="96" xfId="1" applyFont="1" applyBorder="1" applyAlignment="1">
      <alignment horizontal="center" vertical="top"/>
    </xf>
    <xf numFmtId="0" fontId="3" fillId="0" borderId="2" xfId="1" applyFont="1" applyBorder="1"/>
    <xf numFmtId="164" fontId="10" fillId="2" borderId="103" xfId="1" applyNumberFormat="1" applyFont="1" applyFill="1" applyBorder="1" applyAlignment="1">
      <alignment horizontal="center"/>
    </xf>
    <xf numFmtId="0" fontId="6" fillId="0" borderId="53" xfId="1" applyFont="1" applyBorder="1"/>
    <xf numFmtId="0" fontId="10" fillId="0" borderId="5" xfId="1" applyFont="1" applyBorder="1"/>
    <xf numFmtId="0" fontId="10" fillId="0" borderId="53" xfId="1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Font="1" applyBorder="1"/>
    <xf numFmtId="0" fontId="0" fillId="0" borderId="0" xfId="0" applyFont="1"/>
    <xf numFmtId="0" fontId="0" fillId="0" borderId="0" xfId="0" applyFont="1" applyAlignment="1"/>
    <xf numFmtId="0" fontId="3" fillId="0" borderId="1" xfId="0" applyFont="1" applyBorder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7" fillId="2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0" fontId="7" fillId="0" borderId="1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1" fillId="0" borderId="18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vertical="top" wrapText="1"/>
    </xf>
    <xf numFmtId="0" fontId="11" fillId="0" borderId="18" xfId="0" applyFont="1" applyFill="1" applyBorder="1" applyAlignment="1">
      <alignment horizontal="center" vertical="top" wrapText="1"/>
    </xf>
    <xf numFmtId="0" fontId="11" fillId="0" borderId="37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 vertical="top" wrapText="1"/>
    </xf>
    <xf numFmtId="0" fontId="7" fillId="0" borderId="44" xfId="0" applyFont="1" applyFill="1" applyBorder="1" applyAlignment="1">
      <alignment horizontal="center" vertical="center" wrapText="1"/>
    </xf>
    <xf numFmtId="20" fontId="7" fillId="0" borderId="47" xfId="0" applyNumberFormat="1" applyFont="1" applyFill="1" applyBorder="1" applyAlignment="1">
      <alignment horizontal="center" vertical="top"/>
    </xf>
    <xf numFmtId="0" fontId="7" fillId="0" borderId="48" xfId="0" applyFont="1" applyFill="1" applyBorder="1" applyAlignment="1">
      <alignment horizontal="center" vertical="top"/>
    </xf>
    <xf numFmtId="0" fontId="7" fillId="0" borderId="37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left" vertical="center" wrapText="1"/>
    </xf>
    <xf numFmtId="0" fontId="10" fillId="3" borderId="40" xfId="0" applyFont="1" applyFill="1" applyBorder="1" applyAlignment="1">
      <alignment horizontal="right" vertical="center"/>
    </xf>
    <xf numFmtId="0" fontId="10" fillId="3" borderId="57" xfId="0" applyFont="1" applyFill="1" applyBorder="1" applyAlignment="1">
      <alignment vertical="center"/>
    </xf>
    <xf numFmtId="0" fontId="10" fillId="3" borderId="5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3" fillId="0" borderId="51" xfId="0" applyFont="1" applyBorder="1"/>
    <xf numFmtId="0" fontId="10" fillId="3" borderId="51" xfId="0" applyFont="1" applyFill="1" applyBorder="1" applyAlignment="1">
      <alignment vertical="center"/>
    </xf>
    <xf numFmtId="0" fontId="10" fillId="3" borderId="60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6" fillId="0" borderId="0" xfId="0" applyFont="1" applyFill="1"/>
    <xf numFmtId="0" fontId="10" fillId="0" borderId="39" xfId="0" applyFont="1" applyFill="1" applyBorder="1" applyAlignment="1">
      <alignment horizontal="center" vertical="center" wrapText="1"/>
    </xf>
    <xf numFmtId="0" fontId="3" fillId="0" borderId="55" xfId="0" applyFont="1" applyFill="1" applyBorder="1" applyAlignment="1">
      <alignment horizontal="center" vertical="center" wrapText="1"/>
    </xf>
    <xf numFmtId="0" fontId="10" fillId="0" borderId="55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/>
    </xf>
    <xf numFmtId="2" fontId="6" fillId="0" borderId="55" xfId="0" applyNumberFormat="1" applyFont="1" applyFill="1" applyBorder="1" applyAlignment="1">
      <alignment horizontal="center" vertical="center"/>
    </xf>
    <xf numFmtId="2" fontId="6" fillId="0" borderId="55" xfId="0" applyNumberFormat="1" applyFont="1" applyFill="1" applyBorder="1" applyAlignment="1">
      <alignment vertical="center"/>
    </xf>
    <xf numFmtId="164" fontId="6" fillId="0" borderId="55" xfId="0" applyNumberFormat="1" applyFont="1" applyFill="1" applyBorder="1" applyAlignment="1">
      <alignment vertical="center"/>
    </xf>
    <xf numFmtId="164" fontId="6" fillId="0" borderId="55" xfId="0" applyNumberFormat="1" applyFont="1" applyFill="1" applyBorder="1" applyAlignment="1">
      <alignment horizontal="center" vertical="center"/>
    </xf>
    <xf numFmtId="0" fontId="10" fillId="0" borderId="6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4" fillId="0" borderId="57" xfId="0" applyFont="1" applyFill="1" applyBorder="1" applyAlignment="1">
      <alignment horizontal="center"/>
    </xf>
    <xf numFmtId="2" fontId="6" fillId="0" borderId="57" xfId="0" applyNumberFormat="1" applyFont="1" applyFill="1" applyBorder="1" applyAlignment="1">
      <alignment horizontal="center" vertical="center"/>
    </xf>
    <xf numFmtId="2" fontId="6" fillId="0" borderId="57" xfId="0" applyNumberFormat="1" applyFont="1" applyFill="1" applyBorder="1" applyAlignment="1">
      <alignment vertical="center"/>
    </xf>
    <xf numFmtId="0" fontId="3" fillId="0" borderId="57" xfId="0" applyFont="1" applyFill="1" applyBorder="1"/>
    <xf numFmtId="164" fontId="6" fillId="0" borderId="57" xfId="0" applyNumberFormat="1" applyFont="1" applyFill="1" applyBorder="1" applyAlignment="1">
      <alignment horizontal="center" vertical="center"/>
    </xf>
    <xf numFmtId="164" fontId="16" fillId="0" borderId="0" xfId="0" applyNumberFormat="1" applyFont="1" applyFill="1"/>
    <xf numFmtId="0" fontId="4" fillId="0" borderId="62" xfId="0" applyFont="1" applyFill="1" applyBorder="1" applyAlignment="1">
      <alignment horizontal="center"/>
    </xf>
    <xf numFmtId="2" fontId="6" fillId="0" borderId="62" xfId="0" applyNumberFormat="1" applyFont="1" applyFill="1" applyBorder="1" applyAlignment="1">
      <alignment horizontal="center" vertical="center"/>
    </xf>
    <xf numFmtId="2" fontId="6" fillId="0" borderId="62" xfId="0" applyNumberFormat="1" applyFont="1" applyFill="1" applyBorder="1" applyAlignment="1">
      <alignment vertical="center"/>
    </xf>
    <xf numFmtId="0" fontId="3" fillId="0" borderId="62" xfId="0" applyFont="1" applyFill="1" applyBorder="1"/>
    <xf numFmtId="164" fontId="6" fillId="0" borderId="62" xfId="0" applyNumberFormat="1" applyFont="1" applyFill="1" applyBorder="1" applyAlignment="1">
      <alignment horizontal="center" vertical="center"/>
    </xf>
    <xf numFmtId="0" fontId="4" fillId="0" borderId="65" xfId="0" applyFont="1" applyFill="1" applyBorder="1" applyAlignment="1">
      <alignment horizontal="center"/>
    </xf>
    <xf numFmtId="2" fontId="6" fillId="0" borderId="65" xfId="0" applyNumberFormat="1" applyFont="1" applyFill="1" applyBorder="1" applyAlignment="1">
      <alignment horizontal="center" vertical="center"/>
    </xf>
    <xf numFmtId="2" fontId="6" fillId="0" borderId="65" xfId="0" applyNumberFormat="1" applyFont="1" applyFill="1" applyBorder="1" applyAlignment="1">
      <alignment vertical="center"/>
    </xf>
    <xf numFmtId="0" fontId="3" fillId="0" borderId="65" xfId="0" applyFont="1" applyFill="1" applyBorder="1"/>
    <xf numFmtId="164" fontId="6" fillId="0" borderId="65" xfId="0" applyNumberFormat="1" applyFont="1" applyFill="1" applyBorder="1" applyAlignment="1">
      <alignment horizontal="center" vertical="center"/>
    </xf>
    <xf numFmtId="0" fontId="17" fillId="0" borderId="0" xfId="0" applyFont="1"/>
    <xf numFmtId="0" fontId="16" fillId="0" borderId="0" xfId="0" applyFont="1"/>
    <xf numFmtId="0" fontId="4" fillId="0" borderId="60" xfId="0" applyFont="1" applyFill="1" applyBorder="1" applyAlignment="1">
      <alignment horizontal="center"/>
    </xf>
    <xf numFmtId="2" fontId="6" fillId="0" borderId="60" xfId="0" applyNumberFormat="1" applyFont="1" applyFill="1" applyBorder="1" applyAlignment="1">
      <alignment horizontal="center" vertical="center"/>
    </xf>
    <xf numFmtId="2" fontId="6" fillId="0" borderId="60" xfId="0" applyNumberFormat="1" applyFont="1" applyFill="1" applyBorder="1" applyAlignment="1">
      <alignment vertical="center"/>
    </xf>
    <xf numFmtId="0" fontId="3" fillId="0" borderId="60" xfId="0" applyFont="1" applyFill="1" applyBorder="1"/>
    <xf numFmtId="164" fontId="6" fillId="0" borderId="60" xfId="0" applyNumberFormat="1" applyFont="1" applyFill="1" applyBorder="1" applyAlignment="1">
      <alignment horizontal="center" vertical="center"/>
    </xf>
    <xf numFmtId="0" fontId="17" fillId="0" borderId="78" xfId="0" applyFont="1" applyBorder="1"/>
    <xf numFmtId="0" fontId="18" fillId="5" borderId="74" xfId="0" applyFont="1" applyFill="1" applyBorder="1" applyAlignment="1">
      <alignment vertical="center" wrapText="1"/>
    </xf>
    <xf numFmtId="0" fontId="16" fillId="0" borderId="1" xfId="0" applyFont="1" applyBorder="1"/>
    <xf numFmtId="2" fontId="6" fillId="9" borderId="83" xfId="0" applyNumberFormat="1" applyFont="1" applyFill="1" applyBorder="1" applyAlignment="1">
      <alignment horizontal="center" vertical="center"/>
    </xf>
    <xf numFmtId="2" fontId="6" fillId="9" borderId="83" xfId="0" applyNumberFormat="1" applyFont="1" applyFill="1" applyBorder="1" applyAlignment="1">
      <alignment horizontal="center"/>
    </xf>
    <xf numFmtId="164" fontId="3" fillId="9" borderId="83" xfId="0" applyNumberFormat="1" applyFont="1" applyFill="1" applyBorder="1" applyAlignment="1">
      <alignment horizontal="center"/>
    </xf>
    <xf numFmtId="164" fontId="3" fillId="8" borderId="83" xfId="0" applyNumberFormat="1" applyFont="1" applyFill="1" applyBorder="1" applyAlignment="1">
      <alignment horizontal="center"/>
    </xf>
    <xf numFmtId="0" fontId="6" fillId="9" borderId="62" xfId="0" applyFont="1" applyFill="1" applyBorder="1" applyAlignment="1">
      <alignment horizontal="center"/>
    </xf>
    <xf numFmtId="2" fontId="6" fillId="9" borderId="62" xfId="0" applyNumberFormat="1" applyFont="1" applyFill="1" applyBorder="1" applyAlignment="1">
      <alignment horizontal="center" vertical="center"/>
    </xf>
    <xf numFmtId="2" fontId="6" fillId="9" borderId="62" xfId="0" applyNumberFormat="1" applyFont="1" applyFill="1" applyBorder="1" applyAlignment="1">
      <alignment horizontal="center"/>
    </xf>
    <xf numFmtId="164" fontId="3" fillId="9" borderId="62" xfId="0" applyNumberFormat="1" applyFont="1" applyFill="1" applyBorder="1" applyAlignment="1">
      <alignment horizontal="center"/>
    </xf>
    <xf numFmtId="164" fontId="3" fillId="8" borderId="62" xfId="0" applyNumberFormat="1" applyFont="1" applyFill="1" applyBorder="1" applyAlignment="1">
      <alignment horizontal="center"/>
    </xf>
    <xf numFmtId="2" fontId="6" fillId="9" borderId="90" xfId="0" applyNumberFormat="1" applyFont="1" applyFill="1" applyBorder="1" applyAlignment="1">
      <alignment horizontal="center" vertical="center"/>
    </xf>
    <xf numFmtId="2" fontId="6" fillId="9" borderId="90" xfId="0" applyNumberFormat="1" applyFont="1" applyFill="1" applyBorder="1" applyAlignment="1">
      <alignment horizontal="center"/>
    </xf>
    <xf numFmtId="164" fontId="3" fillId="9" borderId="90" xfId="0" applyNumberFormat="1" applyFont="1" applyFill="1" applyBorder="1" applyAlignment="1">
      <alignment horizontal="center"/>
    </xf>
    <xf numFmtId="164" fontId="3" fillId="11" borderId="90" xfId="0" applyNumberFormat="1" applyFont="1" applyFill="1" applyBorder="1" applyAlignment="1">
      <alignment horizontal="center"/>
    </xf>
    <xf numFmtId="166" fontId="6" fillId="0" borderId="87" xfId="0" applyNumberFormat="1" applyFont="1" applyBorder="1" applyAlignment="1">
      <alignment horizontal="center"/>
    </xf>
    <xf numFmtId="166" fontId="6" fillId="0" borderId="87" xfId="0" applyNumberFormat="1" applyFont="1" applyBorder="1" applyAlignment="1">
      <alignment horizontal="center" vertical="center"/>
    </xf>
    <xf numFmtId="2" fontId="6" fillId="0" borderId="87" xfId="0" applyNumberFormat="1" applyFont="1" applyBorder="1" applyAlignment="1">
      <alignment horizontal="center" vertical="center"/>
    </xf>
    <xf numFmtId="0" fontId="16" fillId="0" borderId="51" xfId="0" applyFont="1" applyBorder="1"/>
    <xf numFmtId="0" fontId="3" fillId="0" borderId="60" xfId="0" applyFont="1" applyBorder="1" applyAlignment="1">
      <alignment horizontal="center" vertical="top"/>
    </xf>
    <xf numFmtId="0" fontId="0" fillId="0" borderId="2" xfId="0" applyFont="1" applyBorder="1"/>
    <xf numFmtId="164" fontId="10" fillId="2" borderId="103" xfId="0" applyNumberFormat="1" applyFont="1" applyFill="1" applyBorder="1" applyAlignment="1">
      <alignment horizontal="center" vertical="center"/>
    </xf>
    <xf numFmtId="0" fontId="6" fillId="0" borderId="53" xfId="0" applyFont="1" applyBorder="1"/>
    <xf numFmtId="0" fontId="2" fillId="0" borderId="117" xfId="0" applyFont="1" applyFill="1" applyBorder="1" applyAlignment="1"/>
    <xf numFmtId="0" fontId="2" fillId="0" borderId="118" xfId="0" applyFont="1" applyFill="1" applyBorder="1" applyAlignment="1"/>
    <xf numFmtId="0" fontId="18" fillId="5" borderId="123" xfId="0" applyFont="1" applyFill="1" applyBorder="1" applyAlignment="1">
      <alignment vertical="center" wrapText="1"/>
    </xf>
    <xf numFmtId="0" fontId="18" fillId="5" borderId="71" xfId="0" applyFont="1" applyFill="1" applyBorder="1" applyAlignment="1">
      <alignment vertical="center" wrapText="1"/>
    </xf>
    <xf numFmtId="0" fontId="0" fillId="0" borderId="128" xfId="0" applyBorder="1"/>
    <xf numFmtId="0" fontId="0" fillId="0" borderId="128" xfId="0" applyBorder="1" applyAlignment="1">
      <alignment horizontal="center"/>
    </xf>
    <xf numFmtId="164" fontId="10" fillId="2" borderId="103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78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0" fillId="0" borderId="128" xfId="0" applyBorder="1" applyAlignment="1"/>
    <xf numFmtId="0" fontId="1" fillId="0" borderId="142" xfId="0" applyFont="1" applyBorder="1" applyAlignment="1">
      <alignment horizontal="center" wrapText="1"/>
    </xf>
    <xf numFmtId="0" fontId="18" fillId="0" borderId="125" xfId="0" applyFont="1" applyFill="1" applyBorder="1" applyAlignment="1">
      <alignment horizontal="center" vertical="top" wrapText="1"/>
    </xf>
    <xf numFmtId="0" fontId="2" fillId="0" borderId="108" xfId="0" applyFont="1" applyBorder="1" applyAlignment="1">
      <alignment horizontal="center"/>
    </xf>
    <xf numFmtId="0" fontId="0" fillId="6" borderId="112" xfId="0" applyFill="1" applyBorder="1" applyAlignment="1">
      <alignment horizontal="center"/>
    </xf>
    <xf numFmtId="0" fontId="0" fillId="6" borderId="109" xfId="0" applyFill="1" applyBorder="1" applyAlignment="1">
      <alignment horizontal="center"/>
    </xf>
    <xf numFmtId="0" fontId="0" fillId="6" borderId="111" xfId="0" applyFill="1" applyBorder="1" applyAlignment="1">
      <alignment horizontal="center"/>
    </xf>
    <xf numFmtId="0" fontId="0" fillId="6" borderId="72" xfId="0" applyFill="1" applyBorder="1" applyAlignment="1">
      <alignment horizontal="center"/>
    </xf>
    <xf numFmtId="0" fontId="0" fillId="6" borderId="113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10" xfId="0" applyFill="1" applyBorder="1" applyAlignment="1">
      <alignment horizontal="center"/>
    </xf>
    <xf numFmtId="0" fontId="0" fillId="6" borderId="115" xfId="0" applyFill="1" applyBorder="1" applyAlignment="1">
      <alignment horizontal="center"/>
    </xf>
    <xf numFmtId="0" fontId="0" fillId="6" borderId="114" xfId="0" applyFill="1" applyBorder="1" applyAlignment="1">
      <alignment horizontal="center"/>
    </xf>
    <xf numFmtId="0" fontId="10" fillId="0" borderId="0" xfId="1" applyFont="1" applyAlignment="1">
      <alignment horizontal="center"/>
    </xf>
    <xf numFmtId="0" fontId="3" fillId="0" borderId="0" xfId="1" applyFont="1" applyAlignment="1"/>
    <xf numFmtId="0" fontId="16" fillId="0" borderId="13" xfId="1" applyFont="1" applyBorder="1" applyAlignment="1">
      <alignment horizontal="center"/>
    </xf>
    <xf numFmtId="0" fontId="6" fillId="0" borderId="10" xfId="1" applyFont="1" applyBorder="1"/>
    <xf numFmtId="0" fontId="6" fillId="0" borderId="14" xfId="1" applyFont="1" applyBorder="1"/>
    <xf numFmtId="0" fontId="16" fillId="0" borderId="9" xfId="1" applyFont="1" applyBorder="1" applyAlignment="1">
      <alignment horizontal="center"/>
    </xf>
    <xf numFmtId="0" fontId="6" fillId="0" borderId="12" xfId="1" applyFont="1" applyBorder="1"/>
    <xf numFmtId="0" fontId="16" fillId="0" borderId="10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10" fillId="3" borderId="78" xfId="1" applyFont="1" applyFill="1" applyBorder="1" applyAlignment="1">
      <alignment horizontal="center"/>
    </xf>
    <xf numFmtId="0" fontId="6" fillId="0" borderId="101" xfId="1" applyFont="1" applyBorder="1"/>
    <xf numFmtId="0" fontId="6" fillId="0" borderId="106" xfId="1" applyFont="1" applyBorder="1"/>
    <xf numFmtId="0" fontId="10" fillId="0" borderId="46" xfId="1" applyFont="1" applyBorder="1" applyAlignment="1">
      <alignment horizontal="center"/>
    </xf>
    <xf numFmtId="0" fontId="6" fillId="0" borderId="107" xfId="1" applyFont="1" applyBorder="1"/>
    <xf numFmtId="0" fontId="6" fillId="0" borderId="38" xfId="1" applyFont="1" applyBorder="1"/>
    <xf numFmtId="0" fontId="10" fillId="0" borderId="37" xfId="1" applyFont="1" applyBorder="1" applyAlignment="1">
      <alignment horizontal="center"/>
    </xf>
    <xf numFmtId="0" fontId="6" fillId="0" borderId="49" xfId="1" applyFont="1" applyBorder="1"/>
    <xf numFmtId="0" fontId="10" fillId="0" borderId="25" xfId="1" applyFont="1" applyBorder="1" applyAlignment="1">
      <alignment horizontal="center"/>
    </xf>
    <xf numFmtId="0" fontId="6" fillId="0" borderId="28" xfId="1" applyFont="1" applyBorder="1"/>
    <xf numFmtId="0" fontId="6" fillId="0" borderId="52" xfId="1" applyFont="1" applyBorder="1"/>
    <xf numFmtId="0" fontId="3" fillId="0" borderId="0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0" fontId="3" fillId="0" borderId="76" xfId="1" applyFont="1" applyBorder="1" applyAlignment="1">
      <alignment horizontal="center"/>
    </xf>
    <xf numFmtId="0" fontId="3" fillId="0" borderId="104" xfId="1" applyFont="1" applyBorder="1" applyAlignment="1">
      <alignment horizontal="center"/>
    </xf>
    <xf numFmtId="0" fontId="10" fillId="0" borderId="53" xfId="1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10" fillId="0" borderId="105" xfId="1" applyFont="1" applyBorder="1" applyAlignment="1">
      <alignment horizontal="center"/>
    </xf>
    <xf numFmtId="0" fontId="10" fillId="0" borderId="76" xfId="1" applyFont="1" applyBorder="1" applyAlignment="1">
      <alignment horizontal="center"/>
    </xf>
    <xf numFmtId="0" fontId="6" fillId="13" borderId="93" xfId="1" applyFont="1" applyFill="1" applyBorder="1" applyAlignment="1">
      <alignment horizontal="center" wrapText="1"/>
    </xf>
    <xf numFmtId="0" fontId="6" fillId="13" borderId="99" xfId="1" applyFont="1" applyFill="1" applyBorder="1" applyAlignment="1">
      <alignment horizontal="center" wrapText="1"/>
    </xf>
    <xf numFmtId="164" fontId="6" fillId="14" borderId="99" xfId="1" applyNumberFormat="1" applyFont="1" applyFill="1" applyBorder="1" applyAlignment="1">
      <alignment horizontal="center"/>
    </xf>
    <xf numFmtId="164" fontId="6" fillId="14" borderId="94" xfId="1" applyNumberFormat="1" applyFont="1" applyFill="1" applyBorder="1" applyAlignment="1">
      <alignment horizontal="center"/>
    </xf>
    <xf numFmtId="0" fontId="6" fillId="13" borderId="97" xfId="1" applyFont="1" applyFill="1" applyBorder="1" applyAlignment="1">
      <alignment horizontal="center" wrapText="1"/>
    </xf>
    <xf numFmtId="0" fontId="6" fillId="13" borderId="100" xfId="1" applyFont="1" applyFill="1" applyBorder="1" applyAlignment="1">
      <alignment horizontal="center" wrapText="1"/>
    </xf>
    <xf numFmtId="0" fontId="6" fillId="14" borderId="100" xfId="1" applyFont="1" applyFill="1" applyBorder="1" applyAlignment="1">
      <alignment horizontal="center"/>
    </xf>
    <xf numFmtId="0" fontId="6" fillId="14" borderId="98" xfId="1" applyFont="1" applyFill="1" applyBorder="1" applyAlignment="1">
      <alignment horizontal="center"/>
    </xf>
    <xf numFmtId="0" fontId="3" fillId="0" borderId="53" xfId="1" applyFont="1" applyBorder="1" applyAlignment="1">
      <alignment horizontal="center" vertical="center" wrapText="1"/>
    </xf>
    <xf numFmtId="0" fontId="6" fillId="0" borderId="0" xfId="1" applyFont="1" applyBorder="1"/>
    <xf numFmtId="0" fontId="6" fillId="0" borderId="73" xfId="1" applyFont="1" applyBorder="1"/>
    <xf numFmtId="0" fontId="3" fillId="0" borderId="78" xfId="1" applyFont="1" applyBorder="1" applyAlignment="1">
      <alignment horizontal="center" vertical="center" wrapText="1"/>
    </xf>
    <xf numFmtId="0" fontId="3" fillId="0" borderId="101" xfId="1" applyFont="1" applyBorder="1" applyAlignment="1">
      <alignment vertical="center"/>
    </xf>
    <xf numFmtId="0" fontId="6" fillId="0" borderId="102" xfId="1" applyFont="1" applyBorder="1" applyAlignment="1">
      <alignment vertical="center"/>
    </xf>
    <xf numFmtId="0" fontId="6" fillId="0" borderId="102" xfId="1" applyFont="1" applyBorder="1"/>
    <xf numFmtId="0" fontId="10" fillId="12" borderId="69" xfId="1" applyFont="1" applyFill="1" applyBorder="1" applyAlignment="1">
      <alignment horizontal="center" vertical="top" wrapText="1"/>
    </xf>
    <xf numFmtId="0" fontId="10" fillId="12" borderId="6" xfId="1" applyFont="1" applyFill="1" applyBorder="1" applyAlignment="1">
      <alignment horizontal="center" vertical="top" wrapText="1"/>
    </xf>
    <xf numFmtId="0" fontId="3" fillId="10" borderId="93" xfId="1" applyFont="1" applyFill="1" applyBorder="1" applyAlignment="1">
      <alignment horizontal="center" vertical="center"/>
    </xf>
    <xf numFmtId="0" fontId="3" fillId="10" borderId="97" xfId="1" applyFont="1" applyFill="1" applyBorder="1" applyAlignment="1">
      <alignment horizontal="center" vertical="center"/>
    </xf>
    <xf numFmtId="0" fontId="3" fillId="10" borderId="94" xfId="1" applyFont="1" applyFill="1" applyBorder="1" applyAlignment="1">
      <alignment horizontal="center"/>
    </xf>
    <xf numFmtId="0" fontId="3" fillId="10" borderId="98" xfId="1" applyFont="1" applyFill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6" fillId="0" borderId="3" xfId="1" applyFont="1" applyBorder="1"/>
    <xf numFmtId="0" fontId="6" fillId="0" borderId="4" xfId="1" applyFont="1" applyBorder="1"/>
    <xf numFmtId="0" fontId="6" fillId="0" borderId="59" xfId="1" applyFont="1" applyBorder="1"/>
    <xf numFmtId="0" fontId="10" fillId="13" borderId="53" xfId="1" applyFont="1" applyFill="1" applyBorder="1" applyAlignment="1">
      <alignment horizontal="center"/>
    </xf>
    <xf numFmtId="0" fontId="6" fillId="13" borderId="0" xfId="1" applyFont="1" applyFill="1" applyBorder="1"/>
    <xf numFmtId="0" fontId="6" fillId="13" borderId="54" xfId="1" applyFont="1" applyFill="1" applyBorder="1"/>
    <xf numFmtId="0" fontId="6" fillId="9" borderId="82" xfId="1" applyFont="1" applyFill="1" applyBorder="1" applyAlignment="1">
      <alignment horizontal="center" vertical="center"/>
    </xf>
    <xf numFmtId="0" fontId="6" fillId="10" borderId="58" xfId="1" applyFont="1" applyFill="1" applyBorder="1"/>
    <xf numFmtId="0" fontId="6" fillId="10" borderId="89" xfId="1" applyFont="1" applyFill="1" applyBorder="1"/>
    <xf numFmtId="166" fontId="6" fillId="9" borderId="82" xfId="1" applyNumberFormat="1" applyFont="1" applyFill="1" applyBorder="1" applyAlignment="1">
      <alignment horizontal="center" vertical="center"/>
    </xf>
    <xf numFmtId="0" fontId="6" fillId="9" borderId="84" xfId="1" applyFont="1" applyFill="1" applyBorder="1" applyAlignment="1">
      <alignment horizontal="center" vertical="center"/>
    </xf>
    <xf numFmtId="0" fontId="6" fillId="10" borderId="86" xfId="1" applyFont="1" applyFill="1" applyBorder="1"/>
    <xf numFmtId="2" fontId="6" fillId="8" borderId="60" xfId="1" applyNumberFormat="1" applyFont="1" applyFill="1" applyBorder="1" applyAlignment="1">
      <alignment horizontal="center" vertical="center"/>
    </xf>
    <xf numFmtId="164" fontId="6" fillId="8" borderId="60" xfId="1" applyNumberFormat="1" applyFont="1" applyFill="1" applyBorder="1" applyAlignment="1">
      <alignment horizontal="center" vertical="center"/>
    </xf>
    <xf numFmtId="0" fontId="19" fillId="0" borderId="79" xfId="1" applyFont="1" applyBorder="1" applyAlignment="1">
      <alignment horizontal="left" vertical="top" wrapText="1"/>
    </xf>
    <xf numFmtId="0" fontId="19" fillId="0" borderId="80" xfId="1" applyFont="1" applyBorder="1" applyAlignment="1">
      <alignment horizontal="left" vertical="top" wrapText="1"/>
    </xf>
    <xf numFmtId="0" fontId="4" fillId="0" borderId="0" xfId="1" applyFont="1" applyBorder="1" applyAlignment="1">
      <alignment horizontal="center" vertical="top" wrapText="1"/>
    </xf>
    <xf numFmtId="0" fontId="3" fillId="0" borderId="0" xfId="1" applyFont="1" applyBorder="1" applyAlignment="1"/>
    <xf numFmtId="0" fontId="6" fillId="0" borderId="41" xfId="1" applyFont="1" applyBorder="1" applyAlignment="1">
      <alignment horizontal="left" vertical="top" wrapText="1"/>
    </xf>
    <xf numFmtId="0" fontId="6" fillId="0" borderId="54" xfId="1" applyFont="1" applyBorder="1"/>
    <xf numFmtId="0" fontId="8" fillId="0" borderId="41" xfId="1" applyFont="1" applyBorder="1" applyAlignment="1">
      <alignment horizontal="left" vertical="top" wrapText="1"/>
    </xf>
    <xf numFmtId="0" fontId="6" fillId="8" borderId="81" xfId="1" applyFont="1" applyFill="1" applyBorder="1" applyAlignment="1">
      <alignment horizontal="center" vertical="center"/>
    </xf>
    <xf numFmtId="0" fontId="6" fillId="10" borderId="85" xfId="1" applyFont="1" applyFill="1" applyBorder="1"/>
    <xf numFmtId="0" fontId="6" fillId="10" borderId="88" xfId="1" applyFont="1" applyFill="1" applyBorder="1"/>
    <xf numFmtId="2" fontId="6" fillId="8" borderId="82" xfId="1" applyNumberFormat="1" applyFont="1" applyFill="1" applyBorder="1" applyAlignment="1">
      <alignment horizontal="center" vertical="center"/>
    </xf>
    <xf numFmtId="0" fontId="6" fillId="10" borderId="87" xfId="1" applyFont="1" applyFill="1" applyBorder="1"/>
    <xf numFmtId="164" fontId="6" fillId="8" borderId="82" xfId="1" applyNumberFormat="1" applyFont="1" applyFill="1" applyBorder="1" applyAlignment="1">
      <alignment horizontal="center" vertical="center"/>
    </xf>
    <xf numFmtId="164" fontId="6" fillId="9" borderId="82" xfId="1" applyNumberFormat="1" applyFont="1" applyFill="1" applyBorder="1" applyAlignment="1">
      <alignment horizontal="center" vertical="center"/>
    </xf>
    <xf numFmtId="164" fontId="6" fillId="0" borderId="55" xfId="1" applyNumberFormat="1" applyFont="1" applyFill="1" applyBorder="1" applyAlignment="1">
      <alignment horizontal="center" vertical="center"/>
    </xf>
    <xf numFmtId="0" fontId="6" fillId="0" borderId="58" xfId="1" applyFont="1" applyFill="1" applyBorder="1"/>
    <xf numFmtId="165" fontId="6" fillId="0" borderId="55" xfId="1" applyNumberFormat="1" applyFont="1" applyFill="1" applyBorder="1" applyAlignment="1">
      <alignment horizontal="center" vertical="center"/>
    </xf>
    <xf numFmtId="0" fontId="6" fillId="0" borderId="55" xfId="1" applyFont="1" applyFill="1" applyBorder="1" applyAlignment="1">
      <alignment horizontal="center" vertical="center"/>
    </xf>
    <xf numFmtId="0" fontId="6" fillId="0" borderId="61" xfId="1" applyFont="1" applyFill="1" applyBorder="1" applyAlignment="1">
      <alignment horizontal="center" vertical="center"/>
    </xf>
    <xf numFmtId="0" fontId="6" fillId="0" borderId="63" xfId="1" applyFont="1" applyFill="1" applyBorder="1"/>
    <xf numFmtId="0" fontId="18" fillId="5" borderId="67" xfId="1" applyFont="1" applyFill="1" applyBorder="1" applyAlignment="1">
      <alignment horizontal="center" vertical="center" textRotation="90"/>
    </xf>
    <xf numFmtId="0" fontId="18" fillId="5" borderId="71" xfId="1" applyFont="1" applyFill="1" applyBorder="1" applyAlignment="1">
      <alignment horizontal="center" vertical="center" textRotation="90"/>
    </xf>
    <xf numFmtId="0" fontId="18" fillId="5" borderId="74" xfId="1" applyFont="1" applyFill="1" applyBorder="1" applyAlignment="1">
      <alignment horizontal="center" vertical="center" textRotation="90"/>
    </xf>
    <xf numFmtId="0" fontId="18" fillId="6" borderId="68" xfId="1" applyFont="1" applyFill="1" applyBorder="1" applyAlignment="1">
      <alignment horizontal="center" vertical="top"/>
    </xf>
    <xf numFmtId="0" fontId="18" fillId="6" borderId="69" xfId="1" applyFont="1" applyFill="1" applyBorder="1" applyAlignment="1">
      <alignment horizontal="center" vertical="top"/>
    </xf>
    <xf numFmtId="0" fontId="18" fillId="6" borderId="70" xfId="1" applyFont="1" applyFill="1" applyBorder="1" applyAlignment="1">
      <alignment horizontal="center" vertical="top"/>
    </xf>
    <xf numFmtId="0" fontId="18" fillId="6" borderId="72" xfId="1" applyFont="1" applyFill="1" applyBorder="1" applyAlignment="1">
      <alignment horizontal="center" vertical="top"/>
    </xf>
    <xf numFmtId="0" fontId="18" fillId="6" borderId="0" xfId="1" applyFont="1" applyFill="1" applyBorder="1" applyAlignment="1">
      <alignment horizontal="center" vertical="top"/>
    </xf>
    <xf numFmtId="0" fontId="18" fillId="6" borderId="73" xfId="1" applyFont="1" applyFill="1" applyBorder="1" applyAlignment="1">
      <alignment horizontal="center" vertical="top"/>
    </xf>
    <xf numFmtId="0" fontId="18" fillId="6" borderId="75" xfId="1" applyFont="1" applyFill="1" applyBorder="1" applyAlignment="1">
      <alignment horizontal="center" vertical="top"/>
    </xf>
    <xf numFmtId="0" fontId="18" fillId="6" borderId="76" xfId="1" applyFont="1" applyFill="1" applyBorder="1" applyAlignment="1">
      <alignment horizontal="center" vertical="top"/>
    </xf>
    <xf numFmtId="0" fontId="18" fillId="6" borderId="77" xfId="1" applyFont="1" applyFill="1" applyBorder="1" applyAlignment="1">
      <alignment horizontal="center" vertical="top"/>
    </xf>
    <xf numFmtId="0" fontId="6" fillId="0" borderId="64" xfId="1" applyFont="1" applyFill="1" applyBorder="1"/>
    <xf numFmtId="0" fontId="6" fillId="0" borderId="66" xfId="1" applyFont="1" applyFill="1" applyBorder="1"/>
    <xf numFmtId="0" fontId="3" fillId="0" borderId="39" xfId="1" applyFont="1" applyFill="1" applyBorder="1" applyAlignment="1">
      <alignment horizontal="center" vertical="center"/>
    </xf>
    <xf numFmtId="0" fontId="6" fillId="0" borderId="36" xfId="1" applyFont="1" applyFill="1" applyBorder="1"/>
    <xf numFmtId="0" fontId="6" fillId="0" borderId="43" xfId="1" applyFont="1" applyFill="1" applyBorder="1"/>
    <xf numFmtId="2" fontId="6" fillId="0" borderId="55" xfId="1" applyNumberFormat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/>
    </xf>
    <xf numFmtId="0" fontId="6" fillId="4" borderId="6" xfId="1" applyFont="1" applyFill="1" applyBorder="1" applyAlignment="1">
      <alignment horizontal="center"/>
    </xf>
    <xf numFmtId="0" fontId="6" fillId="0" borderId="6" xfId="1" applyFont="1" applyBorder="1"/>
    <xf numFmtId="0" fontId="6" fillId="0" borderId="7" xfId="1" applyFont="1" applyBorder="1"/>
    <xf numFmtId="0" fontId="10" fillId="3" borderId="39" xfId="1" applyFont="1" applyFill="1" applyBorder="1" applyAlignment="1">
      <alignment horizontal="center" vertical="center" wrapText="1"/>
    </xf>
    <xf numFmtId="0" fontId="6" fillId="0" borderId="36" xfId="1" applyFont="1" applyBorder="1"/>
    <xf numFmtId="0" fontId="10" fillId="3" borderId="55" xfId="1" applyFont="1" applyFill="1" applyBorder="1" applyAlignment="1">
      <alignment horizontal="center" vertical="center" wrapText="1"/>
    </xf>
    <xf numFmtId="0" fontId="6" fillId="0" borderId="58" xfId="1" applyFont="1" applyBorder="1"/>
    <xf numFmtId="0" fontId="10" fillId="3" borderId="55" xfId="1" applyFont="1" applyFill="1" applyBorder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6" fillId="0" borderId="41" xfId="1" applyFont="1" applyBorder="1"/>
    <xf numFmtId="0" fontId="10" fillId="3" borderId="56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textRotation="90" wrapText="1"/>
    </xf>
    <xf numFmtId="0" fontId="6" fillId="0" borderId="53" xfId="1" applyFont="1" applyBorder="1"/>
    <xf numFmtId="0" fontId="6" fillId="0" borderId="5" xfId="1" applyFont="1" applyBorder="1"/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/>
    </xf>
    <xf numFmtId="0" fontId="6" fillId="4" borderId="53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 wrapText="1"/>
    </xf>
    <xf numFmtId="0" fontId="6" fillId="4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 vertical="center" wrapText="1"/>
    </xf>
    <xf numFmtId="0" fontId="3" fillId="0" borderId="46" xfId="1" applyFont="1" applyFill="1" applyBorder="1" applyAlignment="1">
      <alignment horizontal="center" vertical="center" wrapText="1"/>
    </xf>
    <xf numFmtId="0" fontId="6" fillId="0" borderId="49" xfId="1" applyFont="1" applyFill="1" applyBorder="1"/>
    <xf numFmtId="0" fontId="3" fillId="0" borderId="25" xfId="1" applyFont="1" applyFill="1" applyBorder="1" applyAlignment="1">
      <alignment horizontal="center" vertical="center"/>
    </xf>
    <xf numFmtId="0" fontId="6" fillId="0" borderId="26" xfId="1" applyFont="1" applyFill="1" applyBorder="1"/>
    <xf numFmtId="0" fontId="3" fillId="0" borderId="25" xfId="1" applyFont="1" applyFill="1" applyBorder="1" applyAlignment="1">
      <alignment horizontal="center"/>
    </xf>
    <xf numFmtId="0" fontId="3" fillId="0" borderId="25" xfId="1" applyFont="1" applyFill="1" applyBorder="1" applyAlignment="1">
      <alignment horizontal="center" vertical="top"/>
    </xf>
    <xf numFmtId="0" fontId="7" fillId="0" borderId="25" xfId="1" applyFont="1" applyFill="1" applyBorder="1" applyAlignment="1">
      <alignment horizontal="center" vertical="center" wrapText="1"/>
    </xf>
    <xf numFmtId="0" fontId="8" fillId="0" borderId="52" xfId="1" applyFont="1" applyFill="1" applyBorder="1"/>
    <xf numFmtId="0" fontId="3" fillId="0" borderId="44" xfId="1" applyFont="1" applyFill="1" applyBorder="1" applyAlignment="1">
      <alignment horizontal="center" vertical="center"/>
    </xf>
    <xf numFmtId="0" fontId="3" fillId="0" borderId="46" xfId="1" applyFont="1" applyFill="1" applyBorder="1" applyAlignment="1">
      <alignment horizontal="center" vertical="center"/>
    </xf>
    <xf numFmtId="0" fontId="6" fillId="0" borderId="38" xfId="1" applyFont="1" applyFill="1" applyBorder="1"/>
    <xf numFmtId="0" fontId="3" fillId="0" borderId="46" xfId="1" applyFont="1" applyFill="1" applyBorder="1" applyAlignment="1">
      <alignment horizontal="center"/>
    </xf>
    <xf numFmtId="0" fontId="3" fillId="0" borderId="16" xfId="1" applyFont="1" applyFill="1" applyBorder="1" applyAlignment="1">
      <alignment horizontal="center" vertical="top"/>
    </xf>
    <xf numFmtId="0" fontId="6" fillId="0" borderId="17" xfId="1" applyFont="1" applyFill="1" applyBorder="1"/>
    <xf numFmtId="0" fontId="7" fillId="0" borderId="28" xfId="1" applyFont="1" applyFill="1" applyBorder="1" applyAlignment="1">
      <alignment horizontal="center"/>
    </xf>
    <xf numFmtId="0" fontId="8" fillId="0" borderId="28" xfId="1" applyFont="1" applyFill="1" applyBorder="1"/>
    <xf numFmtId="0" fontId="11" fillId="0" borderId="29" xfId="1" applyFont="1" applyFill="1" applyBorder="1" applyAlignment="1">
      <alignment horizontal="center"/>
    </xf>
    <xf numFmtId="0" fontId="8" fillId="0" borderId="30" xfId="1" applyFont="1" applyFill="1" applyBorder="1"/>
    <xf numFmtId="0" fontId="8" fillId="0" borderId="31" xfId="1" applyFont="1" applyFill="1" applyBorder="1"/>
    <xf numFmtId="0" fontId="11" fillId="0" borderId="32" xfId="1" applyFont="1" applyFill="1" applyBorder="1" applyAlignment="1">
      <alignment horizontal="center"/>
    </xf>
    <xf numFmtId="0" fontId="8" fillId="0" borderId="33" xfId="1" applyFont="1" applyFill="1" applyBorder="1"/>
    <xf numFmtId="0" fontId="10" fillId="3" borderId="35" xfId="1" applyFont="1" applyFill="1" applyBorder="1" applyAlignment="1">
      <alignment horizontal="center" vertical="center" wrapText="1"/>
    </xf>
    <xf numFmtId="0" fontId="6" fillId="0" borderId="42" xfId="1" applyFont="1" applyBorder="1"/>
    <xf numFmtId="0" fontId="6" fillId="0" borderId="50" xfId="1" applyFont="1" applyBorder="1"/>
    <xf numFmtId="0" fontId="12" fillId="0" borderId="36" xfId="1" applyFont="1" applyFill="1" applyBorder="1" applyAlignment="1">
      <alignment horizontal="center" vertical="center" wrapText="1"/>
    </xf>
    <xf numFmtId="0" fontId="3" fillId="0" borderId="37" xfId="1" applyFont="1" applyFill="1" applyBorder="1" applyAlignment="1">
      <alignment horizontal="center" vertical="center"/>
    </xf>
    <xf numFmtId="0" fontId="12" fillId="0" borderId="39" xfId="1" applyFont="1" applyFill="1" applyBorder="1" applyAlignment="1">
      <alignment horizontal="center" vertical="center" wrapText="1"/>
    </xf>
    <xf numFmtId="0" fontId="3" fillId="0" borderId="40" xfId="1" applyFont="1" applyFill="1" applyBorder="1" applyAlignment="1">
      <alignment horizontal="center" vertical="center"/>
    </xf>
    <xf numFmtId="0" fontId="7" fillId="0" borderId="41" xfId="1" applyFont="1" applyFill="1" applyBorder="1" applyAlignment="1">
      <alignment horizontal="center" vertical="center"/>
    </xf>
    <xf numFmtId="0" fontId="8" fillId="0" borderId="0" xfId="1" applyFont="1" applyFill="1" applyBorder="1"/>
    <xf numFmtId="0" fontId="8" fillId="0" borderId="3" xfId="1" applyFont="1" applyFill="1" applyBorder="1"/>
    <xf numFmtId="0" fontId="8" fillId="0" borderId="4" xfId="1" applyFont="1" applyFill="1" applyBorder="1"/>
    <xf numFmtId="0" fontId="8" fillId="0" borderId="45" xfId="1" applyFont="1" applyFill="1" applyBorder="1"/>
    <xf numFmtId="0" fontId="8" fillId="0" borderId="6" xfId="1" applyFont="1" applyFill="1" applyBorder="1"/>
    <xf numFmtId="0" fontId="8" fillId="0" borderId="7" xfId="1" applyFont="1" applyFill="1" applyBorder="1"/>
    <xf numFmtId="0" fontId="3" fillId="0" borderId="13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vertical="center"/>
    </xf>
    <xf numFmtId="0" fontId="7" fillId="0" borderId="15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vertical="center"/>
    </xf>
    <xf numFmtId="0" fontId="8" fillId="0" borderId="4" xfId="1" applyFont="1" applyFill="1" applyBorder="1" applyAlignment="1">
      <alignment vertical="center"/>
    </xf>
    <xf numFmtId="0" fontId="9" fillId="0" borderId="15" xfId="1" applyFont="1" applyFill="1" applyBorder="1" applyAlignment="1">
      <alignment horizontal="center" vertical="center"/>
    </xf>
    <xf numFmtId="0" fontId="8" fillId="0" borderId="14" xfId="1" applyFont="1" applyFill="1" applyBorder="1" applyAlignment="1">
      <alignment vertical="center"/>
    </xf>
    <xf numFmtId="0" fontId="10" fillId="3" borderId="2" xfId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/>
    </xf>
    <xf numFmtId="0" fontId="3" fillId="0" borderId="19" xfId="1" applyFont="1" applyFill="1" applyBorder="1" applyAlignment="1">
      <alignment horizontal="center" vertical="center"/>
    </xf>
    <xf numFmtId="0" fontId="6" fillId="0" borderId="19" xfId="1" applyFont="1" applyFill="1" applyBorder="1"/>
    <xf numFmtId="0" fontId="3" fillId="0" borderId="20" xfId="1" applyFont="1" applyFill="1" applyBorder="1" applyAlignment="1">
      <alignment horizontal="center" vertical="center" wrapText="1"/>
    </xf>
    <xf numFmtId="0" fontId="6" fillId="0" borderId="21" xfId="1" applyFont="1" applyFill="1" applyBorder="1"/>
    <xf numFmtId="0" fontId="6" fillId="0" borderId="22" xfId="1" applyFont="1" applyFill="1" applyBorder="1"/>
    <xf numFmtId="0" fontId="3" fillId="0" borderId="19" xfId="1" applyFont="1" applyFill="1" applyBorder="1" applyAlignment="1">
      <alignment horizontal="center" vertical="center" wrapText="1"/>
    </xf>
    <xf numFmtId="0" fontId="6" fillId="0" borderId="23" xfId="1" applyFont="1" applyFill="1" applyBorder="1"/>
    <xf numFmtId="0" fontId="5" fillId="0" borderId="3" xfId="1" applyFont="1" applyBorder="1" applyAlignment="1">
      <alignment horizontal="center" wrapText="1"/>
    </xf>
    <xf numFmtId="14" fontId="7" fillId="0" borderId="9" xfId="1" applyNumberFormat="1" applyFont="1" applyFill="1" applyBorder="1" applyAlignment="1">
      <alignment horizontal="center" vertical="center"/>
    </xf>
    <xf numFmtId="0" fontId="8" fillId="0" borderId="10" xfId="1" applyFont="1" applyFill="1" applyBorder="1"/>
    <xf numFmtId="0" fontId="7" fillId="0" borderId="9" xfId="1" applyFont="1" applyBorder="1" applyAlignment="1">
      <alignment horizontal="center" vertical="center" wrapText="1"/>
    </xf>
    <xf numFmtId="0" fontId="8" fillId="0" borderId="10" xfId="1" applyFont="1" applyBorder="1"/>
    <xf numFmtId="0" fontId="8" fillId="0" borderId="12" xfId="1" applyFont="1" applyBorder="1"/>
    <xf numFmtId="0" fontId="2" fillId="0" borderId="0" xfId="0" applyFont="1" applyFill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101" xfId="0" applyFont="1" applyBorder="1" applyAlignment="1">
      <alignment horizontal="center"/>
    </xf>
    <xf numFmtId="0" fontId="17" fillId="0" borderId="119" xfId="0" applyFont="1" applyBorder="1" applyAlignment="1">
      <alignment horizontal="center"/>
    </xf>
    <xf numFmtId="0" fontId="17" fillId="0" borderId="120" xfId="0" applyFont="1" applyBorder="1" applyAlignment="1">
      <alignment horizontal="center"/>
    </xf>
    <xf numFmtId="0" fontId="17" fillId="0" borderId="10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0" fillId="3" borderId="78" xfId="0" applyFont="1" applyFill="1" applyBorder="1" applyAlignment="1">
      <alignment horizontal="center"/>
    </xf>
    <xf numFmtId="0" fontId="6" fillId="0" borderId="101" xfId="0" applyFont="1" applyBorder="1"/>
    <xf numFmtId="0" fontId="6" fillId="0" borderId="106" xfId="0" applyFont="1" applyBorder="1"/>
    <xf numFmtId="0" fontId="2" fillId="0" borderId="93" xfId="0" applyFont="1" applyFill="1" applyBorder="1" applyAlignment="1">
      <alignment horizontal="center"/>
    </xf>
    <xf numFmtId="0" fontId="2" fillId="0" borderId="99" xfId="0" applyFont="1" applyFill="1" applyBorder="1" applyAlignment="1">
      <alignment horizontal="center"/>
    </xf>
    <xf numFmtId="0" fontId="2" fillId="0" borderId="94" xfId="0" applyFont="1" applyFill="1" applyBorder="1" applyAlignment="1">
      <alignment horizontal="center"/>
    </xf>
    <xf numFmtId="0" fontId="2" fillId="0" borderId="97" xfId="0" applyFont="1" applyFill="1" applyBorder="1" applyAlignment="1">
      <alignment horizontal="center"/>
    </xf>
    <xf numFmtId="0" fontId="2" fillId="0" borderId="10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0" fillId="0" borderId="76" xfId="0" applyFont="1" applyBorder="1" applyAlignment="1">
      <alignment horizontal="center"/>
    </xf>
    <xf numFmtId="0" fontId="0" fillId="0" borderId="104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05" xfId="0" applyFont="1" applyBorder="1" applyAlignment="1">
      <alignment horizontal="center"/>
    </xf>
    <xf numFmtId="0" fontId="10" fillId="0" borderId="76" xfId="0" applyFont="1" applyBorder="1" applyAlignment="1">
      <alignment horizontal="center"/>
    </xf>
    <xf numFmtId="0" fontId="6" fillId="13" borderId="93" xfId="0" applyFont="1" applyFill="1" applyBorder="1" applyAlignment="1">
      <alignment horizontal="center" wrapText="1"/>
    </xf>
    <xf numFmtId="0" fontId="6" fillId="13" borderId="99" xfId="0" applyFont="1" applyFill="1" applyBorder="1" applyAlignment="1">
      <alignment horizontal="center" wrapText="1"/>
    </xf>
    <xf numFmtId="164" fontId="6" fillId="15" borderId="99" xfId="0" applyNumberFormat="1" applyFont="1" applyFill="1" applyBorder="1" applyAlignment="1">
      <alignment horizontal="center"/>
    </xf>
    <xf numFmtId="164" fontId="6" fillId="15" borderId="94" xfId="0" applyNumberFormat="1" applyFont="1" applyFill="1" applyBorder="1" applyAlignment="1">
      <alignment horizontal="center"/>
    </xf>
    <xf numFmtId="0" fontId="6" fillId="13" borderId="97" xfId="0" applyFont="1" applyFill="1" applyBorder="1" applyAlignment="1">
      <alignment horizontal="center" wrapText="1"/>
    </xf>
    <xf numFmtId="0" fontId="6" fillId="13" borderId="100" xfId="0" applyFont="1" applyFill="1" applyBorder="1" applyAlignment="1">
      <alignment horizontal="center" wrapText="1"/>
    </xf>
    <xf numFmtId="164" fontId="6" fillId="15" borderId="100" xfId="0" applyNumberFormat="1" applyFont="1" applyFill="1" applyBorder="1" applyAlignment="1">
      <alignment horizontal="center"/>
    </xf>
    <xf numFmtId="164" fontId="6" fillId="15" borderId="98" xfId="0" applyNumberFormat="1" applyFont="1" applyFill="1" applyBorder="1" applyAlignment="1">
      <alignment horizontal="center"/>
    </xf>
    <xf numFmtId="0" fontId="3" fillId="0" borderId="53" xfId="0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73" xfId="0" applyFont="1" applyBorder="1"/>
    <xf numFmtId="0" fontId="0" fillId="0" borderId="78" xfId="0" applyFont="1" applyBorder="1" applyAlignment="1">
      <alignment horizontal="center" vertical="center" wrapText="1"/>
    </xf>
    <xf numFmtId="0" fontId="0" fillId="0" borderId="101" xfId="0" applyFont="1" applyBorder="1" applyAlignment="1">
      <alignment vertical="center"/>
    </xf>
    <xf numFmtId="0" fontId="6" fillId="0" borderId="102" xfId="0" applyFont="1" applyBorder="1" applyAlignment="1">
      <alignment vertical="center"/>
    </xf>
    <xf numFmtId="0" fontId="6" fillId="0" borderId="102" xfId="0" applyFont="1" applyBorder="1"/>
    <xf numFmtId="0" fontId="10" fillId="12" borderId="53" xfId="0" applyFont="1" applyFill="1" applyBorder="1" applyAlignment="1">
      <alignment horizontal="left" vertical="top" wrapText="1"/>
    </xf>
    <xf numFmtId="0" fontId="6" fillId="13" borderId="0" xfId="0" applyFont="1" applyFill="1" applyBorder="1"/>
    <xf numFmtId="0" fontId="6" fillId="13" borderId="59" xfId="0" applyFont="1" applyFill="1" applyBorder="1"/>
    <xf numFmtId="0" fontId="6" fillId="13" borderId="53" xfId="0" applyFont="1" applyFill="1" applyBorder="1"/>
    <xf numFmtId="0" fontId="10" fillId="12" borderId="36" xfId="0" applyFont="1" applyFill="1" applyBorder="1" applyAlignment="1">
      <alignment horizontal="center" vertical="center" wrapText="1"/>
    </xf>
    <xf numFmtId="0" fontId="6" fillId="13" borderId="36" xfId="0" applyFont="1" applyFill="1" applyBorder="1"/>
    <xf numFmtId="0" fontId="10" fillId="12" borderId="63" xfId="0" applyFont="1" applyFill="1" applyBorder="1" applyAlignment="1">
      <alignment horizontal="center" vertical="top" wrapText="1"/>
    </xf>
    <xf numFmtId="0" fontId="6" fillId="13" borderId="63" xfId="0" applyFont="1" applyFill="1" applyBorder="1"/>
    <xf numFmtId="0" fontId="10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6" fillId="0" borderId="59" xfId="0" applyFont="1" applyBorder="1"/>
    <xf numFmtId="0" fontId="10" fillId="13" borderId="53" xfId="0" applyFont="1" applyFill="1" applyBorder="1" applyAlignment="1">
      <alignment horizontal="center"/>
    </xf>
    <xf numFmtId="0" fontId="6" fillId="13" borderId="54" xfId="0" applyFont="1" applyFill="1" applyBorder="1"/>
    <xf numFmtId="0" fontId="6" fillId="9" borderId="82" xfId="0" applyFont="1" applyFill="1" applyBorder="1" applyAlignment="1">
      <alignment horizontal="center" vertical="center"/>
    </xf>
    <xf numFmtId="0" fontId="6" fillId="10" borderId="58" xfId="0" applyFont="1" applyFill="1" applyBorder="1"/>
    <xf numFmtId="0" fontId="6" fillId="10" borderId="89" xfId="0" applyFont="1" applyFill="1" applyBorder="1"/>
    <xf numFmtId="166" fontId="6" fillId="9" borderId="82" xfId="0" applyNumberFormat="1" applyFont="1" applyFill="1" applyBorder="1" applyAlignment="1">
      <alignment horizontal="center" vertical="center"/>
    </xf>
    <xf numFmtId="0" fontId="6" fillId="9" borderId="84" xfId="0" applyFont="1" applyFill="1" applyBorder="1" applyAlignment="1">
      <alignment horizontal="center" vertical="center"/>
    </xf>
    <xf numFmtId="0" fontId="6" fillId="10" borderId="86" xfId="0" applyFont="1" applyFill="1" applyBorder="1"/>
    <xf numFmtId="0" fontId="6" fillId="10" borderId="116" xfId="0" applyFont="1" applyFill="1" applyBorder="1"/>
    <xf numFmtId="2" fontId="6" fillId="8" borderId="60" xfId="0" applyNumberFormat="1" applyFont="1" applyFill="1" applyBorder="1" applyAlignment="1">
      <alignment horizontal="center" vertical="center"/>
    </xf>
    <xf numFmtId="164" fontId="6" fillId="8" borderId="60" xfId="0" applyNumberFormat="1" applyFont="1" applyFill="1" applyBorder="1" applyAlignment="1">
      <alignment horizontal="center" vertical="center"/>
    </xf>
    <xf numFmtId="0" fontId="19" fillId="0" borderId="79" xfId="0" applyFont="1" applyBorder="1" applyAlignment="1">
      <alignment horizontal="left" vertical="top" wrapText="1"/>
    </xf>
    <xf numFmtId="0" fontId="19" fillId="0" borderId="80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center" vertical="top" wrapText="1"/>
    </xf>
    <xf numFmtId="0" fontId="6" fillId="8" borderId="81" xfId="0" applyFont="1" applyFill="1" applyBorder="1" applyAlignment="1">
      <alignment horizontal="center" vertical="center"/>
    </xf>
    <xf numFmtId="0" fontId="6" fillId="10" borderId="85" xfId="0" applyFont="1" applyFill="1" applyBorder="1"/>
    <xf numFmtId="0" fontId="6" fillId="10" borderId="88" xfId="0" applyFont="1" applyFill="1" applyBorder="1"/>
    <xf numFmtId="2" fontId="6" fillId="8" borderId="82" xfId="0" applyNumberFormat="1" applyFont="1" applyFill="1" applyBorder="1" applyAlignment="1">
      <alignment horizontal="center" vertical="center"/>
    </xf>
    <xf numFmtId="0" fontId="6" fillId="10" borderId="87" xfId="0" applyFont="1" applyFill="1" applyBorder="1"/>
    <xf numFmtId="164" fontId="6" fillId="8" borderId="82" xfId="0" applyNumberFormat="1" applyFont="1" applyFill="1" applyBorder="1" applyAlignment="1">
      <alignment horizontal="center" vertical="center"/>
    </xf>
    <xf numFmtId="164" fontId="6" fillId="9" borderId="82" xfId="0" applyNumberFormat="1" applyFont="1" applyFill="1" applyBorder="1" applyAlignment="1">
      <alignment horizontal="center" vertical="center"/>
    </xf>
    <xf numFmtId="164" fontId="6" fillId="0" borderId="55" xfId="0" applyNumberFormat="1" applyFont="1" applyFill="1" applyBorder="1" applyAlignment="1">
      <alignment horizontal="center" vertical="center"/>
    </xf>
    <xf numFmtId="0" fontId="6" fillId="0" borderId="58" xfId="0" applyFont="1" applyFill="1" applyBorder="1"/>
    <xf numFmtId="165" fontId="6" fillId="0" borderId="55" xfId="0" applyNumberFormat="1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6" fillId="0" borderId="63" xfId="0" applyFont="1" applyFill="1" applyBorder="1"/>
    <xf numFmtId="0" fontId="18" fillId="5" borderId="67" xfId="0" applyFont="1" applyFill="1" applyBorder="1" applyAlignment="1">
      <alignment horizontal="center" vertical="center" textRotation="90"/>
    </xf>
    <xf numFmtId="0" fontId="18" fillId="5" borderId="71" xfId="0" applyFont="1" applyFill="1" applyBorder="1" applyAlignment="1">
      <alignment horizontal="center" vertical="center" textRotation="90"/>
    </xf>
    <xf numFmtId="0" fontId="18" fillId="5" borderId="74" xfId="0" applyFont="1" applyFill="1" applyBorder="1" applyAlignment="1">
      <alignment horizontal="center" vertical="center" textRotation="90"/>
    </xf>
    <xf numFmtId="0" fontId="18" fillId="6" borderId="68" xfId="0" applyFont="1" applyFill="1" applyBorder="1" applyAlignment="1">
      <alignment horizontal="center" vertical="top"/>
    </xf>
    <xf numFmtId="0" fontId="18" fillId="6" borderId="69" xfId="0" applyFont="1" applyFill="1" applyBorder="1" applyAlignment="1">
      <alignment horizontal="center" vertical="top"/>
    </xf>
    <xf numFmtId="0" fontId="18" fillId="6" borderId="70" xfId="0" applyFont="1" applyFill="1" applyBorder="1" applyAlignment="1">
      <alignment horizontal="center" vertical="top"/>
    </xf>
    <xf numFmtId="0" fontId="18" fillId="6" borderId="72" xfId="0" applyFont="1" applyFill="1" applyBorder="1" applyAlignment="1">
      <alignment horizontal="center" vertical="top"/>
    </xf>
    <xf numFmtId="0" fontId="18" fillId="6" borderId="0" xfId="0" applyFont="1" applyFill="1" applyBorder="1" applyAlignment="1">
      <alignment horizontal="center" vertical="top"/>
    </xf>
    <xf numFmtId="0" fontId="18" fillId="6" borderId="73" xfId="0" applyFont="1" applyFill="1" applyBorder="1" applyAlignment="1">
      <alignment horizontal="center" vertical="top"/>
    </xf>
    <xf numFmtId="0" fontId="18" fillId="6" borderId="75" xfId="0" applyFont="1" applyFill="1" applyBorder="1" applyAlignment="1">
      <alignment horizontal="center" vertical="top"/>
    </xf>
    <xf numFmtId="0" fontId="18" fillId="6" borderId="76" xfId="0" applyFont="1" applyFill="1" applyBorder="1" applyAlignment="1">
      <alignment horizontal="center" vertical="top"/>
    </xf>
    <xf numFmtId="0" fontId="18" fillId="6" borderId="77" xfId="0" applyFont="1" applyFill="1" applyBorder="1" applyAlignment="1">
      <alignment horizontal="center" vertical="top"/>
    </xf>
    <xf numFmtId="0" fontId="6" fillId="0" borderId="64" xfId="0" applyFont="1" applyFill="1" applyBorder="1"/>
    <xf numFmtId="0" fontId="6" fillId="0" borderId="66" xfId="0" applyFont="1" applyFill="1" applyBorder="1"/>
    <xf numFmtId="0" fontId="3" fillId="0" borderId="39" xfId="0" applyFont="1" applyFill="1" applyBorder="1" applyAlignment="1">
      <alignment horizontal="center" vertical="center"/>
    </xf>
    <xf numFmtId="0" fontId="6" fillId="0" borderId="36" xfId="0" applyFont="1" applyFill="1" applyBorder="1"/>
    <xf numFmtId="2" fontId="6" fillId="0" borderId="55" xfId="0" applyNumberFormat="1" applyFont="1" applyFill="1" applyBorder="1" applyAlignment="1">
      <alignment horizontal="center" vertical="center"/>
    </xf>
    <xf numFmtId="0" fontId="6" fillId="0" borderId="43" xfId="0" applyFont="1" applyFill="1" applyBorder="1"/>
    <xf numFmtId="0" fontId="6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10" fillId="3" borderId="39" xfId="0" applyFont="1" applyFill="1" applyBorder="1" applyAlignment="1">
      <alignment horizontal="center" vertical="center" wrapText="1"/>
    </xf>
    <xf numFmtId="0" fontId="6" fillId="0" borderId="36" xfId="0" applyFont="1" applyBorder="1"/>
    <xf numFmtId="0" fontId="10" fillId="3" borderId="55" xfId="0" applyFont="1" applyFill="1" applyBorder="1" applyAlignment="1">
      <alignment horizontal="center" vertical="center" wrapText="1"/>
    </xf>
    <xf numFmtId="0" fontId="6" fillId="0" borderId="58" xfId="0" applyFont="1" applyBorder="1"/>
    <xf numFmtId="0" fontId="10" fillId="3" borderId="5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6" fillId="0" borderId="41" xfId="0" applyFont="1" applyBorder="1"/>
    <xf numFmtId="0" fontId="10" fillId="3" borderId="56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textRotation="90" wrapText="1"/>
    </xf>
    <xf numFmtId="0" fontId="6" fillId="0" borderId="53" xfId="0" applyFont="1" applyBorder="1"/>
    <xf numFmtId="0" fontId="6" fillId="0" borderId="5" xfId="0" applyFont="1" applyBorder="1"/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6" fillId="4" borderId="5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6" fillId="0" borderId="54" xfId="0" applyFont="1" applyBorder="1"/>
    <xf numFmtId="0" fontId="6" fillId="4" borderId="5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 wrapText="1"/>
    </xf>
    <xf numFmtId="0" fontId="6" fillId="0" borderId="49" xfId="0" applyFont="1" applyFill="1" applyBorder="1"/>
    <xf numFmtId="0" fontId="3" fillId="0" borderId="25" xfId="0" applyFont="1" applyFill="1" applyBorder="1" applyAlignment="1">
      <alignment horizontal="center" vertical="center"/>
    </xf>
    <xf numFmtId="0" fontId="6" fillId="0" borderId="26" xfId="0" applyFont="1" applyFill="1" applyBorder="1"/>
    <xf numFmtId="0" fontId="3" fillId="0" borderId="25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 vertical="top"/>
    </xf>
    <xf numFmtId="0" fontId="7" fillId="0" borderId="25" xfId="0" applyFont="1" applyFill="1" applyBorder="1" applyAlignment="1">
      <alignment horizontal="center" vertical="center" wrapText="1"/>
    </xf>
    <xf numFmtId="0" fontId="8" fillId="0" borderId="52" xfId="0" applyFont="1" applyFill="1" applyBorder="1"/>
    <xf numFmtId="0" fontId="3" fillId="0" borderId="44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6" fillId="0" borderId="38" xfId="0" applyFont="1" applyFill="1" applyBorder="1"/>
    <xf numFmtId="0" fontId="3" fillId="0" borderId="46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 vertical="top"/>
    </xf>
    <xf numFmtId="0" fontId="6" fillId="0" borderId="17" xfId="0" applyFont="1" applyFill="1" applyBorder="1"/>
    <xf numFmtId="0" fontId="7" fillId="0" borderId="28" xfId="0" applyFont="1" applyFill="1" applyBorder="1" applyAlignment="1">
      <alignment horizontal="center"/>
    </xf>
    <xf numFmtId="0" fontId="8" fillId="0" borderId="28" xfId="0" applyFont="1" applyFill="1" applyBorder="1"/>
    <xf numFmtId="0" fontId="11" fillId="0" borderId="29" xfId="0" applyFont="1" applyFill="1" applyBorder="1" applyAlignment="1">
      <alignment horizontal="center"/>
    </xf>
    <xf numFmtId="0" fontId="8" fillId="0" borderId="30" xfId="0" applyFont="1" applyFill="1" applyBorder="1"/>
    <xf numFmtId="0" fontId="8" fillId="0" borderId="31" xfId="0" applyFont="1" applyFill="1" applyBorder="1"/>
    <xf numFmtId="0" fontId="11" fillId="0" borderId="32" xfId="0" applyFont="1" applyFill="1" applyBorder="1" applyAlignment="1">
      <alignment horizontal="center"/>
    </xf>
    <xf numFmtId="0" fontId="8" fillId="0" borderId="33" xfId="0" applyFont="1" applyFill="1" applyBorder="1"/>
    <xf numFmtId="0" fontId="10" fillId="3" borderId="35" xfId="0" applyFont="1" applyFill="1" applyBorder="1" applyAlignment="1">
      <alignment horizontal="center" vertical="center" wrapText="1"/>
    </xf>
    <xf numFmtId="0" fontId="6" fillId="0" borderId="42" xfId="0" applyFont="1" applyBorder="1"/>
    <xf numFmtId="0" fontId="6" fillId="0" borderId="50" xfId="0" applyFont="1" applyBorder="1"/>
    <xf numFmtId="0" fontId="12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/>
    </xf>
    <xf numFmtId="0" fontId="12" fillId="0" borderId="39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/>
    </xf>
    <xf numFmtId="0" fontId="7" fillId="0" borderId="41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8" fillId="0" borderId="3" xfId="0" applyFont="1" applyFill="1" applyBorder="1"/>
    <xf numFmtId="0" fontId="8" fillId="0" borderId="4" xfId="0" applyFont="1" applyFill="1" applyBorder="1"/>
    <xf numFmtId="0" fontId="8" fillId="0" borderId="45" xfId="0" applyFont="1" applyFill="1" applyBorder="1"/>
    <xf numFmtId="0" fontId="8" fillId="0" borderId="6" xfId="0" applyFont="1" applyFill="1" applyBorder="1"/>
    <xf numFmtId="0" fontId="8" fillId="0" borderId="7" xfId="0" applyFont="1" applyFill="1" applyBorder="1"/>
    <xf numFmtId="0" fontId="3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 vertical="center"/>
    </xf>
    <xf numFmtId="0" fontId="6" fillId="0" borderId="19" xfId="0" applyFont="1" applyFill="1" applyBorder="1"/>
    <xf numFmtId="0" fontId="3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/>
    <xf numFmtId="0" fontId="6" fillId="0" borderId="22" xfId="0" applyFont="1" applyFill="1" applyBorder="1"/>
    <xf numFmtId="0" fontId="3" fillId="0" borderId="19" xfId="0" applyFont="1" applyFill="1" applyBorder="1" applyAlignment="1">
      <alignment horizontal="center" vertical="center" wrapText="1"/>
    </xf>
    <xf numFmtId="0" fontId="6" fillId="0" borderId="23" xfId="0" applyFont="1" applyFill="1" applyBorder="1"/>
    <xf numFmtId="0" fontId="5" fillId="0" borderId="3" xfId="0" applyFont="1" applyBorder="1" applyAlignment="1">
      <alignment horizontal="center" wrapText="1"/>
    </xf>
    <xf numFmtId="14" fontId="7" fillId="0" borderId="9" xfId="0" applyNumberFormat="1" applyFont="1" applyFill="1" applyBorder="1" applyAlignment="1">
      <alignment horizontal="center" vertical="center"/>
    </xf>
    <xf numFmtId="0" fontId="8" fillId="0" borderId="10" xfId="0" applyFont="1" applyFill="1" applyBorder="1"/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17" fillId="0" borderId="123" xfId="0" applyFont="1" applyBorder="1" applyAlignment="1">
      <alignment horizontal="center"/>
    </xf>
    <xf numFmtId="0" fontId="17" fillId="0" borderId="124" xfId="0" applyFont="1" applyBorder="1" applyAlignment="1">
      <alignment horizontal="center"/>
    </xf>
    <xf numFmtId="0" fontId="17" fillId="0" borderId="125" xfId="0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2" fillId="13" borderId="78" xfId="0" applyFont="1" applyFill="1" applyBorder="1" applyAlignment="1">
      <alignment horizontal="center"/>
    </xf>
    <xf numFmtId="0" fontId="2" fillId="13" borderId="69" xfId="0" applyFont="1" applyFill="1" applyBorder="1" applyAlignment="1">
      <alignment horizontal="center"/>
    </xf>
    <xf numFmtId="0" fontId="2" fillId="13" borderId="70" xfId="0" applyFont="1" applyFill="1" applyBorder="1" applyAlignment="1">
      <alignment horizontal="center"/>
    </xf>
    <xf numFmtId="0" fontId="2" fillId="0" borderId="129" xfId="0" applyFont="1" applyFill="1" applyBorder="1" applyAlignment="1">
      <alignment horizontal="center"/>
    </xf>
    <xf numFmtId="0" fontId="2" fillId="0" borderId="139" xfId="0" applyFont="1" applyFill="1" applyBorder="1" applyAlignment="1">
      <alignment horizontal="center"/>
    </xf>
    <xf numFmtId="0" fontId="2" fillId="0" borderId="98" xfId="0" applyFont="1" applyFill="1" applyBorder="1" applyAlignment="1">
      <alignment horizontal="center"/>
    </xf>
    <xf numFmtId="0" fontId="2" fillId="0" borderId="130" xfId="0" applyFont="1" applyBorder="1" applyAlignment="1">
      <alignment horizontal="center"/>
    </xf>
    <xf numFmtId="0" fontId="2" fillId="0" borderId="109" xfId="0" applyFont="1" applyBorder="1" applyAlignment="1">
      <alignment horizontal="center"/>
    </xf>
    <xf numFmtId="0" fontId="2" fillId="0" borderId="131" xfId="0" applyFont="1" applyBorder="1" applyAlignment="1">
      <alignment horizontal="center"/>
    </xf>
    <xf numFmtId="0" fontId="2" fillId="0" borderId="1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117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6" fillId="13" borderId="132" xfId="0" applyFont="1" applyFill="1" applyBorder="1" applyAlignment="1">
      <alignment horizontal="center" wrapText="1"/>
    </xf>
    <xf numFmtId="0" fontId="6" fillId="13" borderId="133" xfId="0" applyFont="1" applyFill="1" applyBorder="1" applyAlignment="1">
      <alignment horizontal="center" wrapText="1"/>
    </xf>
    <xf numFmtId="0" fontId="6" fillId="13" borderId="134" xfId="0" applyFont="1" applyFill="1" applyBorder="1" applyAlignment="1">
      <alignment horizontal="center" wrapText="1"/>
    </xf>
    <xf numFmtId="164" fontId="6" fillId="15" borderId="129" xfId="0" applyNumberFormat="1" applyFont="1" applyFill="1" applyBorder="1" applyAlignment="1">
      <alignment horizontal="center"/>
    </xf>
    <xf numFmtId="164" fontId="6" fillId="15" borderId="135" xfId="0" applyNumberFormat="1" applyFont="1" applyFill="1" applyBorder="1" applyAlignment="1">
      <alignment horizontal="center"/>
    </xf>
    <xf numFmtId="0" fontId="6" fillId="13" borderId="136" xfId="0" applyFont="1" applyFill="1" applyBorder="1" applyAlignment="1">
      <alignment horizontal="center" wrapText="1"/>
    </xf>
    <xf numFmtId="0" fontId="6" fillId="13" borderId="137" xfId="0" applyFont="1" applyFill="1" applyBorder="1" applyAlignment="1">
      <alignment horizontal="center" wrapText="1"/>
    </xf>
    <xf numFmtId="0" fontId="6" fillId="13" borderId="138" xfId="0" applyFont="1" applyFill="1" applyBorder="1" applyAlignment="1">
      <alignment horizontal="center" wrapText="1"/>
    </xf>
    <xf numFmtId="164" fontId="6" fillId="15" borderId="139" xfId="0" applyNumberFormat="1" applyFont="1" applyFill="1" applyBorder="1" applyAlignment="1">
      <alignment horizontal="center"/>
    </xf>
    <xf numFmtId="164" fontId="6" fillId="15" borderId="140" xfId="0" applyNumberFormat="1" applyFont="1" applyFill="1" applyBorder="1" applyAlignment="1">
      <alignment horizontal="center"/>
    </xf>
    <xf numFmtId="0" fontId="0" fillId="0" borderId="141" xfId="0" applyFont="1" applyBorder="1" applyAlignment="1">
      <alignment horizontal="left" vertical="center" wrapText="1"/>
    </xf>
    <xf numFmtId="0" fontId="0" fillId="0" borderId="69" xfId="0" applyFont="1" applyBorder="1" applyAlignment="1">
      <alignment horizontal="left" vertical="center" wrapText="1"/>
    </xf>
    <xf numFmtId="0" fontId="0" fillId="0" borderId="70" xfId="0" applyFont="1" applyBorder="1" applyAlignment="1">
      <alignment horizontal="left" vertical="center" wrapText="1"/>
    </xf>
    <xf numFmtId="0" fontId="0" fillId="0" borderId="117" xfId="0" applyFont="1" applyBorder="1" applyAlignment="1">
      <alignment horizontal="left" vertical="center" wrapText="1"/>
    </xf>
    <xf numFmtId="0" fontId="0" fillId="0" borderId="76" xfId="0" applyFont="1" applyBorder="1" applyAlignment="1">
      <alignment horizontal="left" vertical="center" wrapText="1"/>
    </xf>
    <xf numFmtId="0" fontId="0" fillId="0" borderId="77" xfId="0" applyFont="1" applyBorder="1" applyAlignment="1">
      <alignment horizontal="left" vertical="center" wrapText="1"/>
    </xf>
    <xf numFmtId="0" fontId="0" fillId="0" borderId="78" xfId="0" applyFont="1" applyBorder="1" applyAlignment="1">
      <alignment horizontal="left" wrapText="1"/>
    </xf>
    <xf numFmtId="0" fontId="0" fillId="0" borderId="101" xfId="0" applyFont="1" applyBorder="1" applyAlignment="1">
      <alignment horizontal="left" wrapText="1"/>
    </xf>
    <xf numFmtId="0" fontId="0" fillId="0" borderId="102" xfId="0" applyFont="1" applyBorder="1" applyAlignment="1">
      <alignment horizontal="left" wrapText="1"/>
    </xf>
    <xf numFmtId="0" fontId="0" fillId="0" borderId="78" xfId="0" applyFont="1" applyFill="1" applyBorder="1" applyAlignment="1">
      <alignment horizontal="left" vertical="center" wrapText="1"/>
    </xf>
    <xf numFmtId="0" fontId="0" fillId="0" borderId="101" xfId="0" applyFont="1" applyFill="1" applyBorder="1" applyAlignment="1">
      <alignment horizontal="left" vertical="center" wrapText="1"/>
    </xf>
    <xf numFmtId="0" fontId="0" fillId="0" borderId="102" xfId="0" applyFont="1" applyFill="1" applyBorder="1" applyAlignment="1">
      <alignment horizontal="left" vertical="center" wrapText="1"/>
    </xf>
    <xf numFmtId="0" fontId="2" fillId="0" borderId="93" xfId="0" applyFont="1" applyBorder="1" applyAlignment="1">
      <alignment horizontal="center"/>
    </xf>
    <xf numFmtId="0" fontId="2" fillId="0" borderId="99" xfId="0" applyFont="1" applyBorder="1" applyAlignment="1">
      <alignment horizontal="center"/>
    </xf>
    <xf numFmtId="0" fontId="2" fillId="0" borderId="129" xfId="0" applyFont="1" applyBorder="1" applyAlignment="1">
      <alignment horizontal="center"/>
    </xf>
    <xf numFmtId="0" fontId="2" fillId="10" borderId="93" xfId="0" applyFont="1" applyFill="1" applyBorder="1" applyAlignment="1">
      <alignment horizontal="center" vertical="top"/>
    </xf>
    <xf numFmtId="0" fontId="2" fillId="10" borderId="99" xfId="0" applyFont="1" applyFill="1" applyBorder="1" applyAlignment="1">
      <alignment horizontal="center" vertical="top"/>
    </xf>
    <xf numFmtId="0" fontId="2" fillId="10" borderId="94" xfId="0" applyFont="1" applyFill="1" applyBorder="1" applyAlignment="1">
      <alignment horizontal="center" vertical="top"/>
    </xf>
    <xf numFmtId="0" fontId="19" fillId="0" borderId="124" xfId="0" applyFont="1" applyBorder="1" applyAlignment="1">
      <alignment horizontal="left" vertical="center" wrapText="1"/>
    </xf>
    <xf numFmtId="0" fontId="19" fillId="0" borderId="125" xfId="0" applyFont="1" applyBorder="1" applyAlignment="1">
      <alignment horizontal="left" vertical="center" wrapText="1"/>
    </xf>
    <xf numFmtId="0" fontId="19" fillId="0" borderId="109" xfId="0" applyFont="1" applyBorder="1" applyAlignment="1">
      <alignment horizontal="center" vertical="top" wrapText="1"/>
    </xf>
    <xf numFmtId="0" fontId="19" fillId="0" borderId="126" xfId="0" applyFont="1" applyBorder="1" applyAlignment="1">
      <alignment horizontal="left" vertical="center" wrapText="1"/>
    </xf>
    <xf numFmtId="0" fontId="19" fillId="0" borderId="127" xfId="0" applyFont="1" applyBorder="1" applyAlignment="1">
      <alignment horizontal="left" vertical="center" wrapText="1"/>
    </xf>
    <xf numFmtId="164" fontId="6" fillId="0" borderId="58" xfId="0" applyNumberFormat="1" applyFont="1" applyFill="1" applyBorder="1" applyAlignment="1">
      <alignment horizontal="center" vertical="center"/>
    </xf>
    <xf numFmtId="164" fontId="6" fillId="0" borderId="89" xfId="0" applyNumberFormat="1" applyFont="1" applyFill="1" applyBorder="1" applyAlignment="1">
      <alignment horizontal="center" vertical="center"/>
    </xf>
    <xf numFmtId="165" fontId="6" fillId="0" borderId="58" xfId="0" applyNumberFormat="1" applyFont="1" applyFill="1" applyBorder="1" applyAlignment="1">
      <alignment horizontal="center" vertical="center"/>
    </xf>
    <xf numFmtId="165" fontId="6" fillId="0" borderId="89" xfId="0" applyNumberFormat="1" applyFont="1" applyFill="1" applyBorder="1" applyAlignment="1">
      <alignment horizontal="center" vertical="center"/>
    </xf>
    <xf numFmtId="0" fontId="6" fillId="0" borderId="58" xfId="0" applyFont="1" applyFill="1" applyBorder="1" applyAlignment="1">
      <alignment horizontal="center" vertical="center"/>
    </xf>
    <xf numFmtId="0" fontId="6" fillId="0" borderId="89" xfId="0" applyFont="1" applyFill="1" applyBorder="1" applyAlignment="1">
      <alignment horizontal="center" vertical="center"/>
    </xf>
    <xf numFmtId="0" fontId="6" fillId="0" borderId="63" xfId="0" applyFont="1" applyFill="1" applyBorder="1" applyAlignment="1">
      <alignment horizontal="center" vertical="center"/>
    </xf>
    <xf numFmtId="0" fontId="6" fillId="0" borderId="12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121" xfId="0" applyFont="1" applyFill="1" applyBorder="1" applyAlignment="1">
      <alignment horizontal="center" vertical="center"/>
    </xf>
    <xf numFmtId="2" fontId="6" fillId="0" borderId="58" xfId="0" applyNumberFormat="1" applyFont="1" applyFill="1" applyBorder="1" applyAlignment="1">
      <alignment horizontal="center" vertical="center"/>
    </xf>
    <xf numFmtId="2" fontId="6" fillId="0" borderId="89" xfId="0" applyNumberFormat="1" applyFont="1" applyFill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2" fillId="13" borderId="101" xfId="0" applyFont="1" applyFill="1" applyBorder="1" applyAlignment="1">
      <alignment horizontal="center"/>
    </xf>
    <xf numFmtId="0" fontId="2" fillId="13" borderId="106" xfId="0" applyFont="1" applyFill="1" applyBorder="1" applyAlignment="1">
      <alignment horizontal="center"/>
    </xf>
    <xf numFmtId="0" fontId="0" fillId="0" borderId="130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131" xfId="0" applyBorder="1" applyAlignment="1">
      <alignment horizontal="center"/>
    </xf>
    <xf numFmtId="0" fontId="0" fillId="0" borderId="1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17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130" xfId="0" applyFont="1" applyBorder="1" applyAlignment="1">
      <alignment horizontal="center" vertical="top" wrapText="1"/>
    </xf>
    <xf numFmtId="0" fontId="0" fillId="0" borderId="109" xfId="0" applyFont="1" applyBorder="1" applyAlignment="1">
      <alignment horizontal="center" vertical="top" wrapText="1"/>
    </xf>
    <xf numFmtId="0" fontId="0" fillId="0" borderId="131" xfId="0" applyFont="1" applyBorder="1" applyAlignment="1">
      <alignment horizontal="center" vertical="top" wrapText="1"/>
    </xf>
    <xf numFmtId="0" fontId="0" fillId="0" borderId="118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73" xfId="0" applyFont="1" applyBorder="1" applyAlignment="1">
      <alignment horizontal="center" vertical="top" wrapText="1"/>
    </xf>
    <xf numFmtId="0" fontId="0" fillId="0" borderId="117" xfId="0" applyFont="1" applyBorder="1" applyAlignment="1">
      <alignment horizontal="center" vertical="top" wrapText="1"/>
    </xf>
    <xf numFmtId="0" fontId="0" fillId="0" borderId="76" xfId="0" applyFont="1" applyBorder="1" applyAlignment="1">
      <alignment horizontal="center" vertical="top" wrapText="1"/>
    </xf>
    <xf numFmtId="0" fontId="0" fillId="0" borderId="77" xfId="0" applyFont="1" applyBorder="1" applyAlignment="1">
      <alignment horizontal="center" vertical="top" wrapText="1"/>
    </xf>
    <xf numFmtId="0" fontId="0" fillId="0" borderId="119" xfId="0" applyFont="1" applyBorder="1" applyAlignment="1">
      <alignment horizontal="left" wrapText="1"/>
    </xf>
    <xf numFmtId="0" fontId="0" fillId="0" borderId="119" xfId="0" applyFont="1" applyFill="1" applyBorder="1" applyAlignment="1">
      <alignment horizontal="left" vertical="center" wrapText="1"/>
    </xf>
    <xf numFmtId="0" fontId="2" fillId="0" borderId="132" xfId="0" applyFont="1" applyBorder="1" applyAlignment="1">
      <alignment horizontal="center"/>
    </xf>
    <xf numFmtId="0" fontId="2" fillId="0" borderId="133" xfId="0" applyFont="1" applyBorder="1" applyAlignment="1">
      <alignment horizontal="center"/>
    </xf>
    <xf numFmtId="0" fontId="2" fillId="0" borderId="135" xfId="0" applyFont="1" applyBorder="1" applyAlignment="1">
      <alignment horizontal="center"/>
    </xf>
    <xf numFmtId="0" fontId="2" fillId="10" borderId="132" xfId="0" applyFont="1" applyFill="1" applyBorder="1" applyAlignment="1">
      <alignment horizontal="center" vertical="top"/>
    </xf>
    <xf numFmtId="0" fontId="2" fillId="10" borderId="133" xfId="0" applyFont="1" applyFill="1" applyBorder="1" applyAlignment="1">
      <alignment horizontal="center" vertical="top"/>
    </xf>
    <xf numFmtId="0" fontId="2" fillId="10" borderId="135" xfId="0" applyFont="1" applyFill="1" applyBorder="1" applyAlignment="1">
      <alignment horizontal="center" vertical="top"/>
    </xf>
    <xf numFmtId="0" fontId="0" fillId="0" borderId="128" xfId="0" applyFont="1" applyBorder="1"/>
    <xf numFmtId="0" fontId="0" fillId="0" borderId="141" xfId="0" applyFont="1" applyBorder="1" applyAlignment="1">
      <alignment horizontal="center"/>
    </xf>
    <xf numFmtId="0" fontId="0" fillId="0" borderId="69" xfId="0" applyFont="1" applyBorder="1" applyAlignment="1">
      <alignment horizontal="center"/>
    </xf>
    <xf numFmtId="0" fontId="0" fillId="0" borderId="70" xfId="0" applyFont="1" applyBorder="1" applyAlignment="1">
      <alignment horizontal="center"/>
    </xf>
    <xf numFmtId="0" fontId="29" fillId="0" borderId="141" xfId="0" applyFont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 wrapText="1"/>
    </xf>
    <xf numFmtId="0" fontId="30" fillId="0" borderId="141" xfId="0" applyFont="1" applyBorder="1" applyAlignment="1">
      <alignment horizontal="center" wrapText="1"/>
    </xf>
    <xf numFmtId="0" fontId="30" fillId="0" borderId="70" xfId="0" applyFont="1" applyBorder="1" applyAlignment="1">
      <alignment horizontal="center" wrapText="1"/>
    </xf>
    <xf numFmtId="0" fontId="0" fillId="0" borderId="117" xfId="0" applyFont="1" applyBorder="1" applyAlignment="1">
      <alignment horizontal="center"/>
    </xf>
    <xf numFmtId="0" fontId="0" fillId="0" borderId="77" xfId="0" applyFont="1" applyBorder="1" applyAlignment="1">
      <alignment horizontal="center"/>
    </xf>
    <xf numFmtId="0" fontId="29" fillId="0" borderId="117" xfId="0" applyFont="1" applyBorder="1" applyAlignment="1">
      <alignment horizontal="center" vertical="center" wrapText="1"/>
    </xf>
    <xf numFmtId="0" fontId="29" fillId="0" borderId="76" xfId="0" applyFont="1" applyBorder="1" applyAlignment="1">
      <alignment horizontal="center" vertical="center" wrapText="1"/>
    </xf>
    <xf numFmtId="0" fontId="30" fillId="0" borderId="117" xfId="0" applyFont="1" applyBorder="1" applyAlignment="1">
      <alignment horizontal="center" wrapText="1"/>
    </xf>
    <xf numFmtId="0" fontId="30" fillId="0" borderId="77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7" Type="http://schemas.openxmlformats.org/officeDocument/2006/relationships/image" Target="../media/image9.pn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8.png"/><Relationship Id="rId5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7" Type="http://schemas.openxmlformats.org/officeDocument/2006/relationships/image" Target="../media/image8.pn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6" Type="http://schemas.openxmlformats.org/officeDocument/2006/relationships/image" Target="../media/image9.pn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7" Type="http://schemas.openxmlformats.org/officeDocument/2006/relationships/image" Target="../media/image8.pn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6" Type="http://schemas.openxmlformats.org/officeDocument/2006/relationships/image" Target="../media/image9.pn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7" Type="http://schemas.openxmlformats.org/officeDocument/2006/relationships/image" Target="../media/image8.pn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6" Type="http://schemas.openxmlformats.org/officeDocument/2006/relationships/image" Target="../media/image9.pn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3</xdr:row>
      <xdr:rowOff>1</xdr:rowOff>
    </xdr:from>
    <xdr:to>
      <xdr:col>8</xdr:col>
      <xdr:colOff>1</xdr:colOff>
      <xdr:row>22</xdr:row>
      <xdr:rowOff>1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6" y="466726"/>
          <a:ext cx="4572000" cy="3619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8</xdr:col>
      <xdr:colOff>13970</xdr:colOff>
      <xdr:row>43</xdr:row>
      <xdr:rowOff>87630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829175"/>
          <a:ext cx="4585970" cy="3135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323850</xdr:colOff>
      <xdr:row>15</xdr:row>
      <xdr:rowOff>0</xdr:rowOff>
    </xdr:from>
    <xdr:to>
      <xdr:col>10</xdr:col>
      <xdr:colOff>552450</xdr:colOff>
      <xdr:row>15</xdr:row>
      <xdr:rowOff>180975</xdr:rowOff>
    </xdr:to>
    <xdr:sp macro="" textlink="">
      <xdr:nvSpPr>
        <xdr:cNvPr id="2" name="Shape 3"/>
        <xdr:cNvSpPr txBox="1"/>
      </xdr:nvSpPr>
      <xdr:spPr>
        <a:xfrm>
          <a:off x="6972300" y="3676650"/>
          <a:ext cx="228600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¯𝐕𝐢</a:t>
          </a:r>
          <a:endParaRPr sz="1100" b="1" i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9</xdr:col>
      <xdr:colOff>333375</xdr:colOff>
      <xdr:row>14</xdr:row>
      <xdr:rowOff>47625</xdr:rowOff>
    </xdr:from>
    <xdr:to>
      <xdr:col>9</xdr:col>
      <xdr:colOff>514350</xdr:colOff>
      <xdr:row>14</xdr:row>
      <xdr:rowOff>228600</xdr:rowOff>
    </xdr:to>
    <xdr:sp macro="" textlink="">
      <xdr:nvSpPr>
        <xdr:cNvPr id="3" name="Shape 4"/>
        <xdr:cNvSpPr txBox="1"/>
      </xdr:nvSpPr>
      <xdr:spPr>
        <a:xfrm>
          <a:off x="6134100" y="3457575"/>
          <a:ext cx="1809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¯</a:t>
          </a:r>
          <a:r>
            <a:rPr lang="en-US" sz="1100" b="1" i="0" u="none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𝐕𝐢</a:t>
          </a:r>
          <a:endParaRPr sz="1100" b="1" i="0" u="none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twoCellAnchor>
  <xdr:twoCellAnchor>
    <xdr:from>
      <xdr:col>1</xdr:col>
      <xdr:colOff>504825</xdr:colOff>
      <xdr:row>97</xdr:row>
      <xdr:rowOff>57150</xdr:rowOff>
    </xdr:from>
    <xdr:to>
      <xdr:col>5</xdr:col>
      <xdr:colOff>276225</xdr:colOff>
      <xdr:row>97</xdr:row>
      <xdr:rowOff>2057400</xdr:rowOff>
    </xdr:to>
    <xdr:pic>
      <xdr:nvPicPr>
        <xdr:cNvPr id="5" name="image20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19411950"/>
          <a:ext cx="2628900" cy="2000250"/>
        </a:xfrm>
        <a:prstGeom prst="rect">
          <a:avLst/>
        </a:prstGeom>
        <a:noFill/>
      </xdr:spPr>
    </xdr:pic>
    <xdr:clientData fLocksWithSheet="0"/>
  </xdr:twoCellAnchor>
  <xdr:twoCellAnchor>
    <xdr:from>
      <xdr:col>6</xdr:col>
      <xdr:colOff>438150</xdr:colOff>
      <xdr:row>97</xdr:row>
      <xdr:rowOff>66675</xdr:rowOff>
    </xdr:from>
    <xdr:to>
      <xdr:col>9</xdr:col>
      <xdr:colOff>819150</xdr:colOff>
      <xdr:row>97</xdr:row>
      <xdr:rowOff>2028825</xdr:rowOff>
    </xdr:to>
    <xdr:pic>
      <xdr:nvPicPr>
        <xdr:cNvPr id="6" name="image2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95750" y="19421475"/>
          <a:ext cx="2524125" cy="1962150"/>
        </a:xfrm>
        <a:prstGeom prst="rect">
          <a:avLst/>
        </a:prstGeom>
        <a:noFill/>
      </xdr:spPr>
    </xdr:pic>
    <xdr:clientData fLocksWithSheet="0"/>
  </xdr:twoCellAnchor>
  <xdr:twoCellAnchor>
    <xdr:from>
      <xdr:col>11</xdr:col>
      <xdr:colOff>495300</xdr:colOff>
      <xdr:row>97</xdr:row>
      <xdr:rowOff>47625</xdr:rowOff>
    </xdr:from>
    <xdr:to>
      <xdr:col>15</xdr:col>
      <xdr:colOff>180975</xdr:colOff>
      <xdr:row>97</xdr:row>
      <xdr:rowOff>2019300</xdr:rowOff>
    </xdr:to>
    <xdr:pic>
      <xdr:nvPicPr>
        <xdr:cNvPr id="7" name="image21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858125" y="19402425"/>
          <a:ext cx="2628900" cy="1971675"/>
        </a:xfrm>
        <a:prstGeom prst="rect">
          <a:avLst/>
        </a:prstGeom>
        <a:noFill/>
      </xdr:spPr>
    </xdr:pic>
    <xdr:clientData fLocksWithSheet="0"/>
  </xdr:twoCellAnchor>
  <xdr:twoCellAnchor>
    <xdr:from>
      <xdr:col>6</xdr:col>
      <xdr:colOff>38100</xdr:colOff>
      <xdr:row>90</xdr:row>
      <xdr:rowOff>152400</xdr:rowOff>
    </xdr:from>
    <xdr:to>
      <xdr:col>10</xdr:col>
      <xdr:colOff>514350</xdr:colOff>
      <xdr:row>94</xdr:row>
      <xdr:rowOff>209550</xdr:rowOff>
    </xdr:to>
    <xdr:pic>
      <xdr:nvPicPr>
        <xdr:cNvPr id="8" name="image23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695700" y="16830675"/>
          <a:ext cx="3467100" cy="2105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90</xdr:row>
      <xdr:rowOff>57151</xdr:rowOff>
    </xdr:from>
    <xdr:to>
      <xdr:col>5</xdr:col>
      <xdr:colOff>523875</xdr:colOff>
      <xdr:row>94</xdr:row>
      <xdr:rowOff>238126</xdr:rowOff>
    </xdr:to>
    <xdr:pic>
      <xdr:nvPicPr>
        <xdr:cNvPr id="9" name="image24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2875" y="16735426"/>
          <a:ext cx="3248025" cy="2228850"/>
        </a:xfrm>
        <a:prstGeom prst="rect">
          <a:avLst/>
        </a:prstGeom>
        <a:noFill/>
      </xdr:spPr>
    </xdr:pic>
    <xdr:clientData fLocksWithSheet="0"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860173" y="12889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860173" y="12889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607726" y="13425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607726" y="13425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990560" y="13378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990560" y="13378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69175" y="13449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69175" y="13449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1035620" y="13418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1035620" y="13418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513491" y="13445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513491" y="13445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5142437" y="12857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5142437" y="12857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820082" y="12842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820082" y="12842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573283</xdr:colOff>
      <xdr:row>73</xdr:row>
      <xdr:rowOff>152400</xdr:rowOff>
    </xdr:from>
    <xdr:ext cx="153866" cy="178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230883" y="1381125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230883" y="1381125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000" b="1" i="0" baseline="0">
                  <a:latin typeface="Cambria Math" panose="02040503050406030204" pitchFamily="18" charset="0"/>
                </a:rPr>
                <a:t>¯𝐕𝐢</a:t>
              </a:r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201962" y="12936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201962" y="12936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340101</xdr:colOff>
      <xdr:row>1</xdr:row>
      <xdr:rowOff>15062</xdr:rowOff>
    </xdr:from>
    <xdr:to>
      <xdr:col>3</xdr:col>
      <xdr:colOff>406776</xdr:colOff>
      <xdr:row>2</xdr:row>
      <xdr:rowOff>242545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307" y="71091"/>
          <a:ext cx="1501028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475884</xdr:colOff>
      <xdr:row>1</xdr:row>
      <xdr:rowOff>38100</xdr:rowOff>
    </xdr:from>
    <xdr:to>
      <xdr:col>15</xdr:col>
      <xdr:colOff>346061</xdr:colOff>
      <xdr:row>2</xdr:row>
      <xdr:rowOff>219075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023296" y="94129"/>
          <a:ext cx="665794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15</xdr:row>
      <xdr:rowOff>0</xdr:rowOff>
    </xdr:from>
    <xdr:ext cx="225828" cy="17318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6774181" y="3676650"/>
          <a:ext cx="225828" cy="1731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9</xdr:col>
      <xdr:colOff>369147</xdr:colOff>
      <xdr:row>14</xdr:row>
      <xdr:rowOff>36830</xdr:rowOff>
    </xdr:from>
    <xdr:ext cx="17453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6093672" y="344678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707523</xdr:colOff>
      <xdr:row>73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860173" y="13746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860173" y="13746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607726" y="14283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607726" y="14283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81010" y="14235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81010" y="14235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59625" y="14306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59625" y="14306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1035620" y="14276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1035620" y="14276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03941" y="14302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03941" y="14302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5066237" y="13715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5066237" y="13715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820082" y="13700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820082" y="13700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573283</xdr:colOff>
      <xdr:row>78</xdr:row>
      <xdr:rowOff>152400</xdr:rowOff>
    </xdr:from>
    <xdr:ext cx="153866" cy="178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154683" y="1466850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154683" y="1466850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000" b="1" i="0" baseline="0">
                  <a:latin typeface="Cambria Math" panose="02040503050406030204" pitchFamily="18" charset="0"/>
                </a:rPr>
                <a:t>¯𝐕𝐢</a:t>
              </a:r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92412" y="13793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92412" y="13793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6</xdr:col>
      <xdr:colOff>73269</xdr:colOff>
      <xdr:row>95</xdr:row>
      <xdr:rowOff>142875</xdr:rowOff>
    </xdr:from>
    <xdr:to>
      <xdr:col>10</xdr:col>
      <xdr:colOff>685799</xdr:colOff>
      <xdr:row>99</xdr:row>
      <xdr:rowOff>198076</xdr:rowOff>
    </xdr:to>
    <xdr:pic>
      <xdr:nvPicPr>
        <xdr:cNvPr id="15" name="Imagen 1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654669" y="17678400"/>
          <a:ext cx="3470030" cy="210307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3863</xdr:colOff>
      <xdr:row>95</xdr:row>
      <xdr:rowOff>85726</xdr:rowOff>
    </xdr:from>
    <xdr:to>
      <xdr:col>5</xdr:col>
      <xdr:colOff>387927</xdr:colOff>
      <xdr:row>99</xdr:row>
      <xdr:rowOff>177295</xdr:rowOff>
    </xdr:to>
    <xdr:pic>
      <xdr:nvPicPr>
        <xdr:cNvPr id="16" name="Imagen 15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3863" y="17621251"/>
          <a:ext cx="3251089" cy="213944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709571</xdr:colOff>
      <xdr:row>102</xdr:row>
      <xdr:rowOff>47627</xdr:rowOff>
    </xdr:from>
    <xdr:to>
      <xdr:col>4</xdr:col>
      <xdr:colOff>631569</xdr:colOff>
      <xdr:row>102</xdr:row>
      <xdr:rowOff>2076450</xdr:rowOff>
    </xdr:to>
    <xdr:pic>
      <xdr:nvPicPr>
        <xdr:cNvPr id="17" name="Imagen 1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5" r="14703"/>
        <a:stretch/>
      </xdr:blipFill>
      <xdr:spPr>
        <a:xfrm rot="5400000">
          <a:off x="737246" y="20241527"/>
          <a:ext cx="2028823" cy="2065123"/>
        </a:xfrm>
        <a:prstGeom prst="rect">
          <a:avLst/>
        </a:prstGeom>
      </xdr:spPr>
    </xdr:pic>
    <xdr:clientData/>
  </xdr:twoCellAnchor>
  <xdr:twoCellAnchor editAs="oneCell">
    <xdr:from>
      <xdr:col>6</xdr:col>
      <xdr:colOff>483326</xdr:colOff>
      <xdr:row>102</xdr:row>
      <xdr:rowOff>83326</xdr:rowOff>
    </xdr:from>
    <xdr:to>
      <xdr:col>10</xdr:col>
      <xdr:colOff>250050</xdr:colOff>
      <xdr:row>102</xdr:row>
      <xdr:rowOff>2051495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726" y="20295376"/>
          <a:ext cx="2624224" cy="1968169"/>
        </a:xfrm>
        <a:prstGeom prst="rect">
          <a:avLst/>
        </a:prstGeom>
      </xdr:spPr>
    </xdr:pic>
    <xdr:clientData/>
  </xdr:twoCellAnchor>
  <xdr:twoCellAnchor editAs="oneCell">
    <xdr:from>
      <xdr:col>11</xdr:col>
      <xdr:colOff>461876</xdr:colOff>
      <xdr:row>102</xdr:row>
      <xdr:rowOff>119026</xdr:rowOff>
    </xdr:from>
    <xdr:to>
      <xdr:col>15</xdr:col>
      <xdr:colOff>228600</xdr:colOff>
      <xdr:row>102</xdr:row>
      <xdr:rowOff>2087195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151" y="20331076"/>
          <a:ext cx="2624224" cy="1968169"/>
        </a:xfrm>
        <a:prstGeom prst="rect">
          <a:avLst/>
        </a:prstGeom>
      </xdr:spPr>
    </xdr:pic>
    <xdr:clientData/>
  </xdr:twoCellAnchor>
  <xdr:twoCellAnchor editAs="oneCell">
    <xdr:from>
      <xdr:col>14</xdr:col>
      <xdr:colOff>399934</xdr:colOff>
      <xdr:row>1</xdr:row>
      <xdr:rowOff>38100</xdr:rowOff>
    </xdr:from>
    <xdr:to>
      <xdr:col>15</xdr:col>
      <xdr:colOff>355836</xdr:colOff>
      <xdr:row>2</xdr:row>
      <xdr:rowOff>219075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766184" y="91017"/>
          <a:ext cx="675569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</xdr:col>
      <xdr:colOff>340101</xdr:colOff>
      <xdr:row>1</xdr:row>
      <xdr:rowOff>15062</xdr:rowOff>
    </xdr:from>
    <xdr:to>
      <xdr:col>3</xdr:col>
      <xdr:colOff>406776</xdr:colOff>
      <xdr:row>2</xdr:row>
      <xdr:rowOff>242545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49626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478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02957" y="36766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148166</xdr:colOff>
      <xdr:row>91</xdr:row>
      <xdr:rowOff>19050</xdr:rowOff>
    </xdr:from>
    <xdr:to>
      <xdr:col>5</xdr:col>
      <xdr:colOff>609599</xdr:colOff>
      <xdr:row>95</xdr:row>
      <xdr:rowOff>114300</xdr:rowOff>
    </xdr:to>
    <xdr:pic>
      <xdr:nvPicPr>
        <xdr:cNvPr id="4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1" y="17259300"/>
          <a:ext cx="3242733" cy="214312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76200</xdr:colOff>
      <xdr:row>91</xdr:row>
      <xdr:rowOff>66675</xdr:rowOff>
    </xdr:from>
    <xdr:to>
      <xdr:col>10</xdr:col>
      <xdr:colOff>609599</xdr:colOff>
      <xdr:row>95</xdr:row>
      <xdr:rowOff>85725</xdr:rowOff>
    </xdr:to>
    <xdr:pic>
      <xdr:nvPicPr>
        <xdr:cNvPr id="5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581400" y="17306925"/>
          <a:ext cx="3524249" cy="206692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446315</xdr:colOff>
      <xdr:row>98</xdr:row>
      <xdr:rowOff>65314</xdr:rowOff>
    </xdr:from>
    <xdr:to>
      <xdr:col>5</xdr:col>
      <xdr:colOff>149144</xdr:colOff>
      <xdr:row>98</xdr:row>
      <xdr:rowOff>1973314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840" y="20048764"/>
          <a:ext cx="2484129" cy="190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378600</xdr:colOff>
      <xdr:row>98</xdr:row>
      <xdr:rowOff>84687</xdr:rowOff>
    </xdr:from>
    <xdr:to>
      <xdr:col>14</xdr:col>
      <xdr:colOff>350914</xdr:colOff>
      <xdr:row>98</xdr:row>
      <xdr:rowOff>1992687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3400" y="20068137"/>
          <a:ext cx="1401064" cy="1908000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609600</xdr:colOff>
      <xdr:row>98</xdr:row>
      <xdr:rowOff>76200</xdr:rowOff>
    </xdr:from>
    <xdr:to>
      <xdr:col>10</xdr:col>
      <xdr:colOff>83829</xdr:colOff>
      <xdr:row>98</xdr:row>
      <xdr:rowOff>1984200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0059650"/>
          <a:ext cx="2465079" cy="1908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889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889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425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425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38160" y="13378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38160" y="13378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616775" y="13449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616775" y="13449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418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418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61091" y="13445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61091" y="13445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857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857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842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842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573283</xdr:colOff>
      <xdr:row>74</xdr:row>
      <xdr:rowOff>104775</xdr:rowOff>
    </xdr:from>
    <xdr:ext cx="153866" cy="178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3935075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3935075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000" b="1" i="0" baseline="0">
                  <a:latin typeface="Cambria Math" panose="02040503050406030204" pitchFamily="18" charset="0"/>
                </a:rPr>
                <a:t>¯𝐕𝐢</a:t>
              </a:r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49562" y="12936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49562" y="12936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14</xdr:col>
      <xdr:colOff>385116</xdr:colOff>
      <xdr:row>1</xdr:row>
      <xdr:rowOff>38100</xdr:rowOff>
    </xdr:from>
    <xdr:to>
      <xdr:col>15</xdr:col>
      <xdr:colOff>341018</xdr:colOff>
      <xdr:row>2</xdr:row>
      <xdr:rowOff>219075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73866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</xdr:col>
      <xdr:colOff>340101</xdr:colOff>
      <xdr:row>1</xdr:row>
      <xdr:rowOff>15062</xdr:rowOff>
    </xdr:from>
    <xdr:to>
      <xdr:col>3</xdr:col>
      <xdr:colOff>482976</xdr:colOff>
      <xdr:row>2</xdr:row>
      <xdr:rowOff>242545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49626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478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36766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97</xdr:row>
      <xdr:rowOff>63500</xdr:rowOff>
    </xdr:from>
    <xdr:to>
      <xdr:col>5</xdr:col>
      <xdr:colOff>408063</xdr:colOff>
      <xdr:row>99</xdr:row>
      <xdr:rowOff>192391</xdr:rowOff>
    </xdr:to>
    <xdr:pic>
      <xdr:nvPicPr>
        <xdr:cNvPr id="4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8351500"/>
          <a:ext cx="3041196" cy="178624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97</xdr:row>
      <xdr:rowOff>63500</xdr:rowOff>
    </xdr:from>
    <xdr:to>
      <xdr:col>10</xdr:col>
      <xdr:colOff>445918</xdr:colOff>
      <xdr:row>99</xdr:row>
      <xdr:rowOff>192391</xdr:rowOff>
    </xdr:to>
    <xdr:pic>
      <xdr:nvPicPr>
        <xdr:cNvPr id="5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8351500"/>
          <a:ext cx="3007085" cy="178624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73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746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7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746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283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283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235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235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306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306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276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1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276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302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302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715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3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715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700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700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118191</xdr:colOff>
      <xdr:row>78</xdr:row>
      <xdr:rowOff>152400</xdr:rowOff>
    </xdr:from>
    <xdr:ext cx="153866" cy="178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337766" y="1466850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5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337766" y="1466850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000" b="1" i="0" baseline="0">
                  <a:latin typeface="Cambria Math" panose="02040503050406030204" pitchFamily="18" charset="0"/>
                </a:rPr>
                <a:t>¯𝐕𝐢</a:t>
              </a:r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793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793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2</xdr:col>
      <xdr:colOff>0</xdr:colOff>
      <xdr:row>104</xdr:row>
      <xdr:rowOff>99560</xdr:rowOff>
    </xdr:from>
    <xdr:to>
      <xdr:col>5</xdr:col>
      <xdr:colOff>254000</xdr:colOff>
      <xdr:row>104</xdr:row>
      <xdr:rowOff>1909310</xdr:rowOff>
    </xdr:to>
    <xdr:pic>
      <xdr:nvPicPr>
        <xdr:cNvPr id="17" name="Imagen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21073610"/>
          <a:ext cx="2397125" cy="1809750"/>
        </a:xfrm>
        <a:prstGeom prst="rect">
          <a:avLst/>
        </a:prstGeom>
      </xdr:spPr>
    </xdr:pic>
    <xdr:clientData/>
  </xdr:twoCellAnchor>
  <xdr:twoCellAnchor editAs="oneCell">
    <xdr:from>
      <xdr:col>6</xdr:col>
      <xdr:colOff>575733</xdr:colOff>
      <xdr:row>104</xdr:row>
      <xdr:rowOff>103793</xdr:rowOff>
    </xdr:from>
    <xdr:to>
      <xdr:col>10</xdr:col>
      <xdr:colOff>110066</xdr:colOff>
      <xdr:row>104</xdr:row>
      <xdr:rowOff>1913543</xdr:rowOff>
    </xdr:to>
    <xdr:pic>
      <xdr:nvPicPr>
        <xdr:cNvPr id="18" name="Imagen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0933" y="21077843"/>
          <a:ext cx="2391833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505884</xdr:colOff>
      <xdr:row>104</xdr:row>
      <xdr:rowOff>118610</xdr:rowOff>
    </xdr:from>
    <xdr:to>
      <xdr:col>15</xdr:col>
      <xdr:colOff>40217</xdr:colOff>
      <xdr:row>104</xdr:row>
      <xdr:rowOff>1928360</xdr:rowOff>
    </xdr:to>
    <xdr:pic>
      <xdr:nvPicPr>
        <xdr:cNvPr id="19" name="Imagen 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2959" y="21092660"/>
          <a:ext cx="2391833" cy="1809750"/>
        </a:xfrm>
        <a:prstGeom prst="rect">
          <a:avLst/>
        </a:prstGeom>
      </xdr:spPr>
    </xdr:pic>
    <xdr:clientData/>
  </xdr:twoCellAnchor>
  <xdr:twoCellAnchor editAs="oneCell">
    <xdr:from>
      <xdr:col>14</xdr:col>
      <xdr:colOff>394641</xdr:colOff>
      <xdr:row>1</xdr:row>
      <xdr:rowOff>38100</xdr:rowOff>
    </xdr:from>
    <xdr:to>
      <xdr:col>15</xdr:col>
      <xdr:colOff>350543</xdr:colOff>
      <xdr:row>2</xdr:row>
      <xdr:rowOff>219075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14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</xdr:col>
      <xdr:colOff>273426</xdr:colOff>
      <xdr:row>1</xdr:row>
      <xdr:rowOff>15062</xdr:rowOff>
    </xdr:from>
    <xdr:to>
      <xdr:col>3</xdr:col>
      <xdr:colOff>416301</xdr:colOff>
      <xdr:row>2</xdr:row>
      <xdr:rowOff>242545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82951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6"/>
  <sheetViews>
    <sheetView workbookViewId="0">
      <selection activeCell="K13" sqref="K13"/>
    </sheetView>
  </sheetViews>
  <sheetFormatPr baseColWidth="10" defaultRowHeight="15" x14ac:dyDescent="0.25"/>
  <cols>
    <col min="2" max="2" width="1.28515625" customWidth="1"/>
    <col min="9" max="9" width="1.28515625" customWidth="1"/>
  </cols>
  <sheetData>
    <row r="2" spans="2:9" x14ac:dyDescent="0.25">
      <c r="B2" s="209" t="s">
        <v>109</v>
      </c>
      <c r="C2" s="209"/>
      <c r="D2" s="209"/>
      <c r="E2" s="209"/>
      <c r="F2" s="209"/>
      <c r="G2" s="209"/>
      <c r="H2" s="209"/>
      <c r="I2" s="209"/>
    </row>
    <row r="3" spans="2:9" ht="6.75" customHeight="1" x14ac:dyDescent="0.25">
      <c r="B3" s="210"/>
      <c r="C3" s="211"/>
      <c r="D3" s="211"/>
      <c r="E3" s="211"/>
      <c r="F3" s="211"/>
      <c r="G3" s="211"/>
      <c r="H3" s="211"/>
      <c r="I3" s="212"/>
    </row>
    <row r="4" spans="2:9" x14ac:dyDescent="0.25">
      <c r="B4" s="213"/>
      <c r="C4" s="215"/>
      <c r="D4" s="215"/>
      <c r="E4" s="215"/>
      <c r="F4" s="215"/>
      <c r="G4" s="215"/>
      <c r="H4" s="215"/>
      <c r="I4" s="216"/>
    </row>
    <row r="5" spans="2:9" x14ac:dyDescent="0.25">
      <c r="B5" s="213"/>
      <c r="C5" s="215"/>
      <c r="D5" s="215"/>
      <c r="E5" s="215"/>
      <c r="F5" s="215"/>
      <c r="G5" s="215"/>
      <c r="H5" s="215"/>
      <c r="I5" s="216"/>
    </row>
    <row r="6" spans="2:9" x14ac:dyDescent="0.25">
      <c r="B6" s="213"/>
      <c r="C6" s="215"/>
      <c r="D6" s="215"/>
      <c r="E6" s="215"/>
      <c r="F6" s="215"/>
      <c r="G6" s="215"/>
      <c r="H6" s="215"/>
      <c r="I6" s="216"/>
    </row>
    <row r="7" spans="2:9" x14ac:dyDescent="0.25">
      <c r="B7" s="213"/>
      <c r="C7" s="215"/>
      <c r="D7" s="215"/>
      <c r="E7" s="215"/>
      <c r="F7" s="215"/>
      <c r="G7" s="215"/>
      <c r="H7" s="215"/>
      <c r="I7" s="216"/>
    </row>
    <row r="8" spans="2:9" x14ac:dyDescent="0.25">
      <c r="B8" s="213"/>
      <c r="C8" s="215"/>
      <c r="D8" s="215"/>
      <c r="E8" s="215"/>
      <c r="F8" s="215"/>
      <c r="G8" s="215"/>
      <c r="H8" s="215"/>
      <c r="I8" s="216"/>
    </row>
    <row r="9" spans="2:9" x14ac:dyDescent="0.25">
      <c r="B9" s="213"/>
      <c r="C9" s="215"/>
      <c r="D9" s="215"/>
      <c r="E9" s="215"/>
      <c r="F9" s="215"/>
      <c r="G9" s="215"/>
      <c r="H9" s="215"/>
      <c r="I9" s="216"/>
    </row>
    <row r="10" spans="2:9" x14ac:dyDescent="0.25">
      <c r="B10" s="213"/>
      <c r="C10" s="215"/>
      <c r="D10" s="215"/>
      <c r="E10" s="215"/>
      <c r="F10" s="215"/>
      <c r="G10" s="215"/>
      <c r="H10" s="215"/>
      <c r="I10" s="216"/>
    </row>
    <row r="11" spans="2:9" x14ac:dyDescent="0.25">
      <c r="B11" s="213"/>
      <c r="C11" s="215"/>
      <c r="D11" s="215"/>
      <c r="E11" s="215"/>
      <c r="F11" s="215"/>
      <c r="G11" s="215"/>
      <c r="H11" s="215"/>
      <c r="I11" s="216"/>
    </row>
    <row r="12" spans="2:9" x14ac:dyDescent="0.25">
      <c r="B12" s="213"/>
      <c r="C12" s="215"/>
      <c r="D12" s="215"/>
      <c r="E12" s="215"/>
      <c r="F12" s="215"/>
      <c r="G12" s="215"/>
      <c r="H12" s="215"/>
      <c r="I12" s="216"/>
    </row>
    <row r="13" spans="2:9" x14ac:dyDescent="0.25">
      <c r="B13" s="213"/>
      <c r="C13" s="215"/>
      <c r="D13" s="215"/>
      <c r="E13" s="215"/>
      <c r="F13" s="215"/>
      <c r="G13" s="215"/>
      <c r="H13" s="215"/>
      <c r="I13" s="216"/>
    </row>
    <row r="14" spans="2:9" x14ac:dyDescent="0.25">
      <c r="B14" s="213"/>
      <c r="C14" s="215"/>
      <c r="D14" s="215"/>
      <c r="E14" s="215"/>
      <c r="F14" s="215"/>
      <c r="G14" s="215"/>
      <c r="H14" s="215"/>
      <c r="I14" s="216"/>
    </row>
    <row r="15" spans="2:9" x14ac:dyDescent="0.25">
      <c r="B15" s="213"/>
      <c r="C15" s="215"/>
      <c r="D15" s="215"/>
      <c r="E15" s="215"/>
      <c r="F15" s="215"/>
      <c r="G15" s="215"/>
      <c r="H15" s="215"/>
      <c r="I15" s="216"/>
    </row>
    <row r="16" spans="2:9" x14ac:dyDescent="0.25">
      <c r="B16" s="213"/>
      <c r="C16" s="215"/>
      <c r="D16" s="215"/>
      <c r="E16" s="215"/>
      <c r="F16" s="215"/>
      <c r="G16" s="215"/>
      <c r="H16" s="215"/>
      <c r="I16" s="216"/>
    </row>
    <row r="17" spans="2:9" x14ac:dyDescent="0.25">
      <c r="B17" s="213"/>
      <c r="C17" s="215"/>
      <c r="D17" s="215"/>
      <c r="E17" s="215"/>
      <c r="F17" s="215"/>
      <c r="G17" s="215"/>
      <c r="H17" s="215"/>
      <c r="I17" s="216"/>
    </row>
    <row r="18" spans="2:9" x14ac:dyDescent="0.25">
      <c r="B18" s="213"/>
      <c r="C18" s="215"/>
      <c r="D18" s="215"/>
      <c r="E18" s="215"/>
      <c r="F18" s="215"/>
      <c r="G18" s="215"/>
      <c r="H18" s="215"/>
      <c r="I18" s="216"/>
    </row>
    <row r="19" spans="2:9" x14ac:dyDescent="0.25">
      <c r="B19" s="213"/>
      <c r="C19" s="215"/>
      <c r="D19" s="215"/>
      <c r="E19" s="215"/>
      <c r="F19" s="215"/>
      <c r="G19" s="215"/>
      <c r="H19" s="215"/>
      <c r="I19" s="216"/>
    </row>
    <row r="20" spans="2:9" x14ac:dyDescent="0.25">
      <c r="B20" s="213"/>
      <c r="C20" s="215"/>
      <c r="D20" s="215"/>
      <c r="E20" s="215"/>
      <c r="F20" s="215"/>
      <c r="G20" s="215"/>
      <c r="H20" s="215"/>
      <c r="I20" s="216"/>
    </row>
    <row r="21" spans="2:9" x14ac:dyDescent="0.25">
      <c r="B21" s="213"/>
      <c r="C21" s="215"/>
      <c r="D21" s="215"/>
      <c r="E21" s="215"/>
      <c r="F21" s="215"/>
      <c r="G21" s="215"/>
      <c r="H21" s="215"/>
      <c r="I21" s="216"/>
    </row>
    <row r="22" spans="2:9" x14ac:dyDescent="0.25">
      <c r="B22" s="213"/>
      <c r="C22" s="215"/>
      <c r="D22" s="215"/>
      <c r="E22" s="215"/>
      <c r="F22" s="215"/>
      <c r="G22" s="215"/>
      <c r="H22" s="215"/>
      <c r="I22" s="216"/>
    </row>
    <row r="23" spans="2:9" ht="6.75" customHeight="1" x14ac:dyDescent="0.25">
      <c r="B23" s="214"/>
      <c r="C23" s="218"/>
      <c r="D23" s="218"/>
      <c r="E23" s="218"/>
      <c r="F23" s="218"/>
      <c r="G23" s="218"/>
      <c r="H23" s="218"/>
      <c r="I23" s="217"/>
    </row>
    <row r="24" spans="2:9" x14ac:dyDescent="0.25">
      <c r="B24" s="98"/>
      <c r="C24" s="98"/>
      <c r="D24" s="98"/>
      <c r="E24" s="98"/>
      <c r="F24" s="98"/>
      <c r="G24" s="98"/>
      <c r="H24" s="98"/>
    </row>
    <row r="25" spans="2:9" x14ac:dyDescent="0.25">
      <c r="B25" s="209" t="s">
        <v>110</v>
      </c>
      <c r="C25" s="209"/>
      <c r="D25" s="209"/>
      <c r="E25" s="209"/>
      <c r="F25" s="209"/>
      <c r="G25" s="209"/>
      <c r="H25" s="209"/>
      <c r="I25" s="209"/>
    </row>
    <row r="26" spans="2:9" ht="6.75" customHeight="1" x14ac:dyDescent="0.25">
      <c r="B26" s="210"/>
      <c r="C26" s="211"/>
      <c r="D26" s="211"/>
      <c r="E26" s="211"/>
      <c r="F26" s="211"/>
      <c r="G26" s="211"/>
      <c r="H26" s="211"/>
      <c r="I26" s="212"/>
    </row>
    <row r="27" spans="2:9" x14ac:dyDescent="0.25">
      <c r="B27" s="213"/>
      <c r="C27" s="215"/>
      <c r="D27" s="215"/>
      <c r="E27" s="215"/>
      <c r="F27" s="215"/>
      <c r="G27" s="215"/>
      <c r="H27" s="215"/>
      <c r="I27" s="216"/>
    </row>
    <row r="28" spans="2:9" x14ac:dyDescent="0.25">
      <c r="B28" s="213"/>
      <c r="C28" s="215"/>
      <c r="D28" s="215"/>
      <c r="E28" s="215"/>
      <c r="F28" s="215"/>
      <c r="G28" s="215"/>
      <c r="H28" s="215"/>
      <c r="I28" s="216"/>
    </row>
    <row r="29" spans="2:9" x14ac:dyDescent="0.25">
      <c r="B29" s="213"/>
      <c r="C29" s="215"/>
      <c r="D29" s="215"/>
      <c r="E29" s="215"/>
      <c r="F29" s="215"/>
      <c r="G29" s="215"/>
      <c r="H29" s="215"/>
      <c r="I29" s="216"/>
    </row>
    <row r="30" spans="2:9" x14ac:dyDescent="0.25">
      <c r="B30" s="213"/>
      <c r="C30" s="215"/>
      <c r="D30" s="215"/>
      <c r="E30" s="215"/>
      <c r="F30" s="215"/>
      <c r="G30" s="215"/>
      <c r="H30" s="215"/>
      <c r="I30" s="216"/>
    </row>
    <row r="31" spans="2:9" x14ac:dyDescent="0.25">
      <c r="B31" s="213"/>
      <c r="C31" s="215"/>
      <c r="D31" s="215"/>
      <c r="E31" s="215"/>
      <c r="F31" s="215"/>
      <c r="G31" s="215"/>
      <c r="H31" s="215"/>
      <c r="I31" s="216"/>
    </row>
    <row r="32" spans="2:9" x14ac:dyDescent="0.25">
      <c r="B32" s="213"/>
      <c r="C32" s="215"/>
      <c r="D32" s="215"/>
      <c r="E32" s="215"/>
      <c r="F32" s="215"/>
      <c r="G32" s="215"/>
      <c r="H32" s="215"/>
      <c r="I32" s="216"/>
    </row>
    <row r="33" spans="2:9" x14ac:dyDescent="0.25">
      <c r="B33" s="213"/>
      <c r="C33" s="215"/>
      <c r="D33" s="215"/>
      <c r="E33" s="215"/>
      <c r="F33" s="215"/>
      <c r="G33" s="215"/>
      <c r="H33" s="215"/>
      <c r="I33" s="216"/>
    </row>
    <row r="34" spans="2:9" x14ac:dyDescent="0.25">
      <c r="B34" s="213"/>
      <c r="C34" s="215"/>
      <c r="D34" s="215"/>
      <c r="E34" s="215"/>
      <c r="F34" s="215"/>
      <c r="G34" s="215"/>
      <c r="H34" s="215"/>
      <c r="I34" s="216"/>
    </row>
    <row r="35" spans="2:9" x14ac:dyDescent="0.25">
      <c r="B35" s="213"/>
      <c r="C35" s="215"/>
      <c r="D35" s="215"/>
      <c r="E35" s="215"/>
      <c r="F35" s="215"/>
      <c r="G35" s="215"/>
      <c r="H35" s="215"/>
      <c r="I35" s="216"/>
    </row>
    <row r="36" spans="2:9" x14ac:dyDescent="0.25">
      <c r="B36" s="213"/>
      <c r="C36" s="215"/>
      <c r="D36" s="215"/>
      <c r="E36" s="215"/>
      <c r="F36" s="215"/>
      <c r="G36" s="215"/>
      <c r="H36" s="215"/>
      <c r="I36" s="216"/>
    </row>
    <row r="37" spans="2:9" x14ac:dyDescent="0.25">
      <c r="B37" s="213"/>
      <c r="C37" s="215"/>
      <c r="D37" s="215"/>
      <c r="E37" s="215"/>
      <c r="F37" s="215"/>
      <c r="G37" s="215"/>
      <c r="H37" s="215"/>
      <c r="I37" s="216"/>
    </row>
    <row r="38" spans="2:9" x14ac:dyDescent="0.25">
      <c r="B38" s="213"/>
      <c r="C38" s="215"/>
      <c r="D38" s="215"/>
      <c r="E38" s="215"/>
      <c r="F38" s="215"/>
      <c r="G38" s="215"/>
      <c r="H38" s="215"/>
      <c r="I38" s="216"/>
    </row>
    <row r="39" spans="2:9" x14ac:dyDescent="0.25">
      <c r="B39" s="213"/>
      <c r="C39" s="215"/>
      <c r="D39" s="215"/>
      <c r="E39" s="215"/>
      <c r="F39" s="215"/>
      <c r="G39" s="215"/>
      <c r="H39" s="215"/>
      <c r="I39" s="216"/>
    </row>
    <row r="40" spans="2:9" x14ac:dyDescent="0.25">
      <c r="B40" s="213"/>
      <c r="C40" s="215"/>
      <c r="D40" s="215"/>
      <c r="E40" s="215"/>
      <c r="F40" s="215"/>
      <c r="G40" s="215"/>
      <c r="H40" s="215"/>
      <c r="I40" s="216"/>
    </row>
    <row r="41" spans="2:9" x14ac:dyDescent="0.25">
      <c r="B41" s="213"/>
      <c r="C41" s="215"/>
      <c r="D41" s="215"/>
      <c r="E41" s="215"/>
      <c r="F41" s="215"/>
      <c r="G41" s="215"/>
      <c r="H41" s="215"/>
      <c r="I41" s="216"/>
    </row>
    <row r="42" spans="2:9" x14ac:dyDescent="0.25">
      <c r="B42" s="213"/>
      <c r="C42" s="215"/>
      <c r="D42" s="215"/>
      <c r="E42" s="215"/>
      <c r="F42" s="215"/>
      <c r="G42" s="215"/>
      <c r="H42" s="215"/>
      <c r="I42" s="216"/>
    </row>
    <row r="43" spans="2:9" x14ac:dyDescent="0.25">
      <c r="B43" s="213"/>
      <c r="C43" s="215"/>
      <c r="D43" s="215"/>
      <c r="E43" s="215"/>
      <c r="F43" s="215"/>
      <c r="G43" s="215"/>
      <c r="H43" s="215"/>
      <c r="I43" s="216"/>
    </row>
    <row r="44" spans="2:9" x14ac:dyDescent="0.25">
      <c r="B44" s="213"/>
      <c r="C44" s="215"/>
      <c r="D44" s="215"/>
      <c r="E44" s="215"/>
      <c r="F44" s="215"/>
      <c r="G44" s="215"/>
      <c r="H44" s="215"/>
      <c r="I44" s="216"/>
    </row>
    <row r="45" spans="2:9" x14ac:dyDescent="0.25">
      <c r="B45" s="213"/>
      <c r="C45" s="215"/>
      <c r="D45" s="215"/>
      <c r="E45" s="215"/>
      <c r="F45" s="215"/>
      <c r="G45" s="215"/>
      <c r="H45" s="215"/>
      <c r="I45" s="216"/>
    </row>
    <row r="46" spans="2:9" ht="6.75" customHeight="1" x14ac:dyDescent="0.25">
      <c r="B46" s="214"/>
      <c r="C46" s="218"/>
      <c r="D46" s="218"/>
      <c r="E46" s="218"/>
      <c r="F46" s="218"/>
      <c r="G46" s="218"/>
      <c r="H46" s="218"/>
      <c r="I46" s="217"/>
    </row>
  </sheetData>
  <mergeCells count="12">
    <mergeCell ref="B2:I2"/>
    <mergeCell ref="C4:H22"/>
    <mergeCell ref="B3:I3"/>
    <mergeCell ref="B4:B23"/>
    <mergeCell ref="I4:I23"/>
    <mergeCell ref="C23:H23"/>
    <mergeCell ref="B25:I25"/>
    <mergeCell ref="B26:I26"/>
    <mergeCell ref="B27:B46"/>
    <mergeCell ref="C27:H45"/>
    <mergeCell ref="I27:I46"/>
    <mergeCell ref="C46:H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3"/>
  <sheetViews>
    <sheetView zoomScale="85" zoomScaleNormal="85" workbookViewId="0">
      <selection activeCell="H5" sqref="H5:P5"/>
    </sheetView>
  </sheetViews>
  <sheetFormatPr baseColWidth="10" defaultColWidth="14.42578125" defaultRowHeight="15" customHeight="1" x14ac:dyDescent="0.25"/>
  <cols>
    <col min="1" max="1" width="0.140625" style="1" customWidth="1"/>
    <col min="2" max="5" width="10.7109375" style="1" customWidth="1"/>
    <col min="6" max="6" width="11.85546875" style="1" bestFit="1" customWidth="1"/>
    <col min="7" max="9" width="10.7109375" style="1" customWidth="1"/>
    <col min="10" max="10" width="12.7109375" style="1" customWidth="1"/>
    <col min="11" max="14" width="10.7109375" style="1" customWidth="1"/>
    <col min="15" max="16" width="12" style="1" customWidth="1"/>
    <col min="17" max="26" width="11.42578125" style="1" customWidth="1"/>
    <col min="27" max="16384" width="14.42578125" style="1"/>
  </cols>
  <sheetData>
    <row r="1" spans="1:26" ht="4.5" customHeight="1" thickBot="1" x14ac:dyDescent="0.3">
      <c r="J1" s="2"/>
    </row>
    <row r="2" spans="1:26" s="100" customFormat="1" ht="30" customHeight="1" x14ac:dyDescent="0.25">
      <c r="A2" s="674"/>
      <c r="B2" s="675"/>
      <c r="C2" s="676"/>
      <c r="D2" s="677"/>
      <c r="E2" s="678" t="s">
        <v>149</v>
      </c>
      <c r="F2" s="679"/>
      <c r="G2" s="679"/>
      <c r="H2" s="679"/>
      <c r="I2" s="679"/>
      <c r="J2" s="679"/>
      <c r="K2" s="679"/>
      <c r="L2" s="679"/>
      <c r="M2" s="679"/>
      <c r="N2" s="679"/>
      <c r="O2" s="680"/>
      <c r="P2" s="681"/>
    </row>
    <row r="3" spans="1:26" s="100" customFormat="1" ht="20.45" customHeight="1" thickBot="1" x14ac:dyDescent="0.3">
      <c r="A3" s="674"/>
      <c r="B3" s="682"/>
      <c r="C3" s="421"/>
      <c r="D3" s="683"/>
      <c r="E3" s="684"/>
      <c r="F3" s="685"/>
      <c r="G3" s="685"/>
      <c r="H3" s="685"/>
      <c r="I3" s="685"/>
      <c r="J3" s="685"/>
      <c r="K3" s="685"/>
      <c r="L3" s="685"/>
      <c r="M3" s="685"/>
      <c r="N3" s="685"/>
      <c r="O3" s="686"/>
      <c r="P3" s="687"/>
    </row>
    <row r="4" spans="1:26" ht="4.5" customHeight="1" thickBot="1" x14ac:dyDescent="0.3">
      <c r="A4" s="3"/>
      <c r="B4" s="398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5" customHeight="1" thickBot="1" x14ac:dyDescent="0.3">
      <c r="A5" s="3"/>
      <c r="B5" s="5" t="s">
        <v>0</v>
      </c>
      <c r="C5" s="399">
        <v>43026</v>
      </c>
      <c r="D5" s="400"/>
      <c r="E5" s="6" t="s">
        <v>1</v>
      </c>
      <c r="F5" s="7">
        <v>1</v>
      </c>
      <c r="G5" s="8" t="s">
        <v>2</v>
      </c>
      <c r="H5" s="401" t="s">
        <v>150</v>
      </c>
      <c r="I5" s="402"/>
      <c r="J5" s="402"/>
      <c r="K5" s="402"/>
      <c r="L5" s="402"/>
      <c r="M5" s="402"/>
      <c r="N5" s="402"/>
      <c r="O5" s="402"/>
      <c r="P5" s="403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13" customFormat="1" ht="23.25" customHeight="1" thickBot="1" x14ac:dyDescent="0.3">
      <c r="A6" s="9"/>
      <c r="B6" s="382" t="s">
        <v>3</v>
      </c>
      <c r="C6" s="383"/>
      <c r="D6" s="384" t="s">
        <v>4</v>
      </c>
      <c r="E6" s="385"/>
      <c r="F6" s="385"/>
      <c r="G6" s="385"/>
      <c r="H6" s="385"/>
      <c r="I6" s="386"/>
      <c r="J6" s="10" t="s">
        <v>5</v>
      </c>
      <c r="K6" s="387" t="s">
        <v>6</v>
      </c>
      <c r="L6" s="386"/>
      <c r="M6" s="387" t="s">
        <v>7</v>
      </c>
      <c r="N6" s="388"/>
      <c r="O6" s="11" t="s">
        <v>8</v>
      </c>
      <c r="P6" s="12">
        <v>2091</v>
      </c>
    </row>
    <row r="7" spans="1:26" ht="30.75" customHeight="1" x14ac:dyDescent="0.25">
      <c r="B7" s="389" t="s">
        <v>9</v>
      </c>
      <c r="C7" s="390" t="s">
        <v>10</v>
      </c>
      <c r="D7" s="360"/>
      <c r="E7" s="14"/>
      <c r="F7" s="391" t="s">
        <v>11</v>
      </c>
      <c r="G7" s="392"/>
      <c r="H7" s="392"/>
      <c r="I7" s="392"/>
      <c r="J7" s="393" t="s">
        <v>12</v>
      </c>
      <c r="K7" s="394"/>
      <c r="L7" s="394"/>
      <c r="M7" s="395"/>
      <c r="N7" s="396" t="s">
        <v>13</v>
      </c>
      <c r="O7" s="397"/>
      <c r="P7" s="15" t="s">
        <v>14</v>
      </c>
    </row>
    <row r="8" spans="1:26" ht="16.5" thickBot="1" x14ac:dyDescent="0.3">
      <c r="B8" s="336"/>
      <c r="C8" s="351" t="s">
        <v>15</v>
      </c>
      <c r="D8" s="350"/>
      <c r="E8" s="16" t="s">
        <v>16</v>
      </c>
      <c r="F8" s="361" t="s">
        <v>17</v>
      </c>
      <c r="G8" s="362"/>
      <c r="H8" s="362"/>
      <c r="I8" s="362"/>
      <c r="J8" s="363"/>
      <c r="K8" s="364"/>
      <c r="L8" s="364"/>
      <c r="M8" s="365"/>
      <c r="N8" s="366"/>
      <c r="O8" s="367"/>
      <c r="P8" s="17"/>
    </row>
    <row r="9" spans="1:26" ht="14.25" customHeight="1" x14ac:dyDescent="0.25">
      <c r="B9" s="368" t="s">
        <v>18</v>
      </c>
      <c r="C9" s="371" t="s">
        <v>19</v>
      </c>
      <c r="D9" s="372" t="s">
        <v>20</v>
      </c>
      <c r="E9" s="357"/>
      <c r="F9" s="18"/>
      <c r="G9" s="373" t="s">
        <v>21</v>
      </c>
      <c r="H9" s="374" t="s">
        <v>22</v>
      </c>
      <c r="I9" s="360"/>
      <c r="J9" s="19"/>
      <c r="K9" s="371" t="s">
        <v>23</v>
      </c>
      <c r="L9" s="375" t="s">
        <v>24</v>
      </c>
      <c r="M9" s="376"/>
      <c r="N9" s="377"/>
      <c r="O9" s="377"/>
      <c r="P9" s="378"/>
    </row>
    <row r="10" spans="1:26" ht="16.5" thickBot="1" x14ac:dyDescent="0.3">
      <c r="B10" s="369"/>
      <c r="C10" s="319"/>
      <c r="D10" s="355" t="s">
        <v>25</v>
      </c>
      <c r="E10" s="350"/>
      <c r="F10" s="20" t="s">
        <v>16</v>
      </c>
      <c r="G10" s="319"/>
      <c r="H10" s="355" t="s">
        <v>26</v>
      </c>
      <c r="I10" s="350"/>
      <c r="J10" s="21" t="s">
        <v>16</v>
      </c>
      <c r="K10" s="319"/>
      <c r="L10" s="379"/>
      <c r="M10" s="380"/>
      <c r="N10" s="380"/>
      <c r="O10" s="380"/>
      <c r="P10" s="381"/>
    </row>
    <row r="11" spans="1:26" ht="18.75" customHeight="1" x14ac:dyDescent="0.25">
      <c r="A11" s="3"/>
      <c r="B11" s="369"/>
      <c r="C11" s="356" t="s">
        <v>27</v>
      </c>
      <c r="D11" s="357"/>
      <c r="E11" s="22">
        <v>0.625</v>
      </c>
      <c r="F11" s="358" t="s">
        <v>28</v>
      </c>
      <c r="G11" s="357"/>
      <c r="H11" s="23">
        <v>1.19</v>
      </c>
      <c r="I11" s="359" t="s">
        <v>29</v>
      </c>
      <c r="J11" s="360"/>
      <c r="K11" s="23">
        <v>11</v>
      </c>
      <c r="L11" s="356" t="s">
        <v>30</v>
      </c>
      <c r="M11" s="357"/>
      <c r="N11" s="24">
        <v>2</v>
      </c>
      <c r="O11" s="347" t="s">
        <v>31</v>
      </c>
      <c r="P11" s="348"/>
    </row>
    <row r="12" spans="1:26" ht="18.75" customHeight="1" thickBot="1" x14ac:dyDescent="0.3">
      <c r="A12" s="3"/>
      <c r="B12" s="370"/>
      <c r="C12" s="349" t="s">
        <v>32</v>
      </c>
      <c r="D12" s="350"/>
      <c r="E12" s="22">
        <v>0.67708333333333337</v>
      </c>
      <c r="F12" s="351" t="s">
        <v>33</v>
      </c>
      <c r="G12" s="350"/>
      <c r="H12" s="23">
        <v>1.19</v>
      </c>
      <c r="I12" s="352" t="s">
        <v>34</v>
      </c>
      <c r="J12" s="350"/>
      <c r="K12" s="22">
        <v>0.62152777777777779</v>
      </c>
      <c r="L12" s="349" t="s">
        <v>35</v>
      </c>
      <c r="M12" s="350"/>
      <c r="N12" s="25">
        <v>0.2</v>
      </c>
      <c r="O12" s="353">
        <v>0</v>
      </c>
      <c r="P12" s="354"/>
    </row>
    <row r="13" spans="1:26" ht="21" customHeight="1" x14ac:dyDescent="0.25">
      <c r="A13" s="3"/>
      <c r="B13" s="334" t="s">
        <v>36</v>
      </c>
      <c r="C13" s="337" t="s">
        <v>37</v>
      </c>
      <c r="D13" s="338"/>
      <c r="E13" s="338"/>
      <c r="F13" s="339" t="s">
        <v>38</v>
      </c>
      <c r="G13" s="338"/>
      <c r="H13" s="338"/>
      <c r="I13" s="338"/>
      <c r="J13" s="339" t="s">
        <v>39</v>
      </c>
      <c r="K13" s="338"/>
      <c r="L13" s="338"/>
      <c r="M13" s="338"/>
      <c r="N13" s="340" t="s">
        <v>40</v>
      </c>
      <c r="O13" s="338"/>
      <c r="P13" s="341"/>
      <c r="Q13" s="26"/>
      <c r="R13" s="4"/>
      <c r="S13" s="4"/>
      <c r="T13" s="4"/>
      <c r="U13" s="4"/>
      <c r="V13" s="4"/>
      <c r="W13" s="4"/>
      <c r="X13" s="4"/>
      <c r="Y13" s="4"/>
      <c r="Z13" s="4"/>
    </row>
    <row r="14" spans="1:26" ht="21" customHeight="1" x14ac:dyDescent="0.25">
      <c r="A14" s="3"/>
      <c r="B14" s="335"/>
      <c r="C14" s="342" t="s">
        <v>41</v>
      </c>
      <c r="D14" s="227"/>
      <c r="E14" s="227"/>
      <c r="F14" s="343" t="s">
        <v>42</v>
      </c>
      <c r="G14" s="227"/>
      <c r="H14" s="227"/>
      <c r="I14" s="227"/>
      <c r="J14" s="344" t="s">
        <v>43</v>
      </c>
      <c r="K14" s="227"/>
      <c r="L14" s="227"/>
      <c r="M14" s="227"/>
      <c r="N14" s="345"/>
      <c r="O14" s="256"/>
      <c r="P14" s="288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 thickBot="1" x14ac:dyDescent="0.3">
      <c r="A15" s="3"/>
      <c r="B15" s="336"/>
      <c r="C15" s="346" t="s">
        <v>44</v>
      </c>
      <c r="D15" s="321"/>
      <c r="E15" s="321"/>
      <c r="F15" s="321" t="s">
        <v>45</v>
      </c>
      <c r="G15" s="322"/>
      <c r="H15" s="322"/>
      <c r="I15" s="322"/>
      <c r="J15" s="321" t="s">
        <v>46</v>
      </c>
      <c r="K15" s="322"/>
      <c r="L15" s="322"/>
      <c r="M15" s="322"/>
      <c r="N15" s="323"/>
      <c r="O15" s="324"/>
      <c r="P15" s="325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5">
      <c r="A16" s="3"/>
      <c r="B16" s="326" t="s">
        <v>47</v>
      </c>
      <c r="C16" s="328" t="s">
        <v>48</v>
      </c>
      <c r="D16" s="328" t="s">
        <v>49</v>
      </c>
      <c r="E16" s="330" t="s">
        <v>50</v>
      </c>
      <c r="F16" s="331" t="s">
        <v>51</v>
      </c>
      <c r="G16" s="269"/>
      <c r="H16" s="328" t="s">
        <v>52</v>
      </c>
      <c r="I16" s="333" t="s">
        <v>53</v>
      </c>
      <c r="J16" s="27" t="s">
        <v>54</v>
      </c>
      <c r="K16" s="28"/>
      <c r="L16" s="29" t="s">
        <v>55</v>
      </c>
      <c r="M16" s="29" t="s">
        <v>56</v>
      </c>
      <c r="N16" s="29" t="s">
        <v>56</v>
      </c>
      <c r="O16" s="29" t="s">
        <v>57</v>
      </c>
      <c r="P16" s="30" t="s">
        <v>58</v>
      </c>
    </row>
    <row r="17" spans="1:26" ht="13.5" customHeight="1" thickBot="1" x14ac:dyDescent="0.3">
      <c r="A17" s="31"/>
      <c r="B17" s="327"/>
      <c r="C17" s="329"/>
      <c r="D17" s="329"/>
      <c r="E17" s="329"/>
      <c r="F17" s="332"/>
      <c r="G17" s="256"/>
      <c r="H17" s="329"/>
      <c r="I17" s="271"/>
      <c r="J17" s="32" t="s">
        <v>59</v>
      </c>
      <c r="K17" s="33" t="s">
        <v>60</v>
      </c>
      <c r="L17" s="33" t="s">
        <v>61</v>
      </c>
      <c r="M17" s="33" t="s">
        <v>62</v>
      </c>
      <c r="N17" s="33" t="s">
        <v>63</v>
      </c>
      <c r="O17" s="33" t="s">
        <v>64</v>
      </c>
      <c r="P17" s="34" t="s">
        <v>65</v>
      </c>
    </row>
    <row r="18" spans="1:26" s="45" customFormat="1" ht="13.5" customHeight="1" thickBot="1" x14ac:dyDescent="0.3">
      <c r="A18" s="35"/>
      <c r="B18" s="36"/>
      <c r="C18" s="37">
        <f>+O12</f>
        <v>0</v>
      </c>
      <c r="D18" s="37">
        <v>7.5999999999999998E-2</v>
      </c>
      <c r="E18" s="38"/>
      <c r="F18" s="39"/>
      <c r="G18" s="40"/>
      <c r="H18" s="41"/>
      <c r="I18" s="42"/>
      <c r="J18" s="43"/>
      <c r="K18" s="38"/>
      <c r="L18" s="38"/>
      <c r="M18" s="38"/>
      <c r="N18" s="38"/>
      <c r="O18" s="38"/>
      <c r="P18" s="44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s="45" customFormat="1" ht="13.5" customHeight="1" x14ac:dyDescent="0.25">
      <c r="A19" s="35"/>
      <c r="B19" s="317">
        <v>1</v>
      </c>
      <c r="C19" s="320">
        <f>+C18+$N$12</f>
        <v>0.2</v>
      </c>
      <c r="D19" s="297">
        <v>6.3E-2</v>
      </c>
      <c r="E19" s="297">
        <v>7.2999999999999995E-2</v>
      </c>
      <c r="F19" s="46" t="s">
        <v>66</v>
      </c>
      <c r="G19" s="47">
        <v>0</v>
      </c>
      <c r="H19" s="48"/>
      <c r="I19" s="49"/>
      <c r="J19" s="50"/>
      <c r="K19" s="297">
        <f>+IF(E19&lt;=0.125,(J21),(IF(E19&lt;0.16,((J20+2*J21+J22)/4),IF(E19&gt;=0.16,((J19+3*J20+2*J21+3*J22+J23)/10)))))</f>
        <v>0.13100000000000001</v>
      </c>
      <c r="L19" s="297">
        <f>+(D18+D19)/2*(C19-C18)</f>
        <v>1.3900000000000003E-2</v>
      </c>
      <c r="M19" s="297">
        <f>ROUND(+K19*L19,4)</f>
        <v>1.8E-3</v>
      </c>
      <c r="N19" s="299">
        <f>(+M19/$M$88*100)</f>
        <v>6.1016949152542379</v>
      </c>
      <c r="O19" s="300"/>
      <c r="P19" s="301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s="45" customFormat="1" ht="13.5" customHeight="1" x14ac:dyDescent="0.25">
      <c r="A20" s="35"/>
      <c r="B20" s="318"/>
      <c r="C20" s="298"/>
      <c r="D20" s="298"/>
      <c r="E20" s="298"/>
      <c r="F20" s="51" t="s">
        <v>67</v>
      </c>
      <c r="G20" s="52" t="str">
        <f>IF(E19&lt;0.125,"NA",IF(0.125&lt;=E19,(0.2*E19)))</f>
        <v>NA</v>
      </c>
      <c r="H20" s="53"/>
      <c r="I20" s="54"/>
      <c r="J20" s="55"/>
      <c r="K20" s="298"/>
      <c r="L20" s="298"/>
      <c r="M20" s="298"/>
      <c r="N20" s="298"/>
      <c r="O20" s="298"/>
      <c r="P20" s="302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s="45" customFormat="1" ht="13.5" customHeight="1" x14ac:dyDescent="0.25">
      <c r="A21" s="35"/>
      <c r="B21" s="318"/>
      <c r="C21" s="298"/>
      <c r="D21" s="298"/>
      <c r="E21" s="298"/>
      <c r="F21" s="51" t="s">
        <v>68</v>
      </c>
      <c r="G21" s="52">
        <f>+E19*0.4</f>
        <v>2.92E-2</v>
      </c>
      <c r="H21" s="53"/>
      <c r="I21" s="54"/>
      <c r="J21" s="55">
        <v>0.13100000000000001</v>
      </c>
      <c r="K21" s="298"/>
      <c r="L21" s="298"/>
      <c r="M21" s="298"/>
      <c r="N21" s="298"/>
      <c r="O21" s="298"/>
      <c r="P21" s="302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s="45" customFormat="1" ht="13.5" customHeight="1" x14ac:dyDescent="0.25">
      <c r="A22" s="35"/>
      <c r="B22" s="318"/>
      <c r="C22" s="298"/>
      <c r="D22" s="298"/>
      <c r="E22" s="298"/>
      <c r="F22" s="51" t="s">
        <v>69</v>
      </c>
      <c r="G22" s="52" t="str">
        <f>IF(E19&lt;0.125,"NA",IF(0.125&lt;=E19,(0.8*E19)))</f>
        <v>NA</v>
      </c>
      <c r="H22" s="53"/>
      <c r="I22" s="54"/>
      <c r="J22" s="55"/>
      <c r="K22" s="298"/>
      <c r="L22" s="298"/>
      <c r="M22" s="298"/>
      <c r="N22" s="298"/>
      <c r="O22" s="298"/>
      <c r="P22" s="302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s="45" customFormat="1" ht="13.5" customHeight="1" thickBot="1" x14ac:dyDescent="0.3">
      <c r="A23" s="35"/>
      <c r="B23" s="319"/>
      <c r="C23" s="315"/>
      <c r="D23" s="315"/>
      <c r="E23" s="315"/>
      <c r="F23" s="56" t="s">
        <v>70</v>
      </c>
      <c r="G23" s="57">
        <f>+E19</f>
        <v>7.2999999999999995E-2</v>
      </c>
      <c r="H23" s="58"/>
      <c r="I23" s="59"/>
      <c r="J23" s="60"/>
      <c r="K23" s="315"/>
      <c r="L23" s="315"/>
      <c r="M23" s="315"/>
      <c r="N23" s="315"/>
      <c r="O23" s="315"/>
      <c r="P23" s="316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s="45" customFormat="1" ht="13.5" customHeight="1" x14ac:dyDescent="0.25">
      <c r="A24" s="35"/>
      <c r="B24" s="317">
        <v>2</v>
      </c>
      <c r="C24" s="320">
        <f>+C19+$N$12</f>
        <v>0.4</v>
      </c>
      <c r="D24" s="297">
        <v>6.4000000000000001E-2</v>
      </c>
      <c r="E24" s="297">
        <v>6.2E-2</v>
      </c>
      <c r="F24" s="46" t="s">
        <v>66</v>
      </c>
      <c r="G24" s="47">
        <v>0</v>
      </c>
      <c r="H24" s="48"/>
      <c r="I24" s="49"/>
      <c r="J24" s="50"/>
      <c r="K24" s="297">
        <f>+IF(E24&lt;=0.12,(J26),(IF(E24&lt;0.16,((J25+2*J26+J27)/4),IF(E24&gt;=0.16,((J24+3*J25+2*J26+3*J27+J28)/10)))))</f>
        <v>0.20499999999999999</v>
      </c>
      <c r="L24" s="297">
        <f>+(D19+D24)/2*(C24-C19)</f>
        <v>1.2700000000000001E-2</v>
      </c>
      <c r="M24" s="297">
        <f>ROUND(+K24*L24,4)</f>
        <v>2.5999999999999999E-3</v>
      </c>
      <c r="N24" s="299">
        <f>(+M24/$M$88*100)</f>
        <v>8.8135593220338979</v>
      </c>
      <c r="O24" s="300"/>
      <c r="P24" s="301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s="45" customFormat="1" ht="13.5" customHeight="1" x14ac:dyDescent="0.25">
      <c r="A25" s="35"/>
      <c r="B25" s="318"/>
      <c r="C25" s="298"/>
      <c r="D25" s="298"/>
      <c r="E25" s="298"/>
      <c r="F25" s="51" t="s">
        <v>67</v>
      </c>
      <c r="G25" s="52" t="str">
        <f>IF(E24&lt;0.125,"NA",IF(0.125&lt;=E24,(0.2*E24)))</f>
        <v>NA</v>
      </c>
      <c r="H25" s="53"/>
      <c r="I25" s="54"/>
      <c r="J25" s="55"/>
      <c r="K25" s="298"/>
      <c r="L25" s="298"/>
      <c r="M25" s="298"/>
      <c r="N25" s="298"/>
      <c r="O25" s="298"/>
      <c r="P25" s="302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s="45" customFormat="1" ht="13.5" customHeight="1" x14ac:dyDescent="0.25">
      <c r="A26" s="35"/>
      <c r="B26" s="318"/>
      <c r="C26" s="298"/>
      <c r="D26" s="298"/>
      <c r="E26" s="298"/>
      <c r="F26" s="51" t="s">
        <v>68</v>
      </c>
      <c r="G26" s="52">
        <f>+E24*0.4</f>
        <v>2.4800000000000003E-2</v>
      </c>
      <c r="H26" s="53"/>
      <c r="I26" s="54"/>
      <c r="J26" s="55">
        <v>0.20499999999999999</v>
      </c>
      <c r="K26" s="298"/>
      <c r="L26" s="298"/>
      <c r="M26" s="298"/>
      <c r="N26" s="298"/>
      <c r="O26" s="298"/>
      <c r="P26" s="302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s="45" customFormat="1" ht="13.5" customHeight="1" x14ac:dyDescent="0.25">
      <c r="A27" s="35"/>
      <c r="B27" s="318"/>
      <c r="C27" s="298"/>
      <c r="D27" s="298"/>
      <c r="E27" s="298"/>
      <c r="F27" s="51" t="s">
        <v>69</v>
      </c>
      <c r="G27" s="52" t="str">
        <f>IF(E24&lt;0.125,"NA",IF(0.125&lt;=E24,(0.8*E24)))</f>
        <v>NA</v>
      </c>
      <c r="H27" s="53"/>
      <c r="I27" s="54"/>
      <c r="J27" s="55"/>
      <c r="K27" s="298"/>
      <c r="L27" s="298"/>
      <c r="M27" s="298"/>
      <c r="N27" s="298"/>
      <c r="O27" s="298"/>
      <c r="P27" s="302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s="45" customFormat="1" ht="13.5" customHeight="1" thickBot="1" x14ac:dyDescent="0.3">
      <c r="A28" s="35"/>
      <c r="B28" s="319"/>
      <c r="C28" s="315"/>
      <c r="D28" s="315"/>
      <c r="E28" s="315"/>
      <c r="F28" s="56" t="s">
        <v>70</v>
      </c>
      <c r="G28" s="57">
        <f>+E24</f>
        <v>6.2E-2</v>
      </c>
      <c r="H28" s="58"/>
      <c r="I28" s="59"/>
      <c r="J28" s="60"/>
      <c r="K28" s="315"/>
      <c r="L28" s="315"/>
      <c r="M28" s="315"/>
      <c r="N28" s="315"/>
      <c r="O28" s="315"/>
      <c r="P28" s="316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s="45" customFormat="1" ht="13.5" customHeight="1" x14ac:dyDescent="0.25">
      <c r="A29" s="35"/>
      <c r="B29" s="317">
        <v>3</v>
      </c>
      <c r="C29" s="320">
        <f>+C24+$N$12</f>
        <v>0.60000000000000009</v>
      </c>
      <c r="D29" s="297">
        <v>6.7000000000000004E-2</v>
      </c>
      <c r="E29" s="297">
        <v>6.2E-2</v>
      </c>
      <c r="F29" s="46" t="s">
        <v>66</v>
      </c>
      <c r="G29" s="47">
        <v>0</v>
      </c>
      <c r="H29" s="48"/>
      <c r="I29" s="49"/>
      <c r="J29" s="50"/>
      <c r="K29" s="297">
        <f>+IF(E29&lt;=0.12,(J31),(IF(E29&lt;0.16,((J30+2*J31+J32)/4),IF(E29&gt;=0.16,((J29+3*J30+2*J31+3*J32+J33)/10)))))</f>
        <v>0.23200000000000001</v>
      </c>
      <c r="L29" s="297">
        <f>+(D24+D29)/2*(C29-C24)</f>
        <v>1.3100000000000006E-2</v>
      </c>
      <c r="M29" s="297">
        <f>ROUND(+K29*L29,4)</f>
        <v>3.0000000000000001E-3</v>
      </c>
      <c r="N29" s="299">
        <f>(+M29/$M$88*100)</f>
        <v>10.16949152542373</v>
      </c>
      <c r="O29" s="300"/>
      <c r="P29" s="301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s="45" customFormat="1" ht="13.5" customHeight="1" x14ac:dyDescent="0.25">
      <c r="A30" s="35"/>
      <c r="B30" s="318"/>
      <c r="C30" s="298"/>
      <c r="D30" s="298"/>
      <c r="E30" s="298"/>
      <c r="F30" s="51" t="s">
        <v>67</v>
      </c>
      <c r="G30" s="52" t="str">
        <f>IF(E29&lt;0.125,"NA",IF(0.125&lt;=E29,(0.2*E29)))</f>
        <v>NA</v>
      </c>
      <c r="H30" s="53"/>
      <c r="I30" s="54"/>
      <c r="J30" s="55"/>
      <c r="K30" s="298"/>
      <c r="L30" s="298"/>
      <c r="M30" s="298"/>
      <c r="N30" s="298"/>
      <c r="O30" s="298"/>
      <c r="P30" s="302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s="45" customFormat="1" ht="13.5" customHeight="1" x14ac:dyDescent="0.25">
      <c r="A31" s="35"/>
      <c r="B31" s="318"/>
      <c r="C31" s="298"/>
      <c r="D31" s="298"/>
      <c r="E31" s="298"/>
      <c r="F31" s="51" t="s">
        <v>68</v>
      </c>
      <c r="G31" s="52">
        <f>+E29*0.4</f>
        <v>2.4800000000000003E-2</v>
      </c>
      <c r="H31" s="53"/>
      <c r="I31" s="54"/>
      <c r="J31" s="55">
        <v>0.23200000000000001</v>
      </c>
      <c r="K31" s="298"/>
      <c r="L31" s="298"/>
      <c r="M31" s="298"/>
      <c r="N31" s="298"/>
      <c r="O31" s="298"/>
      <c r="P31" s="302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s="45" customFormat="1" ht="13.5" customHeight="1" x14ac:dyDescent="0.25">
      <c r="A32" s="35"/>
      <c r="B32" s="318"/>
      <c r="C32" s="298"/>
      <c r="D32" s="298"/>
      <c r="E32" s="298"/>
      <c r="F32" s="51" t="s">
        <v>69</v>
      </c>
      <c r="G32" s="52" t="str">
        <f>IF(E29&lt;0.125,"NA",IF(0.125&lt;=E29,(0.8*E29)))</f>
        <v>NA</v>
      </c>
      <c r="H32" s="53"/>
      <c r="I32" s="54"/>
      <c r="J32" s="55"/>
      <c r="K32" s="298"/>
      <c r="L32" s="298"/>
      <c r="M32" s="298"/>
      <c r="N32" s="298"/>
      <c r="O32" s="298"/>
      <c r="P32" s="302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s="45" customFormat="1" ht="13.5" customHeight="1" thickBot="1" x14ac:dyDescent="0.3">
      <c r="A33" s="35"/>
      <c r="B33" s="319"/>
      <c r="C33" s="315"/>
      <c r="D33" s="315"/>
      <c r="E33" s="315"/>
      <c r="F33" s="56" t="s">
        <v>70</v>
      </c>
      <c r="G33" s="57">
        <f>+E29</f>
        <v>6.2E-2</v>
      </c>
      <c r="H33" s="58"/>
      <c r="I33" s="59"/>
      <c r="J33" s="60"/>
      <c r="K33" s="315"/>
      <c r="L33" s="315"/>
      <c r="M33" s="315"/>
      <c r="N33" s="315"/>
      <c r="O33" s="315"/>
      <c r="P33" s="316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s="45" customFormat="1" ht="13.5" customHeight="1" x14ac:dyDescent="0.25">
      <c r="A34" s="35"/>
      <c r="B34" s="317">
        <v>4</v>
      </c>
      <c r="C34" s="320">
        <f>+C29+$N$12</f>
        <v>0.8</v>
      </c>
      <c r="D34" s="297">
        <v>7.3999999999999996E-2</v>
      </c>
      <c r="E34" s="297">
        <v>6.6000000000000003E-2</v>
      </c>
      <c r="F34" s="46" t="s">
        <v>66</v>
      </c>
      <c r="G34" s="47">
        <v>0</v>
      </c>
      <c r="H34" s="48"/>
      <c r="I34" s="49"/>
      <c r="J34" s="50"/>
      <c r="K34" s="297">
        <f>+IF(E34&lt;=0.12,(J36),(IF(E34&lt;0.16,((J35+2*J36+J37)/4),IF(E34&gt;=0.16,((J34+3*J35+2*J36+3*J37+J38)/10)))))</f>
        <v>0.32400000000000001</v>
      </c>
      <c r="L34" s="297">
        <f>+(D29+D34)/2*(C34-C29)</f>
        <v>1.4099999999999998E-2</v>
      </c>
      <c r="M34" s="297">
        <f>ROUND(+K34*L34,4)</f>
        <v>4.5999999999999999E-3</v>
      </c>
      <c r="N34" s="299">
        <f>(+M34/$M$88*100)</f>
        <v>15.593220338983052</v>
      </c>
      <c r="O34" s="300"/>
      <c r="P34" s="301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s="45" customFormat="1" ht="13.5" customHeight="1" x14ac:dyDescent="0.25">
      <c r="A35" s="35"/>
      <c r="B35" s="318"/>
      <c r="C35" s="298"/>
      <c r="D35" s="298"/>
      <c r="E35" s="298"/>
      <c r="F35" s="51" t="s">
        <v>67</v>
      </c>
      <c r="G35" s="52" t="str">
        <f>IF(E34&lt;0.125,"NA",IF(0.125&lt;=E34,(0.2*E34)))</f>
        <v>NA</v>
      </c>
      <c r="H35" s="53"/>
      <c r="I35" s="54"/>
      <c r="J35" s="55"/>
      <c r="K35" s="298"/>
      <c r="L35" s="298"/>
      <c r="M35" s="298"/>
      <c r="N35" s="298"/>
      <c r="O35" s="298"/>
      <c r="P35" s="302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s="45" customFormat="1" ht="13.5" customHeight="1" x14ac:dyDescent="0.25">
      <c r="A36" s="35"/>
      <c r="B36" s="318"/>
      <c r="C36" s="298"/>
      <c r="D36" s="298"/>
      <c r="E36" s="298"/>
      <c r="F36" s="51" t="s">
        <v>68</v>
      </c>
      <c r="G36" s="52">
        <f>+E34*0.4</f>
        <v>2.6400000000000003E-2</v>
      </c>
      <c r="H36" s="53"/>
      <c r="I36" s="54"/>
      <c r="J36" s="55">
        <v>0.32400000000000001</v>
      </c>
      <c r="K36" s="298"/>
      <c r="L36" s="298"/>
      <c r="M36" s="298"/>
      <c r="N36" s="298"/>
      <c r="O36" s="298"/>
      <c r="P36" s="302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s="45" customFormat="1" ht="13.5" customHeight="1" x14ac:dyDescent="0.25">
      <c r="A37" s="35"/>
      <c r="B37" s="318"/>
      <c r="C37" s="298"/>
      <c r="D37" s="298"/>
      <c r="E37" s="298"/>
      <c r="F37" s="51" t="s">
        <v>69</v>
      </c>
      <c r="G37" s="52" t="str">
        <f>IF(E34&lt;0.125,"NA",IF(0.125&lt;=E34,(0.8*E34)))</f>
        <v>NA</v>
      </c>
      <c r="H37" s="53"/>
      <c r="I37" s="54"/>
      <c r="J37" s="55"/>
      <c r="K37" s="298"/>
      <c r="L37" s="298"/>
      <c r="M37" s="298"/>
      <c r="N37" s="298"/>
      <c r="O37" s="298"/>
      <c r="P37" s="302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s="45" customFormat="1" ht="13.5" customHeight="1" thickBot="1" x14ac:dyDescent="0.3">
      <c r="A38" s="35"/>
      <c r="B38" s="319"/>
      <c r="C38" s="315"/>
      <c r="D38" s="315"/>
      <c r="E38" s="315"/>
      <c r="F38" s="56" t="s">
        <v>70</v>
      </c>
      <c r="G38" s="57">
        <f>+E34</f>
        <v>6.6000000000000003E-2</v>
      </c>
      <c r="H38" s="58"/>
      <c r="I38" s="59"/>
      <c r="J38" s="60"/>
      <c r="K38" s="315"/>
      <c r="L38" s="315"/>
      <c r="M38" s="315"/>
      <c r="N38" s="315"/>
      <c r="O38" s="315"/>
      <c r="P38" s="316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s="45" customFormat="1" ht="13.5" customHeight="1" x14ac:dyDescent="0.25">
      <c r="A39" s="35"/>
      <c r="B39" s="317">
        <v>5</v>
      </c>
      <c r="C39" s="320">
        <f>+C34+$N$12</f>
        <v>1</v>
      </c>
      <c r="D39" s="297">
        <v>7.4999999999999997E-2</v>
      </c>
      <c r="E39" s="297">
        <v>6.7000000000000004E-2</v>
      </c>
      <c r="F39" s="46" t="s">
        <v>66</v>
      </c>
      <c r="G39" s="47">
        <v>0</v>
      </c>
      <c r="H39" s="48"/>
      <c r="I39" s="49"/>
      <c r="J39" s="50"/>
      <c r="K39" s="297">
        <f>+IF(E39&lt;=0.12,(J41),(IF(E39&lt;0.16,((J40+2*J41+J42)/4),IF(E39&gt;=0.16,((J39+3*J40+2*J41+3*J42+J43)/10)))))</f>
        <v>0.32400000000000001</v>
      </c>
      <c r="L39" s="297">
        <f>+(D34+D39)/2*(C39-C34)</f>
        <v>1.4899999999999997E-2</v>
      </c>
      <c r="M39" s="297">
        <f>ROUND(+K39*L39,4)</f>
        <v>4.7999999999999996E-3</v>
      </c>
      <c r="N39" s="299">
        <f>(+M39/$M$88*100)</f>
        <v>16.271186440677965</v>
      </c>
      <c r="O39" s="300"/>
      <c r="P39" s="301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s="45" customFormat="1" ht="13.5" customHeight="1" x14ac:dyDescent="0.25">
      <c r="A40" s="35"/>
      <c r="B40" s="318"/>
      <c r="C40" s="298"/>
      <c r="D40" s="298"/>
      <c r="E40" s="298"/>
      <c r="F40" s="51" t="s">
        <v>67</v>
      </c>
      <c r="G40" s="52" t="str">
        <f>IF(E39&lt;0.125,"NA",IF(0.125&lt;=E39,(0.2*E39)))</f>
        <v>NA</v>
      </c>
      <c r="H40" s="53"/>
      <c r="I40" s="54"/>
      <c r="J40" s="55"/>
      <c r="K40" s="298"/>
      <c r="L40" s="298"/>
      <c r="M40" s="298"/>
      <c r="N40" s="298"/>
      <c r="O40" s="298"/>
      <c r="P40" s="302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s="45" customFormat="1" ht="13.5" customHeight="1" x14ac:dyDescent="0.25">
      <c r="A41" s="35"/>
      <c r="B41" s="318"/>
      <c r="C41" s="298"/>
      <c r="D41" s="298"/>
      <c r="E41" s="298"/>
      <c r="F41" s="51" t="s">
        <v>68</v>
      </c>
      <c r="G41" s="52">
        <f>+E39*0.4</f>
        <v>2.6800000000000004E-2</v>
      </c>
      <c r="H41" s="53"/>
      <c r="I41" s="54"/>
      <c r="J41" s="55">
        <v>0.32400000000000001</v>
      </c>
      <c r="K41" s="298"/>
      <c r="L41" s="298"/>
      <c r="M41" s="298"/>
      <c r="N41" s="298"/>
      <c r="O41" s="298"/>
      <c r="P41" s="302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s="45" customFormat="1" ht="13.5" customHeight="1" x14ac:dyDescent="0.25">
      <c r="A42" s="35"/>
      <c r="B42" s="318"/>
      <c r="C42" s="298"/>
      <c r="D42" s="298"/>
      <c r="E42" s="298"/>
      <c r="F42" s="51" t="s">
        <v>69</v>
      </c>
      <c r="G42" s="52" t="str">
        <f>IF(E39&lt;0.125,"NA",IF(0.125&lt;=E39,(0.8*E39)))</f>
        <v>NA</v>
      </c>
      <c r="H42" s="53"/>
      <c r="I42" s="54"/>
      <c r="J42" s="55"/>
      <c r="K42" s="298"/>
      <c r="L42" s="298"/>
      <c r="M42" s="298"/>
      <c r="N42" s="298"/>
      <c r="O42" s="298"/>
      <c r="P42" s="302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s="45" customFormat="1" ht="13.5" customHeight="1" thickBot="1" x14ac:dyDescent="0.3">
      <c r="A43" s="35"/>
      <c r="B43" s="319"/>
      <c r="C43" s="315"/>
      <c r="D43" s="315"/>
      <c r="E43" s="315"/>
      <c r="F43" s="56" t="s">
        <v>70</v>
      </c>
      <c r="G43" s="57">
        <f>+E39</f>
        <v>6.7000000000000004E-2</v>
      </c>
      <c r="H43" s="58"/>
      <c r="I43" s="59"/>
      <c r="J43" s="60"/>
      <c r="K43" s="315"/>
      <c r="L43" s="315"/>
      <c r="M43" s="315"/>
      <c r="N43" s="315"/>
      <c r="O43" s="315"/>
      <c r="P43" s="316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s="45" customFormat="1" ht="13.5" customHeight="1" x14ac:dyDescent="0.25">
      <c r="A44" s="35"/>
      <c r="B44" s="317">
        <v>6</v>
      </c>
      <c r="C44" s="320">
        <f>+C39+$N$12</f>
        <v>1.2</v>
      </c>
      <c r="D44" s="297">
        <v>6.5000000000000002E-2</v>
      </c>
      <c r="E44" s="297">
        <v>6.4000000000000001E-2</v>
      </c>
      <c r="F44" s="46" t="s">
        <v>66</v>
      </c>
      <c r="G44" s="47">
        <v>0</v>
      </c>
      <c r="H44" s="48"/>
      <c r="I44" s="49"/>
      <c r="J44" s="50"/>
      <c r="K44" s="297">
        <f>+IF(E44&lt;=0.12,(J46),(IF(E44&lt;0.16,((J45+2*J46+J47)/4),IF(E44&gt;=0.16,((J44+3*J45+2*J46+3*J47+J48)/10)))))</f>
        <v>0.34</v>
      </c>
      <c r="L44" s="297">
        <f>+(D39+D44)/2*(C44-C39)</f>
        <v>1.3999999999999999E-2</v>
      </c>
      <c r="M44" s="297">
        <f>ROUND(+K44*L44,4)</f>
        <v>4.7999999999999996E-3</v>
      </c>
      <c r="N44" s="299">
        <f>(+M44/$M$88*100)</f>
        <v>16.271186440677965</v>
      </c>
      <c r="O44" s="300"/>
      <c r="P44" s="301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s="45" customFormat="1" ht="13.5" customHeight="1" x14ac:dyDescent="0.25">
      <c r="A45" s="35"/>
      <c r="B45" s="318"/>
      <c r="C45" s="298"/>
      <c r="D45" s="298"/>
      <c r="E45" s="298"/>
      <c r="F45" s="51" t="s">
        <v>67</v>
      </c>
      <c r="G45" s="52" t="str">
        <f>IF(E44&lt;0.125,"NA",IF(0.125&lt;=E44,(0.2*E44)))</f>
        <v>NA</v>
      </c>
      <c r="H45" s="53"/>
      <c r="I45" s="54"/>
      <c r="J45" s="55"/>
      <c r="K45" s="298"/>
      <c r="L45" s="298"/>
      <c r="M45" s="298"/>
      <c r="N45" s="298"/>
      <c r="O45" s="298"/>
      <c r="P45" s="302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s="45" customFormat="1" ht="13.5" customHeight="1" x14ac:dyDescent="0.25">
      <c r="A46" s="35"/>
      <c r="B46" s="318"/>
      <c r="C46" s="298"/>
      <c r="D46" s="298"/>
      <c r="E46" s="298"/>
      <c r="F46" s="51" t="s">
        <v>68</v>
      </c>
      <c r="G46" s="52">
        <f>+E44*0.4</f>
        <v>2.5600000000000001E-2</v>
      </c>
      <c r="H46" s="53"/>
      <c r="I46" s="54"/>
      <c r="J46" s="55">
        <v>0.34</v>
      </c>
      <c r="K46" s="298"/>
      <c r="L46" s="298"/>
      <c r="M46" s="298"/>
      <c r="N46" s="298"/>
      <c r="O46" s="298"/>
      <c r="P46" s="302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s="45" customFormat="1" ht="13.5" customHeight="1" x14ac:dyDescent="0.25">
      <c r="A47" s="35"/>
      <c r="B47" s="318"/>
      <c r="C47" s="298"/>
      <c r="D47" s="298"/>
      <c r="E47" s="298"/>
      <c r="F47" s="51" t="s">
        <v>69</v>
      </c>
      <c r="G47" s="52" t="str">
        <f>IF(E44&lt;0.125,"NA",IF(0.125&lt;=E44,(0.8*E44)))</f>
        <v>NA</v>
      </c>
      <c r="H47" s="53"/>
      <c r="I47" s="54"/>
      <c r="J47" s="55"/>
      <c r="K47" s="298"/>
      <c r="L47" s="298"/>
      <c r="M47" s="298"/>
      <c r="N47" s="298"/>
      <c r="O47" s="298"/>
      <c r="P47" s="302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s="45" customFormat="1" ht="13.5" customHeight="1" thickBot="1" x14ac:dyDescent="0.3">
      <c r="A48" s="35"/>
      <c r="B48" s="319"/>
      <c r="C48" s="315"/>
      <c r="D48" s="315"/>
      <c r="E48" s="315"/>
      <c r="F48" s="56" t="s">
        <v>70</v>
      </c>
      <c r="G48" s="57">
        <f>+E44</f>
        <v>6.4000000000000001E-2</v>
      </c>
      <c r="H48" s="58"/>
      <c r="I48" s="59"/>
      <c r="J48" s="60"/>
      <c r="K48" s="315"/>
      <c r="L48" s="315"/>
      <c r="M48" s="315"/>
      <c r="N48" s="315"/>
      <c r="O48" s="315"/>
      <c r="P48" s="316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s="45" customFormat="1" ht="13.5" customHeight="1" x14ac:dyDescent="0.25">
      <c r="A49" s="35"/>
      <c r="B49" s="317">
        <v>7</v>
      </c>
      <c r="C49" s="320">
        <f>+C44+$N$12</f>
        <v>1.4</v>
      </c>
      <c r="D49" s="297">
        <v>0.06</v>
      </c>
      <c r="E49" s="297">
        <v>5.5E-2</v>
      </c>
      <c r="F49" s="46" t="s">
        <v>66</v>
      </c>
      <c r="G49" s="47">
        <v>0</v>
      </c>
      <c r="H49" s="48"/>
      <c r="I49" s="49"/>
      <c r="J49" s="50"/>
      <c r="K49" s="297">
        <f>+IF(E49&lt;=0.12,(J51),(IF(E49&lt;0.16,((J50+2*J51+J52)/4),IF(E49&gt;=0.16,((J49+3*J50+2*J51+3*J52+J53)/10)))))</f>
        <v>0.316</v>
      </c>
      <c r="L49" s="297">
        <f>+(D44+D49)/2*(C49-C44)</f>
        <v>1.2499999999999997E-2</v>
      </c>
      <c r="M49" s="297">
        <f>ROUND(+K49*L49,4)</f>
        <v>4.0000000000000001E-3</v>
      </c>
      <c r="N49" s="299">
        <f>(+M49/$M$88*100)</f>
        <v>13.559322033898304</v>
      </c>
      <c r="O49" s="300"/>
      <c r="P49" s="301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s="45" customFormat="1" ht="13.5" customHeight="1" x14ac:dyDescent="0.25">
      <c r="A50" s="35"/>
      <c r="B50" s="318"/>
      <c r="C50" s="298"/>
      <c r="D50" s="298"/>
      <c r="E50" s="298"/>
      <c r="F50" s="51" t="s">
        <v>67</v>
      </c>
      <c r="G50" s="52" t="str">
        <f>IF(E49&lt;0.125,"NA",IF(0.125&lt;=E49,(0.2*E49)))</f>
        <v>NA</v>
      </c>
      <c r="H50" s="53"/>
      <c r="I50" s="54"/>
      <c r="J50" s="55"/>
      <c r="K50" s="298"/>
      <c r="L50" s="298"/>
      <c r="M50" s="298"/>
      <c r="N50" s="298"/>
      <c r="O50" s="298"/>
      <c r="P50" s="302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s="45" customFormat="1" ht="13.5" customHeight="1" x14ac:dyDescent="0.25">
      <c r="A51" s="35"/>
      <c r="B51" s="318"/>
      <c r="C51" s="298"/>
      <c r="D51" s="298"/>
      <c r="E51" s="298"/>
      <c r="F51" s="51" t="s">
        <v>68</v>
      </c>
      <c r="G51" s="52">
        <f>+E49*0.4</f>
        <v>2.2000000000000002E-2</v>
      </c>
      <c r="H51" s="53"/>
      <c r="I51" s="54"/>
      <c r="J51" s="55">
        <v>0.316</v>
      </c>
      <c r="K51" s="298"/>
      <c r="L51" s="298"/>
      <c r="M51" s="298"/>
      <c r="N51" s="298"/>
      <c r="O51" s="298"/>
      <c r="P51" s="302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s="45" customFormat="1" ht="13.5" customHeight="1" x14ac:dyDescent="0.25">
      <c r="A52" s="35"/>
      <c r="B52" s="318"/>
      <c r="C52" s="298"/>
      <c r="D52" s="298"/>
      <c r="E52" s="298"/>
      <c r="F52" s="51" t="s">
        <v>69</v>
      </c>
      <c r="G52" s="52" t="str">
        <f>IF(E49&lt;0.125,"NA",IF(0.125&lt;=E49,(0.8*E49)))</f>
        <v>NA</v>
      </c>
      <c r="H52" s="53"/>
      <c r="I52" s="54"/>
      <c r="J52" s="55"/>
      <c r="K52" s="298"/>
      <c r="L52" s="298"/>
      <c r="M52" s="298"/>
      <c r="N52" s="298"/>
      <c r="O52" s="298"/>
      <c r="P52" s="302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s="45" customFormat="1" ht="13.5" customHeight="1" thickBot="1" x14ac:dyDescent="0.3">
      <c r="A53" s="35"/>
      <c r="B53" s="319"/>
      <c r="C53" s="315"/>
      <c r="D53" s="315"/>
      <c r="E53" s="315"/>
      <c r="F53" s="56" t="s">
        <v>70</v>
      </c>
      <c r="G53" s="57">
        <f>+E49</f>
        <v>5.5E-2</v>
      </c>
      <c r="H53" s="58"/>
      <c r="I53" s="59"/>
      <c r="J53" s="60"/>
      <c r="K53" s="315"/>
      <c r="L53" s="315"/>
      <c r="M53" s="315"/>
      <c r="N53" s="315"/>
      <c r="O53" s="315"/>
      <c r="P53" s="316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s="45" customFormat="1" ht="13.5" customHeight="1" x14ac:dyDescent="0.25">
      <c r="A54" s="35"/>
      <c r="B54" s="317">
        <v>8</v>
      </c>
      <c r="C54" s="320">
        <f>+C49+$N$12</f>
        <v>1.5999999999999999</v>
      </c>
      <c r="D54" s="297">
        <v>4.3999999999999997E-2</v>
      </c>
      <c r="E54" s="297">
        <v>6.0999999999999999E-2</v>
      </c>
      <c r="F54" s="46" t="s">
        <v>66</v>
      </c>
      <c r="G54" s="47">
        <v>0</v>
      </c>
      <c r="H54" s="48"/>
      <c r="I54" s="49"/>
      <c r="J54" s="50"/>
      <c r="K54" s="297">
        <f>+IF(E54&lt;=0.12,(J56),(IF(E54&lt;0.16,((J55+2*J56+J57)/4),IF(E54&gt;=0.16,((J54+3*J55+2*J56+3*J57+J58)/10)))))</f>
        <v>0.27200000000000002</v>
      </c>
      <c r="L54" s="297">
        <f>+(D49+D54)/2*(C54-C49)</f>
        <v>1.0399999999999998E-2</v>
      </c>
      <c r="M54" s="297">
        <f>ROUND(+K54*L54,4)</f>
        <v>2.8E-3</v>
      </c>
      <c r="N54" s="299">
        <f>(+M54/$M$88*100)</f>
        <v>9.4915254237288131</v>
      </c>
      <c r="O54" s="300"/>
      <c r="P54" s="301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s="45" customFormat="1" ht="13.5" customHeight="1" x14ac:dyDescent="0.25">
      <c r="A55" s="35"/>
      <c r="B55" s="318"/>
      <c r="C55" s="298"/>
      <c r="D55" s="298"/>
      <c r="E55" s="298"/>
      <c r="F55" s="51" t="s">
        <v>67</v>
      </c>
      <c r="G55" s="52" t="str">
        <f>IF(E54&lt;0.125,"NA",IF(0.125&lt;=E54,(0.2*E54)))</f>
        <v>NA</v>
      </c>
      <c r="H55" s="53"/>
      <c r="I55" s="54"/>
      <c r="J55" s="55"/>
      <c r="K55" s="298"/>
      <c r="L55" s="298"/>
      <c r="M55" s="298"/>
      <c r="N55" s="298"/>
      <c r="O55" s="298"/>
      <c r="P55" s="302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s="45" customFormat="1" ht="13.5" customHeight="1" x14ac:dyDescent="0.25">
      <c r="A56" s="35"/>
      <c r="B56" s="318"/>
      <c r="C56" s="298"/>
      <c r="D56" s="298"/>
      <c r="E56" s="298"/>
      <c r="F56" s="51" t="s">
        <v>68</v>
      </c>
      <c r="G56" s="52">
        <f>+E54*0.4</f>
        <v>2.4400000000000002E-2</v>
      </c>
      <c r="H56" s="53"/>
      <c r="I56" s="54"/>
      <c r="J56" s="55">
        <v>0.27200000000000002</v>
      </c>
      <c r="K56" s="298"/>
      <c r="L56" s="298"/>
      <c r="M56" s="298"/>
      <c r="N56" s="298"/>
      <c r="O56" s="298"/>
      <c r="P56" s="302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s="45" customFormat="1" ht="13.5" customHeight="1" x14ac:dyDescent="0.25">
      <c r="A57" s="35"/>
      <c r="B57" s="318"/>
      <c r="C57" s="298"/>
      <c r="D57" s="298"/>
      <c r="E57" s="298"/>
      <c r="F57" s="51" t="s">
        <v>69</v>
      </c>
      <c r="G57" s="52" t="str">
        <f>IF(E54&lt;0.125,"NA",IF(0.125&lt;=E54,(0.8*E54)))</f>
        <v>NA</v>
      </c>
      <c r="H57" s="53"/>
      <c r="I57" s="54"/>
      <c r="J57" s="55"/>
      <c r="K57" s="298"/>
      <c r="L57" s="298"/>
      <c r="M57" s="298"/>
      <c r="N57" s="298"/>
      <c r="O57" s="298"/>
      <c r="P57" s="302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s="45" customFormat="1" ht="13.5" customHeight="1" thickBot="1" x14ac:dyDescent="0.3">
      <c r="A58" s="35"/>
      <c r="B58" s="319"/>
      <c r="C58" s="315"/>
      <c r="D58" s="315"/>
      <c r="E58" s="315"/>
      <c r="F58" s="56" t="s">
        <v>70</v>
      </c>
      <c r="G58" s="57">
        <f>+E54</f>
        <v>6.0999999999999999E-2</v>
      </c>
      <c r="H58" s="58"/>
      <c r="I58" s="59"/>
      <c r="J58" s="60"/>
      <c r="K58" s="315"/>
      <c r="L58" s="315"/>
      <c r="M58" s="315"/>
      <c r="N58" s="315"/>
      <c r="O58" s="315"/>
      <c r="P58" s="316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s="45" customFormat="1" ht="13.5" customHeight="1" x14ac:dyDescent="0.25">
      <c r="A59" s="35"/>
      <c r="B59" s="317">
        <v>9</v>
      </c>
      <c r="C59" s="320">
        <f>+C54+$N$12</f>
        <v>1.7999999999999998</v>
      </c>
      <c r="D59" s="297">
        <v>0.03</v>
      </c>
      <c r="E59" s="297">
        <v>4.2000000000000003E-2</v>
      </c>
      <c r="F59" s="46" t="s">
        <v>66</v>
      </c>
      <c r="G59" s="47">
        <v>0</v>
      </c>
      <c r="H59" s="48"/>
      <c r="I59" s="49"/>
      <c r="J59" s="50"/>
      <c r="K59" s="297">
        <f>+IF(E59&lt;=0.12,(J61),(IF(E59&lt;0.16,((J60+2*J61+J62)/4),IF(E59&gt;=0.16,((J59+3*J60+2*J61+3*J62+J63)/10)))))</f>
        <v>0.14299999999999999</v>
      </c>
      <c r="L59" s="297">
        <f>+(D54+D59)/2*(C59-C54)</f>
        <v>7.3999999999999977E-3</v>
      </c>
      <c r="M59" s="297">
        <f>ROUND(+K59*L59,4)</f>
        <v>1.1000000000000001E-3</v>
      </c>
      <c r="N59" s="299">
        <f>(+M59/$M$88*100)</f>
        <v>3.7288135593220342</v>
      </c>
      <c r="O59" s="300"/>
      <c r="P59" s="301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s="45" customFormat="1" ht="13.5" customHeight="1" x14ac:dyDescent="0.25">
      <c r="A60" s="35"/>
      <c r="B60" s="318"/>
      <c r="C60" s="298"/>
      <c r="D60" s="298"/>
      <c r="E60" s="298"/>
      <c r="F60" s="51" t="s">
        <v>67</v>
      </c>
      <c r="G60" s="52" t="str">
        <f>IF(E59&lt;0.125,"NA",IF(0.125&lt;=E59,(0.2*E59)))</f>
        <v>NA</v>
      </c>
      <c r="H60" s="53"/>
      <c r="I60" s="54"/>
      <c r="J60" s="55"/>
      <c r="K60" s="298"/>
      <c r="L60" s="298"/>
      <c r="M60" s="298"/>
      <c r="N60" s="298"/>
      <c r="O60" s="298"/>
      <c r="P60" s="302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s="45" customFormat="1" ht="13.5" customHeight="1" x14ac:dyDescent="0.25">
      <c r="A61" s="35"/>
      <c r="B61" s="318"/>
      <c r="C61" s="298"/>
      <c r="D61" s="298"/>
      <c r="E61" s="298"/>
      <c r="F61" s="51" t="s">
        <v>68</v>
      </c>
      <c r="G61" s="52">
        <f>+E59*0.4</f>
        <v>1.6800000000000002E-2</v>
      </c>
      <c r="H61" s="53"/>
      <c r="I61" s="54"/>
      <c r="J61" s="55">
        <v>0.14299999999999999</v>
      </c>
      <c r="K61" s="298"/>
      <c r="L61" s="298"/>
      <c r="M61" s="298"/>
      <c r="N61" s="298"/>
      <c r="O61" s="298"/>
      <c r="P61" s="302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s="45" customFormat="1" ht="13.5" customHeight="1" x14ac:dyDescent="0.25">
      <c r="A62" s="35"/>
      <c r="B62" s="318"/>
      <c r="C62" s="298"/>
      <c r="D62" s="298"/>
      <c r="E62" s="298"/>
      <c r="F62" s="51" t="s">
        <v>69</v>
      </c>
      <c r="G62" s="52" t="str">
        <f>IF(E59&lt;0.125,"NA",IF(0.125&lt;=E59,(0.8*E59)))</f>
        <v>NA</v>
      </c>
      <c r="H62" s="53"/>
      <c r="I62" s="54"/>
      <c r="J62" s="55"/>
      <c r="K62" s="298"/>
      <c r="L62" s="298"/>
      <c r="M62" s="298"/>
      <c r="N62" s="298"/>
      <c r="O62" s="298"/>
      <c r="P62" s="302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s="45" customFormat="1" ht="13.5" customHeight="1" thickBot="1" x14ac:dyDescent="0.3">
      <c r="A63" s="35"/>
      <c r="B63" s="319"/>
      <c r="C63" s="315"/>
      <c r="D63" s="315"/>
      <c r="E63" s="315"/>
      <c r="F63" s="56" t="s">
        <v>70</v>
      </c>
      <c r="G63" s="57">
        <f>+E59</f>
        <v>4.2000000000000003E-2</v>
      </c>
      <c r="H63" s="58"/>
      <c r="I63" s="59"/>
      <c r="J63" s="60"/>
      <c r="K63" s="315"/>
      <c r="L63" s="315"/>
      <c r="M63" s="315"/>
      <c r="N63" s="315"/>
      <c r="O63" s="315"/>
      <c r="P63" s="316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s="45" customFormat="1" ht="13.5" customHeight="1" x14ac:dyDescent="0.25">
      <c r="A64" s="35"/>
      <c r="B64" s="317">
        <v>10</v>
      </c>
      <c r="C64" s="320">
        <f>+C59+$N$12</f>
        <v>1.9999999999999998</v>
      </c>
      <c r="D64" s="297">
        <v>0</v>
      </c>
      <c r="E64" s="297">
        <v>2.5000000000000001E-2</v>
      </c>
      <c r="F64" s="46" t="s">
        <v>66</v>
      </c>
      <c r="G64" s="47">
        <v>0</v>
      </c>
      <c r="H64" s="48"/>
      <c r="I64" s="49"/>
      <c r="J64" s="50"/>
      <c r="K64" s="297">
        <f>+IF(E64&lt;=0.12,(J66),(IF(E64&lt;0.16,((J65+2*J66+J67)/4),IF(E64&gt;=0.16,((J64+3*J65+2*J66+3*J67+J68)/10)))))</f>
        <v>0</v>
      </c>
      <c r="L64" s="297">
        <f>+(D59+D64)/2*(C64-C59)</f>
        <v>2.9999999999999992E-3</v>
      </c>
      <c r="M64" s="297">
        <f>ROUND(+K64*L64,4)</f>
        <v>0</v>
      </c>
      <c r="N64" s="299">
        <f>(+M64/$M$88*100)</f>
        <v>0</v>
      </c>
      <c r="O64" s="300"/>
      <c r="P64" s="301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s="45" customFormat="1" ht="13.5" customHeight="1" x14ac:dyDescent="0.25">
      <c r="A65" s="35"/>
      <c r="B65" s="318"/>
      <c r="C65" s="298"/>
      <c r="D65" s="298"/>
      <c r="E65" s="298"/>
      <c r="F65" s="51" t="s">
        <v>67</v>
      </c>
      <c r="G65" s="52" t="str">
        <f>IF(E64&lt;0.125,"NA",IF(0.125&lt;=E64,(0.2*E64)))</f>
        <v>NA</v>
      </c>
      <c r="H65" s="53"/>
      <c r="I65" s="54"/>
      <c r="J65" s="55"/>
      <c r="K65" s="298"/>
      <c r="L65" s="298"/>
      <c r="M65" s="298"/>
      <c r="N65" s="298"/>
      <c r="O65" s="298"/>
      <c r="P65" s="302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s="45" customFormat="1" ht="13.5" customHeight="1" x14ac:dyDescent="0.25">
      <c r="A66" s="35"/>
      <c r="B66" s="318"/>
      <c r="C66" s="298"/>
      <c r="D66" s="298"/>
      <c r="E66" s="298"/>
      <c r="F66" s="51" t="s">
        <v>68</v>
      </c>
      <c r="G66" s="52">
        <f>+E64*0.4</f>
        <v>1.0000000000000002E-2</v>
      </c>
      <c r="H66" s="53"/>
      <c r="I66" s="54"/>
      <c r="J66" s="55">
        <v>0</v>
      </c>
      <c r="K66" s="298"/>
      <c r="L66" s="298"/>
      <c r="M66" s="298"/>
      <c r="N66" s="298"/>
      <c r="O66" s="298"/>
      <c r="P66" s="302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s="45" customFormat="1" ht="13.5" customHeight="1" x14ac:dyDescent="0.25">
      <c r="A67" s="35"/>
      <c r="B67" s="318"/>
      <c r="C67" s="298"/>
      <c r="D67" s="298"/>
      <c r="E67" s="298"/>
      <c r="F67" s="51" t="s">
        <v>69</v>
      </c>
      <c r="G67" s="52" t="str">
        <f>IF(E64&lt;0.125,"NA",IF(0.125&lt;=E64,(0.8*E64)))</f>
        <v>NA</v>
      </c>
      <c r="H67" s="53"/>
      <c r="I67" s="54"/>
      <c r="J67" s="55"/>
      <c r="K67" s="298"/>
      <c r="L67" s="298"/>
      <c r="M67" s="298"/>
      <c r="N67" s="298"/>
      <c r="O67" s="298"/>
      <c r="P67" s="302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s="45" customFormat="1" ht="13.5" customHeight="1" thickBot="1" x14ac:dyDescent="0.3">
      <c r="A68" s="35"/>
      <c r="B68" s="319"/>
      <c r="C68" s="298"/>
      <c r="D68" s="298"/>
      <c r="E68" s="298"/>
      <c r="F68" s="61" t="s">
        <v>70</v>
      </c>
      <c r="G68" s="62">
        <f>+E64</f>
        <v>2.5000000000000001E-2</v>
      </c>
      <c r="H68" s="63"/>
      <c r="I68" s="64"/>
      <c r="J68" s="65"/>
      <c r="K68" s="298"/>
      <c r="L68" s="298"/>
      <c r="M68" s="298"/>
      <c r="N68" s="298"/>
      <c r="O68" s="298"/>
      <c r="P68" s="302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s="66" customFormat="1" ht="14.1" customHeight="1" x14ac:dyDescent="0.2">
      <c r="B69" s="303" t="s">
        <v>71</v>
      </c>
      <c r="C69" s="306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8"/>
    </row>
    <row r="70" spans="1:26" s="66" customFormat="1" ht="14.1" customHeight="1" x14ac:dyDescent="0.2">
      <c r="B70" s="304"/>
      <c r="C70" s="309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1"/>
    </row>
    <row r="71" spans="1:26" s="66" customFormat="1" ht="14.1" customHeight="1" x14ac:dyDescent="0.2">
      <c r="B71" s="304"/>
      <c r="C71" s="309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1"/>
    </row>
    <row r="72" spans="1:26" s="66" customFormat="1" ht="14.1" customHeight="1" x14ac:dyDescent="0.2">
      <c r="B72" s="304"/>
      <c r="C72" s="309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1"/>
    </row>
    <row r="73" spans="1:26" s="66" customFormat="1" ht="14.1" customHeight="1" x14ac:dyDescent="0.2">
      <c r="B73" s="304"/>
      <c r="C73" s="309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1"/>
    </row>
    <row r="74" spans="1:26" s="66" customFormat="1" ht="14.1" customHeight="1" thickBot="1" x14ac:dyDescent="0.25">
      <c r="B74" s="305"/>
      <c r="C74" s="312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4"/>
    </row>
    <row r="75" spans="1:26" s="66" customFormat="1" ht="14.1" customHeight="1" thickBot="1" x14ac:dyDescent="0.25">
      <c r="A75" s="67"/>
      <c r="B75" s="68" t="s">
        <v>72</v>
      </c>
      <c r="C75" s="283" t="s">
        <v>73</v>
      </c>
      <c r="D75" s="283"/>
      <c r="E75" s="283"/>
      <c r="F75" s="283"/>
      <c r="G75" s="283"/>
      <c r="H75" s="284"/>
      <c r="I75" s="285"/>
      <c r="J75" s="68" t="s">
        <v>74</v>
      </c>
      <c r="K75" s="283" t="s">
        <v>75</v>
      </c>
      <c r="L75" s="283"/>
      <c r="M75" s="283"/>
      <c r="N75" s="283"/>
      <c r="O75" s="283"/>
      <c r="P75" s="284"/>
    </row>
    <row r="76" spans="1:26" ht="13.5" customHeight="1" thickBot="1" x14ac:dyDescent="0.3">
      <c r="A76" s="69"/>
      <c r="B76" s="70" t="s">
        <v>76</v>
      </c>
      <c r="C76" s="287" t="s">
        <v>77</v>
      </c>
      <c r="D76" s="256"/>
      <c r="E76" s="256"/>
      <c r="F76" s="256"/>
      <c r="G76" s="256"/>
      <c r="H76" s="288"/>
      <c r="I76" s="286"/>
      <c r="J76" s="70" t="s">
        <v>78</v>
      </c>
      <c r="K76" s="289" t="s">
        <v>79</v>
      </c>
      <c r="L76" s="256"/>
      <c r="M76" s="256"/>
      <c r="N76" s="256"/>
      <c r="O76" s="256"/>
      <c r="P76" s="288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3.5" customHeight="1" x14ac:dyDescent="0.25">
      <c r="A77" s="71"/>
      <c r="B77" s="290"/>
      <c r="C77" s="293"/>
      <c r="D77" s="295"/>
      <c r="E77" s="295"/>
      <c r="F77" s="72" t="s">
        <v>66</v>
      </c>
      <c r="G77" s="72">
        <v>0.01</v>
      </c>
      <c r="H77" s="73"/>
      <c r="I77" s="74"/>
      <c r="J77" s="75"/>
      <c r="K77" s="296"/>
      <c r="L77" s="275">
        <f>ROUND(+(D77+D82)/2*(C82-C77),3)</f>
        <v>0</v>
      </c>
      <c r="M77" s="278">
        <f>ROUND(K77*L77,4)</f>
        <v>0</v>
      </c>
      <c r="N77" s="275">
        <f>(+M77/$M$88*100)</f>
        <v>0</v>
      </c>
      <c r="O77" s="275"/>
      <c r="P77" s="27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3.5" customHeight="1" x14ac:dyDescent="0.25">
      <c r="A78" s="71"/>
      <c r="B78" s="291"/>
      <c r="C78" s="276"/>
      <c r="D78" s="276"/>
      <c r="E78" s="276"/>
      <c r="F78" s="76" t="s">
        <v>80</v>
      </c>
      <c r="G78" s="77">
        <f>+E77*0.1</f>
        <v>0</v>
      </c>
      <c r="H78" s="78"/>
      <c r="I78" s="79"/>
      <c r="J78" s="80"/>
      <c r="K78" s="276"/>
      <c r="L78" s="276"/>
      <c r="M78" s="276"/>
      <c r="N78" s="276"/>
      <c r="O78" s="276"/>
      <c r="P78" s="280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3.5" customHeight="1" x14ac:dyDescent="0.25">
      <c r="A79" s="71"/>
      <c r="B79" s="291"/>
      <c r="C79" s="276"/>
      <c r="D79" s="276"/>
      <c r="E79" s="276"/>
      <c r="F79" s="76" t="s">
        <v>81</v>
      </c>
      <c r="G79" s="77">
        <f>+E77*0.2</f>
        <v>0</v>
      </c>
      <c r="H79" s="78"/>
      <c r="I79" s="79"/>
      <c r="J79" s="80"/>
      <c r="K79" s="276"/>
      <c r="L79" s="276"/>
      <c r="M79" s="276"/>
      <c r="N79" s="276"/>
      <c r="O79" s="276"/>
      <c r="P79" s="280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3.5" customHeight="1" x14ac:dyDescent="0.25">
      <c r="A80" s="71"/>
      <c r="B80" s="291"/>
      <c r="C80" s="276"/>
      <c r="D80" s="276"/>
      <c r="E80" s="276"/>
      <c r="F80" s="76" t="s">
        <v>82</v>
      </c>
      <c r="G80" s="77">
        <f>+E77*0.3</f>
        <v>0</v>
      </c>
      <c r="H80" s="78"/>
      <c r="I80" s="79"/>
      <c r="J80" s="80"/>
      <c r="K80" s="276"/>
      <c r="L80" s="276"/>
      <c r="M80" s="276"/>
      <c r="N80" s="276"/>
      <c r="O80" s="276"/>
      <c r="P80" s="280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3.5" customHeight="1" x14ac:dyDescent="0.25">
      <c r="A81" s="71"/>
      <c r="B81" s="291"/>
      <c r="C81" s="294"/>
      <c r="D81" s="294"/>
      <c r="E81" s="276"/>
      <c r="F81" s="76" t="s">
        <v>83</v>
      </c>
      <c r="G81" s="77">
        <f>+E77*0.4</f>
        <v>0</v>
      </c>
      <c r="H81" s="78"/>
      <c r="I81" s="79"/>
      <c r="J81" s="80"/>
      <c r="K81" s="276"/>
      <c r="L81" s="276"/>
      <c r="M81" s="276"/>
      <c r="N81" s="276"/>
      <c r="O81" s="276"/>
      <c r="P81" s="280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3.5" customHeight="1" x14ac:dyDescent="0.25">
      <c r="A82" s="71"/>
      <c r="B82" s="291"/>
      <c r="C82" s="281"/>
      <c r="D82" s="282"/>
      <c r="E82" s="276"/>
      <c r="F82" s="76" t="s">
        <v>84</v>
      </c>
      <c r="G82" s="77">
        <f>+E77*0.5</f>
        <v>0</v>
      </c>
      <c r="H82" s="78"/>
      <c r="I82" s="79"/>
      <c r="J82" s="80"/>
      <c r="K82" s="276"/>
      <c r="L82" s="276"/>
      <c r="M82" s="276"/>
      <c r="N82" s="276"/>
      <c r="O82" s="276"/>
      <c r="P82" s="280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3.5" customHeight="1" x14ac:dyDescent="0.25">
      <c r="A83" s="71"/>
      <c r="B83" s="291"/>
      <c r="C83" s="276"/>
      <c r="D83" s="276"/>
      <c r="E83" s="276"/>
      <c r="F83" s="76" t="s">
        <v>85</v>
      </c>
      <c r="G83" s="77">
        <f>+E77*0.6</f>
        <v>0</v>
      </c>
      <c r="H83" s="78"/>
      <c r="I83" s="79"/>
      <c r="J83" s="80"/>
      <c r="K83" s="276"/>
      <c r="L83" s="276"/>
      <c r="M83" s="276"/>
      <c r="N83" s="276"/>
      <c r="O83" s="276"/>
      <c r="P83" s="280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3.5" customHeight="1" x14ac:dyDescent="0.25">
      <c r="A84" s="71"/>
      <c r="B84" s="291"/>
      <c r="C84" s="276"/>
      <c r="D84" s="276"/>
      <c r="E84" s="276"/>
      <c r="F84" s="76" t="s">
        <v>86</v>
      </c>
      <c r="G84" s="77">
        <f>+E77*0.7</f>
        <v>0</v>
      </c>
      <c r="H84" s="78"/>
      <c r="I84" s="79"/>
      <c r="J84" s="80"/>
      <c r="K84" s="276"/>
      <c r="L84" s="276"/>
      <c r="M84" s="276"/>
      <c r="N84" s="276"/>
      <c r="O84" s="276"/>
      <c r="P84" s="280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3.5" customHeight="1" x14ac:dyDescent="0.25">
      <c r="A85" s="71"/>
      <c r="B85" s="291"/>
      <c r="C85" s="276"/>
      <c r="D85" s="276"/>
      <c r="E85" s="276"/>
      <c r="F85" s="76" t="s">
        <v>87</v>
      </c>
      <c r="G85" s="77">
        <f>+E77*0.8</f>
        <v>0</v>
      </c>
      <c r="H85" s="78"/>
      <c r="I85" s="79"/>
      <c r="J85" s="80"/>
      <c r="K85" s="276"/>
      <c r="L85" s="276"/>
      <c r="M85" s="276"/>
      <c r="N85" s="276"/>
      <c r="O85" s="276"/>
      <c r="P85" s="280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3.5" customHeight="1" x14ac:dyDescent="0.25">
      <c r="A86" s="71"/>
      <c r="B86" s="291"/>
      <c r="C86" s="276"/>
      <c r="D86" s="276"/>
      <c r="E86" s="276"/>
      <c r="F86" s="76" t="s">
        <v>88</v>
      </c>
      <c r="G86" s="77">
        <f>+E77*0.9</f>
        <v>0</v>
      </c>
      <c r="H86" s="78"/>
      <c r="I86" s="79"/>
      <c r="J86" s="80"/>
      <c r="K86" s="276"/>
      <c r="L86" s="276"/>
      <c r="M86" s="276"/>
      <c r="N86" s="276"/>
      <c r="O86" s="276"/>
      <c r="P86" s="280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thickBot="1" x14ac:dyDescent="0.3">
      <c r="A87" s="71"/>
      <c r="B87" s="292"/>
      <c r="C87" s="277"/>
      <c r="D87" s="277"/>
      <c r="E87" s="277"/>
      <c r="F87" s="81" t="s">
        <v>89</v>
      </c>
      <c r="G87" s="81">
        <f>+E77</f>
        <v>0</v>
      </c>
      <c r="H87" s="82"/>
      <c r="I87" s="83"/>
      <c r="J87" s="84"/>
      <c r="K87" s="277"/>
      <c r="L87" s="277"/>
      <c r="M87" s="277"/>
      <c r="N87" s="277"/>
      <c r="O87" s="276"/>
      <c r="P87" s="280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" customHeight="1" x14ac:dyDescent="0.25">
      <c r="A88" s="71"/>
      <c r="B88" s="262" t="s">
        <v>90</v>
      </c>
      <c r="C88" s="262"/>
      <c r="D88" s="262"/>
      <c r="E88" s="262"/>
      <c r="F88" s="262"/>
      <c r="G88" s="262"/>
      <c r="H88" s="262"/>
      <c r="I88" s="262"/>
      <c r="J88" s="262"/>
      <c r="K88" s="85">
        <f>ROUND(+M88/L88,3)</f>
        <v>0.254</v>
      </c>
      <c r="L88" s="86">
        <f>SUM(L18:L87)</f>
        <v>0.11600000000000001</v>
      </c>
      <c r="M88" s="86">
        <f>SUM(M18:M87)</f>
        <v>2.9499999999999998E-2</v>
      </c>
      <c r="N88" s="87">
        <f>SUM(N18:N68)+N77</f>
        <v>100</v>
      </c>
      <c r="O88" s="264" t="s">
        <v>91</v>
      </c>
      <c r="P88" s="266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thickBot="1" x14ac:dyDescent="0.3">
      <c r="A89" s="88"/>
      <c r="B89" s="263"/>
      <c r="C89" s="263"/>
      <c r="D89" s="263"/>
      <c r="E89" s="263"/>
      <c r="F89" s="263"/>
      <c r="G89" s="263"/>
      <c r="H89" s="263"/>
      <c r="I89" s="263"/>
      <c r="J89" s="263"/>
      <c r="K89" s="89" t="s">
        <v>92</v>
      </c>
      <c r="L89" s="90" t="s">
        <v>93</v>
      </c>
      <c r="M89" s="90" t="s">
        <v>94</v>
      </c>
      <c r="N89" s="91" t="s">
        <v>95</v>
      </c>
      <c r="O89" s="265"/>
      <c r="P89" s="267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thickBot="1" x14ac:dyDescent="0.3">
      <c r="A90" s="92"/>
      <c r="B90" s="268" t="s">
        <v>96</v>
      </c>
      <c r="C90" s="269"/>
      <c r="D90" s="269"/>
      <c r="E90" s="269"/>
      <c r="F90" s="270"/>
      <c r="G90" s="268" t="s">
        <v>97</v>
      </c>
      <c r="H90" s="269"/>
      <c r="I90" s="269"/>
      <c r="J90" s="269"/>
      <c r="K90" s="271"/>
      <c r="L90" s="272" t="s">
        <v>98</v>
      </c>
      <c r="M90" s="273"/>
      <c r="N90" s="273"/>
      <c r="O90" s="273"/>
      <c r="P90" s="274"/>
    </row>
    <row r="91" spans="1:26" x14ac:dyDescent="0.25">
      <c r="A91" s="239"/>
      <c r="B91" s="239"/>
      <c r="C91" s="239"/>
      <c r="D91" s="239"/>
      <c r="E91" s="239"/>
      <c r="F91" s="240"/>
      <c r="G91" s="243"/>
      <c r="H91" s="244"/>
      <c r="I91" s="244"/>
      <c r="J91" s="244"/>
      <c r="K91" s="244"/>
      <c r="L91" s="247" t="s">
        <v>99</v>
      </c>
      <c r="M91" s="248"/>
      <c r="N91" s="248"/>
      <c r="O91" s="249">
        <f>+AVERAGE(E18:E68)</f>
        <v>5.7700000000000008E-2</v>
      </c>
      <c r="P91" s="250"/>
    </row>
    <row r="92" spans="1:26" ht="15.75" thickBot="1" x14ac:dyDescent="0.3">
      <c r="A92" s="239"/>
      <c r="B92" s="239"/>
      <c r="C92" s="239"/>
      <c r="D92" s="239"/>
      <c r="E92" s="239"/>
      <c r="F92" s="240"/>
      <c r="G92" s="243"/>
      <c r="H92" s="244"/>
      <c r="I92" s="244"/>
      <c r="J92" s="244"/>
      <c r="K92" s="244"/>
      <c r="L92" s="251" t="s">
        <v>100</v>
      </c>
      <c r="M92" s="252"/>
      <c r="N92" s="252"/>
      <c r="O92" s="253">
        <f>+MAX(E18:E68)</f>
        <v>7.2999999999999995E-2</v>
      </c>
      <c r="P92" s="254"/>
    </row>
    <row r="93" spans="1:26" ht="108" customHeight="1" thickBot="1" x14ac:dyDescent="0.3">
      <c r="A93" s="239"/>
      <c r="B93" s="239"/>
      <c r="C93" s="239"/>
      <c r="D93" s="239"/>
      <c r="E93" s="239"/>
      <c r="F93" s="240"/>
      <c r="G93" s="243"/>
      <c r="H93" s="244"/>
      <c r="I93" s="244"/>
      <c r="J93" s="244"/>
      <c r="K93" s="244"/>
      <c r="L93" s="255" t="s">
        <v>101</v>
      </c>
      <c r="M93" s="256"/>
      <c r="N93" s="256"/>
      <c r="O93" s="256"/>
      <c r="P93" s="257"/>
    </row>
    <row r="94" spans="1:26" ht="22.5" customHeight="1" thickBot="1" x14ac:dyDescent="0.3">
      <c r="A94" s="239"/>
      <c r="B94" s="239"/>
      <c r="C94" s="239"/>
      <c r="D94" s="239"/>
      <c r="E94" s="239"/>
      <c r="F94" s="240"/>
      <c r="G94" s="243"/>
      <c r="H94" s="244"/>
      <c r="I94" s="244"/>
      <c r="J94" s="244"/>
      <c r="K94" s="244"/>
      <c r="L94" s="258" t="s">
        <v>102</v>
      </c>
      <c r="M94" s="259"/>
      <c r="N94" s="259"/>
      <c r="O94" s="260"/>
      <c r="P94" s="93">
        <v>4.8499999999999996</v>
      </c>
    </row>
    <row r="95" spans="1:26" ht="22.5" customHeight="1" thickBot="1" x14ac:dyDescent="0.3">
      <c r="A95" s="241"/>
      <c r="B95" s="241"/>
      <c r="C95" s="241"/>
      <c r="D95" s="241"/>
      <c r="E95" s="241"/>
      <c r="F95" s="242"/>
      <c r="G95" s="245"/>
      <c r="H95" s="246"/>
      <c r="I95" s="246"/>
      <c r="J95" s="246"/>
      <c r="K95" s="246"/>
      <c r="L95" s="258" t="s">
        <v>103</v>
      </c>
      <c r="M95" s="229"/>
      <c r="N95" s="229"/>
      <c r="O95" s="261"/>
      <c r="P95" s="93">
        <v>0.35499999999999998</v>
      </c>
    </row>
    <row r="96" spans="1:26" ht="11.25" customHeight="1" thickBot="1" x14ac:dyDescent="0.3">
      <c r="A96" s="94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</row>
    <row r="97" spans="1:26" ht="15.75" thickBot="1" x14ac:dyDescent="0.3">
      <c r="A97" s="228" t="s">
        <v>104</v>
      </c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30"/>
    </row>
    <row r="98" spans="1:26" ht="168" customHeight="1" thickBot="1" x14ac:dyDescent="0.3">
      <c r="A98" s="95"/>
      <c r="B98" s="231"/>
      <c r="C98" s="232"/>
      <c r="D98" s="232"/>
      <c r="E98" s="232"/>
      <c r="F98" s="233"/>
      <c r="G98" s="234"/>
      <c r="H98" s="232"/>
      <c r="I98" s="232"/>
      <c r="J98" s="232"/>
      <c r="K98" s="233"/>
      <c r="L98" s="234"/>
      <c r="M98" s="232"/>
      <c r="N98" s="232"/>
      <c r="O98" s="232"/>
      <c r="P98" s="235"/>
    </row>
    <row r="99" spans="1:26" ht="15.75" thickBot="1" x14ac:dyDescent="0.3">
      <c r="A99" s="95"/>
      <c r="B99" s="236" t="s">
        <v>105</v>
      </c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8"/>
    </row>
    <row r="100" spans="1:26" ht="15.75" thickBot="1" x14ac:dyDescent="0.3">
      <c r="A100" s="96"/>
      <c r="B100" s="219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</row>
    <row r="101" spans="1:26" ht="15.75" customHeight="1" thickBot="1" x14ac:dyDescent="0.3">
      <c r="A101" s="221" t="s">
        <v>106</v>
      </c>
      <c r="B101" s="222"/>
      <c r="C101" s="223"/>
      <c r="D101" s="224" t="s">
        <v>107</v>
      </c>
      <c r="E101" s="222"/>
      <c r="F101" s="222"/>
      <c r="G101" s="222"/>
      <c r="H101" s="222"/>
      <c r="I101" s="225"/>
      <c r="J101" s="226" t="s">
        <v>108</v>
      </c>
      <c r="K101" s="223"/>
      <c r="L101" s="224"/>
      <c r="M101" s="222"/>
      <c r="N101" s="222"/>
      <c r="O101" s="222"/>
      <c r="P101" s="225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x14ac:dyDescent="0.25">
      <c r="J102" s="2"/>
    </row>
    <row r="103" spans="1:26" x14ac:dyDescent="0.25">
      <c r="J103" s="2"/>
    </row>
    <row r="104" spans="1:26" x14ac:dyDescent="0.25">
      <c r="J104" s="2"/>
    </row>
    <row r="105" spans="1:26" x14ac:dyDescent="0.25">
      <c r="J105" s="2"/>
    </row>
    <row r="106" spans="1:26" x14ac:dyDescent="0.25">
      <c r="J106" s="2"/>
    </row>
    <row r="107" spans="1:26" x14ac:dyDescent="0.25">
      <c r="J107" s="2"/>
    </row>
    <row r="108" spans="1:26" x14ac:dyDescent="0.25">
      <c r="J108" s="2"/>
    </row>
    <row r="109" spans="1:26" x14ac:dyDescent="0.25">
      <c r="J109" s="2"/>
    </row>
    <row r="110" spans="1:26" x14ac:dyDescent="0.25">
      <c r="J110" s="2"/>
    </row>
    <row r="111" spans="1:26" x14ac:dyDescent="0.25">
      <c r="J111" s="2"/>
    </row>
    <row r="112" spans="1:26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  <row r="177" spans="10:10" x14ac:dyDescent="0.25">
      <c r="J177" s="2"/>
    </row>
    <row r="178" spans="10:10" x14ac:dyDescent="0.25">
      <c r="J178" s="2"/>
    </row>
    <row r="179" spans="10:10" x14ac:dyDescent="0.25">
      <c r="J179" s="2"/>
    </row>
    <row r="180" spans="10:10" x14ac:dyDescent="0.25">
      <c r="J180" s="2"/>
    </row>
    <row r="181" spans="10:10" x14ac:dyDescent="0.25">
      <c r="J181" s="2"/>
    </row>
    <row r="182" spans="10:10" x14ac:dyDescent="0.25">
      <c r="J182" s="2"/>
    </row>
    <row r="183" spans="10:10" x14ac:dyDescent="0.25">
      <c r="J183" s="2"/>
    </row>
    <row r="184" spans="10:10" x14ac:dyDescent="0.25">
      <c r="J184" s="2"/>
    </row>
    <row r="185" spans="10:10" x14ac:dyDescent="0.25">
      <c r="J185" s="2"/>
    </row>
    <row r="186" spans="10:10" x14ac:dyDescent="0.25">
      <c r="J186" s="2"/>
    </row>
    <row r="187" spans="10:10" x14ac:dyDescent="0.25">
      <c r="J187" s="2"/>
    </row>
    <row r="188" spans="10:10" x14ac:dyDescent="0.25">
      <c r="J188" s="2"/>
    </row>
    <row r="189" spans="10:10" x14ac:dyDescent="0.25">
      <c r="J189" s="2"/>
    </row>
    <row r="190" spans="10:10" x14ac:dyDescent="0.25">
      <c r="J190" s="2"/>
    </row>
    <row r="191" spans="10:10" x14ac:dyDescent="0.25">
      <c r="J191" s="2"/>
    </row>
    <row r="192" spans="10:10" x14ac:dyDescent="0.25">
      <c r="J192" s="2"/>
    </row>
    <row r="193" spans="10:10" x14ac:dyDescent="0.25">
      <c r="J193" s="2"/>
    </row>
    <row r="194" spans="10:10" x14ac:dyDescent="0.25">
      <c r="J194" s="2"/>
    </row>
    <row r="195" spans="10:10" x14ac:dyDescent="0.25">
      <c r="J195" s="2"/>
    </row>
    <row r="196" spans="10:10" x14ac:dyDescent="0.25">
      <c r="J196" s="2"/>
    </row>
    <row r="197" spans="10:10" x14ac:dyDescent="0.25">
      <c r="J197" s="2"/>
    </row>
    <row r="198" spans="10:10" x14ac:dyDescent="0.25">
      <c r="J198" s="2"/>
    </row>
    <row r="199" spans="10:10" x14ac:dyDescent="0.25">
      <c r="J199" s="2"/>
    </row>
    <row r="200" spans="10:10" x14ac:dyDescent="0.25">
      <c r="J200" s="2"/>
    </row>
    <row r="201" spans="10:10" x14ac:dyDescent="0.25">
      <c r="J201" s="2"/>
    </row>
    <row r="202" spans="10:10" x14ac:dyDescent="0.25">
      <c r="J202" s="2"/>
    </row>
    <row r="203" spans="10:10" x14ac:dyDescent="0.25">
      <c r="J203" s="2"/>
    </row>
    <row r="204" spans="10:10" x14ac:dyDescent="0.25">
      <c r="J204" s="2"/>
    </row>
    <row r="205" spans="10:10" x14ac:dyDescent="0.25">
      <c r="J205" s="2"/>
    </row>
    <row r="206" spans="10:10" x14ac:dyDescent="0.25">
      <c r="J206" s="2"/>
    </row>
    <row r="207" spans="10:10" x14ac:dyDescent="0.25">
      <c r="J207" s="2"/>
    </row>
    <row r="208" spans="10:10" x14ac:dyDescent="0.25">
      <c r="J208" s="2"/>
    </row>
    <row r="209" spans="10:10" x14ac:dyDescent="0.25">
      <c r="J209" s="2"/>
    </row>
    <row r="210" spans="10:10" x14ac:dyDescent="0.25">
      <c r="J210" s="2"/>
    </row>
    <row r="211" spans="10:10" x14ac:dyDescent="0.25">
      <c r="J211" s="2"/>
    </row>
    <row r="212" spans="10:10" x14ac:dyDescent="0.25">
      <c r="J212" s="2"/>
    </row>
    <row r="213" spans="10:10" x14ac:dyDescent="0.25">
      <c r="J213" s="2"/>
    </row>
    <row r="214" spans="10:10" x14ac:dyDescent="0.25">
      <c r="J214" s="2"/>
    </row>
    <row r="215" spans="10:10" x14ac:dyDescent="0.25">
      <c r="J215" s="2"/>
    </row>
    <row r="216" spans="10:10" x14ac:dyDescent="0.25">
      <c r="J216" s="2"/>
    </row>
    <row r="217" spans="10:10" x14ac:dyDescent="0.25">
      <c r="J217" s="2"/>
    </row>
    <row r="218" spans="10:10" x14ac:dyDescent="0.25">
      <c r="J218" s="2"/>
    </row>
    <row r="219" spans="10:10" x14ac:dyDescent="0.25">
      <c r="J219" s="2"/>
    </row>
    <row r="220" spans="10:10" x14ac:dyDescent="0.25">
      <c r="J220" s="2"/>
    </row>
    <row r="221" spans="10:10" x14ac:dyDescent="0.25">
      <c r="J221" s="2"/>
    </row>
    <row r="222" spans="10:10" x14ac:dyDescent="0.25">
      <c r="J222" s="2"/>
    </row>
    <row r="223" spans="10:10" x14ac:dyDescent="0.25">
      <c r="J223" s="2"/>
    </row>
    <row r="224" spans="10:10" x14ac:dyDescent="0.25">
      <c r="J224" s="2"/>
    </row>
    <row r="225" spans="10:10" x14ac:dyDescent="0.25">
      <c r="J225" s="2"/>
    </row>
    <row r="226" spans="10:10" x14ac:dyDescent="0.25">
      <c r="J226" s="2"/>
    </row>
    <row r="227" spans="10:10" x14ac:dyDescent="0.25">
      <c r="J227" s="2"/>
    </row>
    <row r="228" spans="10:10" x14ac:dyDescent="0.25">
      <c r="J228" s="2"/>
    </row>
    <row r="229" spans="10:10" x14ac:dyDescent="0.25">
      <c r="J229" s="2"/>
    </row>
    <row r="230" spans="10:10" x14ac:dyDescent="0.25">
      <c r="J230" s="2"/>
    </row>
    <row r="231" spans="10:10" x14ac:dyDescent="0.25">
      <c r="J231" s="2"/>
    </row>
    <row r="232" spans="10:10" x14ac:dyDescent="0.25">
      <c r="J232" s="2"/>
    </row>
    <row r="233" spans="10:10" x14ac:dyDescent="0.25">
      <c r="J233" s="2"/>
    </row>
    <row r="234" spans="10:10" x14ac:dyDescent="0.25">
      <c r="J234" s="2"/>
    </row>
    <row r="235" spans="10:10" x14ac:dyDescent="0.25">
      <c r="J235" s="2"/>
    </row>
    <row r="236" spans="10:10" x14ac:dyDescent="0.25">
      <c r="J236" s="2"/>
    </row>
    <row r="237" spans="10:10" x14ac:dyDescent="0.25">
      <c r="J237" s="2"/>
    </row>
    <row r="238" spans="10:10" x14ac:dyDescent="0.25">
      <c r="J238" s="2"/>
    </row>
    <row r="239" spans="10:10" x14ac:dyDescent="0.25">
      <c r="J239" s="2"/>
    </row>
    <row r="240" spans="10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  <row r="318" spans="10:10" x14ac:dyDescent="0.25">
      <c r="J318" s="2"/>
    </row>
    <row r="319" spans="10:10" x14ac:dyDescent="0.25">
      <c r="J319" s="2"/>
    </row>
    <row r="320" spans="10:10" x14ac:dyDescent="0.25">
      <c r="J320" s="2"/>
    </row>
    <row r="321" spans="10:10" x14ac:dyDescent="0.25">
      <c r="J321" s="2"/>
    </row>
    <row r="322" spans="10:10" x14ac:dyDescent="0.25">
      <c r="J322" s="2"/>
    </row>
    <row r="323" spans="10:10" x14ac:dyDescent="0.25">
      <c r="J323" s="2"/>
    </row>
    <row r="324" spans="10:10" x14ac:dyDescent="0.25">
      <c r="J324" s="2"/>
    </row>
    <row r="325" spans="10:10" x14ac:dyDescent="0.25">
      <c r="J325" s="2"/>
    </row>
    <row r="326" spans="10:10" x14ac:dyDescent="0.25">
      <c r="J326" s="2"/>
    </row>
    <row r="327" spans="10:10" x14ac:dyDescent="0.25">
      <c r="J327" s="2"/>
    </row>
    <row r="328" spans="10:10" x14ac:dyDescent="0.25">
      <c r="J328" s="2"/>
    </row>
    <row r="329" spans="10:10" x14ac:dyDescent="0.25">
      <c r="J329" s="2"/>
    </row>
    <row r="330" spans="10:10" x14ac:dyDescent="0.25">
      <c r="J330" s="2"/>
    </row>
    <row r="331" spans="10:10" x14ac:dyDescent="0.25">
      <c r="J331" s="2"/>
    </row>
    <row r="332" spans="10:10" x14ac:dyDescent="0.25">
      <c r="J332" s="2"/>
    </row>
    <row r="333" spans="10:10" x14ac:dyDescent="0.25">
      <c r="J333" s="2"/>
    </row>
    <row r="334" spans="10:10" x14ac:dyDescent="0.25">
      <c r="J334" s="2"/>
    </row>
    <row r="335" spans="10:10" x14ac:dyDescent="0.25">
      <c r="J335" s="2"/>
    </row>
    <row r="336" spans="10:10" x14ac:dyDescent="0.25">
      <c r="J336" s="2"/>
    </row>
    <row r="337" spans="10:10" x14ac:dyDescent="0.25">
      <c r="J337" s="2"/>
    </row>
    <row r="338" spans="10:10" x14ac:dyDescent="0.25">
      <c r="J338" s="2"/>
    </row>
    <row r="339" spans="10:10" x14ac:dyDescent="0.25">
      <c r="J339" s="2"/>
    </row>
    <row r="340" spans="10:10" x14ac:dyDescent="0.25">
      <c r="J340" s="2"/>
    </row>
    <row r="341" spans="10:10" x14ac:dyDescent="0.25">
      <c r="J341" s="2"/>
    </row>
    <row r="342" spans="10:10" x14ac:dyDescent="0.25">
      <c r="J342" s="2"/>
    </row>
    <row r="343" spans="10:10" x14ac:dyDescent="0.25">
      <c r="J343" s="2"/>
    </row>
    <row r="344" spans="10:10" x14ac:dyDescent="0.25">
      <c r="J344" s="2"/>
    </row>
    <row r="345" spans="10:10" x14ac:dyDescent="0.25">
      <c r="J345" s="2"/>
    </row>
    <row r="346" spans="10:10" x14ac:dyDescent="0.25">
      <c r="J346" s="2"/>
    </row>
    <row r="347" spans="10:10" x14ac:dyDescent="0.25">
      <c r="J347" s="2"/>
    </row>
    <row r="348" spans="10:10" x14ac:dyDescent="0.25">
      <c r="J348" s="2"/>
    </row>
    <row r="349" spans="10:10" x14ac:dyDescent="0.25">
      <c r="J349" s="2"/>
    </row>
    <row r="350" spans="10:10" x14ac:dyDescent="0.25">
      <c r="J350" s="2"/>
    </row>
    <row r="351" spans="10:10" x14ac:dyDescent="0.25">
      <c r="J351" s="2"/>
    </row>
    <row r="352" spans="10:10" x14ac:dyDescent="0.25">
      <c r="J352" s="2"/>
    </row>
    <row r="353" spans="10:10" x14ac:dyDescent="0.25">
      <c r="J353" s="2"/>
    </row>
    <row r="354" spans="10:10" x14ac:dyDescent="0.25">
      <c r="J354" s="2"/>
    </row>
    <row r="355" spans="10:10" x14ac:dyDescent="0.25">
      <c r="J355" s="2"/>
    </row>
    <row r="356" spans="10:10" x14ac:dyDescent="0.25">
      <c r="J356" s="2"/>
    </row>
    <row r="357" spans="10:10" x14ac:dyDescent="0.25">
      <c r="J357" s="2"/>
    </row>
    <row r="358" spans="10:10" x14ac:dyDescent="0.25">
      <c r="J358" s="2"/>
    </row>
    <row r="359" spans="10:10" x14ac:dyDescent="0.25">
      <c r="J359" s="2"/>
    </row>
    <row r="360" spans="10:10" x14ac:dyDescent="0.25">
      <c r="J360" s="2"/>
    </row>
    <row r="361" spans="10:10" x14ac:dyDescent="0.25">
      <c r="J361" s="2"/>
    </row>
    <row r="362" spans="10:10" x14ac:dyDescent="0.25">
      <c r="J362" s="2"/>
    </row>
    <row r="363" spans="10:10" x14ac:dyDescent="0.25">
      <c r="J363" s="2"/>
    </row>
    <row r="364" spans="10:10" x14ac:dyDescent="0.25">
      <c r="J364" s="2"/>
    </row>
    <row r="365" spans="10:10" x14ac:dyDescent="0.25">
      <c r="J365" s="2"/>
    </row>
    <row r="366" spans="10:10" x14ac:dyDescent="0.25">
      <c r="J366" s="2"/>
    </row>
    <row r="367" spans="10:10" x14ac:dyDescent="0.25">
      <c r="J367" s="2"/>
    </row>
    <row r="368" spans="10:10" x14ac:dyDescent="0.25">
      <c r="J368" s="2"/>
    </row>
    <row r="369" spans="10:10" x14ac:dyDescent="0.25">
      <c r="J369" s="2"/>
    </row>
    <row r="370" spans="10:10" x14ac:dyDescent="0.25">
      <c r="J370" s="2"/>
    </row>
    <row r="371" spans="10:10" x14ac:dyDescent="0.25">
      <c r="J371" s="2"/>
    </row>
    <row r="372" spans="10:10" x14ac:dyDescent="0.25">
      <c r="J372" s="2"/>
    </row>
    <row r="373" spans="10:10" x14ac:dyDescent="0.25">
      <c r="J373" s="2"/>
    </row>
    <row r="374" spans="10:10" x14ac:dyDescent="0.25">
      <c r="J374" s="2"/>
    </row>
    <row r="375" spans="10:10" x14ac:dyDescent="0.25">
      <c r="J375" s="2"/>
    </row>
    <row r="376" spans="10:10" x14ac:dyDescent="0.25">
      <c r="J376" s="2"/>
    </row>
    <row r="377" spans="10:10" x14ac:dyDescent="0.25">
      <c r="J377" s="2"/>
    </row>
    <row r="378" spans="10:10" x14ac:dyDescent="0.25">
      <c r="J378" s="2"/>
    </row>
    <row r="379" spans="10:10" x14ac:dyDescent="0.25">
      <c r="J379" s="2"/>
    </row>
    <row r="380" spans="10:10" x14ac:dyDescent="0.25">
      <c r="J380" s="2"/>
    </row>
    <row r="381" spans="10:10" x14ac:dyDescent="0.25">
      <c r="J381" s="2"/>
    </row>
    <row r="382" spans="10:10" x14ac:dyDescent="0.25">
      <c r="J382" s="2"/>
    </row>
    <row r="383" spans="10:10" x14ac:dyDescent="0.25">
      <c r="J383" s="2"/>
    </row>
    <row r="384" spans="10:10" x14ac:dyDescent="0.25">
      <c r="J384" s="2"/>
    </row>
    <row r="385" spans="10:10" x14ac:dyDescent="0.25">
      <c r="J385" s="2"/>
    </row>
    <row r="386" spans="10:10" x14ac:dyDescent="0.25">
      <c r="J386" s="2"/>
    </row>
    <row r="387" spans="10:10" x14ac:dyDescent="0.25">
      <c r="J387" s="2"/>
    </row>
    <row r="388" spans="10:10" x14ac:dyDescent="0.25">
      <c r="J388" s="2"/>
    </row>
    <row r="389" spans="10:10" x14ac:dyDescent="0.25">
      <c r="J389" s="2"/>
    </row>
    <row r="390" spans="10:10" x14ac:dyDescent="0.25">
      <c r="J390" s="2"/>
    </row>
    <row r="391" spans="10:10" x14ac:dyDescent="0.25">
      <c r="J391" s="2"/>
    </row>
    <row r="392" spans="10:10" x14ac:dyDescent="0.25">
      <c r="J392" s="2"/>
    </row>
    <row r="393" spans="10:10" x14ac:dyDescent="0.25">
      <c r="J393" s="2"/>
    </row>
    <row r="394" spans="10:10" x14ac:dyDescent="0.25">
      <c r="J394" s="2"/>
    </row>
    <row r="395" spans="10:10" x14ac:dyDescent="0.25">
      <c r="J395" s="2"/>
    </row>
    <row r="396" spans="10:10" x14ac:dyDescent="0.25">
      <c r="J396" s="2"/>
    </row>
    <row r="397" spans="10:10" x14ac:dyDescent="0.25">
      <c r="J397" s="2"/>
    </row>
    <row r="398" spans="10:10" x14ac:dyDescent="0.25">
      <c r="J398" s="2"/>
    </row>
    <row r="399" spans="10:10" x14ac:dyDescent="0.25">
      <c r="J399" s="2"/>
    </row>
    <row r="400" spans="10:10" x14ac:dyDescent="0.25">
      <c r="J400" s="2"/>
    </row>
    <row r="401" spans="10:10" x14ac:dyDescent="0.25">
      <c r="J401" s="2"/>
    </row>
    <row r="402" spans="10:10" x14ac:dyDescent="0.25">
      <c r="J402" s="2"/>
    </row>
    <row r="403" spans="10:10" x14ac:dyDescent="0.25">
      <c r="J403" s="2"/>
    </row>
    <row r="404" spans="10:10" x14ac:dyDescent="0.25">
      <c r="J404" s="2"/>
    </row>
    <row r="405" spans="10:10" x14ac:dyDescent="0.25">
      <c r="J405" s="2"/>
    </row>
    <row r="406" spans="10:10" x14ac:dyDescent="0.25">
      <c r="J406" s="2"/>
    </row>
    <row r="407" spans="10:10" x14ac:dyDescent="0.25">
      <c r="J407" s="2"/>
    </row>
    <row r="408" spans="10:10" x14ac:dyDescent="0.25">
      <c r="J408" s="2"/>
    </row>
    <row r="409" spans="10:10" x14ac:dyDescent="0.25">
      <c r="J409" s="2"/>
    </row>
    <row r="410" spans="10:10" x14ac:dyDescent="0.25">
      <c r="J410" s="2"/>
    </row>
    <row r="411" spans="10:10" x14ac:dyDescent="0.25">
      <c r="J411" s="2"/>
    </row>
    <row r="412" spans="10:10" x14ac:dyDescent="0.25">
      <c r="J412" s="2"/>
    </row>
    <row r="413" spans="10:10" x14ac:dyDescent="0.25">
      <c r="J413" s="2"/>
    </row>
    <row r="414" spans="10:10" x14ac:dyDescent="0.25">
      <c r="J414" s="2"/>
    </row>
    <row r="415" spans="10:10" x14ac:dyDescent="0.25">
      <c r="J415" s="2"/>
    </row>
    <row r="416" spans="10:10" x14ac:dyDescent="0.25">
      <c r="J416" s="2"/>
    </row>
    <row r="417" spans="10:10" x14ac:dyDescent="0.25">
      <c r="J417" s="2"/>
    </row>
    <row r="418" spans="10:10" x14ac:dyDescent="0.25">
      <c r="J418" s="2"/>
    </row>
    <row r="419" spans="10:10" x14ac:dyDescent="0.25">
      <c r="J419" s="2"/>
    </row>
    <row r="420" spans="10:10" x14ac:dyDescent="0.25">
      <c r="J420" s="2"/>
    </row>
    <row r="421" spans="10:10" x14ac:dyDescent="0.25">
      <c r="J421" s="2"/>
    </row>
    <row r="422" spans="10:10" x14ac:dyDescent="0.25">
      <c r="J422" s="2"/>
    </row>
    <row r="423" spans="10:10" x14ac:dyDescent="0.25">
      <c r="J423" s="2"/>
    </row>
    <row r="424" spans="10:10" x14ac:dyDescent="0.25">
      <c r="J424" s="2"/>
    </row>
    <row r="425" spans="10:10" x14ac:dyDescent="0.25">
      <c r="J425" s="2"/>
    </row>
    <row r="426" spans="10:10" x14ac:dyDescent="0.25">
      <c r="J426" s="2"/>
    </row>
    <row r="427" spans="10:10" x14ac:dyDescent="0.25">
      <c r="J427" s="2"/>
    </row>
    <row r="428" spans="10:10" x14ac:dyDescent="0.25">
      <c r="J428" s="2"/>
    </row>
    <row r="429" spans="10:10" x14ac:dyDescent="0.25">
      <c r="J429" s="2"/>
    </row>
    <row r="430" spans="10:10" x14ac:dyDescent="0.25">
      <c r="J430" s="2"/>
    </row>
    <row r="431" spans="10:10" x14ac:dyDescent="0.25">
      <c r="J431" s="2"/>
    </row>
    <row r="432" spans="10:10" x14ac:dyDescent="0.25">
      <c r="J432" s="2"/>
    </row>
    <row r="433" spans="10:10" x14ac:dyDescent="0.25">
      <c r="J433" s="2"/>
    </row>
    <row r="434" spans="10:10" x14ac:dyDescent="0.25">
      <c r="J434" s="2"/>
    </row>
    <row r="435" spans="10:10" x14ac:dyDescent="0.25">
      <c r="J435" s="2"/>
    </row>
    <row r="436" spans="10:10" x14ac:dyDescent="0.25">
      <c r="J436" s="2"/>
    </row>
    <row r="437" spans="10:10" x14ac:dyDescent="0.25">
      <c r="J437" s="2"/>
    </row>
    <row r="438" spans="10:10" x14ac:dyDescent="0.25">
      <c r="J438" s="2"/>
    </row>
    <row r="439" spans="10:10" x14ac:dyDescent="0.25">
      <c r="J439" s="2"/>
    </row>
    <row r="440" spans="10:10" x14ac:dyDescent="0.25">
      <c r="J440" s="2"/>
    </row>
    <row r="441" spans="10:10" x14ac:dyDescent="0.25">
      <c r="J441" s="2"/>
    </row>
    <row r="442" spans="10:10" x14ac:dyDescent="0.25">
      <c r="J442" s="2"/>
    </row>
    <row r="443" spans="10:10" x14ac:dyDescent="0.25">
      <c r="J443" s="2"/>
    </row>
    <row r="444" spans="10:10" x14ac:dyDescent="0.25">
      <c r="J444" s="2"/>
    </row>
    <row r="445" spans="10:10" x14ac:dyDescent="0.25">
      <c r="J445" s="2"/>
    </row>
    <row r="446" spans="10:10" x14ac:dyDescent="0.25">
      <c r="J446" s="2"/>
    </row>
    <row r="447" spans="10:10" x14ac:dyDescent="0.25">
      <c r="J447" s="2"/>
    </row>
    <row r="448" spans="10:10" x14ac:dyDescent="0.25">
      <c r="J448" s="2"/>
    </row>
    <row r="449" spans="10:10" x14ac:dyDescent="0.25">
      <c r="J449" s="2"/>
    </row>
    <row r="450" spans="10:10" x14ac:dyDescent="0.25">
      <c r="J450" s="2"/>
    </row>
    <row r="451" spans="10:10" x14ac:dyDescent="0.25">
      <c r="J451" s="2"/>
    </row>
    <row r="452" spans="10:10" x14ac:dyDescent="0.25">
      <c r="J452" s="2"/>
    </row>
    <row r="453" spans="10:10" x14ac:dyDescent="0.25">
      <c r="J453" s="2"/>
    </row>
    <row r="454" spans="10:10" x14ac:dyDescent="0.25">
      <c r="J454" s="2"/>
    </row>
    <row r="455" spans="10:10" x14ac:dyDescent="0.25">
      <c r="J455" s="2"/>
    </row>
    <row r="456" spans="10:10" x14ac:dyDescent="0.25">
      <c r="J456" s="2"/>
    </row>
    <row r="457" spans="10:10" x14ac:dyDescent="0.25">
      <c r="J457" s="2"/>
    </row>
    <row r="458" spans="10:10" x14ac:dyDescent="0.25">
      <c r="J458" s="2"/>
    </row>
    <row r="459" spans="10:10" x14ac:dyDescent="0.25">
      <c r="J459" s="2"/>
    </row>
    <row r="460" spans="10:10" x14ac:dyDescent="0.25">
      <c r="J460" s="2"/>
    </row>
    <row r="461" spans="10:10" x14ac:dyDescent="0.25">
      <c r="J461" s="2"/>
    </row>
    <row r="462" spans="10:10" x14ac:dyDescent="0.25">
      <c r="J462" s="2"/>
    </row>
    <row r="463" spans="10:10" x14ac:dyDescent="0.25">
      <c r="J463" s="2"/>
    </row>
    <row r="464" spans="10:10" x14ac:dyDescent="0.25">
      <c r="J464" s="2"/>
    </row>
    <row r="465" spans="10:10" x14ac:dyDescent="0.25">
      <c r="J465" s="2"/>
    </row>
    <row r="466" spans="10:10" x14ac:dyDescent="0.25">
      <c r="J466" s="2"/>
    </row>
    <row r="467" spans="10:10" x14ac:dyDescent="0.25">
      <c r="J467" s="2"/>
    </row>
    <row r="468" spans="10:10" x14ac:dyDescent="0.25">
      <c r="J468" s="2"/>
    </row>
    <row r="469" spans="10:10" x14ac:dyDescent="0.25">
      <c r="J469" s="2"/>
    </row>
    <row r="470" spans="10:10" x14ac:dyDescent="0.25">
      <c r="J470" s="2"/>
    </row>
    <row r="471" spans="10:10" x14ac:dyDescent="0.25">
      <c r="J471" s="2"/>
    </row>
    <row r="472" spans="10:10" x14ac:dyDescent="0.25">
      <c r="J472" s="2"/>
    </row>
    <row r="473" spans="10:10" x14ac:dyDescent="0.25">
      <c r="J473" s="2"/>
    </row>
    <row r="474" spans="10:10" x14ac:dyDescent="0.25">
      <c r="J474" s="2"/>
    </row>
    <row r="475" spans="10:10" x14ac:dyDescent="0.25">
      <c r="J475" s="2"/>
    </row>
    <row r="476" spans="10:10" x14ac:dyDescent="0.25">
      <c r="J476" s="2"/>
    </row>
    <row r="477" spans="10:10" x14ac:dyDescent="0.25">
      <c r="J477" s="2"/>
    </row>
    <row r="478" spans="10:10" x14ac:dyDescent="0.25">
      <c r="J478" s="2"/>
    </row>
    <row r="479" spans="10:10" x14ac:dyDescent="0.25">
      <c r="J479" s="2"/>
    </row>
    <row r="480" spans="10:10" x14ac:dyDescent="0.25">
      <c r="J480" s="2"/>
    </row>
    <row r="481" spans="10:10" x14ac:dyDescent="0.25">
      <c r="J481" s="2"/>
    </row>
    <row r="482" spans="10:10" x14ac:dyDescent="0.25">
      <c r="J482" s="2"/>
    </row>
    <row r="483" spans="10:10" x14ac:dyDescent="0.25">
      <c r="J483" s="2"/>
    </row>
    <row r="484" spans="10:10" x14ac:dyDescent="0.25">
      <c r="J484" s="2"/>
    </row>
    <row r="485" spans="10:10" x14ac:dyDescent="0.25">
      <c r="J485" s="2"/>
    </row>
    <row r="486" spans="10:10" x14ac:dyDescent="0.25">
      <c r="J486" s="2"/>
    </row>
    <row r="487" spans="10:10" x14ac:dyDescent="0.25">
      <c r="J487" s="2"/>
    </row>
    <row r="488" spans="10:10" x14ac:dyDescent="0.25">
      <c r="J488" s="2"/>
    </row>
    <row r="489" spans="10:10" x14ac:dyDescent="0.25">
      <c r="J489" s="2"/>
    </row>
    <row r="490" spans="10:10" x14ac:dyDescent="0.25">
      <c r="J490" s="2"/>
    </row>
    <row r="491" spans="10:10" x14ac:dyDescent="0.25">
      <c r="J491" s="2"/>
    </row>
    <row r="492" spans="10:10" x14ac:dyDescent="0.25">
      <c r="J492" s="2"/>
    </row>
    <row r="493" spans="10:10" x14ac:dyDescent="0.25">
      <c r="J493" s="2"/>
    </row>
    <row r="494" spans="10:10" x14ac:dyDescent="0.25">
      <c r="J494" s="2"/>
    </row>
    <row r="495" spans="10:10" x14ac:dyDescent="0.25">
      <c r="J495" s="2"/>
    </row>
    <row r="496" spans="10:10" x14ac:dyDescent="0.25">
      <c r="J496" s="2"/>
    </row>
    <row r="497" spans="10:10" x14ac:dyDescent="0.25">
      <c r="J497" s="2"/>
    </row>
    <row r="498" spans="10:10" x14ac:dyDescent="0.25">
      <c r="J498" s="2"/>
    </row>
    <row r="499" spans="10:10" x14ac:dyDescent="0.25">
      <c r="J499" s="2"/>
    </row>
    <row r="500" spans="10:10" x14ac:dyDescent="0.25">
      <c r="J500" s="2"/>
    </row>
    <row r="501" spans="10:10" x14ac:dyDescent="0.25">
      <c r="J501" s="2"/>
    </row>
    <row r="502" spans="10:10" x14ac:dyDescent="0.25">
      <c r="J502" s="2"/>
    </row>
    <row r="503" spans="10:10" x14ac:dyDescent="0.25">
      <c r="J503" s="2"/>
    </row>
    <row r="504" spans="10:10" x14ac:dyDescent="0.25">
      <c r="J504" s="2"/>
    </row>
    <row r="505" spans="10:10" x14ac:dyDescent="0.25">
      <c r="J505" s="2"/>
    </row>
    <row r="506" spans="10:10" x14ac:dyDescent="0.25">
      <c r="J506" s="2"/>
    </row>
    <row r="507" spans="10:10" x14ac:dyDescent="0.25">
      <c r="J507" s="2"/>
    </row>
    <row r="508" spans="10:10" x14ac:dyDescent="0.25">
      <c r="J508" s="2"/>
    </row>
    <row r="509" spans="10:10" x14ac:dyDescent="0.25">
      <c r="J509" s="2"/>
    </row>
    <row r="510" spans="10:10" x14ac:dyDescent="0.25">
      <c r="J510" s="2"/>
    </row>
    <row r="511" spans="10:10" x14ac:dyDescent="0.25">
      <c r="J511" s="2"/>
    </row>
    <row r="512" spans="10:10" x14ac:dyDescent="0.25">
      <c r="J512" s="2"/>
    </row>
    <row r="513" spans="10:10" x14ac:dyDescent="0.25">
      <c r="J513" s="2"/>
    </row>
    <row r="514" spans="10:10" x14ac:dyDescent="0.25">
      <c r="J514" s="2"/>
    </row>
    <row r="515" spans="10:10" x14ac:dyDescent="0.25">
      <c r="J515" s="2"/>
    </row>
    <row r="516" spans="10:10" x14ac:dyDescent="0.25">
      <c r="J516" s="2"/>
    </row>
    <row r="517" spans="10:10" x14ac:dyDescent="0.25">
      <c r="J517" s="2"/>
    </row>
    <row r="518" spans="10:10" x14ac:dyDescent="0.25">
      <c r="J518" s="2"/>
    </row>
    <row r="519" spans="10:10" x14ac:dyDescent="0.25">
      <c r="J519" s="2"/>
    </row>
    <row r="520" spans="10:10" x14ac:dyDescent="0.25">
      <c r="J520" s="2"/>
    </row>
    <row r="521" spans="10:10" x14ac:dyDescent="0.25">
      <c r="J521" s="2"/>
    </row>
    <row r="522" spans="10:10" x14ac:dyDescent="0.25">
      <c r="J522" s="2"/>
    </row>
    <row r="523" spans="10:10" x14ac:dyDescent="0.25">
      <c r="J523" s="2"/>
    </row>
    <row r="524" spans="10:10" x14ac:dyDescent="0.25">
      <c r="J524" s="2"/>
    </row>
    <row r="525" spans="10:10" x14ac:dyDescent="0.25">
      <c r="J525" s="2"/>
    </row>
    <row r="526" spans="10:10" x14ac:dyDescent="0.25">
      <c r="J526" s="2"/>
    </row>
    <row r="527" spans="10:10" x14ac:dyDescent="0.25">
      <c r="J527" s="2"/>
    </row>
    <row r="528" spans="10:10" x14ac:dyDescent="0.25">
      <c r="J528" s="2"/>
    </row>
    <row r="529" spans="10:10" x14ac:dyDescent="0.25">
      <c r="J529" s="2"/>
    </row>
    <row r="530" spans="10:10" x14ac:dyDescent="0.25">
      <c r="J530" s="2"/>
    </row>
    <row r="531" spans="10:10" x14ac:dyDescent="0.25">
      <c r="J531" s="2"/>
    </row>
    <row r="532" spans="10:10" x14ac:dyDescent="0.25">
      <c r="J532" s="2"/>
    </row>
    <row r="533" spans="10:10" x14ac:dyDescent="0.25">
      <c r="J533" s="2"/>
    </row>
    <row r="534" spans="10:10" x14ac:dyDescent="0.25">
      <c r="J534" s="2"/>
    </row>
    <row r="535" spans="10:10" x14ac:dyDescent="0.25">
      <c r="J535" s="2"/>
    </row>
    <row r="536" spans="10:10" x14ac:dyDescent="0.25">
      <c r="J536" s="2"/>
    </row>
    <row r="537" spans="10:10" x14ac:dyDescent="0.25">
      <c r="J537" s="2"/>
    </row>
    <row r="538" spans="10:10" x14ac:dyDescent="0.25">
      <c r="J538" s="2"/>
    </row>
    <row r="539" spans="10:10" x14ac:dyDescent="0.25">
      <c r="J539" s="2"/>
    </row>
    <row r="540" spans="10:10" x14ac:dyDescent="0.25">
      <c r="J540" s="2"/>
    </row>
    <row r="541" spans="10:10" x14ac:dyDescent="0.25">
      <c r="J541" s="2"/>
    </row>
    <row r="542" spans="10:10" x14ac:dyDescent="0.25">
      <c r="J542" s="2"/>
    </row>
    <row r="543" spans="10:10" x14ac:dyDescent="0.25">
      <c r="J543" s="2"/>
    </row>
    <row r="544" spans="10:10" x14ac:dyDescent="0.25">
      <c r="J544" s="2"/>
    </row>
    <row r="545" spans="10:10" x14ac:dyDescent="0.25">
      <c r="J545" s="2"/>
    </row>
    <row r="546" spans="10:10" x14ac:dyDescent="0.25">
      <c r="J546" s="2"/>
    </row>
    <row r="547" spans="10:10" x14ac:dyDescent="0.25">
      <c r="J547" s="2"/>
    </row>
    <row r="548" spans="10:10" x14ac:dyDescent="0.25">
      <c r="J548" s="2"/>
    </row>
    <row r="549" spans="10:10" x14ac:dyDescent="0.25">
      <c r="J549" s="2"/>
    </row>
    <row r="550" spans="10:10" x14ac:dyDescent="0.25">
      <c r="J550" s="2"/>
    </row>
    <row r="551" spans="10:10" x14ac:dyDescent="0.25">
      <c r="J551" s="2"/>
    </row>
    <row r="552" spans="10:10" x14ac:dyDescent="0.25">
      <c r="J552" s="2"/>
    </row>
    <row r="553" spans="10:10" x14ac:dyDescent="0.25">
      <c r="J553" s="2"/>
    </row>
    <row r="554" spans="10:10" x14ac:dyDescent="0.25">
      <c r="J554" s="2"/>
    </row>
    <row r="555" spans="10:10" x14ac:dyDescent="0.25">
      <c r="J555" s="2"/>
    </row>
    <row r="556" spans="10:10" x14ac:dyDescent="0.25">
      <c r="J556" s="2"/>
    </row>
    <row r="557" spans="10:10" x14ac:dyDescent="0.25">
      <c r="J557" s="2"/>
    </row>
    <row r="558" spans="10:10" x14ac:dyDescent="0.25">
      <c r="J558" s="2"/>
    </row>
    <row r="559" spans="10:10" x14ac:dyDescent="0.25">
      <c r="J559" s="2"/>
    </row>
    <row r="560" spans="10:10" x14ac:dyDescent="0.25">
      <c r="J560" s="2"/>
    </row>
    <row r="561" spans="10:10" x14ac:dyDescent="0.25">
      <c r="J561" s="2"/>
    </row>
    <row r="562" spans="10:10" x14ac:dyDescent="0.25">
      <c r="J562" s="2"/>
    </row>
    <row r="563" spans="10:10" x14ac:dyDescent="0.25">
      <c r="J563" s="2"/>
    </row>
    <row r="564" spans="10:10" x14ac:dyDescent="0.25">
      <c r="J564" s="2"/>
    </row>
    <row r="565" spans="10:10" x14ac:dyDescent="0.25">
      <c r="J565" s="2"/>
    </row>
    <row r="566" spans="10:10" x14ac:dyDescent="0.25">
      <c r="J566" s="2"/>
    </row>
    <row r="567" spans="10:10" x14ac:dyDescent="0.25">
      <c r="J567" s="2"/>
    </row>
    <row r="568" spans="10:10" x14ac:dyDescent="0.25">
      <c r="J568" s="2"/>
    </row>
    <row r="569" spans="10:10" x14ac:dyDescent="0.25">
      <c r="J569" s="2"/>
    </row>
    <row r="570" spans="10:10" x14ac:dyDescent="0.25">
      <c r="J570" s="2"/>
    </row>
    <row r="571" spans="10:10" x14ac:dyDescent="0.25">
      <c r="J571" s="2"/>
    </row>
    <row r="572" spans="10:10" x14ac:dyDescent="0.25">
      <c r="J572" s="2"/>
    </row>
    <row r="573" spans="10:10" x14ac:dyDescent="0.25">
      <c r="J573" s="2"/>
    </row>
    <row r="574" spans="10:10" x14ac:dyDescent="0.25">
      <c r="J574" s="2"/>
    </row>
    <row r="575" spans="10:10" x14ac:dyDescent="0.25">
      <c r="J575" s="2"/>
    </row>
    <row r="576" spans="10:10" x14ac:dyDescent="0.25">
      <c r="J576" s="2"/>
    </row>
    <row r="577" spans="10:10" x14ac:dyDescent="0.25">
      <c r="J577" s="2"/>
    </row>
    <row r="578" spans="10:10" x14ac:dyDescent="0.25">
      <c r="J578" s="2"/>
    </row>
    <row r="579" spans="10:10" x14ac:dyDescent="0.25">
      <c r="J579" s="2"/>
    </row>
    <row r="580" spans="10:10" x14ac:dyDescent="0.25">
      <c r="J580" s="2"/>
    </row>
    <row r="581" spans="10:10" x14ac:dyDescent="0.25">
      <c r="J581" s="2"/>
    </row>
    <row r="582" spans="10:10" x14ac:dyDescent="0.25">
      <c r="J582" s="2"/>
    </row>
    <row r="583" spans="10:10" x14ac:dyDescent="0.25">
      <c r="J583" s="2"/>
    </row>
    <row r="584" spans="10:10" x14ac:dyDescent="0.25">
      <c r="J584" s="2"/>
    </row>
    <row r="585" spans="10:10" x14ac:dyDescent="0.25">
      <c r="J585" s="2"/>
    </row>
    <row r="586" spans="10:10" x14ac:dyDescent="0.25">
      <c r="J586" s="2"/>
    </row>
    <row r="587" spans="10:10" x14ac:dyDescent="0.25">
      <c r="J587" s="2"/>
    </row>
    <row r="588" spans="10:10" x14ac:dyDescent="0.25">
      <c r="J588" s="2"/>
    </row>
    <row r="589" spans="10:10" x14ac:dyDescent="0.25">
      <c r="J589" s="2"/>
    </row>
    <row r="590" spans="10:10" x14ac:dyDescent="0.25">
      <c r="J590" s="2"/>
    </row>
    <row r="591" spans="10:10" x14ac:dyDescent="0.25">
      <c r="J591" s="2"/>
    </row>
    <row r="592" spans="10:10" x14ac:dyDescent="0.25">
      <c r="J592" s="2"/>
    </row>
    <row r="593" spans="10:10" x14ac:dyDescent="0.25">
      <c r="J593" s="2"/>
    </row>
    <row r="594" spans="10:10" x14ac:dyDescent="0.25">
      <c r="J594" s="2"/>
    </row>
    <row r="595" spans="10:10" x14ac:dyDescent="0.25">
      <c r="J595" s="2"/>
    </row>
    <row r="596" spans="10:10" x14ac:dyDescent="0.25">
      <c r="J596" s="2"/>
    </row>
    <row r="597" spans="10:10" x14ac:dyDescent="0.25">
      <c r="J597" s="2"/>
    </row>
    <row r="598" spans="10:10" x14ac:dyDescent="0.25">
      <c r="J598" s="2"/>
    </row>
    <row r="599" spans="10:10" x14ac:dyDescent="0.25">
      <c r="J599" s="2"/>
    </row>
    <row r="600" spans="10:10" x14ac:dyDescent="0.25">
      <c r="J600" s="2"/>
    </row>
    <row r="601" spans="10:10" x14ac:dyDescent="0.25">
      <c r="J601" s="2"/>
    </row>
    <row r="602" spans="10:10" x14ac:dyDescent="0.25">
      <c r="J602" s="2"/>
    </row>
    <row r="603" spans="10:10" x14ac:dyDescent="0.25">
      <c r="J603" s="2"/>
    </row>
    <row r="604" spans="10:10" x14ac:dyDescent="0.25">
      <c r="J604" s="2"/>
    </row>
    <row r="605" spans="10:10" x14ac:dyDescent="0.25">
      <c r="J605" s="2"/>
    </row>
    <row r="606" spans="10:10" x14ac:dyDescent="0.25">
      <c r="J606" s="2"/>
    </row>
    <row r="607" spans="10:10" x14ac:dyDescent="0.25">
      <c r="J607" s="2"/>
    </row>
    <row r="608" spans="10:10" x14ac:dyDescent="0.25">
      <c r="J608" s="2"/>
    </row>
    <row r="609" spans="10:10" x14ac:dyDescent="0.25">
      <c r="J609" s="2"/>
    </row>
    <row r="610" spans="10:10" x14ac:dyDescent="0.25">
      <c r="J610" s="2"/>
    </row>
    <row r="611" spans="10:10" x14ac:dyDescent="0.25">
      <c r="J611" s="2"/>
    </row>
    <row r="612" spans="10:10" x14ac:dyDescent="0.25">
      <c r="J612" s="2"/>
    </row>
    <row r="613" spans="10:10" x14ac:dyDescent="0.25">
      <c r="J613" s="2"/>
    </row>
    <row r="614" spans="10:10" x14ac:dyDescent="0.25">
      <c r="J614" s="2"/>
    </row>
    <row r="615" spans="10:10" x14ac:dyDescent="0.25">
      <c r="J615" s="2"/>
    </row>
    <row r="616" spans="10:10" x14ac:dyDescent="0.25">
      <c r="J616" s="2"/>
    </row>
    <row r="617" spans="10:10" x14ac:dyDescent="0.25">
      <c r="J617" s="2"/>
    </row>
    <row r="618" spans="10:10" x14ac:dyDescent="0.25">
      <c r="J618" s="2"/>
    </row>
    <row r="619" spans="10:10" x14ac:dyDescent="0.25">
      <c r="J619" s="2"/>
    </row>
    <row r="620" spans="10:10" x14ac:dyDescent="0.25">
      <c r="J620" s="2"/>
    </row>
    <row r="621" spans="10:10" x14ac:dyDescent="0.25">
      <c r="J621" s="2"/>
    </row>
    <row r="622" spans="10:10" x14ac:dyDescent="0.25">
      <c r="J622" s="2"/>
    </row>
    <row r="623" spans="10:10" x14ac:dyDescent="0.25">
      <c r="J623" s="2"/>
    </row>
    <row r="624" spans="10:10" x14ac:dyDescent="0.25">
      <c r="J624" s="2"/>
    </row>
    <row r="625" spans="10:10" x14ac:dyDescent="0.25">
      <c r="J625" s="2"/>
    </row>
    <row r="626" spans="10:10" x14ac:dyDescent="0.25">
      <c r="J626" s="2"/>
    </row>
    <row r="627" spans="10:10" x14ac:dyDescent="0.25">
      <c r="J627" s="2"/>
    </row>
    <row r="628" spans="10:10" x14ac:dyDescent="0.25">
      <c r="J628" s="2"/>
    </row>
    <row r="629" spans="10:10" x14ac:dyDescent="0.25">
      <c r="J629" s="2"/>
    </row>
    <row r="630" spans="10:10" x14ac:dyDescent="0.25">
      <c r="J630" s="2"/>
    </row>
    <row r="631" spans="10:10" x14ac:dyDescent="0.25">
      <c r="J631" s="2"/>
    </row>
    <row r="632" spans="10:10" x14ac:dyDescent="0.25">
      <c r="J632" s="2"/>
    </row>
    <row r="633" spans="10:10" x14ac:dyDescent="0.25">
      <c r="J633" s="2"/>
    </row>
    <row r="634" spans="10:10" x14ac:dyDescent="0.25">
      <c r="J634" s="2"/>
    </row>
    <row r="635" spans="10:10" x14ac:dyDescent="0.25">
      <c r="J635" s="2"/>
    </row>
    <row r="636" spans="10:10" x14ac:dyDescent="0.25">
      <c r="J636" s="2"/>
    </row>
    <row r="637" spans="10:10" x14ac:dyDescent="0.25">
      <c r="J637" s="2"/>
    </row>
    <row r="638" spans="10:10" x14ac:dyDescent="0.25">
      <c r="J638" s="2"/>
    </row>
    <row r="639" spans="10:10" x14ac:dyDescent="0.25">
      <c r="J639" s="2"/>
    </row>
    <row r="640" spans="10:10" x14ac:dyDescent="0.25">
      <c r="J640" s="2"/>
    </row>
    <row r="641" spans="10:10" x14ac:dyDescent="0.25">
      <c r="J641" s="2"/>
    </row>
    <row r="642" spans="10:10" x14ac:dyDescent="0.25">
      <c r="J642" s="2"/>
    </row>
    <row r="643" spans="10:10" x14ac:dyDescent="0.25">
      <c r="J643" s="2"/>
    </row>
    <row r="644" spans="10:10" x14ac:dyDescent="0.25">
      <c r="J644" s="2"/>
    </row>
    <row r="645" spans="10:10" x14ac:dyDescent="0.25">
      <c r="J645" s="2"/>
    </row>
    <row r="646" spans="10:10" x14ac:dyDescent="0.25">
      <c r="J646" s="2"/>
    </row>
    <row r="647" spans="10:10" x14ac:dyDescent="0.25">
      <c r="J647" s="2"/>
    </row>
    <row r="648" spans="10:10" x14ac:dyDescent="0.25">
      <c r="J648" s="2"/>
    </row>
    <row r="649" spans="10:10" x14ac:dyDescent="0.25">
      <c r="J649" s="2"/>
    </row>
    <row r="650" spans="10:10" x14ac:dyDescent="0.25">
      <c r="J650" s="2"/>
    </row>
    <row r="651" spans="10:10" x14ac:dyDescent="0.25">
      <c r="J651" s="2"/>
    </row>
    <row r="652" spans="10:10" x14ac:dyDescent="0.25">
      <c r="J652" s="2"/>
    </row>
    <row r="653" spans="10:10" x14ac:dyDescent="0.25">
      <c r="J653" s="2"/>
    </row>
    <row r="654" spans="10:10" x14ac:dyDescent="0.25">
      <c r="J654" s="2"/>
    </row>
    <row r="655" spans="10:10" x14ac:dyDescent="0.25">
      <c r="J655" s="2"/>
    </row>
    <row r="656" spans="10:10" x14ac:dyDescent="0.25">
      <c r="J656" s="2"/>
    </row>
    <row r="657" spans="10:10" x14ac:dyDescent="0.25">
      <c r="J657" s="2"/>
    </row>
    <row r="658" spans="10:10" x14ac:dyDescent="0.25">
      <c r="J658" s="2"/>
    </row>
    <row r="659" spans="10:10" x14ac:dyDescent="0.25">
      <c r="J659" s="2"/>
    </row>
    <row r="660" spans="10:10" x14ac:dyDescent="0.25">
      <c r="J660" s="2"/>
    </row>
    <row r="661" spans="10:10" x14ac:dyDescent="0.25">
      <c r="J661" s="2"/>
    </row>
    <row r="662" spans="10:10" x14ac:dyDescent="0.25">
      <c r="J662" s="2"/>
    </row>
    <row r="663" spans="10:10" x14ac:dyDescent="0.25">
      <c r="J663" s="2"/>
    </row>
    <row r="664" spans="10:10" x14ac:dyDescent="0.25">
      <c r="J664" s="2"/>
    </row>
    <row r="665" spans="10:10" x14ac:dyDescent="0.25">
      <c r="J665" s="2"/>
    </row>
    <row r="666" spans="10:10" x14ac:dyDescent="0.25">
      <c r="J666" s="2"/>
    </row>
    <row r="667" spans="10:10" x14ac:dyDescent="0.25">
      <c r="J667" s="2"/>
    </row>
    <row r="668" spans="10:10" x14ac:dyDescent="0.25">
      <c r="J668" s="2"/>
    </row>
    <row r="669" spans="10:10" x14ac:dyDescent="0.25">
      <c r="J669" s="2"/>
    </row>
    <row r="670" spans="10:10" x14ac:dyDescent="0.25">
      <c r="J670" s="2"/>
    </row>
    <row r="671" spans="10:10" x14ac:dyDescent="0.25">
      <c r="J671" s="2"/>
    </row>
    <row r="672" spans="10:10" x14ac:dyDescent="0.25">
      <c r="J672" s="2"/>
    </row>
    <row r="673" spans="10:10" x14ac:dyDescent="0.25">
      <c r="J673" s="2"/>
    </row>
    <row r="674" spans="10:10" x14ac:dyDescent="0.25">
      <c r="J674" s="2"/>
    </row>
    <row r="675" spans="10:10" x14ac:dyDescent="0.25">
      <c r="J675" s="2"/>
    </row>
    <row r="676" spans="10:10" x14ac:dyDescent="0.25">
      <c r="J676" s="2"/>
    </row>
    <row r="677" spans="10:10" x14ac:dyDescent="0.25">
      <c r="J677" s="2"/>
    </row>
    <row r="678" spans="10:10" x14ac:dyDescent="0.25">
      <c r="J678" s="2"/>
    </row>
    <row r="679" spans="10:10" x14ac:dyDescent="0.25">
      <c r="J679" s="2"/>
    </row>
    <row r="680" spans="10:10" x14ac:dyDescent="0.25">
      <c r="J680" s="2"/>
    </row>
    <row r="681" spans="10:10" x14ac:dyDescent="0.25">
      <c r="J681" s="2"/>
    </row>
    <row r="682" spans="10:10" x14ac:dyDescent="0.25">
      <c r="J682" s="2"/>
    </row>
    <row r="683" spans="10:10" x14ac:dyDescent="0.25">
      <c r="J683" s="2"/>
    </row>
    <row r="684" spans="10:10" x14ac:dyDescent="0.25">
      <c r="J684" s="2"/>
    </row>
    <row r="685" spans="10:10" x14ac:dyDescent="0.25">
      <c r="J685" s="2"/>
    </row>
    <row r="686" spans="10:10" x14ac:dyDescent="0.25">
      <c r="J686" s="2"/>
    </row>
    <row r="687" spans="10:10" x14ac:dyDescent="0.25">
      <c r="J687" s="2"/>
    </row>
    <row r="688" spans="10:10" x14ac:dyDescent="0.25">
      <c r="J688" s="2"/>
    </row>
    <row r="689" spans="10:10" x14ac:dyDescent="0.25">
      <c r="J689" s="2"/>
    </row>
    <row r="690" spans="10:10" x14ac:dyDescent="0.25">
      <c r="J690" s="2"/>
    </row>
    <row r="691" spans="10:10" x14ac:dyDescent="0.25">
      <c r="J691" s="2"/>
    </row>
    <row r="692" spans="10:10" x14ac:dyDescent="0.25">
      <c r="J692" s="2"/>
    </row>
    <row r="693" spans="10:10" x14ac:dyDescent="0.25">
      <c r="J693" s="2"/>
    </row>
    <row r="694" spans="10:10" x14ac:dyDescent="0.25">
      <c r="J694" s="2"/>
    </row>
    <row r="695" spans="10:10" x14ac:dyDescent="0.25">
      <c r="J695" s="2"/>
    </row>
    <row r="696" spans="10:10" x14ac:dyDescent="0.25">
      <c r="J696" s="2"/>
    </row>
    <row r="697" spans="10:10" x14ac:dyDescent="0.25">
      <c r="J697" s="2"/>
    </row>
    <row r="698" spans="10:10" x14ac:dyDescent="0.25">
      <c r="J698" s="2"/>
    </row>
    <row r="699" spans="10:10" x14ac:dyDescent="0.25">
      <c r="J699" s="2"/>
    </row>
    <row r="700" spans="10:10" x14ac:dyDescent="0.25">
      <c r="J700" s="2"/>
    </row>
    <row r="701" spans="10:10" x14ac:dyDescent="0.25">
      <c r="J701" s="2"/>
    </row>
    <row r="702" spans="10:10" x14ac:dyDescent="0.25">
      <c r="J702" s="2"/>
    </row>
    <row r="703" spans="10:10" x14ac:dyDescent="0.25">
      <c r="J703" s="2"/>
    </row>
    <row r="704" spans="10:10" x14ac:dyDescent="0.25">
      <c r="J704" s="2"/>
    </row>
    <row r="705" spans="10:10" x14ac:dyDescent="0.25">
      <c r="J705" s="2"/>
    </row>
    <row r="706" spans="10:10" x14ac:dyDescent="0.25">
      <c r="J706" s="2"/>
    </row>
    <row r="707" spans="10:10" x14ac:dyDescent="0.25">
      <c r="J707" s="2"/>
    </row>
    <row r="708" spans="10:10" x14ac:dyDescent="0.25">
      <c r="J708" s="2"/>
    </row>
    <row r="709" spans="10:10" x14ac:dyDescent="0.25">
      <c r="J709" s="2"/>
    </row>
    <row r="710" spans="10:10" x14ac:dyDescent="0.25">
      <c r="J710" s="2"/>
    </row>
    <row r="711" spans="10:10" x14ac:dyDescent="0.25">
      <c r="J711" s="2"/>
    </row>
    <row r="712" spans="10:10" x14ac:dyDescent="0.25">
      <c r="J712" s="2"/>
    </row>
    <row r="713" spans="10:10" x14ac:dyDescent="0.25">
      <c r="J713" s="2"/>
    </row>
    <row r="714" spans="10:10" x14ac:dyDescent="0.25">
      <c r="J714" s="2"/>
    </row>
    <row r="715" spans="10:10" x14ac:dyDescent="0.25">
      <c r="J715" s="2"/>
    </row>
    <row r="716" spans="10:10" x14ac:dyDescent="0.25">
      <c r="J716" s="2"/>
    </row>
    <row r="717" spans="10:10" x14ac:dyDescent="0.25">
      <c r="J717" s="2"/>
    </row>
    <row r="718" spans="10:10" x14ac:dyDescent="0.25">
      <c r="J718" s="2"/>
    </row>
    <row r="719" spans="10:10" x14ac:dyDescent="0.25">
      <c r="J719" s="2"/>
    </row>
    <row r="720" spans="10:10" x14ac:dyDescent="0.25">
      <c r="J720" s="2"/>
    </row>
    <row r="721" spans="10:10" x14ac:dyDescent="0.25">
      <c r="J721" s="2"/>
    </row>
    <row r="722" spans="10:10" x14ac:dyDescent="0.25">
      <c r="J722" s="2"/>
    </row>
    <row r="723" spans="10:10" x14ac:dyDescent="0.25">
      <c r="J723" s="2"/>
    </row>
    <row r="724" spans="10:10" x14ac:dyDescent="0.25">
      <c r="J724" s="2"/>
    </row>
    <row r="725" spans="10:10" x14ac:dyDescent="0.25">
      <c r="J725" s="2"/>
    </row>
    <row r="726" spans="10:10" x14ac:dyDescent="0.25">
      <c r="J726" s="2"/>
    </row>
    <row r="727" spans="10:10" x14ac:dyDescent="0.25">
      <c r="J727" s="2"/>
    </row>
    <row r="728" spans="10:10" x14ac:dyDescent="0.25">
      <c r="J728" s="2"/>
    </row>
    <row r="729" spans="10:10" x14ac:dyDescent="0.25">
      <c r="J729" s="2"/>
    </row>
    <row r="730" spans="10:10" x14ac:dyDescent="0.25">
      <c r="J730" s="2"/>
    </row>
    <row r="731" spans="10:10" x14ac:dyDescent="0.25">
      <c r="J731" s="2"/>
    </row>
    <row r="732" spans="10:10" x14ac:dyDescent="0.25">
      <c r="J732" s="2"/>
    </row>
    <row r="733" spans="10:10" x14ac:dyDescent="0.25">
      <c r="J733" s="2"/>
    </row>
    <row r="734" spans="10:10" x14ac:dyDescent="0.25">
      <c r="J734" s="2"/>
    </row>
    <row r="735" spans="10:10" x14ac:dyDescent="0.25">
      <c r="J735" s="2"/>
    </row>
    <row r="736" spans="10:10" x14ac:dyDescent="0.25">
      <c r="J736" s="2"/>
    </row>
    <row r="737" spans="10:10" x14ac:dyDescent="0.25">
      <c r="J737" s="2"/>
    </row>
    <row r="738" spans="10:10" x14ac:dyDescent="0.25">
      <c r="J738" s="2"/>
    </row>
    <row r="739" spans="10:10" x14ac:dyDescent="0.25">
      <c r="J739" s="2"/>
    </row>
    <row r="740" spans="10:10" x14ac:dyDescent="0.25">
      <c r="J740" s="2"/>
    </row>
    <row r="741" spans="10:10" x14ac:dyDescent="0.25">
      <c r="J741" s="2"/>
    </row>
    <row r="742" spans="10:10" x14ac:dyDescent="0.25">
      <c r="J742" s="2"/>
    </row>
    <row r="743" spans="10:10" x14ac:dyDescent="0.25">
      <c r="J743" s="2"/>
    </row>
    <row r="744" spans="10:10" x14ac:dyDescent="0.25">
      <c r="J744" s="2"/>
    </row>
    <row r="745" spans="10:10" x14ac:dyDescent="0.25">
      <c r="J745" s="2"/>
    </row>
    <row r="746" spans="10:10" x14ac:dyDescent="0.25">
      <c r="J746" s="2"/>
    </row>
    <row r="747" spans="10:10" x14ac:dyDescent="0.25">
      <c r="J747" s="2"/>
    </row>
    <row r="748" spans="10:10" x14ac:dyDescent="0.25">
      <c r="J748" s="2"/>
    </row>
    <row r="749" spans="10:10" x14ac:dyDescent="0.25">
      <c r="J749" s="2"/>
    </row>
    <row r="750" spans="10:10" x14ac:dyDescent="0.25">
      <c r="J750" s="2"/>
    </row>
    <row r="751" spans="10:10" x14ac:dyDescent="0.25">
      <c r="J751" s="2"/>
    </row>
    <row r="752" spans="10:10" x14ac:dyDescent="0.25">
      <c r="J752" s="2"/>
    </row>
    <row r="753" spans="10:10" x14ac:dyDescent="0.25">
      <c r="J753" s="2"/>
    </row>
    <row r="754" spans="10:10" x14ac:dyDescent="0.25">
      <c r="J754" s="2"/>
    </row>
    <row r="755" spans="10:10" x14ac:dyDescent="0.25">
      <c r="J755" s="2"/>
    </row>
    <row r="756" spans="10:10" x14ac:dyDescent="0.25">
      <c r="J756" s="2"/>
    </row>
    <row r="757" spans="10:10" x14ac:dyDescent="0.25">
      <c r="J757" s="2"/>
    </row>
    <row r="758" spans="10:10" x14ac:dyDescent="0.25">
      <c r="J758" s="2"/>
    </row>
    <row r="759" spans="10:10" x14ac:dyDescent="0.25">
      <c r="J759" s="2"/>
    </row>
    <row r="760" spans="10:10" x14ac:dyDescent="0.25">
      <c r="J760" s="2"/>
    </row>
    <row r="761" spans="10:10" x14ac:dyDescent="0.25">
      <c r="J761" s="2"/>
    </row>
    <row r="762" spans="10:10" x14ac:dyDescent="0.25">
      <c r="J762" s="2"/>
    </row>
    <row r="763" spans="10:10" x14ac:dyDescent="0.25">
      <c r="J763" s="2"/>
    </row>
    <row r="764" spans="10:10" x14ac:dyDescent="0.25">
      <c r="J764" s="2"/>
    </row>
    <row r="765" spans="10:10" x14ac:dyDescent="0.25">
      <c r="J765" s="2"/>
    </row>
    <row r="766" spans="10:10" x14ac:dyDescent="0.25">
      <c r="J766" s="2"/>
    </row>
    <row r="767" spans="10:10" x14ac:dyDescent="0.25">
      <c r="J767" s="2"/>
    </row>
    <row r="768" spans="10:10" x14ac:dyDescent="0.25">
      <c r="J768" s="2"/>
    </row>
    <row r="769" spans="10:10" x14ac:dyDescent="0.25">
      <c r="J769" s="2"/>
    </row>
    <row r="770" spans="10:10" x14ac:dyDescent="0.25">
      <c r="J770" s="2"/>
    </row>
    <row r="771" spans="10:10" x14ac:dyDescent="0.25">
      <c r="J771" s="2"/>
    </row>
    <row r="772" spans="10:10" x14ac:dyDescent="0.25">
      <c r="J772" s="2"/>
    </row>
    <row r="773" spans="10:10" x14ac:dyDescent="0.25">
      <c r="J773" s="2"/>
    </row>
    <row r="774" spans="10:10" x14ac:dyDescent="0.25">
      <c r="J774" s="2"/>
    </row>
    <row r="775" spans="10:10" x14ac:dyDescent="0.25">
      <c r="J775" s="2"/>
    </row>
    <row r="776" spans="10:10" x14ac:dyDescent="0.25">
      <c r="J776" s="2"/>
    </row>
    <row r="777" spans="10:10" x14ac:dyDescent="0.25">
      <c r="J777" s="2"/>
    </row>
    <row r="778" spans="10:10" x14ac:dyDescent="0.25">
      <c r="J778" s="2"/>
    </row>
    <row r="779" spans="10:10" x14ac:dyDescent="0.25">
      <c r="J779" s="2"/>
    </row>
    <row r="780" spans="10:10" x14ac:dyDescent="0.25">
      <c r="J780" s="2"/>
    </row>
    <row r="781" spans="10:10" x14ac:dyDescent="0.25">
      <c r="J781" s="2"/>
    </row>
    <row r="782" spans="10:10" x14ac:dyDescent="0.25">
      <c r="J782" s="2"/>
    </row>
    <row r="783" spans="10:10" x14ac:dyDescent="0.25">
      <c r="J783" s="2"/>
    </row>
    <row r="784" spans="10:10" x14ac:dyDescent="0.25">
      <c r="J784" s="2"/>
    </row>
    <row r="785" spans="10:10" x14ac:dyDescent="0.25">
      <c r="J785" s="2"/>
    </row>
    <row r="786" spans="10:10" x14ac:dyDescent="0.25">
      <c r="J786" s="2"/>
    </row>
    <row r="787" spans="10:10" x14ac:dyDescent="0.25">
      <c r="J787" s="2"/>
    </row>
    <row r="788" spans="10:10" x14ac:dyDescent="0.25">
      <c r="J788" s="2"/>
    </row>
    <row r="789" spans="10:10" x14ac:dyDescent="0.25">
      <c r="J789" s="2"/>
    </row>
    <row r="790" spans="10:10" x14ac:dyDescent="0.25">
      <c r="J790" s="2"/>
    </row>
    <row r="791" spans="10:10" x14ac:dyDescent="0.25">
      <c r="J791" s="2"/>
    </row>
    <row r="792" spans="10:10" x14ac:dyDescent="0.25">
      <c r="J792" s="2"/>
    </row>
    <row r="793" spans="10:10" x14ac:dyDescent="0.25">
      <c r="J793" s="2"/>
    </row>
    <row r="794" spans="10:10" x14ac:dyDescent="0.25">
      <c r="J794" s="2"/>
    </row>
    <row r="795" spans="10:10" x14ac:dyDescent="0.25">
      <c r="J795" s="2"/>
    </row>
    <row r="796" spans="10:10" x14ac:dyDescent="0.25">
      <c r="J796" s="2"/>
    </row>
    <row r="797" spans="10:10" x14ac:dyDescent="0.25">
      <c r="J797" s="2"/>
    </row>
    <row r="798" spans="10:10" x14ac:dyDescent="0.25">
      <c r="J798" s="2"/>
    </row>
    <row r="799" spans="10:10" x14ac:dyDescent="0.25">
      <c r="J799" s="2"/>
    </row>
    <row r="800" spans="10:10" x14ac:dyDescent="0.25">
      <c r="J800" s="2"/>
    </row>
    <row r="801" spans="10:10" x14ac:dyDescent="0.25">
      <c r="J801" s="2"/>
    </row>
    <row r="802" spans="10:10" x14ac:dyDescent="0.25">
      <c r="J802" s="2"/>
    </row>
    <row r="803" spans="10:10" x14ac:dyDescent="0.25">
      <c r="J803" s="2"/>
    </row>
    <row r="804" spans="10:10" x14ac:dyDescent="0.25">
      <c r="J804" s="2"/>
    </row>
    <row r="805" spans="10:10" x14ac:dyDescent="0.25">
      <c r="J805" s="2"/>
    </row>
    <row r="806" spans="10:10" x14ac:dyDescent="0.25">
      <c r="J806" s="2"/>
    </row>
    <row r="807" spans="10:10" x14ac:dyDescent="0.25">
      <c r="J807" s="2"/>
    </row>
    <row r="808" spans="10:10" x14ac:dyDescent="0.25">
      <c r="J808" s="2"/>
    </row>
    <row r="809" spans="10:10" x14ac:dyDescent="0.25">
      <c r="J809" s="2"/>
    </row>
    <row r="810" spans="10:10" x14ac:dyDescent="0.25">
      <c r="J810" s="2"/>
    </row>
    <row r="811" spans="10:10" x14ac:dyDescent="0.25">
      <c r="J811" s="2"/>
    </row>
    <row r="812" spans="10:10" x14ac:dyDescent="0.25">
      <c r="J812" s="2"/>
    </row>
    <row r="813" spans="10:10" x14ac:dyDescent="0.25">
      <c r="J813" s="2"/>
    </row>
    <row r="814" spans="10:10" x14ac:dyDescent="0.25">
      <c r="J814" s="2"/>
    </row>
    <row r="815" spans="10:10" x14ac:dyDescent="0.25">
      <c r="J815" s="2"/>
    </row>
    <row r="816" spans="10:10" x14ac:dyDescent="0.25">
      <c r="J816" s="2"/>
    </row>
    <row r="817" spans="10:10" x14ac:dyDescent="0.25">
      <c r="J817" s="2"/>
    </row>
    <row r="818" spans="10:10" x14ac:dyDescent="0.25">
      <c r="J818" s="2"/>
    </row>
    <row r="819" spans="10:10" x14ac:dyDescent="0.25">
      <c r="J819" s="2"/>
    </row>
    <row r="820" spans="10:10" x14ac:dyDescent="0.25">
      <c r="J820" s="2"/>
    </row>
    <row r="821" spans="10:10" x14ac:dyDescent="0.25">
      <c r="J821" s="2"/>
    </row>
    <row r="822" spans="10:10" x14ac:dyDescent="0.25">
      <c r="J822" s="2"/>
    </row>
    <row r="823" spans="10:10" x14ac:dyDescent="0.25">
      <c r="J823" s="2"/>
    </row>
    <row r="824" spans="10:10" x14ac:dyDescent="0.25">
      <c r="J824" s="2"/>
    </row>
    <row r="825" spans="10:10" x14ac:dyDescent="0.25">
      <c r="J825" s="2"/>
    </row>
    <row r="826" spans="10:10" x14ac:dyDescent="0.25">
      <c r="J826" s="2"/>
    </row>
    <row r="827" spans="10:10" x14ac:dyDescent="0.25">
      <c r="J827" s="2"/>
    </row>
    <row r="828" spans="10:10" x14ac:dyDescent="0.25">
      <c r="J828" s="2"/>
    </row>
    <row r="829" spans="10:10" x14ac:dyDescent="0.25">
      <c r="J829" s="2"/>
    </row>
    <row r="830" spans="10:10" x14ac:dyDescent="0.25">
      <c r="J830" s="2"/>
    </row>
    <row r="831" spans="10:10" x14ac:dyDescent="0.25">
      <c r="J831" s="2"/>
    </row>
    <row r="832" spans="10:10" x14ac:dyDescent="0.25">
      <c r="J832" s="2"/>
    </row>
    <row r="833" spans="10:10" x14ac:dyDescent="0.25">
      <c r="J833" s="2"/>
    </row>
    <row r="834" spans="10:10" x14ac:dyDescent="0.25">
      <c r="J834" s="2"/>
    </row>
    <row r="835" spans="10:10" x14ac:dyDescent="0.25">
      <c r="J835" s="2"/>
    </row>
    <row r="836" spans="10:10" x14ac:dyDescent="0.25">
      <c r="J836" s="2"/>
    </row>
    <row r="837" spans="10:10" x14ac:dyDescent="0.25">
      <c r="J837" s="2"/>
    </row>
    <row r="838" spans="10:10" x14ac:dyDescent="0.25">
      <c r="J838" s="2"/>
    </row>
    <row r="839" spans="10:10" x14ac:dyDescent="0.25">
      <c r="J839" s="2"/>
    </row>
    <row r="840" spans="10:10" x14ac:dyDescent="0.25">
      <c r="J840" s="2"/>
    </row>
    <row r="841" spans="10:10" x14ac:dyDescent="0.25">
      <c r="J841" s="2"/>
    </row>
    <row r="842" spans="10:10" x14ac:dyDescent="0.25">
      <c r="J842" s="2"/>
    </row>
    <row r="843" spans="10:10" x14ac:dyDescent="0.25">
      <c r="J843" s="2"/>
    </row>
    <row r="844" spans="10:10" x14ac:dyDescent="0.25">
      <c r="J844" s="2"/>
    </row>
    <row r="845" spans="10:10" x14ac:dyDescent="0.25">
      <c r="J845" s="2"/>
    </row>
    <row r="846" spans="10:10" x14ac:dyDescent="0.25">
      <c r="J846" s="2"/>
    </row>
    <row r="847" spans="10:10" x14ac:dyDescent="0.25">
      <c r="J847" s="2"/>
    </row>
    <row r="848" spans="10:10" x14ac:dyDescent="0.25">
      <c r="J848" s="2"/>
    </row>
    <row r="849" spans="10:10" x14ac:dyDescent="0.25">
      <c r="J849" s="2"/>
    </row>
    <row r="850" spans="10:10" x14ac:dyDescent="0.25">
      <c r="J850" s="2"/>
    </row>
    <row r="851" spans="10:10" x14ac:dyDescent="0.25">
      <c r="J851" s="2"/>
    </row>
    <row r="852" spans="10:10" x14ac:dyDescent="0.25">
      <c r="J852" s="2"/>
    </row>
    <row r="853" spans="10:10" x14ac:dyDescent="0.25">
      <c r="J853" s="2"/>
    </row>
    <row r="854" spans="10:10" x14ac:dyDescent="0.25">
      <c r="J854" s="2"/>
    </row>
    <row r="855" spans="10:10" x14ac:dyDescent="0.25">
      <c r="J855" s="2"/>
    </row>
    <row r="856" spans="10:10" x14ac:dyDescent="0.25">
      <c r="J856" s="2"/>
    </row>
    <row r="857" spans="10:10" x14ac:dyDescent="0.25">
      <c r="J857" s="2"/>
    </row>
    <row r="858" spans="10:10" x14ac:dyDescent="0.25">
      <c r="J858" s="2"/>
    </row>
    <row r="859" spans="10:10" x14ac:dyDescent="0.25">
      <c r="J859" s="2"/>
    </row>
    <row r="860" spans="10:10" x14ac:dyDescent="0.25">
      <c r="J860" s="2"/>
    </row>
    <row r="861" spans="10:10" x14ac:dyDescent="0.25">
      <c r="J861" s="2"/>
    </row>
    <row r="862" spans="10:10" x14ac:dyDescent="0.25">
      <c r="J862" s="2"/>
    </row>
    <row r="863" spans="10:10" x14ac:dyDescent="0.25">
      <c r="J863" s="2"/>
    </row>
    <row r="864" spans="10:10" x14ac:dyDescent="0.25">
      <c r="J864" s="2"/>
    </row>
    <row r="865" spans="10:10" x14ac:dyDescent="0.25">
      <c r="J865" s="2"/>
    </row>
    <row r="866" spans="10:10" x14ac:dyDescent="0.25">
      <c r="J866" s="2"/>
    </row>
    <row r="867" spans="10:10" x14ac:dyDescent="0.25">
      <c r="J867" s="2"/>
    </row>
    <row r="868" spans="10:10" x14ac:dyDescent="0.25">
      <c r="J868" s="2"/>
    </row>
    <row r="869" spans="10:10" x14ac:dyDescent="0.25">
      <c r="J869" s="2"/>
    </row>
    <row r="870" spans="10:10" x14ac:dyDescent="0.25">
      <c r="J870" s="2"/>
    </row>
    <row r="871" spans="10:10" x14ac:dyDescent="0.25">
      <c r="J871" s="2"/>
    </row>
    <row r="872" spans="10:10" x14ac:dyDescent="0.25">
      <c r="J872" s="2"/>
    </row>
    <row r="873" spans="10:10" x14ac:dyDescent="0.25">
      <c r="J873" s="2"/>
    </row>
    <row r="874" spans="10:10" x14ac:dyDescent="0.25">
      <c r="J874" s="2"/>
    </row>
    <row r="875" spans="10:10" x14ac:dyDescent="0.25">
      <c r="J875" s="2"/>
    </row>
    <row r="876" spans="10:10" x14ac:dyDescent="0.25">
      <c r="J876" s="2"/>
    </row>
    <row r="877" spans="10:10" x14ac:dyDescent="0.25">
      <c r="J877" s="2"/>
    </row>
    <row r="878" spans="10:10" x14ac:dyDescent="0.25">
      <c r="J878" s="2"/>
    </row>
    <row r="879" spans="10:10" x14ac:dyDescent="0.25">
      <c r="J879" s="2"/>
    </row>
    <row r="880" spans="10:10" x14ac:dyDescent="0.25">
      <c r="J880" s="2"/>
    </row>
    <row r="881" spans="10:10" x14ac:dyDescent="0.25">
      <c r="J881" s="2"/>
    </row>
    <row r="882" spans="10:10" x14ac:dyDescent="0.25">
      <c r="J882" s="2"/>
    </row>
    <row r="883" spans="10:10" x14ac:dyDescent="0.25">
      <c r="J883" s="2"/>
    </row>
    <row r="884" spans="10:10" x14ac:dyDescent="0.25">
      <c r="J884" s="2"/>
    </row>
    <row r="885" spans="10:10" x14ac:dyDescent="0.25">
      <c r="J885" s="2"/>
    </row>
    <row r="886" spans="10:10" x14ac:dyDescent="0.25">
      <c r="J886" s="2"/>
    </row>
    <row r="887" spans="10:10" x14ac:dyDescent="0.25">
      <c r="J887" s="2"/>
    </row>
    <row r="888" spans="10:10" x14ac:dyDescent="0.25">
      <c r="J888" s="2"/>
    </row>
    <row r="889" spans="10:10" x14ac:dyDescent="0.25">
      <c r="J889" s="2"/>
    </row>
    <row r="890" spans="10:10" x14ac:dyDescent="0.25">
      <c r="J890" s="2"/>
    </row>
    <row r="891" spans="10:10" x14ac:dyDescent="0.25">
      <c r="J891" s="2"/>
    </row>
    <row r="892" spans="10:10" x14ac:dyDescent="0.25">
      <c r="J892" s="2"/>
    </row>
    <row r="893" spans="10:10" x14ac:dyDescent="0.25">
      <c r="J893" s="2"/>
    </row>
    <row r="894" spans="10:10" x14ac:dyDescent="0.25">
      <c r="J894" s="2"/>
    </row>
    <row r="895" spans="10:10" x14ac:dyDescent="0.25">
      <c r="J895" s="2"/>
    </row>
    <row r="896" spans="10:10" x14ac:dyDescent="0.25">
      <c r="J896" s="2"/>
    </row>
    <row r="897" spans="10:10" x14ac:dyDescent="0.25">
      <c r="J897" s="2"/>
    </row>
    <row r="898" spans="10:10" x14ac:dyDescent="0.25">
      <c r="J898" s="2"/>
    </row>
    <row r="899" spans="10:10" x14ac:dyDescent="0.25">
      <c r="J899" s="2"/>
    </row>
    <row r="900" spans="10:10" x14ac:dyDescent="0.25">
      <c r="J900" s="2"/>
    </row>
    <row r="901" spans="10:10" x14ac:dyDescent="0.25">
      <c r="J901" s="2"/>
    </row>
    <row r="902" spans="10:10" x14ac:dyDescent="0.25">
      <c r="J902" s="2"/>
    </row>
    <row r="903" spans="10:10" x14ac:dyDescent="0.25">
      <c r="J903" s="2"/>
    </row>
    <row r="904" spans="10:10" x14ac:dyDescent="0.25">
      <c r="J904" s="2"/>
    </row>
    <row r="905" spans="10:10" x14ac:dyDescent="0.25">
      <c r="J905" s="2"/>
    </row>
    <row r="906" spans="10:10" x14ac:dyDescent="0.25">
      <c r="J906" s="2"/>
    </row>
    <row r="907" spans="10:10" x14ac:dyDescent="0.25">
      <c r="J907" s="2"/>
    </row>
    <row r="908" spans="10:10" x14ac:dyDescent="0.25">
      <c r="J908" s="2"/>
    </row>
    <row r="909" spans="10:10" x14ac:dyDescent="0.25">
      <c r="J909" s="2"/>
    </row>
    <row r="910" spans="10:10" x14ac:dyDescent="0.25">
      <c r="J910" s="2"/>
    </row>
    <row r="911" spans="10:10" x14ac:dyDescent="0.25">
      <c r="J911" s="2"/>
    </row>
    <row r="912" spans="10:10" x14ac:dyDescent="0.25">
      <c r="J912" s="2"/>
    </row>
    <row r="913" spans="10:10" x14ac:dyDescent="0.25">
      <c r="J913" s="2"/>
    </row>
    <row r="914" spans="10:10" x14ac:dyDescent="0.25">
      <c r="J914" s="2"/>
    </row>
    <row r="915" spans="10:10" x14ac:dyDescent="0.25">
      <c r="J915" s="2"/>
    </row>
    <row r="916" spans="10:10" x14ac:dyDescent="0.25">
      <c r="J916" s="2"/>
    </row>
    <row r="917" spans="10:10" x14ac:dyDescent="0.25">
      <c r="J917" s="2"/>
    </row>
    <row r="918" spans="10:10" x14ac:dyDescent="0.25">
      <c r="J918" s="2"/>
    </row>
    <row r="919" spans="10:10" x14ac:dyDescent="0.25">
      <c r="J919" s="2"/>
    </row>
    <row r="920" spans="10:10" x14ac:dyDescent="0.25">
      <c r="J920" s="2"/>
    </row>
    <row r="921" spans="10:10" x14ac:dyDescent="0.25">
      <c r="J921" s="2"/>
    </row>
    <row r="922" spans="10:10" x14ac:dyDescent="0.25">
      <c r="J922" s="2"/>
    </row>
    <row r="923" spans="10:10" x14ac:dyDescent="0.25">
      <c r="J923" s="2"/>
    </row>
    <row r="924" spans="10:10" x14ac:dyDescent="0.25">
      <c r="J924" s="2"/>
    </row>
    <row r="925" spans="10:10" x14ac:dyDescent="0.25">
      <c r="J925" s="2"/>
    </row>
    <row r="926" spans="10:10" x14ac:dyDescent="0.25">
      <c r="J926" s="2"/>
    </row>
    <row r="927" spans="10:10" x14ac:dyDescent="0.25">
      <c r="J927" s="2"/>
    </row>
    <row r="928" spans="10:10" x14ac:dyDescent="0.25">
      <c r="J928" s="2"/>
    </row>
    <row r="929" spans="10:10" x14ac:dyDescent="0.25">
      <c r="J929" s="2"/>
    </row>
    <row r="930" spans="10:10" x14ac:dyDescent="0.25">
      <c r="J930" s="2"/>
    </row>
    <row r="931" spans="10:10" x14ac:dyDescent="0.25">
      <c r="J931" s="2"/>
    </row>
    <row r="932" spans="10:10" x14ac:dyDescent="0.25">
      <c r="J932" s="2"/>
    </row>
    <row r="933" spans="10:10" x14ac:dyDescent="0.25">
      <c r="J933" s="2"/>
    </row>
    <row r="934" spans="10:10" x14ac:dyDescent="0.25">
      <c r="J934" s="2"/>
    </row>
    <row r="935" spans="10:10" x14ac:dyDescent="0.25">
      <c r="J935" s="2"/>
    </row>
    <row r="936" spans="10:10" x14ac:dyDescent="0.25">
      <c r="J936" s="2"/>
    </row>
    <row r="937" spans="10:10" x14ac:dyDescent="0.25">
      <c r="J937" s="2"/>
    </row>
    <row r="938" spans="10:10" x14ac:dyDescent="0.25">
      <c r="J938" s="2"/>
    </row>
    <row r="939" spans="10:10" x14ac:dyDescent="0.25">
      <c r="J939" s="2"/>
    </row>
    <row r="940" spans="10:10" x14ac:dyDescent="0.25">
      <c r="J940" s="2"/>
    </row>
    <row r="941" spans="10:10" x14ac:dyDescent="0.25">
      <c r="J941" s="2"/>
    </row>
    <row r="942" spans="10:10" x14ac:dyDescent="0.25">
      <c r="J942" s="2"/>
    </row>
    <row r="943" spans="10:10" x14ac:dyDescent="0.25">
      <c r="J943" s="2"/>
    </row>
    <row r="944" spans="10:10" x14ac:dyDescent="0.25">
      <c r="J944" s="2"/>
    </row>
    <row r="945" spans="10:10" x14ac:dyDescent="0.25">
      <c r="J945" s="2"/>
    </row>
    <row r="946" spans="10:10" x14ac:dyDescent="0.25">
      <c r="J946" s="2"/>
    </row>
    <row r="947" spans="10:10" x14ac:dyDescent="0.25">
      <c r="J947" s="2"/>
    </row>
    <row r="948" spans="10:10" x14ac:dyDescent="0.25">
      <c r="J948" s="2"/>
    </row>
    <row r="949" spans="10:10" x14ac:dyDescent="0.25">
      <c r="J949" s="2"/>
    </row>
    <row r="950" spans="10:10" x14ac:dyDescent="0.25">
      <c r="J950" s="2"/>
    </row>
    <row r="951" spans="10:10" x14ac:dyDescent="0.25">
      <c r="J951" s="2"/>
    </row>
    <row r="952" spans="10:10" x14ac:dyDescent="0.25">
      <c r="J952" s="2"/>
    </row>
    <row r="953" spans="10:10" x14ac:dyDescent="0.25">
      <c r="J953" s="2"/>
    </row>
    <row r="954" spans="10:10" x14ac:dyDescent="0.25">
      <c r="J954" s="2"/>
    </row>
    <row r="955" spans="10:10" x14ac:dyDescent="0.25">
      <c r="J955" s="2"/>
    </row>
    <row r="956" spans="10:10" x14ac:dyDescent="0.25">
      <c r="J956" s="2"/>
    </row>
    <row r="957" spans="10:10" x14ac:dyDescent="0.25">
      <c r="J957" s="2"/>
    </row>
    <row r="958" spans="10:10" x14ac:dyDescent="0.25">
      <c r="J958" s="2"/>
    </row>
    <row r="959" spans="10:10" x14ac:dyDescent="0.25">
      <c r="J959" s="2"/>
    </row>
    <row r="960" spans="10:10" x14ac:dyDescent="0.25">
      <c r="J960" s="2"/>
    </row>
    <row r="961" spans="10:10" x14ac:dyDescent="0.25">
      <c r="J961" s="2"/>
    </row>
    <row r="962" spans="10:10" x14ac:dyDescent="0.25">
      <c r="J962" s="2"/>
    </row>
    <row r="963" spans="10:10" x14ac:dyDescent="0.25">
      <c r="J963" s="2"/>
    </row>
    <row r="964" spans="10:10" x14ac:dyDescent="0.25">
      <c r="J964" s="2"/>
    </row>
    <row r="965" spans="10:10" x14ac:dyDescent="0.25">
      <c r="J965" s="2"/>
    </row>
    <row r="966" spans="10:10" x14ac:dyDescent="0.25">
      <c r="J966" s="2"/>
    </row>
    <row r="967" spans="10:10" x14ac:dyDescent="0.25">
      <c r="J967" s="2"/>
    </row>
    <row r="968" spans="10:10" x14ac:dyDescent="0.25">
      <c r="J968" s="2"/>
    </row>
    <row r="969" spans="10:10" x14ac:dyDescent="0.25">
      <c r="J969" s="2"/>
    </row>
    <row r="970" spans="10:10" x14ac:dyDescent="0.25">
      <c r="J970" s="2"/>
    </row>
    <row r="971" spans="10:10" x14ac:dyDescent="0.25">
      <c r="J971" s="2"/>
    </row>
    <row r="972" spans="10:10" x14ac:dyDescent="0.25">
      <c r="J972" s="2"/>
    </row>
    <row r="973" spans="10:10" x14ac:dyDescent="0.25">
      <c r="J973" s="2"/>
    </row>
    <row r="974" spans="10:10" x14ac:dyDescent="0.25">
      <c r="J974" s="2"/>
    </row>
    <row r="975" spans="10:10" x14ac:dyDescent="0.25">
      <c r="J975" s="2"/>
    </row>
    <row r="976" spans="10:10" x14ac:dyDescent="0.25">
      <c r="J976" s="2"/>
    </row>
    <row r="977" spans="10:10" x14ac:dyDescent="0.25">
      <c r="J977" s="2"/>
    </row>
    <row r="978" spans="10:10" x14ac:dyDescent="0.25">
      <c r="J978" s="2"/>
    </row>
    <row r="979" spans="10:10" x14ac:dyDescent="0.25">
      <c r="J979" s="2"/>
    </row>
    <row r="980" spans="10:10" x14ac:dyDescent="0.25">
      <c r="J980" s="2"/>
    </row>
    <row r="981" spans="10:10" x14ac:dyDescent="0.25">
      <c r="J981" s="2"/>
    </row>
    <row r="982" spans="10:10" x14ac:dyDescent="0.25">
      <c r="J982" s="2"/>
    </row>
    <row r="983" spans="10:10" x14ac:dyDescent="0.25">
      <c r="J983" s="2"/>
    </row>
    <row r="984" spans="10:10" x14ac:dyDescent="0.25">
      <c r="J984" s="2"/>
    </row>
    <row r="985" spans="10:10" x14ac:dyDescent="0.25">
      <c r="J985" s="2"/>
    </row>
    <row r="986" spans="10:10" x14ac:dyDescent="0.25">
      <c r="J986" s="2"/>
    </row>
    <row r="987" spans="10:10" x14ac:dyDescent="0.25">
      <c r="J987" s="2"/>
    </row>
    <row r="988" spans="10:10" x14ac:dyDescent="0.25">
      <c r="J988" s="2"/>
    </row>
    <row r="989" spans="10:10" x14ac:dyDescent="0.25">
      <c r="J989" s="2"/>
    </row>
    <row r="990" spans="10:10" x14ac:dyDescent="0.25">
      <c r="J990" s="2"/>
    </row>
    <row r="991" spans="10:10" x14ac:dyDescent="0.25">
      <c r="J991" s="2"/>
    </row>
    <row r="992" spans="10:10" x14ac:dyDescent="0.25">
      <c r="J992" s="2"/>
    </row>
    <row r="993" spans="10:10" x14ac:dyDescent="0.25">
      <c r="J993" s="2"/>
    </row>
    <row r="994" spans="10:10" x14ac:dyDescent="0.25">
      <c r="J994" s="2"/>
    </row>
    <row r="995" spans="10:10" x14ac:dyDescent="0.25">
      <c r="J995" s="2"/>
    </row>
    <row r="996" spans="10:10" x14ac:dyDescent="0.25">
      <c r="J996" s="2"/>
    </row>
    <row r="997" spans="10:10" x14ac:dyDescent="0.25">
      <c r="J997" s="2"/>
    </row>
    <row r="998" spans="10:10" x14ac:dyDescent="0.25">
      <c r="J998" s="2"/>
    </row>
    <row r="999" spans="10:10" x14ac:dyDescent="0.25">
      <c r="J999" s="2"/>
    </row>
    <row r="1000" spans="10:10" x14ac:dyDescent="0.25">
      <c r="J1000" s="2"/>
    </row>
    <row r="1001" spans="10:10" x14ac:dyDescent="0.25">
      <c r="J1001" s="2"/>
    </row>
    <row r="1002" spans="10:10" x14ac:dyDescent="0.25">
      <c r="J1002" s="2"/>
    </row>
    <row r="1003" spans="10:10" x14ac:dyDescent="0.25">
      <c r="J1003" s="2"/>
    </row>
  </sheetData>
  <mergeCells count="20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A91:F95"/>
    <mergeCell ref="G91:K95"/>
    <mergeCell ref="L91:N91"/>
    <mergeCell ref="O91:P91"/>
    <mergeCell ref="L92:N92"/>
    <mergeCell ref="O92:P92"/>
    <mergeCell ref="L93:P93"/>
    <mergeCell ref="L94:O94"/>
    <mergeCell ref="L95:O95"/>
    <mergeCell ref="B100:P100"/>
    <mergeCell ref="A101:C101"/>
    <mergeCell ref="D101:I101"/>
    <mergeCell ref="J101:K101"/>
    <mergeCell ref="L101:P101"/>
    <mergeCell ref="B96:P96"/>
    <mergeCell ref="A97:P97"/>
    <mergeCell ref="B98:F98"/>
    <mergeCell ref="G98:K98"/>
    <mergeCell ref="L98:P98"/>
    <mergeCell ref="B99:P9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V106"/>
  <sheetViews>
    <sheetView view="pageBreakPreview" zoomScale="90" zoomScaleSheetLayoutView="9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9" width="10.7109375" customWidth="1"/>
    <col min="10" max="10" width="10.7109375" style="97" customWidth="1"/>
    <col min="11" max="16" width="10.7109375" customWidth="1"/>
  </cols>
  <sheetData>
    <row r="1" spans="1:22" ht="4.9000000000000004" customHeight="1" thickBot="1" x14ac:dyDescent="0.3"/>
    <row r="2" spans="1:22" s="100" customFormat="1" ht="30" customHeight="1" x14ac:dyDescent="0.25">
      <c r="A2" s="674"/>
      <c r="B2" s="675"/>
      <c r="C2" s="676"/>
      <c r="D2" s="677"/>
      <c r="E2" s="678" t="s">
        <v>149</v>
      </c>
      <c r="F2" s="679"/>
      <c r="G2" s="679"/>
      <c r="H2" s="679"/>
      <c r="I2" s="679"/>
      <c r="J2" s="679"/>
      <c r="K2" s="679"/>
      <c r="L2" s="679"/>
      <c r="M2" s="679"/>
      <c r="N2" s="679"/>
      <c r="O2" s="680"/>
      <c r="P2" s="681"/>
    </row>
    <row r="3" spans="1:22" s="100" customFormat="1" ht="20.45" customHeight="1" thickBot="1" x14ac:dyDescent="0.3">
      <c r="A3" s="674"/>
      <c r="B3" s="682"/>
      <c r="C3" s="421"/>
      <c r="D3" s="683"/>
      <c r="E3" s="684"/>
      <c r="F3" s="685"/>
      <c r="G3" s="685"/>
      <c r="H3" s="685"/>
      <c r="I3" s="685"/>
      <c r="J3" s="685"/>
      <c r="K3" s="685"/>
      <c r="L3" s="685"/>
      <c r="M3" s="685"/>
      <c r="N3" s="685"/>
      <c r="O3" s="686"/>
      <c r="P3" s="687"/>
    </row>
    <row r="4" spans="1:22" s="101" customFormat="1" ht="4.5" customHeight="1" thickBot="1" x14ac:dyDescent="0.3">
      <c r="A4" s="99"/>
      <c r="B4" s="577"/>
      <c r="C4" s="451"/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100"/>
      <c r="R4" s="100"/>
      <c r="S4" s="100"/>
      <c r="T4" s="100"/>
      <c r="U4" s="100"/>
      <c r="V4" s="100"/>
    </row>
    <row r="5" spans="1:22" s="108" customFormat="1" ht="28.5" customHeight="1" thickBot="1" x14ac:dyDescent="0.3">
      <c r="A5" s="102"/>
      <c r="B5" s="103" t="s">
        <v>0</v>
      </c>
      <c r="C5" s="578">
        <v>43060</v>
      </c>
      <c r="D5" s="579"/>
      <c r="E5" s="104" t="s">
        <v>1</v>
      </c>
      <c r="F5" s="105">
        <v>2</v>
      </c>
      <c r="G5" s="106" t="s">
        <v>2</v>
      </c>
      <c r="H5" s="401" t="s">
        <v>150</v>
      </c>
      <c r="I5" s="402"/>
      <c r="J5" s="402"/>
      <c r="K5" s="402"/>
      <c r="L5" s="402"/>
      <c r="M5" s="402"/>
      <c r="N5" s="402"/>
      <c r="O5" s="402"/>
      <c r="P5" s="403"/>
      <c r="Q5" s="107"/>
      <c r="R5" s="107"/>
      <c r="S5" s="107"/>
      <c r="T5" s="107"/>
      <c r="U5" s="107"/>
      <c r="V5" s="107"/>
    </row>
    <row r="6" spans="1:22" s="113" customFormat="1" ht="23.25" customHeight="1" thickBot="1" x14ac:dyDescent="0.3">
      <c r="A6" s="109"/>
      <c r="B6" s="561" t="s">
        <v>3</v>
      </c>
      <c r="C6" s="562"/>
      <c r="D6" s="563" t="s">
        <v>4</v>
      </c>
      <c r="E6" s="564"/>
      <c r="F6" s="564"/>
      <c r="G6" s="564"/>
      <c r="H6" s="564"/>
      <c r="I6" s="565"/>
      <c r="J6" s="110" t="s">
        <v>5</v>
      </c>
      <c r="K6" s="566" t="s">
        <v>111</v>
      </c>
      <c r="L6" s="565"/>
      <c r="M6" s="566" t="s">
        <v>112</v>
      </c>
      <c r="N6" s="567"/>
      <c r="O6" s="111" t="s">
        <v>8</v>
      </c>
      <c r="P6" s="112">
        <v>2091</v>
      </c>
    </row>
    <row r="7" spans="1:22" s="108" customFormat="1" ht="30.75" customHeight="1" x14ac:dyDescent="0.25">
      <c r="B7" s="568" t="s">
        <v>9</v>
      </c>
      <c r="C7" s="569" t="s">
        <v>10</v>
      </c>
      <c r="D7" s="539"/>
      <c r="E7" s="114"/>
      <c r="F7" s="570" t="s">
        <v>11</v>
      </c>
      <c r="G7" s="571"/>
      <c r="H7" s="571"/>
      <c r="I7" s="571"/>
      <c r="J7" s="572" t="s">
        <v>12</v>
      </c>
      <c r="K7" s="573"/>
      <c r="L7" s="573"/>
      <c r="M7" s="574"/>
      <c r="N7" s="575" t="s">
        <v>113</v>
      </c>
      <c r="O7" s="576"/>
      <c r="P7" s="115" t="s">
        <v>14</v>
      </c>
    </row>
    <row r="8" spans="1:22" s="108" customFormat="1" ht="16.5" thickBot="1" x14ac:dyDescent="0.3">
      <c r="B8" s="514"/>
      <c r="C8" s="530" t="s">
        <v>15</v>
      </c>
      <c r="D8" s="529"/>
      <c r="E8" s="116" t="s">
        <v>16</v>
      </c>
      <c r="F8" s="540" t="s">
        <v>17</v>
      </c>
      <c r="G8" s="541"/>
      <c r="H8" s="541"/>
      <c r="I8" s="541"/>
      <c r="J8" s="542"/>
      <c r="K8" s="543"/>
      <c r="L8" s="543"/>
      <c r="M8" s="544"/>
      <c r="N8" s="545"/>
      <c r="O8" s="546"/>
      <c r="P8" s="117"/>
    </row>
    <row r="9" spans="1:22" s="108" customFormat="1" ht="14.25" customHeight="1" x14ac:dyDescent="0.25">
      <c r="B9" s="547" t="s">
        <v>18</v>
      </c>
      <c r="C9" s="550" t="s">
        <v>19</v>
      </c>
      <c r="D9" s="551" t="s">
        <v>20</v>
      </c>
      <c r="E9" s="536"/>
      <c r="F9" s="118"/>
      <c r="G9" s="552" t="s">
        <v>21</v>
      </c>
      <c r="H9" s="553" t="s">
        <v>22</v>
      </c>
      <c r="I9" s="539"/>
      <c r="J9" s="119"/>
      <c r="K9" s="550" t="s">
        <v>23</v>
      </c>
      <c r="L9" s="554" t="s">
        <v>114</v>
      </c>
      <c r="M9" s="555"/>
      <c r="N9" s="556"/>
      <c r="O9" s="556"/>
      <c r="P9" s="557"/>
    </row>
    <row r="10" spans="1:22" s="108" customFormat="1" ht="16.5" thickBot="1" x14ac:dyDescent="0.3">
      <c r="B10" s="548"/>
      <c r="C10" s="498"/>
      <c r="D10" s="534" t="s">
        <v>25</v>
      </c>
      <c r="E10" s="529"/>
      <c r="F10" s="120" t="s">
        <v>16</v>
      </c>
      <c r="G10" s="498"/>
      <c r="H10" s="534" t="s">
        <v>26</v>
      </c>
      <c r="I10" s="529"/>
      <c r="J10" s="121" t="s">
        <v>16</v>
      </c>
      <c r="K10" s="498"/>
      <c r="L10" s="558"/>
      <c r="M10" s="559"/>
      <c r="N10" s="559"/>
      <c r="O10" s="559"/>
      <c r="P10" s="560"/>
    </row>
    <row r="11" spans="1:22" s="108" customFormat="1" ht="18.75" customHeight="1" x14ac:dyDescent="0.25">
      <c r="A11" s="102"/>
      <c r="B11" s="548"/>
      <c r="C11" s="535" t="s">
        <v>27</v>
      </c>
      <c r="D11" s="536"/>
      <c r="E11" s="122">
        <v>0.63194444444444442</v>
      </c>
      <c r="F11" s="537" t="s">
        <v>28</v>
      </c>
      <c r="G11" s="536"/>
      <c r="H11" s="123">
        <v>1.1499999999999999</v>
      </c>
      <c r="I11" s="538" t="s">
        <v>29</v>
      </c>
      <c r="J11" s="539"/>
      <c r="K11" s="123">
        <v>12</v>
      </c>
      <c r="L11" s="535" t="s">
        <v>30</v>
      </c>
      <c r="M11" s="536"/>
      <c r="N11" s="124">
        <v>2.2999999999999998</v>
      </c>
      <c r="O11" s="526" t="s">
        <v>115</v>
      </c>
      <c r="P11" s="527"/>
    </row>
    <row r="12" spans="1:22" s="108" customFormat="1" ht="18.75" customHeight="1" thickBot="1" x14ac:dyDescent="0.3">
      <c r="A12" s="102"/>
      <c r="B12" s="549"/>
      <c r="C12" s="528" t="s">
        <v>32</v>
      </c>
      <c r="D12" s="529"/>
      <c r="E12" s="122">
        <v>0.6875</v>
      </c>
      <c r="F12" s="530" t="s">
        <v>33</v>
      </c>
      <c r="G12" s="529"/>
      <c r="H12" s="123">
        <v>1.1499999999999999</v>
      </c>
      <c r="I12" s="531" t="s">
        <v>34</v>
      </c>
      <c r="J12" s="529"/>
      <c r="K12" s="122">
        <v>0.64236111111111105</v>
      </c>
      <c r="L12" s="528" t="s">
        <v>35</v>
      </c>
      <c r="M12" s="529"/>
      <c r="N12" s="125">
        <v>0.2</v>
      </c>
      <c r="O12" s="532">
        <v>0</v>
      </c>
      <c r="P12" s="533"/>
    </row>
    <row r="13" spans="1:22" s="108" customFormat="1" ht="21" customHeight="1" x14ac:dyDescent="0.25">
      <c r="A13" s="102"/>
      <c r="B13" s="512" t="s">
        <v>36</v>
      </c>
      <c r="C13" s="515" t="s">
        <v>116</v>
      </c>
      <c r="D13" s="516"/>
      <c r="E13" s="516"/>
      <c r="F13" s="517" t="s">
        <v>117</v>
      </c>
      <c r="G13" s="516"/>
      <c r="H13" s="516"/>
      <c r="I13" s="516"/>
      <c r="J13" s="517" t="s">
        <v>118</v>
      </c>
      <c r="K13" s="516"/>
      <c r="L13" s="516"/>
      <c r="M13" s="516"/>
      <c r="N13" s="518" t="s">
        <v>119</v>
      </c>
      <c r="O13" s="516"/>
      <c r="P13" s="519"/>
      <c r="Q13" s="126"/>
      <c r="R13" s="107"/>
      <c r="S13" s="107"/>
      <c r="T13" s="107"/>
      <c r="U13" s="107"/>
      <c r="V13" s="107"/>
    </row>
    <row r="14" spans="1:22" s="108" customFormat="1" ht="21" customHeight="1" x14ac:dyDescent="0.25">
      <c r="A14" s="102"/>
      <c r="B14" s="513"/>
      <c r="C14" s="520" t="s">
        <v>120</v>
      </c>
      <c r="D14" s="410"/>
      <c r="E14" s="410"/>
      <c r="F14" s="521" t="s">
        <v>121</v>
      </c>
      <c r="G14" s="410"/>
      <c r="H14" s="410"/>
      <c r="I14" s="410"/>
      <c r="J14" s="522" t="s">
        <v>122</v>
      </c>
      <c r="K14" s="410"/>
      <c r="L14" s="410"/>
      <c r="M14" s="410"/>
      <c r="N14" s="523"/>
      <c r="O14" s="436"/>
      <c r="P14" s="524"/>
      <c r="Q14" s="107"/>
      <c r="R14" s="107"/>
      <c r="S14" s="107"/>
      <c r="T14" s="107"/>
      <c r="U14" s="107"/>
      <c r="V14" s="107"/>
    </row>
    <row r="15" spans="1:22" s="108" customFormat="1" ht="21" customHeight="1" thickBot="1" x14ac:dyDescent="0.3">
      <c r="A15" s="102"/>
      <c r="B15" s="514"/>
      <c r="C15" s="525" t="s">
        <v>123</v>
      </c>
      <c r="D15" s="499"/>
      <c r="E15" s="499"/>
      <c r="F15" s="499" t="s">
        <v>124</v>
      </c>
      <c r="G15" s="500"/>
      <c r="H15" s="500"/>
      <c r="I15" s="500"/>
      <c r="J15" s="499" t="s">
        <v>46</v>
      </c>
      <c r="K15" s="500"/>
      <c r="L15" s="500"/>
      <c r="M15" s="500"/>
      <c r="N15" s="501"/>
      <c r="O15" s="502"/>
      <c r="P15" s="503"/>
      <c r="Q15" s="107"/>
      <c r="R15" s="107"/>
      <c r="S15" s="107"/>
      <c r="T15" s="107"/>
      <c r="U15" s="107"/>
      <c r="V15" s="107"/>
    </row>
    <row r="16" spans="1:22" s="108" customFormat="1" ht="16.5" customHeight="1" x14ac:dyDescent="0.25">
      <c r="A16" s="102"/>
      <c r="B16" s="504" t="s">
        <v>47</v>
      </c>
      <c r="C16" s="506" t="s">
        <v>48</v>
      </c>
      <c r="D16" s="506" t="s">
        <v>125</v>
      </c>
      <c r="E16" s="508" t="s">
        <v>50</v>
      </c>
      <c r="F16" s="509" t="s">
        <v>126</v>
      </c>
      <c r="G16" s="451"/>
      <c r="H16" s="506" t="s">
        <v>52</v>
      </c>
      <c r="I16" s="511" t="s">
        <v>53</v>
      </c>
      <c r="J16" s="127" t="s">
        <v>127</v>
      </c>
      <c r="K16" s="128"/>
      <c r="L16" s="129" t="s">
        <v>128</v>
      </c>
      <c r="M16" s="129" t="s">
        <v>129</v>
      </c>
      <c r="N16" s="129" t="s">
        <v>129</v>
      </c>
      <c r="O16" s="129" t="s">
        <v>130</v>
      </c>
      <c r="P16" s="130" t="s">
        <v>58</v>
      </c>
    </row>
    <row r="17" spans="1:22" s="108" customFormat="1" ht="13.5" customHeight="1" thickBot="1" x14ac:dyDescent="0.3">
      <c r="A17" s="131"/>
      <c r="B17" s="505"/>
      <c r="C17" s="507"/>
      <c r="D17" s="507"/>
      <c r="E17" s="507"/>
      <c r="F17" s="510"/>
      <c r="G17" s="436"/>
      <c r="H17" s="507"/>
      <c r="I17" s="453"/>
      <c r="J17" s="132" t="s">
        <v>59</v>
      </c>
      <c r="K17" s="133" t="s">
        <v>60</v>
      </c>
      <c r="L17" s="133" t="s">
        <v>131</v>
      </c>
      <c r="M17" s="133" t="s">
        <v>132</v>
      </c>
      <c r="N17" s="133" t="s">
        <v>63</v>
      </c>
      <c r="O17" s="133" t="s">
        <v>64</v>
      </c>
      <c r="P17" s="134" t="s">
        <v>65</v>
      </c>
    </row>
    <row r="18" spans="1:22" s="145" customFormat="1" ht="13.5" customHeight="1" thickBot="1" x14ac:dyDescent="0.3">
      <c r="A18" s="135"/>
      <c r="B18" s="136"/>
      <c r="C18" s="137">
        <f>+O12</f>
        <v>0</v>
      </c>
      <c r="D18" s="137">
        <v>7.0000000000000007E-2</v>
      </c>
      <c r="E18" s="138"/>
      <c r="F18" s="139"/>
      <c r="G18" s="140"/>
      <c r="H18" s="141"/>
      <c r="I18" s="142"/>
      <c r="J18" s="143"/>
      <c r="K18" s="138"/>
      <c r="L18" s="138"/>
      <c r="M18" s="138"/>
      <c r="N18" s="138"/>
      <c r="O18" s="138"/>
      <c r="P18" s="144"/>
      <c r="Q18" s="135"/>
      <c r="R18" s="135"/>
      <c r="S18" s="135"/>
      <c r="T18" s="135"/>
      <c r="U18" s="135"/>
      <c r="V18" s="135"/>
    </row>
    <row r="19" spans="1:22" s="145" customFormat="1" ht="13.5" customHeight="1" x14ac:dyDescent="0.25">
      <c r="A19" s="135"/>
      <c r="B19" s="495">
        <v>1</v>
      </c>
      <c r="C19" s="497">
        <f>+C18+$N$12</f>
        <v>0.2</v>
      </c>
      <c r="D19" s="475">
        <v>8.5000000000000006E-2</v>
      </c>
      <c r="E19" s="475">
        <v>6.2E-2</v>
      </c>
      <c r="F19" s="146" t="s">
        <v>66</v>
      </c>
      <c r="G19" s="147">
        <v>0</v>
      </c>
      <c r="H19" s="148"/>
      <c r="I19" s="149"/>
      <c r="J19" s="150"/>
      <c r="K19" s="475">
        <f>+IF(E19&lt;=0.125,(J21),(IF(E19&lt;0.16,((J20+2*J21+J22)/4),IF(E19&gt;=0.16,((J19+3*J20+2*J21+3*J22+J23)/10)))))</f>
        <v>0.57699999999999996</v>
      </c>
      <c r="L19" s="475">
        <f>ROUND((D18+D19)/2*(C19-C18),3)</f>
        <v>1.6E-2</v>
      </c>
      <c r="M19" s="475">
        <f>ROUND(+K19*L19,4)</f>
        <v>9.1999999999999998E-3</v>
      </c>
      <c r="N19" s="477">
        <f>ROUND(+M19/$M$93*100,1)</f>
        <v>10.7</v>
      </c>
      <c r="O19" s="478"/>
      <c r="P19" s="479"/>
      <c r="Q19" s="135"/>
      <c r="R19" s="151"/>
      <c r="S19" s="135"/>
      <c r="U19" s="135"/>
      <c r="V19" s="135"/>
    </row>
    <row r="20" spans="1:22" s="145" customFormat="1" ht="13.5" customHeight="1" x14ac:dyDescent="0.25">
      <c r="A20" s="135"/>
      <c r="B20" s="496"/>
      <c r="C20" s="476"/>
      <c r="D20" s="476"/>
      <c r="E20" s="476"/>
      <c r="F20" s="152" t="s">
        <v>67</v>
      </c>
      <c r="G20" s="153" t="str">
        <f t="shared" ref="G20:G70" si="0">IF(E19&lt;0.125,"NA",IF(0.125&lt;=E19,(0.2*E19)))</f>
        <v>NA</v>
      </c>
      <c r="H20" s="154"/>
      <c r="I20" s="155"/>
      <c r="J20" s="156"/>
      <c r="K20" s="476"/>
      <c r="L20" s="476"/>
      <c r="M20" s="476"/>
      <c r="N20" s="476"/>
      <c r="O20" s="476"/>
      <c r="P20" s="480"/>
      <c r="Q20" s="135"/>
      <c r="R20" s="135"/>
      <c r="S20" s="135"/>
      <c r="T20" s="151"/>
      <c r="U20" s="135"/>
      <c r="V20" s="135"/>
    </row>
    <row r="21" spans="1:22" s="145" customFormat="1" ht="13.5" customHeight="1" x14ac:dyDescent="0.25">
      <c r="A21" s="135"/>
      <c r="B21" s="496"/>
      <c r="C21" s="476"/>
      <c r="D21" s="476"/>
      <c r="E21" s="476"/>
      <c r="F21" s="152" t="s">
        <v>68</v>
      </c>
      <c r="G21" s="153">
        <f t="shared" ref="G21:G71" si="1">+E19*0.4</f>
        <v>2.4800000000000003E-2</v>
      </c>
      <c r="H21" s="154"/>
      <c r="I21" s="155"/>
      <c r="J21" s="156">
        <v>0.57699999999999996</v>
      </c>
      <c r="K21" s="476"/>
      <c r="L21" s="476"/>
      <c r="M21" s="476"/>
      <c r="N21" s="476"/>
      <c r="O21" s="476"/>
      <c r="P21" s="480"/>
      <c r="Q21" s="135"/>
      <c r="R21" s="151"/>
      <c r="S21" s="135"/>
      <c r="T21" s="151"/>
      <c r="U21" s="135"/>
      <c r="V21" s="135"/>
    </row>
    <row r="22" spans="1:22" s="145" customFormat="1" ht="13.5" customHeight="1" x14ac:dyDescent="0.25">
      <c r="A22" s="135"/>
      <c r="B22" s="496"/>
      <c r="C22" s="476"/>
      <c r="D22" s="476"/>
      <c r="E22" s="476"/>
      <c r="F22" s="152" t="s">
        <v>69</v>
      </c>
      <c r="G22" s="153" t="str">
        <f t="shared" ref="G22:G72" si="2">IF(E19&lt;0.125,"NA",IF(0.125&lt;=E19,(0.8*E19)))</f>
        <v>NA</v>
      </c>
      <c r="H22" s="154"/>
      <c r="I22" s="155"/>
      <c r="J22" s="156"/>
      <c r="K22" s="476"/>
      <c r="L22" s="476"/>
      <c r="M22" s="476"/>
      <c r="N22" s="476"/>
      <c r="O22" s="476"/>
      <c r="P22" s="480"/>
      <c r="Q22" s="135"/>
      <c r="R22" s="135"/>
      <c r="S22" s="135"/>
      <c r="T22" s="151"/>
      <c r="U22" s="135"/>
      <c r="V22" s="135"/>
    </row>
    <row r="23" spans="1:22" s="145" customFormat="1" ht="13.5" customHeight="1" thickBot="1" x14ac:dyDescent="0.3">
      <c r="A23" s="135"/>
      <c r="B23" s="498"/>
      <c r="C23" s="493"/>
      <c r="D23" s="493"/>
      <c r="E23" s="493"/>
      <c r="F23" s="157" t="s">
        <v>70</v>
      </c>
      <c r="G23" s="158">
        <f t="shared" ref="G23:G73" si="3">+E19</f>
        <v>6.2E-2</v>
      </c>
      <c r="H23" s="159"/>
      <c r="I23" s="160"/>
      <c r="J23" s="161"/>
      <c r="K23" s="493"/>
      <c r="L23" s="493"/>
      <c r="M23" s="493"/>
      <c r="N23" s="493"/>
      <c r="O23" s="493"/>
      <c r="P23" s="494"/>
      <c r="Q23" s="135"/>
      <c r="R23" s="151"/>
      <c r="S23" s="135"/>
      <c r="T23" s="151"/>
      <c r="U23" s="135"/>
      <c r="V23" s="135"/>
    </row>
    <row r="24" spans="1:22" s="145" customFormat="1" ht="13.5" customHeight="1" x14ac:dyDescent="0.25">
      <c r="A24" s="135"/>
      <c r="B24" s="495">
        <v>2</v>
      </c>
      <c r="C24" s="497">
        <f>+C19+$N$12</f>
        <v>0.4</v>
      </c>
      <c r="D24" s="475">
        <v>9.9000000000000005E-2</v>
      </c>
      <c r="E24" s="475">
        <v>0.105</v>
      </c>
      <c r="F24" s="146" t="s">
        <v>66</v>
      </c>
      <c r="G24" s="147">
        <v>0</v>
      </c>
      <c r="H24" s="148"/>
      <c r="I24" s="149"/>
      <c r="J24" s="150"/>
      <c r="K24" s="475">
        <f>+IF(E24&lt;=0.12,(J26),(IF(E24&lt;0.16,((J25+2*J26+J27)/4),IF(E24&gt;=0.16,((J24+3*J25+2*J26+3*J27+J28)/10)))))</f>
        <v>0.90500000000000003</v>
      </c>
      <c r="L24" s="475">
        <f>ROUND((D19+D24)/2*(C24-C19),3)</f>
        <v>1.7999999999999999E-2</v>
      </c>
      <c r="M24" s="475">
        <f>ROUND(+K24*L24,4)</f>
        <v>1.6299999999999999E-2</v>
      </c>
      <c r="N24" s="477">
        <f>ROUND(+M24/$M$93*100,1)</f>
        <v>19</v>
      </c>
      <c r="O24" s="478"/>
      <c r="P24" s="479"/>
      <c r="Q24" s="135"/>
      <c r="R24" s="135"/>
      <c r="S24" s="135"/>
      <c r="U24" s="135"/>
      <c r="V24" s="135"/>
    </row>
    <row r="25" spans="1:22" s="145" customFormat="1" ht="13.5" customHeight="1" x14ac:dyDescent="0.25">
      <c r="A25" s="135"/>
      <c r="B25" s="496"/>
      <c r="C25" s="476"/>
      <c r="D25" s="476"/>
      <c r="E25" s="476"/>
      <c r="F25" s="152" t="s">
        <v>67</v>
      </c>
      <c r="G25" s="153" t="str">
        <f t="shared" si="0"/>
        <v>NA</v>
      </c>
      <c r="H25" s="154"/>
      <c r="I25" s="155"/>
      <c r="J25" s="156"/>
      <c r="K25" s="476"/>
      <c r="L25" s="476"/>
      <c r="M25" s="476"/>
      <c r="N25" s="476"/>
      <c r="O25" s="476"/>
      <c r="P25" s="480"/>
      <c r="Q25" s="135"/>
      <c r="R25" s="151"/>
      <c r="S25" s="135"/>
      <c r="T25" s="151"/>
      <c r="U25" s="135"/>
      <c r="V25" s="135"/>
    </row>
    <row r="26" spans="1:22" s="145" customFormat="1" ht="13.5" customHeight="1" x14ac:dyDescent="0.25">
      <c r="A26" s="135"/>
      <c r="B26" s="496"/>
      <c r="C26" s="476"/>
      <c r="D26" s="476"/>
      <c r="E26" s="476"/>
      <c r="F26" s="152" t="s">
        <v>68</v>
      </c>
      <c r="G26" s="153">
        <f t="shared" si="1"/>
        <v>4.2000000000000003E-2</v>
      </c>
      <c r="H26" s="154"/>
      <c r="I26" s="155"/>
      <c r="J26" s="156">
        <v>0.90500000000000003</v>
      </c>
      <c r="K26" s="476"/>
      <c r="L26" s="476"/>
      <c r="M26" s="476"/>
      <c r="N26" s="476"/>
      <c r="O26" s="476"/>
      <c r="P26" s="480"/>
      <c r="Q26" s="135"/>
      <c r="R26" s="135"/>
      <c r="S26" s="135"/>
      <c r="T26" s="151"/>
      <c r="U26" s="135"/>
      <c r="V26" s="135"/>
    </row>
    <row r="27" spans="1:22" s="145" customFormat="1" ht="13.5" customHeight="1" x14ac:dyDescent="0.25">
      <c r="A27" s="135"/>
      <c r="B27" s="496"/>
      <c r="C27" s="476"/>
      <c r="D27" s="476"/>
      <c r="E27" s="476"/>
      <c r="F27" s="152" t="s">
        <v>69</v>
      </c>
      <c r="G27" s="153" t="str">
        <f t="shared" si="2"/>
        <v>NA</v>
      </c>
      <c r="H27" s="154"/>
      <c r="I27" s="155"/>
      <c r="J27" s="156"/>
      <c r="K27" s="476"/>
      <c r="L27" s="476"/>
      <c r="M27" s="476"/>
      <c r="N27" s="476"/>
      <c r="O27" s="476"/>
      <c r="P27" s="480"/>
      <c r="Q27" s="135"/>
      <c r="R27" s="151"/>
      <c r="S27" s="135"/>
      <c r="T27" s="151"/>
      <c r="U27" s="135"/>
      <c r="V27" s="135"/>
    </row>
    <row r="28" spans="1:22" s="145" customFormat="1" ht="13.5" customHeight="1" thickBot="1" x14ac:dyDescent="0.3">
      <c r="A28" s="135"/>
      <c r="B28" s="498"/>
      <c r="C28" s="493"/>
      <c r="D28" s="493"/>
      <c r="E28" s="493"/>
      <c r="F28" s="157" t="s">
        <v>70</v>
      </c>
      <c r="G28" s="158">
        <f t="shared" si="3"/>
        <v>0.105</v>
      </c>
      <c r="H28" s="159"/>
      <c r="I28" s="160"/>
      <c r="J28" s="161"/>
      <c r="K28" s="493"/>
      <c r="L28" s="493"/>
      <c r="M28" s="493"/>
      <c r="N28" s="493"/>
      <c r="O28" s="493"/>
      <c r="P28" s="494"/>
      <c r="Q28" s="135"/>
      <c r="R28" s="135"/>
      <c r="S28" s="135"/>
      <c r="T28" s="151"/>
      <c r="U28" s="135"/>
      <c r="V28" s="135"/>
    </row>
    <row r="29" spans="1:22" s="145" customFormat="1" ht="13.5" customHeight="1" x14ac:dyDescent="0.25">
      <c r="A29" s="135"/>
      <c r="B29" s="495">
        <v>3</v>
      </c>
      <c r="C29" s="497">
        <f t="shared" ref="C29" si="4">+C24+$N$12</f>
        <v>0.60000000000000009</v>
      </c>
      <c r="D29" s="475">
        <v>9.5000000000000001E-2</v>
      </c>
      <c r="E29" s="475">
        <v>0.08</v>
      </c>
      <c r="F29" s="146" t="s">
        <v>66</v>
      </c>
      <c r="G29" s="147">
        <v>0</v>
      </c>
      <c r="H29" s="148"/>
      <c r="I29" s="149"/>
      <c r="J29" s="150"/>
      <c r="K29" s="475">
        <f>+IF(E29&lt;=0.12,(J31),(IF(E29&lt;0.16,((J30+2*J31+J32)/4),IF(E29&gt;=0.16,((J29+3*J30+2*J31+3*J32+J33)/10)))))</f>
        <v>0.9</v>
      </c>
      <c r="L29" s="475">
        <f>ROUND((D24+D29)/2*(C29-C24),3)</f>
        <v>1.9E-2</v>
      </c>
      <c r="M29" s="475">
        <f>ROUND(+K29*L29,4)</f>
        <v>1.7100000000000001E-2</v>
      </c>
      <c r="N29" s="477">
        <f>ROUND(+M29/$M$93*100,1)</f>
        <v>20</v>
      </c>
      <c r="O29" s="478"/>
      <c r="P29" s="479"/>
      <c r="Q29" s="135"/>
      <c r="R29" s="151"/>
      <c r="S29" s="135"/>
      <c r="U29" s="135"/>
      <c r="V29" s="135"/>
    </row>
    <row r="30" spans="1:22" s="145" customFormat="1" ht="13.5" customHeight="1" x14ac:dyDescent="0.25">
      <c r="A30" s="135"/>
      <c r="B30" s="496"/>
      <c r="C30" s="476"/>
      <c r="D30" s="476"/>
      <c r="E30" s="476"/>
      <c r="F30" s="152" t="s">
        <v>67</v>
      </c>
      <c r="G30" s="153" t="str">
        <f t="shared" si="0"/>
        <v>NA</v>
      </c>
      <c r="H30" s="154"/>
      <c r="I30" s="155"/>
      <c r="J30" s="156"/>
      <c r="K30" s="476"/>
      <c r="L30" s="476"/>
      <c r="M30" s="476"/>
      <c r="N30" s="476"/>
      <c r="O30" s="476"/>
      <c r="P30" s="480"/>
      <c r="Q30" s="135"/>
      <c r="R30" s="135"/>
      <c r="S30" s="135"/>
      <c r="T30" s="151"/>
      <c r="U30" s="135"/>
      <c r="V30" s="135"/>
    </row>
    <row r="31" spans="1:22" s="145" customFormat="1" ht="13.5" customHeight="1" x14ac:dyDescent="0.25">
      <c r="A31" s="135"/>
      <c r="B31" s="496"/>
      <c r="C31" s="476"/>
      <c r="D31" s="476"/>
      <c r="E31" s="476"/>
      <c r="F31" s="152" t="s">
        <v>68</v>
      </c>
      <c r="G31" s="153">
        <f t="shared" si="1"/>
        <v>3.2000000000000001E-2</v>
      </c>
      <c r="H31" s="154"/>
      <c r="I31" s="155"/>
      <c r="J31" s="156">
        <v>0.9</v>
      </c>
      <c r="K31" s="476"/>
      <c r="L31" s="476"/>
      <c r="M31" s="476"/>
      <c r="N31" s="476"/>
      <c r="O31" s="476"/>
      <c r="P31" s="480"/>
      <c r="Q31" s="135"/>
      <c r="R31" s="151"/>
      <c r="S31" s="135"/>
      <c r="T31" s="151"/>
      <c r="U31" s="135"/>
      <c r="V31" s="135"/>
    </row>
    <row r="32" spans="1:22" s="145" customFormat="1" ht="13.5" customHeight="1" x14ac:dyDescent="0.25">
      <c r="A32" s="135"/>
      <c r="B32" s="496"/>
      <c r="C32" s="476"/>
      <c r="D32" s="476"/>
      <c r="E32" s="476"/>
      <c r="F32" s="152" t="s">
        <v>69</v>
      </c>
      <c r="G32" s="153" t="str">
        <f t="shared" si="2"/>
        <v>NA</v>
      </c>
      <c r="H32" s="154"/>
      <c r="I32" s="155"/>
      <c r="J32" s="156"/>
      <c r="K32" s="476"/>
      <c r="L32" s="476"/>
      <c r="M32" s="476"/>
      <c r="N32" s="476"/>
      <c r="O32" s="476"/>
      <c r="P32" s="480"/>
      <c r="Q32" s="135"/>
      <c r="R32" s="135"/>
      <c r="S32" s="135"/>
      <c r="T32" s="151"/>
      <c r="U32" s="135"/>
      <c r="V32" s="135"/>
    </row>
    <row r="33" spans="1:22" s="145" customFormat="1" ht="13.5" customHeight="1" thickBot="1" x14ac:dyDescent="0.3">
      <c r="A33" s="135"/>
      <c r="B33" s="498"/>
      <c r="C33" s="493"/>
      <c r="D33" s="493"/>
      <c r="E33" s="493"/>
      <c r="F33" s="157" t="s">
        <v>70</v>
      </c>
      <c r="G33" s="158">
        <f t="shared" si="3"/>
        <v>0.08</v>
      </c>
      <c r="H33" s="159"/>
      <c r="I33" s="160"/>
      <c r="J33" s="161"/>
      <c r="K33" s="493"/>
      <c r="L33" s="493"/>
      <c r="M33" s="493"/>
      <c r="N33" s="493"/>
      <c r="O33" s="493"/>
      <c r="P33" s="494"/>
      <c r="Q33" s="135"/>
      <c r="R33" s="151"/>
      <c r="S33" s="135"/>
      <c r="T33" s="151"/>
      <c r="U33" s="135"/>
      <c r="V33" s="135"/>
    </row>
    <row r="34" spans="1:22" s="145" customFormat="1" ht="13.5" customHeight="1" x14ac:dyDescent="0.25">
      <c r="A34" s="135"/>
      <c r="B34" s="495">
        <v>4</v>
      </c>
      <c r="C34" s="497">
        <f t="shared" ref="C34" si="5">+C29+$N$12</f>
        <v>0.8</v>
      </c>
      <c r="D34" s="475">
        <v>0.104</v>
      </c>
      <c r="E34" s="475">
        <v>0.1</v>
      </c>
      <c r="F34" s="146" t="s">
        <v>66</v>
      </c>
      <c r="G34" s="147">
        <v>0</v>
      </c>
      <c r="H34" s="148"/>
      <c r="I34" s="149"/>
      <c r="J34" s="150"/>
      <c r="K34" s="475">
        <f>+IF(E34&lt;=0.12,(J36),(IF(E34&lt;0.16,((J35+2*J36+J37)/4),IF(E34&gt;=0.16,((J34+3*J35+2*J36+3*J37+J38)/10)))))</f>
        <v>0.80200000000000005</v>
      </c>
      <c r="L34" s="475">
        <f>ROUND((D29+D34)/2*(C34-C29),3)</f>
        <v>0.02</v>
      </c>
      <c r="M34" s="475">
        <f>ROUND(+K34*L34,4)</f>
        <v>1.6E-2</v>
      </c>
      <c r="N34" s="477">
        <f>ROUND(+M34/$M$93*100,1)</f>
        <v>18.7</v>
      </c>
      <c r="O34" s="478"/>
      <c r="P34" s="479"/>
      <c r="Q34" s="135"/>
      <c r="R34" s="135"/>
      <c r="S34" s="135"/>
      <c r="U34" s="135"/>
      <c r="V34" s="135"/>
    </row>
    <row r="35" spans="1:22" s="145" customFormat="1" ht="13.5" customHeight="1" x14ac:dyDescent="0.25">
      <c r="A35" s="135"/>
      <c r="B35" s="496"/>
      <c r="C35" s="476"/>
      <c r="D35" s="476"/>
      <c r="E35" s="476"/>
      <c r="F35" s="152" t="s">
        <v>67</v>
      </c>
      <c r="G35" s="153" t="str">
        <f t="shared" si="0"/>
        <v>NA</v>
      </c>
      <c r="H35" s="154"/>
      <c r="I35" s="155"/>
      <c r="J35" s="156"/>
      <c r="K35" s="476"/>
      <c r="L35" s="476"/>
      <c r="M35" s="476"/>
      <c r="N35" s="476"/>
      <c r="O35" s="476"/>
      <c r="P35" s="480"/>
      <c r="Q35" s="135"/>
      <c r="R35" s="151"/>
      <c r="S35" s="135"/>
      <c r="T35" s="151"/>
      <c r="U35" s="135"/>
      <c r="V35" s="135"/>
    </row>
    <row r="36" spans="1:22" s="145" customFormat="1" ht="13.5" customHeight="1" x14ac:dyDescent="0.25">
      <c r="A36" s="135"/>
      <c r="B36" s="496"/>
      <c r="C36" s="476"/>
      <c r="D36" s="476"/>
      <c r="E36" s="476"/>
      <c r="F36" s="152" t="s">
        <v>68</v>
      </c>
      <c r="G36" s="153">
        <f t="shared" si="1"/>
        <v>4.0000000000000008E-2</v>
      </c>
      <c r="H36" s="154"/>
      <c r="I36" s="155"/>
      <c r="J36" s="156">
        <v>0.80200000000000005</v>
      </c>
      <c r="K36" s="476"/>
      <c r="L36" s="476"/>
      <c r="M36" s="476"/>
      <c r="N36" s="476"/>
      <c r="O36" s="476"/>
      <c r="P36" s="480"/>
      <c r="Q36" s="135"/>
      <c r="R36" s="135"/>
      <c r="S36" s="135"/>
      <c r="T36" s="151"/>
      <c r="U36" s="135"/>
      <c r="V36" s="135"/>
    </row>
    <row r="37" spans="1:22" s="145" customFormat="1" ht="13.5" customHeight="1" x14ac:dyDescent="0.25">
      <c r="A37" s="135"/>
      <c r="B37" s="496"/>
      <c r="C37" s="476"/>
      <c r="D37" s="476"/>
      <c r="E37" s="476"/>
      <c r="F37" s="152" t="s">
        <v>69</v>
      </c>
      <c r="G37" s="153" t="str">
        <f t="shared" si="2"/>
        <v>NA</v>
      </c>
      <c r="H37" s="154"/>
      <c r="I37" s="155"/>
      <c r="J37" s="156"/>
      <c r="K37" s="476"/>
      <c r="L37" s="476"/>
      <c r="M37" s="476"/>
      <c r="N37" s="476"/>
      <c r="O37" s="476"/>
      <c r="P37" s="480"/>
      <c r="Q37" s="135"/>
      <c r="R37" s="151"/>
      <c r="S37" s="135"/>
      <c r="T37" s="151"/>
      <c r="U37" s="135"/>
      <c r="V37" s="135"/>
    </row>
    <row r="38" spans="1:22" s="145" customFormat="1" ht="13.5" customHeight="1" thickBot="1" x14ac:dyDescent="0.3">
      <c r="A38" s="135"/>
      <c r="B38" s="498"/>
      <c r="C38" s="493"/>
      <c r="D38" s="493"/>
      <c r="E38" s="493"/>
      <c r="F38" s="157" t="s">
        <v>70</v>
      </c>
      <c r="G38" s="158">
        <f t="shared" si="3"/>
        <v>0.1</v>
      </c>
      <c r="H38" s="159"/>
      <c r="I38" s="160"/>
      <c r="J38" s="161"/>
      <c r="K38" s="493"/>
      <c r="L38" s="493"/>
      <c r="M38" s="493"/>
      <c r="N38" s="493"/>
      <c r="O38" s="493"/>
      <c r="P38" s="494"/>
      <c r="Q38" s="135"/>
      <c r="R38" s="135"/>
      <c r="S38" s="135"/>
      <c r="T38" s="151"/>
      <c r="U38" s="135"/>
      <c r="V38" s="135"/>
    </row>
    <row r="39" spans="1:22" s="145" customFormat="1" ht="13.5" customHeight="1" x14ac:dyDescent="0.25">
      <c r="A39" s="135"/>
      <c r="B39" s="495">
        <v>5</v>
      </c>
      <c r="C39" s="497">
        <f t="shared" ref="C39" si="6">+C34+$N$12</f>
        <v>1</v>
      </c>
      <c r="D39" s="475">
        <v>8.4000000000000005E-2</v>
      </c>
      <c r="E39" s="475">
        <v>0.09</v>
      </c>
      <c r="F39" s="146" t="s">
        <v>66</v>
      </c>
      <c r="G39" s="147">
        <v>0</v>
      </c>
      <c r="H39" s="148"/>
      <c r="I39" s="149"/>
      <c r="J39" s="150"/>
      <c r="K39" s="475">
        <f>+IF(E39&lt;=0.12,(J41),(IF(E39&lt;0.16,((J40+2*J41+J42)/4),IF(E39&gt;=0.16,((J39+3*J40+2*J41+3*J42+J43)/10)))))</f>
        <v>0.59399999999999997</v>
      </c>
      <c r="L39" s="475">
        <f>ROUND((D34+D39)/2*(C39-C34),3)</f>
        <v>1.9E-2</v>
      </c>
      <c r="M39" s="475">
        <f>ROUND(+K39*L39,4)</f>
        <v>1.1299999999999999E-2</v>
      </c>
      <c r="N39" s="477">
        <f>ROUND(+M39/$M$93*100,1)</f>
        <v>13.2</v>
      </c>
      <c r="O39" s="478"/>
      <c r="P39" s="479"/>
      <c r="Q39" s="135"/>
      <c r="R39" s="151"/>
      <c r="S39" s="135"/>
      <c r="U39" s="135"/>
      <c r="V39" s="135"/>
    </row>
    <row r="40" spans="1:22" s="145" customFormat="1" ht="13.5" customHeight="1" x14ac:dyDescent="0.25">
      <c r="A40" s="135"/>
      <c r="B40" s="496"/>
      <c r="C40" s="476"/>
      <c r="D40" s="476"/>
      <c r="E40" s="476"/>
      <c r="F40" s="152" t="s">
        <v>67</v>
      </c>
      <c r="G40" s="153" t="str">
        <f t="shared" si="0"/>
        <v>NA</v>
      </c>
      <c r="H40" s="154"/>
      <c r="I40" s="155"/>
      <c r="J40" s="156"/>
      <c r="K40" s="476"/>
      <c r="L40" s="476"/>
      <c r="M40" s="476"/>
      <c r="N40" s="476"/>
      <c r="O40" s="476"/>
      <c r="P40" s="480"/>
      <c r="Q40" s="135"/>
      <c r="R40" s="135"/>
      <c r="S40" s="135"/>
      <c r="T40" s="151"/>
      <c r="U40" s="135"/>
      <c r="V40" s="135"/>
    </row>
    <row r="41" spans="1:22" s="145" customFormat="1" ht="13.5" customHeight="1" x14ac:dyDescent="0.25">
      <c r="A41" s="135"/>
      <c r="B41" s="496"/>
      <c r="C41" s="476"/>
      <c r="D41" s="476"/>
      <c r="E41" s="476"/>
      <c r="F41" s="152" t="s">
        <v>68</v>
      </c>
      <c r="G41" s="153">
        <f t="shared" si="1"/>
        <v>3.5999999999999997E-2</v>
      </c>
      <c r="H41" s="154"/>
      <c r="I41" s="155"/>
      <c r="J41" s="156">
        <v>0.59399999999999997</v>
      </c>
      <c r="K41" s="476"/>
      <c r="L41" s="476"/>
      <c r="M41" s="476"/>
      <c r="N41" s="476"/>
      <c r="O41" s="476"/>
      <c r="P41" s="480"/>
      <c r="Q41" s="135"/>
      <c r="R41" s="135"/>
      <c r="S41" s="135"/>
      <c r="T41" s="151"/>
      <c r="U41" s="135"/>
      <c r="V41" s="135"/>
    </row>
    <row r="42" spans="1:22" s="145" customFormat="1" ht="13.5" customHeight="1" x14ac:dyDescent="0.25">
      <c r="A42" s="135"/>
      <c r="B42" s="496"/>
      <c r="C42" s="476"/>
      <c r="D42" s="476"/>
      <c r="E42" s="476"/>
      <c r="F42" s="152" t="s">
        <v>69</v>
      </c>
      <c r="G42" s="153" t="str">
        <f t="shared" si="2"/>
        <v>NA</v>
      </c>
      <c r="H42" s="154"/>
      <c r="I42" s="155"/>
      <c r="J42" s="156"/>
      <c r="K42" s="476"/>
      <c r="L42" s="476"/>
      <c r="M42" s="476"/>
      <c r="N42" s="476"/>
      <c r="O42" s="476"/>
      <c r="P42" s="480"/>
      <c r="Q42" s="135"/>
      <c r="R42" s="135"/>
      <c r="S42" s="135"/>
      <c r="T42" s="151"/>
      <c r="U42" s="135"/>
      <c r="V42" s="135"/>
    </row>
    <row r="43" spans="1:22" s="145" customFormat="1" ht="13.5" customHeight="1" thickBot="1" x14ac:dyDescent="0.3">
      <c r="A43" s="135"/>
      <c r="B43" s="498"/>
      <c r="C43" s="493"/>
      <c r="D43" s="493"/>
      <c r="E43" s="493"/>
      <c r="F43" s="157" t="s">
        <v>70</v>
      </c>
      <c r="G43" s="158">
        <f t="shared" si="3"/>
        <v>0.09</v>
      </c>
      <c r="H43" s="159"/>
      <c r="I43" s="160"/>
      <c r="J43" s="161"/>
      <c r="K43" s="493"/>
      <c r="L43" s="493"/>
      <c r="M43" s="493"/>
      <c r="N43" s="493"/>
      <c r="O43" s="493"/>
      <c r="P43" s="494"/>
      <c r="Q43" s="135"/>
      <c r="R43" s="135"/>
      <c r="S43" s="135"/>
      <c r="T43" s="151"/>
      <c r="U43" s="135"/>
      <c r="V43" s="135"/>
    </row>
    <row r="44" spans="1:22" s="145" customFormat="1" ht="13.5" customHeight="1" x14ac:dyDescent="0.25">
      <c r="A44" s="135"/>
      <c r="B44" s="495">
        <v>6</v>
      </c>
      <c r="C44" s="497">
        <f t="shared" ref="C44" si="7">+C39+$N$12</f>
        <v>1.2</v>
      </c>
      <c r="D44" s="475">
        <v>6.0999999999999999E-2</v>
      </c>
      <c r="E44" s="475">
        <v>7.8E-2</v>
      </c>
      <c r="F44" s="146" t="s">
        <v>66</v>
      </c>
      <c r="G44" s="147">
        <v>0</v>
      </c>
      <c r="H44" s="148"/>
      <c r="I44" s="149"/>
      <c r="J44" s="150"/>
      <c r="K44" s="475">
        <f>+IF(E44&lt;=0.12,(J46),(IF(E44&lt;0.16,((J45+2*J46+J47)/4),IF(E44&gt;=0.16,((J44+3*J45+2*J46+3*J47+J48)/10)))))</f>
        <v>0.61799999999999999</v>
      </c>
      <c r="L44" s="475">
        <f>ROUND((D39+D44)/2*(C44-C39),3)</f>
        <v>1.4999999999999999E-2</v>
      </c>
      <c r="M44" s="475">
        <f>ROUND(+K44*L44,4)</f>
        <v>9.2999999999999992E-3</v>
      </c>
      <c r="N44" s="477">
        <f>ROUND(+M44/$M$93*100,1)</f>
        <v>10.9</v>
      </c>
      <c r="O44" s="478"/>
      <c r="P44" s="479"/>
      <c r="Q44" s="135"/>
      <c r="R44" s="135"/>
      <c r="S44" s="135"/>
      <c r="U44" s="135"/>
      <c r="V44" s="135"/>
    </row>
    <row r="45" spans="1:22" s="145" customFormat="1" ht="13.5" customHeight="1" x14ac:dyDescent="0.25">
      <c r="A45" s="135"/>
      <c r="B45" s="496"/>
      <c r="C45" s="476"/>
      <c r="D45" s="476"/>
      <c r="E45" s="476"/>
      <c r="F45" s="152" t="s">
        <v>67</v>
      </c>
      <c r="G45" s="153" t="str">
        <f t="shared" si="0"/>
        <v>NA</v>
      </c>
      <c r="H45" s="154"/>
      <c r="I45" s="155"/>
      <c r="J45" s="156"/>
      <c r="K45" s="476"/>
      <c r="L45" s="476"/>
      <c r="M45" s="476"/>
      <c r="N45" s="476"/>
      <c r="O45" s="476"/>
      <c r="P45" s="480"/>
      <c r="Q45" s="135"/>
      <c r="R45" s="162"/>
      <c r="S45" s="135"/>
      <c r="T45" s="151"/>
      <c r="U45" s="135"/>
      <c r="V45" s="135"/>
    </row>
    <row r="46" spans="1:22" s="145" customFormat="1" ht="13.5" customHeight="1" x14ac:dyDescent="0.25">
      <c r="A46" s="135"/>
      <c r="B46" s="496"/>
      <c r="C46" s="476"/>
      <c r="D46" s="476"/>
      <c r="E46" s="476"/>
      <c r="F46" s="152" t="s">
        <v>68</v>
      </c>
      <c r="G46" s="153">
        <f t="shared" si="1"/>
        <v>3.1200000000000002E-2</v>
      </c>
      <c r="H46" s="154"/>
      <c r="I46" s="155"/>
      <c r="J46" s="156">
        <v>0.61799999999999999</v>
      </c>
      <c r="K46" s="476"/>
      <c r="L46" s="476"/>
      <c r="M46" s="476"/>
      <c r="N46" s="476"/>
      <c r="O46" s="476"/>
      <c r="P46" s="480"/>
      <c r="Q46" s="135"/>
      <c r="R46" s="162"/>
      <c r="S46" s="135"/>
      <c r="T46" s="151"/>
      <c r="U46" s="135"/>
      <c r="V46" s="135"/>
    </row>
    <row r="47" spans="1:22" s="145" customFormat="1" ht="13.5" customHeight="1" x14ac:dyDescent="0.25">
      <c r="A47" s="135"/>
      <c r="B47" s="496"/>
      <c r="C47" s="476"/>
      <c r="D47" s="476"/>
      <c r="E47" s="476"/>
      <c r="F47" s="152" t="s">
        <v>69</v>
      </c>
      <c r="G47" s="153" t="str">
        <f t="shared" si="2"/>
        <v>NA</v>
      </c>
      <c r="H47" s="154"/>
      <c r="I47" s="155"/>
      <c r="J47" s="156"/>
      <c r="K47" s="476"/>
      <c r="L47" s="476"/>
      <c r="M47" s="476"/>
      <c r="N47" s="476"/>
      <c r="O47" s="476"/>
      <c r="P47" s="480"/>
      <c r="Q47" s="135"/>
      <c r="R47" s="162"/>
      <c r="S47" s="135"/>
      <c r="T47" s="151"/>
      <c r="U47" s="135"/>
      <c r="V47" s="135"/>
    </row>
    <row r="48" spans="1:22" s="145" customFormat="1" ht="13.5" customHeight="1" thickBot="1" x14ac:dyDescent="0.3">
      <c r="A48" s="135"/>
      <c r="B48" s="498"/>
      <c r="C48" s="493"/>
      <c r="D48" s="493"/>
      <c r="E48" s="493"/>
      <c r="F48" s="157" t="s">
        <v>70</v>
      </c>
      <c r="G48" s="158">
        <f t="shared" si="3"/>
        <v>7.8E-2</v>
      </c>
      <c r="H48" s="159"/>
      <c r="I48" s="160"/>
      <c r="J48" s="161"/>
      <c r="K48" s="493"/>
      <c r="L48" s="493"/>
      <c r="M48" s="493"/>
      <c r="N48" s="493"/>
      <c r="O48" s="493"/>
      <c r="P48" s="494"/>
      <c r="Q48" s="135"/>
      <c r="R48" s="162"/>
      <c r="S48" s="135"/>
      <c r="T48" s="151"/>
      <c r="U48" s="135"/>
      <c r="V48" s="135"/>
    </row>
    <row r="49" spans="1:22" s="145" customFormat="1" ht="13.5" customHeight="1" x14ac:dyDescent="0.25">
      <c r="A49" s="135"/>
      <c r="B49" s="495">
        <v>7</v>
      </c>
      <c r="C49" s="497">
        <f t="shared" ref="C49" si="8">+C44+$N$12</f>
        <v>1.4</v>
      </c>
      <c r="D49" s="475">
        <v>2.5000000000000001E-2</v>
      </c>
      <c r="E49" s="475">
        <v>0.05</v>
      </c>
      <c r="F49" s="146" t="s">
        <v>66</v>
      </c>
      <c r="G49" s="147">
        <v>0</v>
      </c>
      <c r="H49" s="148"/>
      <c r="I49" s="149"/>
      <c r="J49" s="150"/>
      <c r="K49" s="475">
        <f>+IF(E49&lt;=0.12,(J51),(IF(E49&lt;0.16,((J50+2*J51+J52)/4),IF(E49&gt;=0.16,((J49+3*J50+2*J51+3*J52+J53)/10)))))</f>
        <v>0.51489999999999991</v>
      </c>
      <c r="L49" s="475">
        <f>ROUND((D44+D49)/2*(C49-C44),3)</f>
        <v>8.9999999999999993E-3</v>
      </c>
      <c r="M49" s="475">
        <f>ROUND(+K49*L49,4)</f>
        <v>4.5999999999999999E-3</v>
      </c>
      <c r="N49" s="477">
        <f>ROUND(+M49/$M$93*100,1)</f>
        <v>5.4</v>
      </c>
      <c r="O49" s="478"/>
      <c r="P49" s="479"/>
      <c r="Q49" s="135"/>
      <c r="R49" s="162"/>
      <c r="S49" s="135"/>
      <c r="U49" s="135"/>
      <c r="V49" s="135"/>
    </row>
    <row r="50" spans="1:22" s="145" customFormat="1" ht="13.5" customHeight="1" x14ac:dyDescent="0.25">
      <c r="A50" s="135"/>
      <c r="B50" s="496"/>
      <c r="C50" s="476"/>
      <c r="D50" s="476"/>
      <c r="E50" s="476"/>
      <c r="F50" s="152" t="s">
        <v>67</v>
      </c>
      <c r="G50" s="153" t="str">
        <f t="shared" si="0"/>
        <v>NA</v>
      </c>
      <c r="H50" s="154"/>
      <c r="I50" s="155"/>
      <c r="J50" s="156"/>
      <c r="K50" s="476"/>
      <c r="L50" s="476"/>
      <c r="M50" s="476"/>
      <c r="N50" s="476"/>
      <c r="O50" s="476"/>
      <c r="P50" s="480"/>
      <c r="Q50" s="135"/>
      <c r="R50" s="162"/>
      <c r="S50" s="135"/>
      <c r="T50" s="151"/>
      <c r="U50" s="135"/>
      <c r="V50" s="135"/>
    </row>
    <row r="51" spans="1:22" s="145" customFormat="1" ht="13.5" customHeight="1" x14ac:dyDescent="0.25">
      <c r="A51" s="135"/>
      <c r="B51" s="496"/>
      <c r="C51" s="476"/>
      <c r="D51" s="476"/>
      <c r="E51" s="476"/>
      <c r="F51" s="152" t="s">
        <v>68</v>
      </c>
      <c r="G51" s="153">
        <f t="shared" si="1"/>
        <v>2.0000000000000004E-2</v>
      </c>
      <c r="H51" s="154"/>
      <c r="I51" s="155"/>
      <c r="J51" s="156">
        <v>0.51489999999999991</v>
      </c>
      <c r="K51" s="476"/>
      <c r="L51" s="476"/>
      <c r="M51" s="476"/>
      <c r="N51" s="476"/>
      <c r="O51" s="476"/>
      <c r="P51" s="480"/>
      <c r="Q51" s="135"/>
      <c r="R51" s="162"/>
      <c r="S51" s="135"/>
      <c r="T51" s="151"/>
      <c r="U51" s="135"/>
      <c r="V51" s="135"/>
    </row>
    <row r="52" spans="1:22" s="145" customFormat="1" ht="13.5" customHeight="1" x14ac:dyDescent="0.25">
      <c r="A52" s="135"/>
      <c r="B52" s="496"/>
      <c r="C52" s="476"/>
      <c r="D52" s="476"/>
      <c r="E52" s="476"/>
      <c r="F52" s="152" t="s">
        <v>69</v>
      </c>
      <c r="G52" s="153" t="str">
        <f t="shared" si="2"/>
        <v>NA</v>
      </c>
      <c r="H52" s="154"/>
      <c r="I52" s="155"/>
      <c r="J52" s="156"/>
      <c r="K52" s="476"/>
      <c r="L52" s="476"/>
      <c r="M52" s="476"/>
      <c r="N52" s="476"/>
      <c r="O52" s="476"/>
      <c r="P52" s="480"/>
      <c r="Q52" s="135"/>
      <c r="R52" s="162"/>
      <c r="S52" s="135"/>
      <c r="T52" s="151"/>
      <c r="U52" s="135"/>
      <c r="V52" s="135"/>
    </row>
    <row r="53" spans="1:22" s="145" customFormat="1" ht="13.5" customHeight="1" thickBot="1" x14ac:dyDescent="0.3">
      <c r="A53" s="135"/>
      <c r="B53" s="498"/>
      <c r="C53" s="493"/>
      <c r="D53" s="493"/>
      <c r="E53" s="493"/>
      <c r="F53" s="157" t="s">
        <v>70</v>
      </c>
      <c r="G53" s="158">
        <f t="shared" si="3"/>
        <v>0.05</v>
      </c>
      <c r="H53" s="159"/>
      <c r="I53" s="160"/>
      <c r="J53" s="161"/>
      <c r="K53" s="493"/>
      <c r="L53" s="493"/>
      <c r="M53" s="493"/>
      <c r="N53" s="493"/>
      <c r="O53" s="493"/>
      <c r="P53" s="494"/>
      <c r="Q53" s="135"/>
      <c r="R53" s="163"/>
      <c r="S53" s="135"/>
      <c r="T53" s="151"/>
      <c r="U53" s="135"/>
      <c r="V53" s="135"/>
    </row>
    <row r="54" spans="1:22" s="145" customFormat="1" ht="13.5" customHeight="1" x14ac:dyDescent="0.25">
      <c r="A54" s="135"/>
      <c r="B54" s="495">
        <v>8</v>
      </c>
      <c r="C54" s="497">
        <f t="shared" ref="C54" si="9">+C49+$N$12</f>
        <v>1.5999999999999999</v>
      </c>
      <c r="D54" s="475">
        <v>2.5000000000000001E-2</v>
      </c>
      <c r="E54" s="475">
        <v>2.5000000000000001E-2</v>
      </c>
      <c r="F54" s="146" t="s">
        <v>66</v>
      </c>
      <c r="G54" s="147">
        <v>0</v>
      </c>
      <c r="H54" s="148"/>
      <c r="I54" s="149"/>
      <c r="J54" s="150"/>
      <c r="K54" s="475">
        <f>+IF(E54&lt;=0.12,(J56),(IF(E54&lt;0.16,((J55+2*J56+J57)/4),IF(E54&gt;=0.16,((J54+3*J55+2*J56+3*J57+J58)/10)))))</f>
        <v>0.122</v>
      </c>
      <c r="L54" s="475">
        <f>ROUND((D49+D54)/2*(C54-C49),3)</f>
        <v>5.0000000000000001E-3</v>
      </c>
      <c r="M54" s="475">
        <f>ROUND(+K54*L54,4)</f>
        <v>5.9999999999999995E-4</v>
      </c>
      <c r="N54" s="477">
        <f>ROUND(+M54/$M$93*100,1)</f>
        <v>0.7</v>
      </c>
      <c r="O54" s="478"/>
      <c r="P54" s="479"/>
      <c r="Q54" s="135"/>
      <c r="R54" s="163"/>
      <c r="S54" s="135"/>
      <c r="U54" s="135"/>
      <c r="V54" s="135"/>
    </row>
    <row r="55" spans="1:22" s="145" customFormat="1" ht="13.5" customHeight="1" x14ac:dyDescent="0.25">
      <c r="A55" s="135"/>
      <c r="B55" s="496"/>
      <c r="C55" s="476"/>
      <c r="D55" s="476"/>
      <c r="E55" s="476"/>
      <c r="F55" s="152" t="s">
        <v>67</v>
      </c>
      <c r="G55" s="153" t="str">
        <f t="shared" si="0"/>
        <v>NA</v>
      </c>
      <c r="H55" s="154"/>
      <c r="I55" s="155"/>
      <c r="J55" s="156"/>
      <c r="K55" s="476"/>
      <c r="L55" s="476"/>
      <c r="M55" s="476"/>
      <c r="N55" s="476"/>
      <c r="O55" s="476"/>
      <c r="P55" s="480"/>
      <c r="Q55" s="135"/>
      <c r="R55" s="163"/>
      <c r="S55" s="135"/>
      <c r="T55" s="151"/>
      <c r="U55" s="135"/>
      <c r="V55" s="135"/>
    </row>
    <row r="56" spans="1:22" s="145" customFormat="1" ht="13.5" customHeight="1" x14ac:dyDescent="0.25">
      <c r="A56" s="135"/>
      <c r="B56" s="496"/>
      <c r="C56" s="476"/>
      <c r="D56" s="476"/>
      <c r="E56" s="476"/>
      <c r="F56" s="152" t="s">
        <v>68</v>
      </c>
      <c r="G56" s="153">
        <f t="shared" si="1"/>
        <v>1.0000000000000002E-2</v>
      </c>
      <c r="H56" s="154"/>
      <c r="I56" s="155"/>
      <c r="J56" s="156">
        <v>0.122</v>
      </c>
      <c r="K56" s="476"/>
      <c r="L56" s="476"/>
      <c r="M56" s="476"/>
      <c r="N56" s="476"/>
      <c r="O56" s="476"/>
      <c r="P56" s="480"/>
      <c r="Q56" s="135"/>
      <c r="R56" s="163"/>
      <c r="S56" s="135"/>
      <c r="T56" s="151"/>
      <c r="U56" s="135"/>
      <c r="V56" s="135"/>
    </row>
    <row r="57" spans="1:22" s="145" customFormat="1" ht="13.5" customHeight="1" x14ac:dyDescent="0.25">
      <c r="A57" s="135"/>
      <c r="B57" s="496"/>
      <c r="C57" s="476"/>
      <c r="D57" s="476"/>
      <c r="E57" s="476"/>
      <c r="F57" s="152" t="s">
        <v>69</v>
      </c>
      <c r="G57" s="153" t="str">
        <f t="shared" si="2"/>
        <v>NA</v>
      </c>
      <c r="H57" s="154"/>
      <c r="I57" s="155"/>
      <c r="J57" s="156"/>
      <c r="K57" s="476"/>
      <c r="L57" s="476"/>
      <c r="M57" s="476"/>
      <c r="N57" s="476"/>
      <c r="O57" s="476"/>
      <c r="P57" s="480"/>
      <c r="Q57" s="135"/>
      <c r="R57" s="163"/>
      <c r="S57" s="135"/>
      <c r="T57" s="151"/>
      <c r="U57" s="135"/>
      <c r="V57" s="135"/>
    </row>
    <row r="58" spans="1:22" s="145" customFormat="1" ht="13.5" customHeight="1" thickBot="1" x14ac:dyDescent="0.3">
      <c r="A58" s="135"/>
      <c r="B58" s="498"/>
      <c r="C58" s="493"/>
      <c r="D58" s="493"/>
      <c r="E58" s="493"/>
      <c r="F58" s="157" t="s">
        <v>70</v>
      </c>
      <c r="G58" s="158">
        <f t="shared" si="3"/>
        <v>2.5000000000000001E-2</v>
      </c>
      <c r="H58" s="159"/>
      <c r="I58" s="160"/>
      <c r="J58" s="161"/>
      <c r="K58" s="493"/>
      <c r="L58" s="493"/>
      <c r="M58" s="493"/>
      <c r="N58" s="493"/>
      <c r="O58" s="493"/>
      <c r="P58" s="494"/>
      <c r="Q58" s="135"/>
      <c r="R58" s="163"/>
      <c r="S58" s="135"/>
      <c r="T58" s="151"/>
      <c r="U58" s="135"/>
      <c r="V58" s="135"/>
    </row>
    <row r="59" spans="1:22" s="145" customFormat="1" ht="13.5" customHeight="1" x14ac:dyDescent="0.25">
      <c r="A59" s="135"/>
      <c r="B59" s="495">
        <v>9</v>
      </c>
      <c r="C59" s="497">
        <f t="shared" ref="C59" si="10">+C54+$N$12</f>
        <v>1.7999999999999998</v>
      </c>
      <c r="D59" s="475">
        <v>2.5000000000000001E-2</v>
      </c>
      <c r="E59" s="475">
        <v>2.5000000000000001E-2</v>
      </c>
      <c r="F59" s="146" t="s">
        <v>66</v>
      </c>
      <c r="G59" s="147">
        <v>0</v>
      </c>
      <c r="H59" s="148"/>
      <c r="I59" s="149"/>
      <c r="J59" s="150"/>
      <c r="K59" s="475">
        <f>+IF(E59&lt;=0.12,(J61),(IF(E59&lt;0.16,((J60+2*J61+J62)/4),IF(E59&gt;=0.16,((J59+3*J60+2*J61+3*J62+J63)/10)))))</f>
        <v>2.9000000000000001E-2</v>
      </c>
      <c r="L59" s="475">
        <f>ROUND((D54+D59)/2*(C59-C54),3)</f>
        <v>5.0000000000000001E-3</v>
      </c>
      <c r="M59" s="475">
        <f>ROUND(+K59*L59,4)</f>
        <v>1E-4</v>
      </c>
      <c r="N59" s="477">
        <f>ROUND(+M59/$M$93*100,1)</f>
        <v>0.1</v>
      </c>
      <c r="O59" s="478"/>
      <c r="P59" s="479"/>
      <c r="Q59" s="135"/>
      <c r="R59" s="163"/>
      <c r="S59" s="135"/>
      <c r="U59" s="135"/>
      <c r="V59" s="135"/>
    </row>
    <row r="60" spans="1:22" s="145" customFormat="1" ht="13.5" customHeight="1" x14ac:dyDescent="0.25">
      <c r="A60" s="135"/>
      <c r="B60" s="496"/>
      <c r="C60" s="476"/>
      <c r="D60" s="476"/>
      <c r="E60" s="476"/>
      <c r="F60" s="152" t="s">
        <v>67</v>
      </c>
      <c r="G60" s="153" t="str">
        <f t="shared" si="0"/>
        <v>NA</v>
      </c>
      <c r="H60" s="154"/>
      <c r="I60" s="155"/>
      <c r="J60" s="156"/>
      <c r="K60" s="476"/>
      <c r="L60" s="476"/>
      <c r="M60" s="476"/>
      <c r="N60" s="476"/>
      <c r="O60" s="476"/>
      <c r="P60" s="480"/>
      <c r="Q60" s="135"/>
      <c r="R60" s="163"/>
      <c r="S60" s="135"/>
      <c r="T60" s="151"/>
      <c r="U60" s="135"/>
      <c r="V60" s="135"/>
    </row>
    <row r="61" spans="1:22" s="145" customFormat="1" ht="13.5" customHeight="1" x14ac:dyDescent="0.25">
      <c r="A61" s="135"/>
      <c r="B61" s="496"/>
      <c r="C61" s="476"/>
      <c r="D61" s="476"/>
      <c r="E61" s="476"/>
      <c r="F61" s="152" t="s">
        <v>68</v>
      </c>
      <c r="G61" s="153">
        <f t="shared" si="1"/>
        <v>1.0000000000000002E-2</v>
      </c>
      <c r="H61" s="154"/>
      <c r="I61" s="155"/>
      <c r="J61" s="156">
        <v>2.9000000000000001E-2</v>
      </c>
      <c r="K61" s="476"/>
      <c r="L61" s="476"/>
      <c r="M61" s="476"/>
      <c r="N61" s="476"/>
      <c r="O61" s="476"/>
      <c r="P61" s="480"/>
      <c r="Q61" s="135"/>
      <c r="R61" s="163"/>
      <c r="S61" s="135"/>
      <c r="T61" s="151"/>
      <c r="U61" s="135"/>
      <c r="V61" s="135"/>
    </row>
    <row r="62" spans="1:22" s="145" customFormat="1" ht="13.5" customHeight="1" x14ac:dyDescent="0.25">
      <c r="A62" s="135"/>
      <c r="B62" s="496"/>
      <c r="C62" s="476"/>
      <c r="D62" s="476"/>
      <c r="E62" s="476"/>
      <c r="F62" s="152" t="s">
        <v>69</v>
      </c>
      <c r="G62" s="153" t="str">
        <f t="shared" si="2"/>
        <v>NA</v>
      </c>
      <c r="H62" s="154"/>
      <c r="I62" s="155"/>
      <c r="J62" s="156"/>
      <c r="K62" s="476"/>
      <c r="L62" s="476"/>
      <c r="M62" s="476"/>
      <c r="N62" s="476"/>
      <c r="O62" s="476"/>
      <c r="P62" s="480"/>
      <c r="Q62" s="135"/>
      <c r="R62" s="163"/>
      <c r="S62" s="135"/>
      <c r="T62" s="151"/>
      <c r="U62" s="135"/>
      <c r="V62" s="135"/>
    </row>
    <row r="63" spans="1:22" s="145" customFormat="1" ht="13.5" customHeight="1" thickBot="1" x14ac:dyDescent="0.3">
      <c r="A63" s="135"/>
      <c r="B63" s="498"/>
      <c r="C63" s="493"/>
      <c r="D63" s="493"/>
      <c r="E63" s="493"/>
      <c r="F63" s="157" t="s">
        <v>70</v>
      </c>
      <c r="G63" s="158">
        <f t="shared" si="3"/>
        <v>2.5000000000000001E-2</v>
      </c>
      <c r="H63" s="159"/>
      <c r="I63" s="160"/>
      <c r="J63" s="161"/>
      <c r="K63" s="493"/>
      <c r="L63" s="493"/>
      <c r="M63" s="493"/>
      <c r="N63" s="493"/>
      <c r="O63" s="493"/>
      <c r="P63" s="494"/>
      <c r="Q63" s="135"/>
      <c r="R63" s="163"/>
      <c r="S63" s="135"/>
      <c r="T63" s="151"/>
      <c r="U63" s="135"/>
      <c r="V63" s="135"/>
    </row>
    <row r="64" spans="1:22" s="145" customFormat="1" ht="13.5" customHeight="1" x14ac:dyDescent="0.25">
      <c r="A64" s="135"/>
      <c r="B64" s="495">
        <v>10</v>
      </c>
      <c r="C64" s="497">
        <f t="shared" ref="C64" si="11">+C59+$N$12</f>
        <v>1.9999999999999998</v>
      </c>
      <c r="D64" s="475">
        <v>3.2000000000000001E-2</v>
      </c>
      <c r="E64" s="475">
        <v>3.1E-2</v>
      </c>
      <c r="F64" s="146" t="s">
        <v>66</v>
      </c>
      <c r="G64" s="147">
        <v>0</v>
      </c>
      <c r="H64" s="148"/>
      <c r="I64" s="149"/>
      <c r="J64" s="150"/>
      <c r="K64" s="475">
        <f>+IF(E64&lt;=0.12,(J66),(IF(E64&lt;0.16,((J65+2*J66+J67)/4),IF(E64&gt;=0.16,((J64+3*J65+2*J66+3*J67+J68)/10)))))</f>
        <v>0.13</v>
      </c>
      <c r="L64" s="475">
        <f>ROUND((D59+D64)/2*(C64-C59),3)</f>
        <v>6.0000000000000001E-3</v>
      </c>
      <c r="M64" s="475">
        <f>ROUND(+K64*L64,4)</f>
        <v>8.0000000000000004E-4</v>
      </c>
      <c r="N64" s="477">
        <f>ROUND(+M64/$M$93*100,1)</f>
        <v>0.9</v>
      </c>
      <c r="O64" s="478"/>
      <c r="P64" s="479"/>
      <c r="Q64" s="135"/>
      <c r="R64" s="163"/>
      <c r="S64" s="135"/>
      <c r="U64" s="135"/>
      <c r="V64" s="135"/>
    </row>
    <row r="65" spans="1:22" s="145" customFormat="1" ht="13.5" customHeight="1" x14ac:dyDescent="0.25">
      <c r="A65" s="135"/>
      <c r="B65" s="496"/>
      <c r="C65" s="476"/>
      <c r="D65" s="476"/>
      <c r="E65" s="476"/>
      <c r="F65" s="152" t="s">
        <v>67</v>
      </c>
      <c r="G65" s="153" t="str">
        <f t="shared" si="0"/>
        <v>NA</v>
      </c>
      <c r="H65" s="154"/>
      <c r="I65" s="155"/>
      <c r="J65" s="156"/>
      <c r="K65" s="476"/>
      <c r="L65" s="476"/>
      <c r="M65" s="476"/>
      <c r="N65" s="476"/>
      <c r="O65" s="476"/>
      <c r="P65" s="480"/>
      <c r="Q65" s="135"/>
      <c r="R65" s="163"/>
      <c r="S65" s="135"/>
      <c r="T65" s="151"/>
      <c r="U65" s="135"/>
      <c r="V65" s="135"/>
    </row>
    <row r="66" spans="1:22" s="145" customFormat="1" ht="13.5" customHeight="1" x14ac:dyDescent="0.25">
      <c r="A66" s="135"/>
      <c r="B66" s="496"/>
      <c r="C66" s="476"/>
      <c r="D66" s="476"/>
      <c r="E66" s="476"/>
      <c r="F66" s="152" t="s">
        <v>68</v>
      </c>
      <c r="G66" s="153">
        <f t="shared" si="1"/>
        <v>1.2400000000000001E-2</v>
      </c>
      <c r="H66" s="154"/>
      <c r="I66" s="155"/>
      <c r="J66" s="156">
        <v>0.13</v>
      </c>
      <c r="K66" s="476"/>
      <c r="L66" s="476"/>
      <c r="M66" s="476"/>
      <c r="N66" s="476"/>
      <c r="O66" s="476"/>
      <c r="P66" s="480"/>
      <c r="Q66" s="135"/>
      <c r="R66" s="101"/>
      <c r="S66" s="135"/>
      <c r="T66" s="151"/>
      <c r="U66" s="135"/>
      <c r="V66" s="135"/>
    </row>
    <row r="67" spans="1:22" s="145" customFormat="1" ht="13.5" customHeight="1" x14ac:dyDescent="0.25">
      <c r="A67" s="135"/>
      <c r="B67" s="496"/>
      <c r="C67" s="476"/>
      <c r="D67" s="476"/>
      <c r="E67" s="476"/>
      <c r="F67" s="152" t="s">
        <v>69</v>
      </c>
      <c r="G67" s="153" t="str">
        <f t="shared" si="2"/>
        <v>NA</v>
      </c>
      <c r="H67" s="154"/>
      <c r="I67" s="155"/>
      <c r="J67" s="156"/>
      <c r="K67" s="476"/>
      <c r="L67" s="476"/>
      <c r="M67" s="476"/>
      <c r="N67" s="476"/>
      <c r="O67" s="476"/>
      <c r="P67" s="480"/>
      <c r="Q67" s="135"/>
      <c r="R67" s="101"/>
      <c r="S67" s="135"/>
      <c r="T67" s="151"/>
      <c r="U67" s="135"/>
      <c r="V67" s="135"/>
    </row>
    <row r="68" spans="1:22" s="145" customFormat="1" ht="13.5" customHeight="1" thickBot="1" x14ac:dyDescent="0.3">
      <c r="A68" s="135"/>
      <c r="B68" s="498"/>
      <c r="C68" s="493"/>
      <c r="D68" s="493"/>
      <c r="E68" s="493"/>
      <c r="F68" s="157" t="s">
        <v>70</v>
      </c>
      <c r="G68" s="158">
        <f t="shared" si="3"/>
        <v>3.1E-2</v>
      </c>
      <c r="H68" s="159"/>
      <c r="I68" s="160"/>
      <c r="J68" s="161"/>
      <c r="K68" s="493"/>
      <c r="L68" s="493"/>
      <c r="M68" s="493"/>
      <c r="N68" s="493"/>
      <c r="O68" s="493"/>
      <c r="P68" s="494"/>
      <c r="Q68" s="135"/>
      <c r="R68" s="101"/>
      <c r="S68" s="135"/>
      <c r="T68" s="151"/>
      <c r="U68" s="135"/>
      <c r="V68" s="135"/>
    </row>
    <row r="69" spans="1:22" s="145" customFormat="1" ht="13.5" customHeight="1" x14ac:dyDescent="0.25">
      <c r="A69" s="135"/>
      <c r="B69" s="495">
        <v>11</v>
      </c>
      <c r="C69" s="497">
        <f>+C64+0.3</f>
        <v>2.2999999999999998</v>
      </c>
      <c r="D69" s="475">
        <v>0</v>
      </c>
      <c r="E69" s="475">
        <v>4.4999999999999998E-2</v>
      </c>
      <c r="F69" s="146" t="s">
        <v>66</v>
      </c>
      <c r="G69" s="147">
        <v>0</v>
      </c>
      <c r="H69" s="148"/>
      <c r="I69" s="149"/>
      <c r="J69" s="150"/>
      <c r="K69" s="475">
        <f>+IF(E69&lt;=0.12,(J71),(IF(E69&lt;0.16,((J70+2*J71+J72)/4),IF(E69&gt;=0.16,((J69+3*J70+2*J71+3*J72+J73)/10)))))</f>
        <v>5.3999999999999999E-2</v>
      </c>
      <c r="L69" s="475">
        <f>ROUND((D64+D69)/2*(C69-C64),3)</f>
        <v>5.0000000000000001E-3</v>
      </c>
      <c r="M69" s="475">
        <f>ROUND(+K69*L69,4)</f>
        <v>2.9999999999999997E-4</v>
      </c>
      <c r="N69" s="477">
        <f>ROUND(+M69/$M$93*100,1)</f>
        <v>0.4</v>
      </c>
      <c r="O69" s="478"/>
      <c r="P69" s="479"/>
      <c r="Q69" s="135"/>
      <c r="R69" s="101"/>
      <c r="S69" s="135"/>
      <c r="U69" s="135"/>
      <c r="V69" s="135"/>
    </row>
    <row r="70" spans="1:22" s="145" customFormat="1" ht="13.5" customHeight="1" x14ac:dyDescent="0.25">
      <c r="A70" s="135"/>
      <c r="B70" s="496"/>
      <c r="C70" s="476"/>
      <c r="D70" s="476"/>
      <c r="E70" s="476"/>
      <c r="F70" s="152" t="s">
        <v>67</v>
      </c>
      <c r="G70" s="153" t="str">
        <f t="shared" si="0"/>
        <v>NA</v>
      </c>
      <c r="H70" s="154"/>
      <c r="I70" s="155"/>
      <c r="J70" s="156"/>
      <c r="K70" s="476"/>
      <c r="L70" s="476"/>
      <c r="M70" s="476"/>
      <c r="N70" s="476"/>
      <c r="O70" s="476"/>
      <c r="P70" s="480"/>
      <c r="Q70" s="135"/>
      <c r="R70" s="101"/>
      <c r="S70" s="135"/>
      <c r="T70" s="151"/>
      <c r="U70" s="135"/>
      <c r="V70" s="135"/>
    </row>
    <row r="71" spans="1:22" s="145" customFormat="1" ht="13.5" customHeight="1" x14ac:dyDescent="0.25">
      <c r="A71" s="135"/>
      <c r="B71" s="496"/>
      <c r="C71" s="476"/>
      <c r="D71" s="476"/>
      <c r="E71" s="476"/>
      <c r="F71" s="152" t="s">
        <v>68</v>
      </c>
      <c r="G71" s="153">
        <f t="shared" si="1"/>
        <v>1.7999999999999999E-2</v>
      </c>
      <c r="H71" s="154"/>
      <c r="I71" s="155"/>
      <c r="J71" s="156">
        <v>5.3999999999999999E-2</v>
      </c>
      <c r="K71" s="476"/>
      <c r="L71" s="476"/>
      <c r="M71" s="476"/>
      <c r="N71" s="476"/>
      <c r="O71" s="476"/>
      <c r="P71" s="480"/>
      <c r="Q71" s="135"/>
      <c r="R71" s="101"/>
      <c r="S71" s="135"/>
      <c r="T71" s="151"/>
      <c r="U71" s="135"/>
      <c r="V71" s="135"/>
    </row>
    <row r="72" spans="1:22" s="145" customFormat="1" ht="13.5" customHeight="1" x14ac:dyDescent="0.25">
      <c r="A72" s="135"/>
      <c r="B72" s="496"/>
      <c r="C72" s="476"/>
      <c r="D72" s="476"/>
      <c r="E72" s="476"/>
      <c r="F72" s="152" t="s">
        <v>69</v>
      </c>
      <c r="G72" s="153" t="str">
        <f t="shared" si="2"/>
        <v>NA</v>
      </c>
      <c r="H72" s="154"/>
      <c r="I72" s="155"/>
      <c r="J72" s="156"/>
      <c r="K72" s="476"/>
      <c r="L72" s="476"/>
      <c r="M72" s="476"/>
      <c r="N72" s="476"/>
      <c r="O72" s="476"/>
      <c r="P72" s="480"/>
      <c r="Q72" s="135"/>
      <c r="R72" s="101"/>
      <c r="S72" s="135"/>
      <c r="T72" s="151"/>
      <c r="U72" s="135"/>
      <c r="V72" s="135"/>
    </row>
    <row r="73" spans="1:22" s="145" customFormat="1" ht="13.5" customHeight="1" thickBot="1" x14ac:dyDescent="0.3">
      <c r="A73" s="135"/>
      <c r="B73" s="496"/>
      <c r="C73" s="476"/>
      <c r="D73" s="476"/>
      <c r="E73" s="476"/>
      <c r="F73" s="164" t="s">
        <v>70</v>
      </c>
      <c r="G73" s="165">
        <f t="shared" si="3"/>
        <v>4.4999999999999998E-2</v>
      </c>
      <c r="H73" s="166"/>
      <c r="I73" s="167"/>
      <c r="J73" s="168"/>
      <c r="K73" s="476"/>
      <c r="L73" s="476"/>
      <c r="M73" s="476"/>
      <c r="N73" s="476"/>
      <c r="O73" s="476"/>
      <c r="P73" s="480"/>
      <c r="Q73" s="135"/>
      <c r="R73" s="101"/>
      <c r="S73" s="135"/>
      <c r="T73" s="151"/>
      <c r="U73" s="135"/>
      <c r="V73" s="135"/>
    </row>
    <row r="74" spans="1:22" s="162" customFormat="1" ht="14.1" customHeight="1" x14ac:dyDescent="0.25">
      <c r="B74" s="481" t="s">
        <v>71</v>
      </c>
      <c r="C74" s="484"/>
      <c r="D74" s="485"/>
      <c r="E74" s="485"/>
      <c r="F74" s="485"/>
      <c r="G74" s="485"/>
      <c r="H74" s="485"/>
      <c r="I74" s="485"/>
      <c r="J74" s="485"/>
      <c r="K74" s="485"/>
      <c r="L74" s="485"/>
      <c r="M74" s="485"/>
      <c r="N74" s="485"/>
      <c r="O74" s="485"/>
      <c r="P74" s="486"/>
      <c r="R74"/>
    </row>
    <row r="75" spans="1:22" s="162" customFormat="1" ht="14.1" customHeight="1" x14ac:dyDescent="0.25">
      <c r="B75" s="482"/>
      <c r="C75" s="487"/>
      <c r="D75" s="488"/>
      <c r="E75" s="488"/>
      <c r="F75" s="488"/>
      <c r="G75" s="488"/>
      <c r="H75" s="488"/>
      <c r="I75" s="488"/>
      <c r="J75" s="488"/>
      <c r="K75" s="488"/>
      <c r="L75" s="488"/>
      <c r="M75" s="488"/>
      <c r="N75" s="488"/>
      <c r="O75" s="488"/>
      <c r="P75" s="489"/>
      <c r="R75"/>
    </row>
    <row r="76" spans="1:22" s="162" customFormat="1" ht="14.1" customHeight="1" x14ac:dyDescent="0.25">
      <c r="B76" s="482"/>
      <c r="C76" s="487"/>
      <c r="D76" s="488"/>
      <c r="E76" s="488"/>
      <c r="F76" s="488"/>
      <c r="G76" s="488"/>
      <c r="H76" s="488"/>
      <c r="I76" s="488"/>
      <c r="J76" s="488"/>
      <c r="K76" s="488"/>
      <c r="L76" s="488"/>
      <c r="M76" s="488"/>
      <c r="N76" s="488"/>
      <c r="O76" s="488"/>
      <c r="P76" s="489"/>
      <c r="R76"/>
    </row>
    <row r="77" spans="1:22" s="162" customFormat="1" ht="14.1" customHeight="1" x14ac:dyDescent="0.2">
      <c r="B77" s="482"/>
      <c r="C77" s="487"/>
      <c r="D77" s="488"/>
      <c r="E77" s="488"/>
      <c r="F77" s="488"/>
      <c r="G77" s="488"/>
      <c r="H77" s="488"/>
      <c r="I77" s="488"/>
      <c r="J77" s="488"/>
      <c r="K77" s="488"/>
      <c r="L77" s="488"/>
      <c r="M77" s="488"/>
      <c r="N77" s="488"/>
      <c r="O77" s="488"/>
      <c r="P77" s="489"/>
    </row>
    <row r="78" spans="1:22" s="162" customFormat="1" ht="14.1" customHeight="1" x14ac:dyDescent="0.25">
      <c r="B78" s="482"/>
      <c r="C78" s="487"/>
      <c r="D78" s="488"/>
      <c r="E78" s="488"/>
      <c r="F78" s="488"/>
      <c r="G78" s="488"/>
      <c r="H78" s="488"/>
      <c r="I78" s="488"/>
      <c r="J78" s="488"/>
      <c r="K78" s="488"/>
      <c r="L78" s="488"/>
      <c r="M78" s="488"/>
      <c r="N78" s="488"/>
      <c r="O78" s="488"/>
      <c r="P78" s="489"/>
      <c r="R78"/>
    </row>
    <row r="79" spans="1:22" s="162" customFormat="1" ht="14.1" customHeight="1" thickBot="1" x14ac:dyDescent="0.3">
      <c r="B79" s="483"/>
      <c r="C79" s="490"/>
      <c r="D79" s="491"/>
      <c r="E79" s="491"/>
      <c r="F79" s="491"/>
      <c r="G79" s="491"/>
      <c r="H79" s="491"/>
      <c r="I79" s="491"/>
      <c r="J79" s="491"/>
      <c r="K79" s="491"/>
      <c r="L79" s="491"/>
      <c r="M79" s="491"/>
      <c r="N79" s="491"/>
      <c r="O79" s="491"/>
      <c r="P79" s="492"/>
      <c r="R79"/>
    </row>
    <row r="80" spans="1:22" s="162" customFormat="1" ht="14.1" customHeight="1" thickBot="1" x14ac:dyDescent="0.3">
      <c r="A80" s="169"/>
      <c r="B80" s="170" t="s">
        <v>72</v>
      </c>
      <c r="C80" s="465" t="s">
        <v>73</v>
      </c>
      <c r="D80" s="465"/>
      <c r="E80" s="465"/>
      <c r="F80" s="465"/>
      <c r="G80" s="465"/>
      <c r="H80" s="466"/>
      <c r="I80" s="467"/>
      <c r="J80" s="170" t="s">
        <v>74</v>
      </c>
      <c r="K80" s="465" t="s">
        <v>75</v>
      </c>
      <c r="L80" s="465"/>
      <c r="M80" s="465"/>
      <c r="N80" s="465"/>
      <c r="O80" s="465"/>
      <c r="P80" s="466"/>
      <c r="R80"/>
    </row>
    <row r="81" spans="1:22" s="162" customFormat="1" ht="14.1" customHeight="1" thickBot="1" x14ac:dyDescent="0.3">
      <c r="B81" s="170" t="s">
        <v>76</v>
      </c>
      <c r="C81" s="465" t="s">
        <v>77</v>
      </c>
      <c r="D81" s="465"/>
      <c r="E81" s="465"/>
      <c r="F81" s="465"/>
      <c r="G81" s="465"/>
      <c r="H81" s="466"/>
      <c r="I81" s="467"/>
      <c r="J81" s="170" t="s">
        <v>78</v>
      </c>
      <c r="K81" s="465" t="s">
        <v>79</v>
      </c>
      <c r="L81" s="465"/>
      <c r="M81" s="465"/>
      <c r="N81" s="465"/>
      <c r="O81" s="465"/>
      <c r="P81" s="466"/>
      <c r="R81"/>
    </row>
    <row r="82" spans="1:22" s="101" customFormat="1" ht="13.5" customHeight="1" x14ac:dyDescent="0.25">
      <c r="A82" s="171"/>
      <c r="B82" s="468"/>
      <c r="C82" s="471"/>
      <c r="D82" s="473"/>
      <c r="E82" s="473"/>
      <c r="F82" s="172" t="s">
        <v>66</v>
      </c>
      <c r="G82" s="172">
        <v>0.01</v>
      </c>
      <c r="H82" s="173"/>
      <c r="I82" s="174"/>
      <c r="J82" s="175"/>
      <c r="K82" s="474"/>
      <c r="L82" s="456"/>
      <c r="M82" s="459"/>
      <c r="N82" s="456"/>
      <c r="O82" s="456"/>
      <c r="P82" s="460"/>
      <c r="Q82" s="163"/>
      <c r="R82"/>
      <c r="S82" s="163"/>
      <c r="T82" s="163"/>
      <c r="U82" s="163"/>
      <c r="V82" s="163"/>
    </row>
    <row r="83" spans="1:22" s="101" customFormat="1" ht="13.5" customHeight="1" x14ac:dyDescent="0.25">
      <c r="A83" s="171"/>
      <c r="B83" s="469"/>
      <c r="C83" s="457"/>
      <c r="D83" s="457"/>
      <c r="E83" s="457"/>
      <c r="F83" s="176" t="s">
        <v>80</v>
      </c>
      <c r="G83" s="177">
        <f>+E82*0.1</f>
        <v>0</v>
      </c>
      <c r="H83" s="178"/>
      <c r="I83" s="179"/>
      <c r="J83" s="180"/>
      <c r="K83" s="457"/>
      <c r="L83" s="457"/>
      <c r="M83" s="457"/>
      <c r="N83" s="457"/>
      <c r="O83" s="457"/>
      <c r="P83" s="461"/>
      <c r="Q83" s="163"/>
      <c r="R83"/>
      <c r="S83" s="163"/>
      <c r="T83" s="163"/>
      <c r="U83" s="163"/>
      <c r="V83" s="163"/>
    </row>
    <row r="84" spans="1:22" s="101" customFormat="1" ht="13.5" customHeight="1" x14ac:dyDescent="0.25">
      <c r="A84" s="171"/>
      <c r="B84" s="469"/>
      <c r="C84" s="457"/>
      <c r="D84" s="457"/>
      <c r="E84" s="457"/>
      <c r="F84" s="176" t="s">
        <v>81</v>
      </c>
      <c r="G84" s="177">
        <f>+E82*0.2</f>
        <v>0</v>
      </c>
      <c r="H84" s="178"/>
      <c r="I84" s="179"/>
      <c r="J84" s="180"/>
      <c r="K84" s="457"/>
      <c r="L84" s="457"/>
      <c r="M84" s="457"/>
      <c r="N84" s="457"/>
      <c r="O84" s="457"/>
      <c r="P84" s="461"/>
      <c r="Q84" s="163"/>
      <c r="R84"/>
      <c r="S84" s="163"/>
      <c r="T84" s="163"/>
      <c r="U84" s="163"/>
      <c r="V84" s="163"/>
    </row>
    <row r="85" spans="1:22" s="101" customFormat="1" ht="13.5" customHeight="1" x14ac:dyDescent="0.25">
      <c r="A85" s="171"/>
      <c r="B85" s="469"/>
      <c r="C85" s="457"/>
      <c r="D85" s="457"/>
      <c r="E85" s="457"/>
      <c r="F85" s="176" t="s">
        <v>82</v>
      </c>
      <c r="G85" s="177">
        <f>+E82*0.3</f>
        <v>0</v>
      </c>
      <c r="H85" s="178"/>
      <c r="I85" s="179"/>
      <c r="J85" s="180"/>
      <c r="K85" s="457"/>
      <c r="L85" s="457"/>
      <c r="M85" s="457"/>
      <c r="N85" s="457"/>
      <c r="O85" s="457"/>
      <c r="P85" s="461"/>
      <c r="Q85" s="163"/>
      <c r="R85"/>
      <c r="S85" s="163"/>
      <c r="T85" s="163"/>
      <c r="U85" s="163"/>
      <c r="V85" s="163"/>
    </row>
    <row r="86" spans="1:22" s="101" customFormat="1" ht="13.5" customHeight="1" x14ac:dyDescent="0.25">
      <c r="A86" s="171"/>
      <c r="B86" s="469"/>
      <c r="C86" s="472"/>
      <c r="D86" s="472"/>
      <c r="E86" s="457"/>
      <c r="F86" s="176" t="s">
        <v>83</v>
      </c>
      <c r="G86" s="177">
        <f>+E82*0.4</f>
        <v>0</v>
      </c>
      <c r="H86" s="178"/>
      <c r="I86" s="179"/>
      <c r="J86" s="180"/>
      <c r="K86" s="457"/>
      <c r="L86" s="457"/>
      <c r="M86" s="457"/>
      <c r="N86" s="457"/>
      <c r="O86" s="457"/>
      <c r="P86" s="461"/>
      <c r="Q86" s="163"/>
      <c r="R86"/>
      <c r="S86" s="163"/>
      <c r="T86" s="163"/>
      <c r="U86" s="163"/>
      <c r="V86" s="163"/>
    </row>
    <row r="87" spans="1:22" s="101" customFormat="1" ht="13.5" customHeight="1" x14ac:dyDescent="0.25">
      <c r="A87" s="171"/>
      <c r="B87" s="469"/>
      <c r="C87" s="463"/>
      <c r="D87" s="464"/>
      <c r="E87" s="457"/>
      <c r="F87" s="176" t="s">
        <v>84</v>
      </c>
      <c r="G87" s="177">
        <f>+E82*0.5</f>
        <v>0</v>
      </c>
      <c r="H87" s="178"/>
      <c r="I87" s="179"/>
      <c r="J87" s="180"/>
      <c r="K87" s="457"/>
      <c r="L87" s="457"/>
      <c r="M87" s="457"/>
      <c r="N87" s="457"/>
      <c r="O87" s="457"/>
      <c r="P87" s="461"/>
      <c r="Q87" s="163"/>
      <c r="R87"/>
      <c r="S87" s="163"/>
      <c r="T87" s="163"/>
      <c r="U87" s="163"/>
      <c r="V87" s="163"/>
    </row>
    <row r="88" spans="1:22" s="101" customFormat="1" ht="13.5" customHeight="1" x14ac:dyDescent="0.25">
      <c r="A88" s="171"/>
      <c r="B88" s="469"/>
      <c r="C88" s="457"/>
      <c r="D88" s="457"/>
      <c r="E88" s="457"/>
      <c r="F88" s="176" t="s">
        <v>85</v>
      </c>
      <c r="G88" s="177">
        <f>+E82*0.6</f>
        <v>0</v>
      </c>
      <c r="H88" s="178"/>
      <c r="I88" s="179"/>
      <c r="J88" s="180"/>
      <c r="K88" s="457"/>
      <c r="L88" s="457"/>
      <c r="M88" s="457"/>
      <c r="N88" s="457"/>
      <c r="O88" s="457"/>
      <c r="P88" s="461"/>
      <c r="Q88" s="163"/>
      <c r="R88"/>
      <c r="S88" s="163"/>
      <c r="T88" s="163"/>
      <c r="U88" s="163"/>
      <c r="V88" s="163"/>
    </row>
    <row r="89" spans="1:22" s="101" customFormat="1" ht="13.5" customHeight="1" x14ac:dyDescent="0.25">
      <c r="A89" s="171"/>
      <c r="B89" s="469"/>
      <c r="C89" s="457"/>
      <c r="D89" s="457"/>
      <c r="E89" s="457"/>
      <c r="F89" s="176" t="s">
        <v>86</v>
      </c>
      <c r="G89" s="177">
        <f>+E82*0.7</f>
        <v>0</v>
      </c>
      <c r="H89" s="178"/>
      <c r="I89" s="179"/>
      <c r="J89" s="180"/>
      <c r="K89" s="457"/>
      <c r="L89" s="457"/>
      <c r="M89" s="457"/>
      <c r="N89" s="457"/>
      <c r="O89" s="457"/>
      <c r="P89" s="461"/>
      <c r="Q89" s="163"/>
      <c r="R89"/>
      <c r="S89" s="163"/>
      <c r="T89" s="163"/>
      <c r="U89" s="163"/>
      <c r="V89" s="163"/>
    </row>
    <row r="90" spans="1:22" s="101" customFormat="1" ht="13.5" customHeight="1" x14ac:dyDescent="0.25">
      <c r="A90" s="171"/>
      <c r="B90" s="469"/>
      <c r="C90" s="457"/>
      <c r="D90" s="457"/>
      <c r="E90" s="457"/>
      <c r="F90" s="176" t="s">
        <v>87</v>
      </c>
      <c r="G90" s="177">
        <f>+E82*0.8</f>
        <v>0</v>
      </c>
      <c r="H90" s="178"/>
      <c r="I90" s="179"/>
      <c r="J90" s="180"/>
      <c r="K90" s="457"/>
      <c r="L90" s="457"/>
      <c r="M90" s="457"/>
      <c r="N90" s="457"/>
      <c r="O90" s="457"/>
      <c r="P90" s="461"/>
      <c r="Q90" s="163"/>
      <c r="R90"/>
      <c r="S90" s="163"/>
      <c r="T90" s="163"/>
      <c r="U90" s="163"/>
      <c r="V90" s="163"/>
    </row>
    <row r="91" spans="1:22" s="101" customFormat="1" ht="13.5" customHeight="1" x14ac:dyDescent="0.25">
      <c r="A91" s="171"/>
      <c r="B91" s="469"/>
      <c r="C91" s="457"/>
      <c r="D91" s="457"/>
      <c r="E91" s="457"/>
      <c r="F91" s="176" t="s">
        <v>88</v>
      </c>
      <c r="G91" s="177">
        <f>+E82*0.9</f>
        <v>0</v>
      </c>
      <c r="H91" s="178"/>
      <c r="I91" s="179"/>
      <c r="J91" s="180"/>
      <c r="K91" s="457"/>
      <c r="L91" s="457"/>
      <c r="M91" s="457"/>
      <c r="N91" s="457"/>
      <c r="O91" s="457"/>
      <c r="P91" s="461"/>
      <c r="Q91" s="163"/>
      <c r="R91"/>
      <c r="S91" s="163"/>
      <c r="T91" s="163"/>
      <c r="U91" s="163"/>
      <c r="V91" s="163"/>
    </row>
    <row r="92" spans="1:22" s="101" customFormat="1" ht="15.75" thickBot="1" x14ac:dyDescent="0.3">
      <c r="A92" s="171"/>
      <c r="B92" s="470"/>
      <c r="C92" s="458"/>
      <c r="D92" s="458"/>
      <c r="E92" s="458"/>
      <c r="F92" s="181" t="s">
        <v>89</v>
      </c>
      <c r="G92" s="181">
        <f>+E82</f>
        <v>0</v>
      </c>
      <c r="H92" s="182"/>
      <c r="I92" s="183"/>
      <c r="J92" s="184"/>
      <c r="K92" s="458"/>
      <c r="L92" s="458"/>
      <c r="M92" s="458"/>
      <c r="N92" s="458"/>
      <c r="O92" s="458"/>
      <c r="P92" s="462"/>
      <c r="Q92" s="163"/>
      <c r="R92"/>
      <c r="S92" s="163"/>
      <c r="T92" s="163"/>
      <c r="U92" s="163"/>
      <c r="V92" s="163"/>
    </row>
    <row r="93" spans="1:22" s="101" customFormat="1" x14ac:dyDescent="0.25">
      <c r="A93" s="171"/>
      <c r="B93" s="442" t="s">
        <v>90</v>
      </c>
      <c r="C93" s="443"/>
      <c r="D93" s="443"/>
      <c r="E93" s="443"/>
      <c r="F93" s="443"/>
      <c r="G93" s="443"/>
      <c r="H93" s="443"/>
      <c r="I93" s="443"/>
      <c r="J93" s="444"/>
      <c r="K93" s="185">
        <f>ROUND(+M93/L93,3)</f>
        <v>0.625</v>
      </c>
      <c r="L93" s="186">
        <f>SUM(L19:L73)+L82</f>
        <v>0.13700000000000001</v>
      </c>
      <c r="M93" s="186">
        <f>SUM(M19:M73)+M82</f>
        <v>8.5600000000000009E-2</v>
      </c>
      <c r="N93" s="187">
        <f>ROUND(SUM(N19:N73)+N82,0)</f>
        <v>100</v>
      </c>
      <c r="O93" s="446" t="s">
        <v>91</v>
      </c>
      <c r="P93" s="448"/>
      <c r="Q93" s="163"/>
      <c r="R93"/>
      <c r="S93" s="163"/>
      <c r="T93" s="163"/>
      <c r="U93" s="163"/>
      <c r="V93" s="163"/>
    </row>
    <row r="94" spans="1:22" s="101" customFormat="1" ht="15.75" thickBot="1" x14ac:dyDescent="0.3">
      <c r="A94" s="188"/>
      <c r="B94" s="445"/>
      <c r="C94" s="443"/>
      <c r="D94" s="443"/>
      <c r="E94" s="443"/>
      <c r="F94" s="443"/>
      <c r="G94" s="443"/>
      <c r="H94" s="443"/>
      <c r="I94" s="443"/>
      <c r="J94" s="444"/>
      <c r="K94" s="189" t="s">
        <v>92</v>
      </c>
      <c r="L94" s="189" t="s">
        <v>133</v>
      </c>
      <c r="M94" s="189" t="s">
        <v>134</v>
      </c>
      <c r="N94" s="189" t="s">
        <v>95</v>
      </c>
      <c r="O94" s="447"/>
      <c r="P94" s="449"/>
      <c r="Q94" s="163"/>
      <c r="R94"/>
      <c r="S94" s="163"/>
      <c r="T94" s="163"/>
      <c r="U94" s="163"/>
      <c r="V94" s="163"/>
    </row>
    <row r="95" spans="1:22" s="101" customFormat="1" ht="15.75" thickBot="1" x14ac:dyDescent="0.3">
      <c r="A95" s="190"/>
      <c r="B95" s="450" t="s">
        <v>96</v>
      </c>
      <c r="C95" s="451"/>
      <c r="D95" s="451"/>
      <c r="E95" s="451"/>
      <c r="F95" s="452"/>
      <c r="G95" s="450" t="s">
        <v>97</v>
      </c>
      <c r="H95" s="451"/>
      <c r="I95" s="451"/>
      <c r="J95" s="451"/>
      <c r="K95" s="453"/>
      <c r="L95" s="454" t="s">
        <v>98</v>
      </c>
      <c r="M95" s="443"/>
      <c r="N95" s="443"/>
      <c r="O95" s="443"/>
      <c r="P95" s="455"/>
      <c r="R95"/>
    </row>
    <row r="96" spans="1:22" s="101" customFormat="1" x14ac:dyDescent="0.25">
      <c r="A96" s="419"/>
      <c r="B96" s="419"/>
      <c r="C96" s="419"/>
      <c r="D96" s="419"/>
      <c r="E96" s="419"/>
      <c r="F96" s="420"/>
      <c r="G96" s="423"/>
      <c r="H96" s="424"/>
      <c r="I96" s="424"/>
      <c r="J96" s="424"/>
      <c r="K96" s="424"/>
      <c r="L96" s="427" t="s">
        <v>99</v>
      </c>
      <c r="M96" s="428"/>
      <c r="N96" s="428"/>
      <c r="O96" s="429">
        <f>+AVERAGE(E18:E73)</f>
        <v>6.2818181818181829E-2</v>
      </c>
      <c r="P96" s="430"/>
      <c r="R96"/>
    </row>
    <row r="97" spans="1:18" s="101" customFormat="1" ht="15.75" thickBot="1" x14ac:dyDescent="0.3">
      <c r="A97" s="419"/>
      <c r="B97" s="419"/>
      <c r="C97" s="419"/>
      <c r="D97" s="419"/>
      <c r="E97" s="419"/>
      <c r="F97" s="420"/>
      <c r="G97" s="423"/>
      <c r="H97" s="424"/>
      <c r="I97" s="424"/>
      <c r="J97" s="424"/>
      <c r="K97" s="424"/>
      <c r="L97" s="431" t="s">
        <v>100</v>
      </c>
      <c r="M97" s="432"/>
      <c r="N97" s="432"/>
      <c r="O97" s="433">
        <f>+MAX(E18:E73)</f>
        <v>0.105</v>
      </c>
      <c r="P97" s="434"/>
      <c r="R97"/>
    </row>
    <row r="98" spans="1:18" s="101" customFormat="1" ht="108" customHeight="1" thickBot="1" x14ac:dyDescent="0.3">
      <c r="A98" s="419"/>
      <c r="B98" s="419"/>
      <c r="C98" s="419"/>
      <c r="D98" s="419"/>
      <c r="E98" s="419"/>
      <c r="F98" s="420"/>
      <c r="G98" s="423"/>
      <c r="H98" s="424"/>
      <c r="I98" s="424"/>
      <c r="J98" s="424"/>
      <c r="K98" s="424"/>
      <c r="L98" s="435" t="s">
        <v>135</v>
      </c>
      <c r="M98" s="436"/>
      <c r="N98" s="436"/>
      <c r="O98" s="436"/>
      <c r="P98" s="437"/>
      <c r="R98"/>
    </row>
    <row r="99" spans="1:18" s="101" customFormat="1" ht="22.5" customHeight="1" thickBot="1" x14ac:dyDescent="0.3">
      <c r="A99" s="419"/>
      <c r="B99" s="419"/>
      <c r="C99" s="419"/>
      <c r="D99" s="419"/>
      <c r="E99" s="419"/>
      <c r="F99" s="420"/>
      <c r="G99" s="423"/>
      <c r="H99" s="424"/>
      <c r="I99" s="424"/>
      <c r="J99" s="424"/>
      <c r="K99" s="424"/>
      <c r="L99" s="438" t="s">
        <v>102</v>
      </c>
      <c r="M99" s="439"/>
      <c r="N99" s="439"/>
      <c r="O99" s="440"/>
      <c r="P99" s="191">
        <v>4.79</v>
      </c>
      <c r="R99"/>
    </row>
    <row r="100" spans="1:18" s="101" customFormat="1" ht="22.5" customHeight="1" thickBot="1" x14ac:dyDescent="0.3">
      <c r="A100" s="421"/>
      <c r="B100" s="421"/>
      <c r="C100" s="421"/>
      <c r="D100" s="421"/>
      <c r="E100" s="421"/>
      <c r="F100" s="422"/>
      <c r="G100" s="425"/>
      <c r="H100" s="426"/>
      <c r="I100" s="426"/>
      <c r="J100" s="426"/>
      <c r="K100" s="426"/>
      <c r="L100" s="438" t="s">
        <v>136</v>
      </c>
      <c r="M100" s="412"/>
      <c r="N100" s="412"/>
      <c r="O100" s="441"/>
      <c r="P100" s="191">
        <v>0.41499999999999998</v>
      </c>
      <c r="R100"/>
    </row>
    <row r="101" spans="1:18" s="101" customFormat="1" ht="11.25" customHeight="1" thickBot="1" x14ac:dyDescent="0.3">
      <c r="A101" s="192"/>
      <c r="B101" s="410"/>
      <c r="C101" s="410"/>
      <c r="D101" s="410"/>
      <c r="E101" s="410"/>
      <c r="F101" s="410"/>
      <c r="G101" s="410"/>
      <c r="H101" s="410"/>
      <c r="I101" s="410"/>
      <c r="J101" s="410"/>
      <c r="K101" s="410"/>
      <c r="L101" s="410"/>
      <c r="M101" s="410"/>
      <c r="N101" s="410"/>
      <c r="O101" s="410"/>
      <c r="P101" s="410"/>
      <c r="R101"/>
    </row>
    <row r="102" spans="1:18" s="101" customFormat="1" ht="15.75" thickBot="1" x14ac:dyDescent="0.3">
      <c r="A102" s="411" t="s">
        <v>104</v>
      </c>
      <c r="B102" s="412"/>
      <c r="C102" s="412"/>
      <c r="D102" s="412"/>
      <c r="E102" s="412"/>
      <c r="F102" s="412"/>
      <c r="G102" s="412"/>
      <c r="H102" s="412"/>
      <c r="I102" s="412"/>
      <c r="J102" s="412"/>
      <c r="K102" s="412"/>
      <c r="L102" s="412"/>
      <c r="M102" s="412"/>
      <c r="N102" s="412"/>
      <c r="O102" s="412"/>
      <c r="P102" s="413"/>
      <c r="R102"/>
    </row>
    <row r="103" spans="1:18" ht="168" customHeight="1" thickBot="1" x14ac:dyDescent="0.3">
      <c r="A103" s="193"/>
      <c r="B103" s="414"/>
      <c r="C103" s="415"/>
      <c r="D103" s="415"/>
      <c r="E103" s="415"/>
      <c r="F103" s="415"/>
      <c r="G103" s="415"/>
      <c r="H103" s="415"/>
      <c r="I103" s="415"/>
      <c r="J103" s="415"/>
      <c r="K103" s="415"/>
      <c r="L103" s="415"/>
      <c r="M103" s="415"/>
      <c r="N103" s="415"/>
      <c r="O103" s="415"/>
      <c r="P103" s="416"/>
    </row>
    <row r="104" spans="1:18" ht="15.75" thickBot="1" x14ac:dyDescent="0.3">
      <c r="A104" s="193"/>
      <c r="B104" s="417" t="s">
        <v>137</v>
      </c>
      <c r="C104" s="418"/>
      <c r="D104" s="418"/>
      <c r="E104" s="418"/>
      <c r="F104" s="418"/>
      <c r="G104" s="418" t="s">
        <v>138</v>
      </c>
      <c r="H104" s="418"/>
      <c r="I104" s="418"/>
      <c r="J104" s="418"/>
      <c r="K104" s="418"/>
      <c r="L104" s="418" t="s">
        <v>138</v>
      </c>
      <c r="M104" s="418"/>
      <c r="N104" s="418"/>
      <c r="O104" s="418"/>
      <c r="P104" s="418"/>
    </row>
    <row r="105" spans="1:18" ht="15.75" thickBot="1" x14ac:dyDescent="0.3">
      <c r="A105" s="194"/>
      <c r="B105" s="404"/>
      <c r="C105" s="404"/>
      <c r="D105" s="404"/>
      <c r="E105" s="404"/>
      <c r="F105" s="404"/>
      <c r="G105" s="404"/>
      <c r="H105" s="404"/>
      <c r="I105" s="404"/>
      <c r="J105" s="404"/>
      <c r="K105" s="404"/>
      <c r="L105" s="404"/>
      <c r="M105" s="404"/>
      <c r="N105" s="404"/>
      <c r="O105" s="404"/>
      <c r="P105" s="404"/>
    </row>
    <row r="106" spans="1:18" s="162" customFormat="1" ht="15.75" customHeight="1" thickBot="1" x14ac:dyDescent="0.3">
      <c r="A106" s="405" t="s">
        <v>106</v>
      </c>
      <c r="B106" s="406"/>
      <c r="C106" s="407"/>
      <c r="D106" s="408" t="s">
        <v>107</v>
      </c>
      <c r="E106" s="406"/>
      <c r="F106" s="406"/>
      <c r="G106" s="406"/>
      <c r="H106" s="406"/>
      <c r="I106" s="409"/>
      <c r="J106" s="406" t="s">
        <v>108</v>
      </c>
      <c r="K106" s="407"/>
      <c r="L106" s="408"/>
      <c r="M106" s="406"/>
      <c r="N106" s="406"/>
      <c r="O106" s="406"/>
      <c r="P106" s="409"/>
      <c r="R106"/>
    </row>
  </sheetData>
  <mergeCells count="21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9:M73"/>
    <mergeCell ref="N69:N73"/>
    <mergeCell ref="O69:O73"/>
    <mergeCell ref="P69:P73"/>
    <mergeCell ref="B74:B79"/>
    <mergeCell ref="C74:P79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C80:H80"/>
    <mergeCell ref="I80:I81"/>
    <mergeCell ref="K80:P80"/>
    <mergeCell ref="C81:H81"/>
    <mergeCell ref="K81:P81"/>
    <mergeCell ref="B82:B92"/>
    <mergeCell ref="C82:C86"/>
    <mergeCell ref="D82:D86"/>
    <mergeCell ref="E82:E92"/>
    <mergeCell ref="K82:K92"/>
    <mergeCell ref="B93:J94"/>
    <mergeCell ref="O93:O94"/>
    <mergeCell ref="P93:P94"/>
    <mergeCell ref="B95:F95"/>
    <mergeCell ref="G95:K95"/>
    <mergeCell ref="L95:P95"/>
    <mergeCell ref="L82:L92"/>
    <mergeCell ref="M82:M92"/>
    <mergeCell ref="N82:N92"/>
    <mergeCell ref="O82:O92"/>
    <mergeCell ref="P82:P92"/>
    <mergeCell ref="C87:C92"/>
    <mergeCell ref="D87:D92"/>
    <mergeCell ref="A96:F100"/>
    <mergeCell ref="G96:K100"/>
    <mergeCell ref="L96:N96"/>
    <mergeCell ref="O96:P96"/>
    <mergeCell ref="L97:N97"/>
    <mergeCell ref="O97:P97"/>
    <mergeCell ref="L98:P98"/>
    <mergeCell ref="L99:O99"/>
    <mergeCell ref="L100:O100"/>
    <mergeCell ref="B105:P105"/>
    <mergeCell ref="A106:C106"/>
    <mergeCell ref="D106:I106"/>
    <mergeCell ref="J106:K106"/>
    <mergeCell ref="L106:P106"/>
    <mergeCell ref="B101:P101"/>
    <mergeCell ref="A102:P102"/>
    <mergeCell ref="B103:F103"/>
    <mergeCell ref="G103:K103"/>
    <mergeCell ref="L103:P103"/>
    <mergeCell ref="B104:F104"/>
    <mergeCell ref="G104:K104"/>
    <mergeCell ref="L104:P104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
Universidad Nacional de Colombia-Sede Manizales</oddHeader>
  </headerFooter>
  <rowBreaks count="1" manualBreakCount="1">
    <brk id="73" min="1" max="15" man="1"/>
  </rowBreaks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02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2.7109375" customWidth="1"/>
    <col min="11" max="16" width="10.7109375" customWidth="1"/>
  </cols>
  <sheetData>
    <row r="1" spans="1:26" ht="4.9000000000000004" customHeight="1" thickBot="1" x14ac:dyDescent="0.3">
      <c r="J1" s="97"/>
    </row>
    <row r="2" spans="1:26" s="100" customFormat="1" ht="30" customHeight="1" x14ac:dyDescent="0.25">
      <c r="A2" s="674"/>
      <c r="B2" s="675"/>
      <c r="C2" s="676"/>
      <c r="D2" s="677"/>
      <c r="E2" s="678" t="s">
        <v>149</v>
      </c>
      <c r="F2" s="679"/>
      <c r="G2" s="679"/>
      <c r="H2" s="679"/>
      <c r="I2" s="679"/>
      <c r="J2" s="679"/>
      <c r="K2" s="679"/>
      <c r="L2" s="679"/>
      <c r="M2" s="679"/>
      <c r="N2" s="679"/>
      <c r="O2" s="680"/>
      <c r="P2" s="681"/>
    </row>
    <row r="3" spans="1:26" s="100" customFormat="1" ht="20.45" customHeight="1" thickBot="1" x14ac:dyDescent="0.3">
      <c r="A3" s="674"/>
      <c r="B3" s="682"/>
      <c r="C3" s="421"/>
      <c r="D3" s="683"/>
      <c r="E3" s="684"/>
      <c r="F3" s="685"/>
      <c r="G3" s="685"/>
      <c r="H3" s="685"/>
      <c r="I3" s="685"/>
      <c r="J3" s="685"/>
      <c r="K3" s="685"/>
      <c r="L3" s="685"/>
      <c r="M3" s="685"/>
      <c r="N3" s="685"/>
      <c r="O3" s="686"/>
      <c r="P3" s="687"/>
    </row>
    <row r="4" spans="1:26" s="101" customFormat="1" ht="4.5" customHeight="1" thickBot="1" x14ac:dyDescent="0.3">
      <c r="A4" s="99"/>
      <c r="B4" s="577"/>
      <c r="C4" s="451"/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spans="1:26" s="108" customFormat="1" ht="28.5" customHeight="1" thickBot="1" x14ac:dyDescent="0.3">
      <c r="A5" s="102"/>
      <c r="B5" s="103" t="s">
        <v>0</v>
      </c>
      <c r="C5" s="578">
        <v>43103</v>
      </c>
      <c r="D5" s="579"/>
      <c r="E5" s="104" t="s">
        <v>1</v>
      </c>
      <c r="F5" s="105">
        <v>3</v>
      </c>
      <c r="G5" s="106" t="s">
        <v>2</v>
      </c>
      <c r="H5" s="401" t="s">
        <v>150</v>
      </c>
      <c r="I5" s="402"/>
      <c r="J5" s="402"/>
      <c r="K5" s="402"/>
      <c r="L5" s="402"/>
      <c r="M5" s="402"/>
      <c r="N5" s="402"/>
      <c r="O5" s="402"/>
      <c r="P5" s="403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s="113" customFormat="1" ht="23.25" customHeight="1" thickBot="1" x14ac:dyDescent="0.3">
      <c r="A6" s="109"/>
      <c r="B6" s="561" t="s">
        <v>3</v>
      </c>
      <c r="C6" s="562"/>
      <c r="D6" s="563" t="s">
        <v>4</v>
      </c>
      <c r="E6" s="564"/>
      <c r="F6" s="564"/>
      <c r="G6" s="564"/>
      <c r="H6" s="564"/>
      <c r="I6" s="565"/>
      <c r="J6" s="110" t="s">
        <v>5</v>
      </c>
      <c r="K6" s="566" t="s">
        <v>111</v>
      </c>
      <c r="L6" s="565"/>
      <c r="M6" s="566" t="s">
        <v>112</v>
      </c>
      <c r="N6" s="567"/>
      <c r="O6" s="111" t="s">
        <v>8</v>
      </c>
      <c r="P6" s="112">
        <v>2091</v>
      </c>
    </row>
    <row r="7" spans="1:26" s="108" customFormat="1" ht="30.75" customHeight="1" x14ac:dyDescent="0.25">
      <c r="B7" s="568" t="s">
        <v>9</v>
      </c>
      <c r="C7" s="569" t="s">
        <v>10</v>
      </c>
      <c r="D7" s="539"/>
      <c r="E7" s="114"/>
      <c r="F7" s="570" t="s">
        <v>11</v>
      </c>
      <c r="G7" s="571"/>
      <c r="H7" s="571"/>
      <c r="I7" s="571"/>
      <c r="J7" s="572" t="s">
        <v>12</v>
      </c>
      <c r="K7" s="573"/>
      <c r="L7" s="573"/>
      <c r="M7" s="574"/>
      <c r="N7" s="575" t="s">
        <v>113</v>
      </c>
      <c r="O7" s="576"/>
      <c r="P7" s="115" t="s">
        <v>14</v>
      </c>
    </row>
    <row r="8" spans="1:26" s="108" customFormat="1" ht="16.5" thickBot="1" x14ac:dyDescent="0.3">
      <c r="B8" s="514"/>
      <c r="C8" s="530" t="s">
        <v>15</v>
      </c>
      <c r="D8" s="529"/>
      <c r="E8" s="116" t="s">
        <v>16</v>
      </c>
      <c r="F8" s="540" t="s">
        <v>17</v>
      </c>
      <c r="G8" s="541"/>
      <c r="H8" s="541"/>
      <c r="I8" s="541"/>
      <c r="J8" s="542"/>
      <c r="K8" s="543"/>
      <c r="L8" s="543"/>
      <c r="M8" s="544"/>
      <c r="N8" s="545"/>
      <c r="O8" s="546"/>
      <c r="P8" s="117"/>
    </row>
    <row r="9" spans="1:26" s="108" customFormat="1" ht="14.25" customHeight="1" x14ac:dyDescent="0.25">
      <c r="B9" s="547" t="s">
        <v>18</v>
      </c>
      <c r="C9" s="550" t="s">
        <v>19</v>
      </c>
      <c r="D9" s="551" t="s">
        <v>20</v>
      </c>
      <c r="E9" s="536"/>
      <c r="F9" s="118"/>
      <c r="G9" s="552" t="s">
        <v>21</v>
      </c>
      <c r="H9" s="553" t="s">
        <v>22</v>
      </c>
      <c r="I9" s="539"/>
      <c r="J9" s="119"/>
      <c r="K9" s="550" t="s">
        <v>23</v>
      </c>
      <c r="L9" s="554" t="s">
        <v>139</v>
      </c>
      <c r="M9" s="555"/>
      <c r="N9" s="556"/>
      <c r="O9" s="556"/>
      <c r="P9" s="557"/>
    </row>
    <row r="10" spans="1:26" s="108" customFormat="1" ht="16.5" thickBot="1" x14ac:dyDescent="0.3">
      <c r="B10" s="548"/>
      <c r="C10" s="498"/>
      <c r="D10" s="534" t="s">
        <v>25</v>
      </c>
      <c r="E10" s="529"/>
      <c r="F10" s="120" t="s">
        <v>16</v>
      </c>
      <c r="G10" s="498"/>
      <c r="H10" s="534" t="s">
        <v>26</v>
      </c>
      <c r="I10" s="529"/>
      <c r="J10" s="121" t="s">
        <v>16</v>
      </c>
      <c r="K10" s="498"/>
      <c r="L10" s="558"/>
      <c r="M10" s="559"/>
      <c r="N10" s="559"/>
      <c r="O10" s="559"/>
      <c r="P10" s="560"/>
    </row>
    <row r="11" spans="1:26" s="108" customFormat="1" ht="18.75" customHeight="1" x14ac:dyDescent="0.25">
      <c r="A11" s="102"/>
      <c r="B11" s="548"/>
      <c r="C11" s="535" t="s">
        <v>27</v>
      </c>
      <c r="D11" s="536"/>
      <c r="E11" s="122">
        <v>0.59375</v>
      </c>
      <c r="F11" s="537" t="s">
        <v>28</v>
      </c>
      <c r="G11" s="536"/>
      <c r="H11" s="123">
        <v>1.1000000000000001</v>
      </c>
      <c r="I11" s="538" t="s">
        <v>29</v>
      </c>
      <c r="J11" s="539"/>
      <c r="K11" s="123">
        <v>17</v>
      </c>
      <c r="L11" s="535" t="s">
        <v>30</v>
      </c>
      <c r="M11" s="536"/>
      <c r="N11" s="124">
        <v>2.4700000000000002</v>
      </c>
      <c r="O11" s="526" t="s">
        <v>115</v>
      </c>
      <c r="P11" s="527"/>
    </row>
    <row r="12" spans="1:26" s="108" customFormat="1" ht="18.75" customHeight="1" thickBot="1" x14ac:dyDescent="0.3">
      <c r="A12" s="102"/>
      <c r="B12" s="549"/>
      <c r="C12" s="528" t="s">
        <v>32</v>
      </c>
      <c r="D12" s="529"/>
      <c r="E12" s="122">
        <v>0.63194444444444442</v>
      </c>
      <c r="F12" s="530" t="s">
        <v>33</v>
      </c>
      <c r="G12" s="529"/>
      <c r="H12" s="123">
        <v>1.1000000000000001</v>
      </c>
      <c r="I12" s="531" t="s">
        <v>34</v>
      </c>
      <c r="J12" s="529"/>
      <c r="K12" s="122">
        <v>0.62361111111111112</v>
      </c>
      <c r="L12" s="528" t="s">
        <v>35</v>
      </c>
      <c r="M12" s="529"/>
      <c r="N12" s="125">
        <v>0.25</v>
      </c>
      <c r="O12" s="532">
        <v>0</v>
      </c>
      <c r="P12" s="533"/>
    </row>
    <row r="13" spans="1:26" s="108" customFormat="1" ht="21" customHeight="1" x14ac:dyDescent="0.25">
      <c r="A13" s="102"/>
      <c r="B13" s="512" t="s">
        <v>36</v>
      </c>
      <c r="C13" s="515" t="s">
        <v>116</v>
      </c>
      <c r="D13" s="516"/>
      <c r="E13" s="516"/>
      <c r="F13" s="517" t="s">
        <v>117</v>
      </c>
      <c r="G13" s="516"/>
      <c r="H13" s="516"/>
      <c r="I13" s="516"/>
      <c r="J13" s="517" t="s">
        <v>118</v>
      </c>
      <c r="K13" s="516"/>
      <c r="L13" s="516"/>
      <c r="M13" s="516"/>
      <c r="N13" s="518" t="s">
        <v>119</v>
      </c>
      <c r="O13" s="516"/>
      <c r="P13" s="519"/>
      <c r="Q13" s="126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s="108" customFormat="1" ht="21" customHeight="1" x14ac:dyDescent="0.25">
      <c r="A14" s="102"/>
      <c r="B14" s="513"/>
      <c r="C14" s="520" t="s">
        <v>120</v>
      </c>
      <c r="D14" s="410"/>
      <c r="E14" s="410"/>
      <c r="F14" s="521" t="s">
        <v>121</v>
      </c>
      <c r="G14" s="410"/>
      <c r="H14" s="410"/>
      <c r="I14" s="410"/>
      <c r="J14" s="522" t="s">
        <v>122</v>
      </c>
      <c r="K14" s="410"/>
      <c r="L14" s="410"/>
      <c r="M14" s="410"/>
      <c r="N14" s="523"/>
      <c r="O14" s="436"/>
      <c r="P14" s="524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s="108" customFormat="1" ht="21" customHeight="1" thickBot="1" x14ac:dyDescent="0.3">
      <c r="A15" s="102"/>
      <c r="B15" s="514"/>
      <c r="C15" s="525" t="s">
        <v>123</v>
      </c>
      <c r="D15" s="499"/>
      <c r="E15" s="499"/>
      <c r="F15" s="499" t="s">
        <v>124</v>
      </c>
      <c r="G15" s="500"/>
      <c r="H15" s="500"/>
      <c r="I15" s="500"/>
      <c r="J15" s="499" t="s">
        <v>46</v>
      </c>
      <c r="K15" s="500"/>
      <c r="L15" s="500"/>
      <c r="M15" s="500"/>
      <c r="N15" s="501"/>
      <c r="O15" s="502"/>
      <c r="P15" s="503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s="108" customFormat="1" ht="16.5" customHeight="1" x14ac:dyDescent="0.25">
      <c r="A16" s="102"/>
      <c r="B16" s="504" t="s">
        <v>47</v>
      </c>
      <c r="C16" s="506" t="s">
        <v>48</v>
      </c>
      <c r="D16" s="506" t="s">
        <v>125</v>
      </c>
      <c r="E16" s="508" t="s">
        <v>50</v>
      </c>
      <c r="F16" s="509" t="s">
        <v>126</v>
      </c>
      <c r="G16" s="451"/>
      <c r="H16" s="506" t="s">
        <v>52</v>
      </c>
      <c r="I16" s="511" t="s">
        <v>53</v>
      </c>
      <c r="J16" s="127" t="s">
        <v>127</v>
      </c>
      <c r="K16" s="128"/>
      <c r="L16" s="129" t="s">
        <v>128</v>
      </c>
      <c r="M16" s="129" t="s">
        <v>129</v>
      </c>
      <c r="N16" s="129" t="s">
        <v>129</v>
      </c>
      <c r="O16" s="129" t="s">
        <v>130</v>
      </c>
      <c r="P16" s="130" t="s">
        <v>58</v>
      </c>
    </row>
    <row r="17" spans="1:26" s="108" customFormat="1" ht="13.5" customHeight="1" thickBot="1" x14ac:dyDescent="0.3">
      <c r="A17" s="131"/>
      <c r="B17" s="505"/>
      <c r="C17" s="507"/>
      <c r="D17" s="507"/>
      <c r="E17" s="507"/>
      <c r="F17" s="510"/>
      <c r="G17" s="436"/>
      <c r="H17" s="507"/>
      <c r="I17" s="453"/>
      <c r="J17" s="132" t="s">
        <v>59</v>
      </c>
      <c r="K17" s="133" t="s">
        <v>60</v>
      </c>
      <c r="L17" s="133" t="s">
        <v>131</v>
      </c>
      <c r="M17" s="133" t="s">
        <v>132</v>
      </c>
      <c r="N17" s="133" t="s">
        <v>63</v>
      </c>
      <c r="O17" s="133" t="s">
        <v>64</v>
      </c>
      <c r="P17" s="134" t="s">
        <v>65</v>
      </c>
    </row>
    <row r="18" spans="1:26" s="145" customFormat="1" ht="13.5" customHeight="1" thickBot="1" x14ac:dyDescent="0.3">
      <c r="A18" s="135"/>
      <c r="B18" s="136"/>
      <c r="C18" s="137">
        <f>+O12</f>
        <v>0</v>
      </c>
      <c r="D18" s="137">
        <v>0.106</v>
      </c>
      <c r="E18" s="138"/>
      <c r="F18" s="139"/>
      <c r="G18" s="140"/>
      <c r="H18" s="141"/>
      <c r="I18" s="142"/>
      <c r="J18" s="143"/>
      <c r="K18" s="138"/>
      <c r="L18" s="138"/>
      <c r="M18" s="138"/>
      <c r="N18" s="138"/>
      <c r="O18" s="138"/>
      <c r="P18" s="144"/>
      <c r="Q18" s="135"/>
      <c r="S18" s="135"/>
      <c r="T18" s="135"/>
      <c r="U18" s="135"/>
      <c r="V18" s="135"/>
      <c r="W18" s="135"/>
      <c r="X18" s="135"/>
      <c r="Y18" s="135"/>
      <c r="Z18" s="135"/>
    </row>
    <row r="19" spans="1:26" s="145" customFormat="1" ht="13.5" customHeight="1" x14ac:dyDescent="0.25">
      <c r="A19" s="135"/>
      <c r="B19" s="495">
        <v>1</v>
      </c>
      <c r="C19" s="497">
        <f>+C18+$N$12</f>
        <v>0.25</v>
      </c>
      <c r="D19" s="475">
        <v>0.13</v>
      </c>
      <c r="E19" s="475">
        <v>0.113</v>
      </c>
      <c r="F19" s="146" t="s">
        <v>66</v>
      </c>
      <c r="G19" s="147">
        <v>0</v>
      </c>
      <c r="H19" s="148"/>
      <c r="I19" s="149"/>
      <c r="J19" s="150"/>
      <c r="K19" s="475">
        <f>+IF(E19&lt;=0.12,(J21),(IF(E19&lt;0.16,((J20+2*J21+J22)/4),IF(E19&gt;=0.16,((J19+3*J20+2*J21+3*J22+J23)/10)))))</f>
        <v>0.40300000000000002</v>
      </c>
      <c r="L19" s="475">
        <f>ROUND(+(D18+D19)/2*(C19-C18),3)</f>
        <v>0.03</v>
      </c>
      <c r="M19" s="475">
        <f>ROUND(+K19*L19,4)</f>
        <v>1.21E-2</v>
      </c>
      <c r="N19" s="477">
        <f>ROUND(+M19/$M$88*100,2)</f>
        <v>11.52</v>
      </c>
      <c r="O19" s="478"/>
      <c r="P19" s="479"/>
      <c r="Q19" s="135"/>
      <c r="S19" s="135"/>
      <c r="U19" s="135"/>
      <c r="V19" s="135"/>
      <c r="W19" s="135"/>
      <c r="X19" s="135"/>
      <c r="Y19" s="135"/>
      <c r="Z19" s="135"/>
    </row>
    <row r="20" spans="1:26" s="145" customFormat="1" ht="13.5" customHeight="1" x14ac:dyDescent="0.25">
      <c r="A20" s="135"/>
      <c r="B20" s="496"/>
      <c r="C20" s="476"/>
      <c r="D20" s="476"/>
      <c r="E20" s="476"/>
      <c r="F20" s="152" t="s">
        <v>67</v>
      </c>
      <c r="G20" s="153" t="str">
        <f>IF(E19&lt;0.125,"NA",IF(0.125&lt;=E19,(0.2*E19)))</f>
        <v>NA</v>
      </c>
      <c r="H20" s="154"/>
      <c r="I20" s="155"/>
      <c r="J20" s="156"/>
      <c r="K20" s="476"/>
      <c r="L20" s="476"/>
      <c r="M20" s="476"/>
      <c r="N20" s="476"/>
      <c r="O20" s="476"/>
      <c r="P20" s="480"/>
      <c r="Q20" s="135"/>
      <c r="S20" s="135"/>
      <c r="T20" s="151"/>
      <c r="U20" s="135"/>
      <c r="V20" s="135"/>
      <c r="W20" s="135"/>
      <c r="X20" s="135"/>
      <c r="Y20" s="135"/>
      <c r="Z20" s="135"/>
    </row>
    <row r="21" spans="1:26" s="145" customFormat="1" ht="13.5" customHeight="1" x14ac:dyDescent="0.25">
      <c r="A21" s="135"/>
      <c r="B21" s="496"/>
      <c r="C21" s="476"/>
      <c r="D21" s="476"/>
      <c r="E21" s="476"/>
      <c r="F21" s="152" t="s">
        <v>68</v>
      </c>
      <c r="G21" s="153">
        <f>+E19*0.4</f>
        <v>4.5200000000000004E-2</v>
      </c>
      <c r="H21" s="154"/>
      <c r="I21" s="155"/>
      <c r="J21" s="156">
        <v>0.40300000000000002</v>
      </c>
      <c r="K21" s="476"/>
      <c r="L21" s="476"/>
      <c r="M21" s="476"/>
      <c r="N21" s="476"/>
      <c r="O21" s="476"/>
      <c r="P21" s="480"/>
      <c r="Q21" s="135"/>
      <c r="S21" s="135"/>
      <c r="T21" s="151"/>
      <c r="U21" s="135"/>
      <c r="V21" s="135"/>
      <c r="W21" s="135"/>
      <c r="X21" s="135"/>
      <c r="Y21" s="135"/>
      <c r="Z21" s="135"/>
    </row>
    <row r="22" spans="1:26" s="145" customFormat="1" ht="13.5" customHeight="1" x14ac:dyDescent="0.25">
      <c r="A22" s="135"/>
      <c r="B22" s="496"/>
      <c r="C22" s="476"/>
      <c r="D22" s="476"/>
      <c r="E22" s="476"/>
      <c r="F22" s="152" t="s">
        <v>69</v>
      </c>
      <c r="G22" s="153" t="str">
        <f>IF(E19&lt;0.125,"NA",IF(0.125&lt;=E19,(0.8*E19)))</f>
        <v>NA</v>
      </c>
      <c r="H22" s="154"/>
      <c r="I22" s="155"/>
      <c r="J22" s="156"/>
      <c r="K22" s="476"/>
      <c r="L22" s="476"/>
      <c r="M22" s="476"/>
      <c r="N22" s="476"/>
      <c r="O22" s="476"/>
      <c r="P22" s="480"/>
      <c r="Q22" s="135"/>
      <c r="S22" s="135"/>
      <c r="T22" s="151"/>
      <c r="U22" s="135"/>
      <c r="V22" s="135"/>
      <c r="W22" s="135"/>
      <c r="X22" s="135"/>
      <c r="Y22" s="135"/>
      <c r="Z22" s="135"/>
    </row>
    <row r="23" spans="1:26" s="145" customFormat="1" ht="13.5" customHeight="1" thickBot="1" x14ac:dyDescent="0.3">
      <c r="A23" s="135"/>
      <c r="B23" s="498"/>
      <c r="C23" s="476"/>
      <c r="D23" s="476"/>
      <c r="E23" s="476"/>
      <c r="F23" s="164" t="s">
        <v>70</v>
      </c>
      <c r="G23" s="165">
        <f>+E19</f>
        <v>0.113</v>
      </c>
      <c r="H23" s="166"/>
      <c r="I23" s="167"/>
      <c r="J23" s="168"/>
      <c r="K23" s="476"/>
      <c r="L23" s="476"/>
      <c r="M23" s="476"/>
      <c r="N23" s="476"/>
      <c r="O23" s="476"/>
      <c r="P23" s="480"/>
      <c r="Q23" s="135"/>
      <c r="S23" s="135"/>
      <c r="T23" s="151"/>
      <c r="U23" s="135"/>
      <c r="V23" s="135"/>
      <c r="W23" s="135"/>
      <c r="X23" s="135"/>
      <c r="Y23" s="135"/>
      <c r="Z23" s="135"/>
    </row>
    <row r="24" spans="1:26" s="145" customFormat="1" ht="13.5" customHeight="1" x14ac:dyDescent="0.25">
      <c r="A24" s="135"/>
      <c r="B24" s="495">
        <v>2</v>
      </c>
      <c r="C24" s="497">
        <f>+C19+$N$12</f>
        <v>0.5</v>
      </c>
      <c r="D24" s="475">
        <v>0.126</v>
      </c>
      <c r="E24" s="475">
        <v>0.11700000000000001</v>
      </c>
      <c r="F24" s="146" t="s">
        <v>66</v>
      </c>
      <c r="G24" s="147">
        <v>0</v>
      </c>
      <c r="H24" s="148"/>
      <c r="I24" s="149"/>
      <c r="J24" s="150"/>
      <c r="K24" s="475">
        <f t="shared" ref="K24" si="0">+IF(E24&lt;=0.12,(J26),(IF(E24&lt;0.16,((J25+2*J26+J27)/4),IF(E24&gt;=0.16,((J24+3*J25+2*J26+3*J27+J28)/10)))))</f>
        <v>0.58899999999999997</v>
      </c>
      <c r="L24" s="475">
        <f>ROUND(+(D19+D24)/2*(C24-C19),3)</f>
        <v>3.2000000000000001E-2</v>
      </c>
      <c r="M24" s="475">
        <f t="shared" ref="M24" si="1">ROUND(+K24*L24,4)</f>
        <v>1.8800000000000001E-2</v>
      </c>
      <c r="N24" s="477">
        <f t="shared" ref="N24" si="2">ROUND(+M24/$M$88*100,2)</f>
        <v>17.899999999999999</v>
      </c>
      <c r="O24" s="478"/>
      <c r="P24" s="479"/>
      <c r="Q24" s="135"/>
      <c r="S24" s="135"/>
      <c r="U24" s="135"/>
      <c r="V24" s="135"/>
      <c r="W24" s="135"/>
      <c r="X24" s="135"/>
      <c r="Y24" s="135"/>
      <c r="Z24" s="135"/>
    </row>
    <row r="25" spans="1:26" s="145" customFormat="1" ht="13.5" customHeight="1" x14ac:dyDescent="0.25">
      <c r="A25" s="135"/>
      <c r="B25" s="496"/>
      <c r="C25" s="476"/>
      <c r="D25" s="476"/>
      <c r="E25" s="476"/>
      <c r="F25" s="152" t="s">
        <v>67</v>
      </c>
      <c r="G25" s="153" t="str">
        <f t="shared" ref="G25" si="3">IF(E24&lt;0.125,"NA",IF(0.125&lt;=E24,(0.2*E24)))</f>
        <v>NA</v>
      </c>
      <c r="H25" s="154"/>
      <c r="I25" s="155"/>
      <c r="J25" s="156"/>
      <c r="K25" s="476"/>
      <c r="L25" s="476"/>
      <c r="M25" s="476"/>
      <c r="N25" s="476"/>
      <c r="O25" s="476"/>
      <c r="P25" s="480"/>
      <c r="Q25" s="135"/>
      <c r="S25" s="135"/>
      <c r="T25" s="151"/>
      <c r="U25" s="135"/>
      <c r="V25" s="135"/>
      <c r="W25" s="135"/>
      <c r="X25" s="135"/>
      <c r="Y25" s="135"/>
      <c r="Z25" s="135"/>
    </row>
    <row r="26" spans="1:26" s="145" customFormat="1" ht="13.5" customHeight="1" x14ac:dyDescent="0.25">
      <c r="A26" s="135"/>
      <c r="B26" s="496"/>
      <c r="C26" s="476"/>
      <c r="D26" s="476"/>
      <c r="E26" s="476"/>
      <c r="F26" s="152" t="s">
        <v>68</v>
      </c>
      <c r="G26" s="153">
        <f t="shared" ref="G26" si="4">+E24*0.4</f>
        <v>4.6800000000000008E-2</v>
      </c>
      <c r="H26" s="154"/>
      <c r="I26" s="155"/>
      <c r="J26" s="156">
        <v>0.58899999999999997</v>
      </c>
      <c r="K26" s="476"/>
      <c r="L26" s="476"/>
      <c r="M26" s="476"/>
      <c r="N26" s="476"/>
      <c r="O26" s="476"/>
      <c r="P26" s="480"/>
      <c r="Q26" s="135"/>
      <c r="S26" s="135"/>
      <c r="T26" s="151"/>
      <c r="U26" s="135"/>
      <c r="V26" s="135"/>
      <c r="W26" s="135"/>
      <c r="X26" s="135"/>
      <c r="Y26" s="135"/>
      <c r="Z26" s="135"/>
    </row>
    <row r="27" spans="1:26" s="145" customFormat="1" ht="13.5" customHeight="1" x14ac:dyDescent="0.25">
      <c r="A27" s="135"/>
      <c r="B27" s="496"/>
      <c r="C27" s="476"/>
      <c r="D27" s="476"/>
      <c r="E27" s="476"/>
      <c r="F27" s="152" t="s">
        <v>69</v>
      </c>
      <c r="G27" s="153" t="str">
        <f t="shared" ref="G27" si="5">IF(E24&lt;0.125,"NA",IF(0.125&lt;=E24,(0.8*E24)))</f>
        <v>NA</v>
      </c>
      <c r="H27" s="154"/>
      <c r="I27" s="155"/>
      <c r="J27" s="156"/>
      <c r="K27" s="476"/>
      <c r="L27" s="476"/>
      <c r="M27" s="476"/>
      <c r="N27" s="476"/>
      <c r="O27" s="476"/>
      <c r="P27" s="480"/>
      <c r="Q27" s="135"/>
      <c r="S27" s="135"/>
      <c r="T27" s="151"/>
      <c r="U27" s="135"/>
      <c r="V27" s="135"/>
      <c r="W27" s="135"/>
      <c r="X27" s="135"/>
      <c r="Y27" s="135"/>
      <c r="Z27" s="135"/>
    </row>
    <row r="28" spans="1:26" s="145" customFormat="1" ht="13.5" customHeight="1" thickBot="1" x14ac:dyDescent="0.3">
      <c r="A28" s="135"/>
      <c r="B28" s="498"/>
      <c r="C28" s="476"/>
      <c r="D28" s="476"/>
      <c r="E28" s="476"/>
      <c r="F28" s="164" t="s">
        <v>70</v>
      </c>
      <c r="G28" s="165">
        <f t="shared" ref="G28" si="6">+E24</f>
        <v>0.11700000000000001</v>
      </c>
      <c r="H28" s="166"/>
      <c r="I28" s="167"/>
      <c r="J28" s="168"/>
      <c r="K28" s="476"/>
      <c r="L28" s="476"/>
      <c r="M28" s="476"/>
      <c r="N28" s="476"/>
      <c r="O28" s="476"/>
      <c r="P28" s="480"/>
      <c r="Q28" s="135"/>
      <c r="S28" s="135"/>
      <c r="T28" s="151"/>
      <c r="U28" s="135"/>
      <c r="V28" s="135"/>
      <c r="W28" s="135"/>
      <c r="X28" s="135"/>
      <c r="Y28" s="135"/>
      <c r="Z28" s="135"/>
    </row>
    <row r="29" spans="1:26" s="145" customFormat="1" ht="13.5" customHeight="1" x14ac:dyDescent="0.25">
      <c r="A29" s="135"/>
      <c r="B29" s="495">
        <v>3</v>
      </c>
      <c r="C29" s="497">
        <f>+C24+$N$12</f>
        <v>0.75</v>
      </c>
      <c r="D29" s="475">
        <v>0.13100000000000001</v>
      </c>
      <c r="E29" s="475">
        <v>0.111</v>
      </c>
      <c r="F29" s="146" t="s">
        <v>66</v>
      </c>
      <c r="G29" s="147">
        <v>0</v>
      </c>
      <c r="H29" s="148"/>
      <c r="I29" s="149"/>
      <c r="J29" s="150"/>
      <c r="K29" s="475">
        <f t="shared" ref="K29" si="7">+IF(E29&lt;=0.12,(J31),(IF(E29&lt;0.16,((J30+2*J31+J32)/4),IF(E29&gt;=0.16,((J29+3*J30+2*J31+3*J32+J33)/10)))))</f>
        <v>0.64</v>
      </c>
      <c r="L29" s="475">
        <f t="shared" ref="L29" si="8">ROUND(+(D24+D29)/2*(C29-C24),3)</f>
        <v>3.2000000000000001E-2</v>
      </c>
      <c r="M29" s="475">
        <f t="shared" ref="M29" si="9">ROUND(+K29*L29,4)</f>
        <v>2.0500000000000001E-2</v>
      </c>
      <c r="N29" s="477">
        <f t="shared" ref="N29" si="10">ROUND(+M29/$M$88*100,2)</f>
        <v>19.52</v>
      </c>
      <c r="O29" s="478"/>
      <c r="P29" s="479"/>
      <c r="Q29" s="135"/>
      <c r="S29" s="135"/>
      <c r="U29" s="135"/>
      <c r="V29" s="135"/>
      <c r="W29" s="135"/>
      <c r="X29" s="135"/>
      <c r="Y29" s="135"/>
      <c r="Z29" s="135"/>
    </row>
    <row r="30" spans="1:26" s="145" customFormat="1" ht="13.5" customHeight="1" x14ac:dyDescent="0.25">
      <c r="A30" s="135"/>
      <c r="B30" s="496"/>
      <c r="C30" s="476"/>
      <c r="D30" s="476"/>
      <c r="E30" s="476"/>
      <c r="F30" s="152" t="s">
        <v>67</v>
      </c>
      <c r="G30" s="153" t="str">
        <f t="shared" ref="G30" si="11">IF(E29&lt;0.125,"NA",IF(0.125&lt;=E29,(0.2*E29)))</f>
        <v>NA</v>
      </c>
      <c r="H30" s="154"/>
      <c r="I30" s="155"/>
      <c r="J30" s="156"/>
      <c r="K30" s="476"/>
      <c r="L30" s="476"/>
      <c r="M30" s="476"/>
      <c r="N30" s="476"/>
      <c r="O30" s="476"/>
      <c r="P30" s="480"/>
      <c r="Q30" s="135"/>
      <c r="S30" s="135"/>
      <c r="T30" s="151"/>
      <c r="U30" s="135"/>
      <c r="V30" s="135"/>
      <c r="W30" s="135"/>
      <c r="X30" s="135"/>
      <c r="Y30" s="135"/>
      <c r="Z30" s="135"/>
    </row>
    <row r="31" spans="1:26" s="145" customFormat="1" ht="13.5" customHeight="1" x14ac:dyDescent="0.25">
      <c r="A31" s="135"/>
      <c r="B31" s="496"/>
      <c r="C31" s="476"/>
      <c r="D31" s="476"/>
      <c r="E31" s="476"/>
      <c r="F31" s="152" t="s">
        <v>68</v>
      </c>
      <c r="G31" s="153">
        <f t="shared" ref="G31" si="12">+E29*0.4</f>
        <v>4.4400000000000002E-2</v>
      </c>
      <c r="H31" s="154"/>
      <c r="I31" s="155"/>
      <c r="J31" s="156">
        <v>0.64</v>
      </c>
      <c r="K31" s="476"/>
      <c r="L31" s="476"/>
      <c r="M31" s="476"/>
      <c r="N31" s="476"/>
      <c r="O31" s="476"/>
      <c r="P31" s="480"/>
      <c r="Q31" s="135"/>
      <c r="S31" s="135"/>
      <c r="T31" s="151"/>
      <c r="U31" s="135"/>
      <c r="V31" s="135"/>
      <c r="W31" s="135"/>
      <c r="X31" s="135"/>
      <c r="Y31" s="135"/>
      <c r="Z31" s="135"/>
    </row>
    <row r="32" spans="1:26" s="145" customFormat="1" ht="13.5" customHeight="1" x14ac:dyDescent="0.25">
      <c r="A32" s="135"/>
      <c r="B32" s="496"/>
      <c r="C32" s="476"/>
      <c r="D32" s="476"/>
      <c r="E32" s="476"/>
      <c r="F32" s="152" t="s">
        <v>69</v>
      </c>
      <c r="G32" s="153" t="str">
        <f t="shared" ref="G32" si="13">IF(E29&lt;0.125,"NA",IF(0.125&lt;=E29,(0.8*E29)))</f>
        <v>NA</v>
      </c>
      <c r="H32" s="154"/>
      <c r="I32" s="155"/>
      <c r="J32" s="156"/>
      <c r="K32" s="476"/>
      <c r="L32" s="476"/>
      <c r="M32" s="476"/>
      <c r="N32" s="476"/>
      <c r="O32" s="476"/>
      <c r="P32" s="480"/>
      <c r="Q32" s="135"/>
      <c r="S32" s="135"/>
      <c r="T32" s="151"/>
      <c r="U32" s="135"/>
      <c r="V32" s="135"/>
      <c r="W32" s="135"/>
      <c r="X32" s="135"/>
      <c r="Y32" s="135"/>
      <c r="Z32" s="135"/>
    </row>
    <row r="33" spans="1:26" s="145" customFormat="1" ht="13.5" customHeight="1" thickBot="1" x14ac:dyDescent="0.3">
      <c r="A33" s="135"/>
      <c r="B33" s="498"/>
      <c r="C33" s="476"/>
      <c r="D33" s="476"/>
      <c r="E33" s="476"/>
      <c r="F33" s="164" t="s">
        <v>70</v>
      </c>
      <c r="G33" s="165">
        <f t="shared" ref="G33" si="14">+E29</f>
        <v>0.111</v>
      </c>
      <c r="H33" s="166"/>
      <c r="I33" s="167"/>
      <c r="J33" s="168"/>
      <c r="K33" s="476"/>
      <c r="L33" s="476"/>
      <c r="M33" s="476"/>
      <c r="N33" s="476"/>
      <c r="O33" s="476"/>
      <c r="P33" s="480"/>
      <c r="Q33" s="135"/>
      <c r="S33" s="135"/>
      <c r="T33" s="151"/>
      <c r="U33" s="135"/>
      <c r="V33" s="135"/>
      <c r="W33" s="135"/>
      <c r="X33" s="135"/>
      <c r="Y33" s="135"/>
      <c r="Z33" s="135"/>
    </row>
    <row r="34" spans="1:26" s="145" customFormat="1" ht="13.5" customHeight="1" x14ac:dyDescent="0.25">
      <c r="A34" s="135"/>
      <c r="B34" s="495">
        <v>4</v>
      </c>
      <c r="C34" s="497">
        <f>+C29+$N$12</f>
        <v>1</v>
      </c>
      <c r="D34" s="475">
        <v>0.104</v>
      </c>
      <c r="E34" s="475">
        <v>0.11899999999999999</v>
      </c>
      <c r="F34" s="146" t="s">
        <v>66</v>
      </c>
      <c r="G34" s="147">
        <v>0</v>
      </c>
      <c r="H34" s="148"/>
      <c r="I34" s="149"/>
      <c r="J34" s="150"/>
      <c r="K34" s="475">
        <f t="shared" ref="K34" si="15">+IF(E34&lt;=0.12,(J36),(IF(E34&lt;0.16,((J35+2*J36+J37)/4),IF(E34&gt;=0.16,((J34+3*J35+2*J36+3*J37+J38)/10)))))</f>
        <v>0.70599999999999996</v>
      </c>
      <c r="L34" s="475">
        <f t="shared" ref="L34" si="16">ROUND(+(D29+D34)/2*(C34-C29),3)</f>
        <v>2.9000000000000001E-2</v>
      </c>
      <c r="M34" s="475">
        <f t="shared" ref="M34" si="17">ROUND(+K34*L34,4)</f>
        <v>2.0500000000000001E-2</v>
      </c>
      <c r="N34" s="477">
        <f t="shared" ref="N34" si="18">ROUND(+M34/$M$88*100,2)</f>
        <v>19.52</v>
      </c>
      <c r="O34" s="478"/>
      <c r="P34" s="479"/>
      <c r="Q34" s="135"/>
      <c r="S34" s="135"/>
      <c r="U34" s="135"/>
      <c r="V34" s="135"/>
      <c r="W34" s="135"/>
      <c r="X34" s="135"/>
      <c r="Y34" s="135"/>
      <c r="Z34" s="135"/>
    </row>
    <row r="35" spans="1:26" s="145" customFormat="1" ht="13.5" customHeight="1" x14ac:dyDescent="0.25">
      <c r="A35" s="135"/>
      <c r="B35" s="496"/>
      <c r="C35" s="476"/>
      <c r="D35" s="476"/>
      <c r="E35" s="476"/>
      <c r="F35" s="152" t="s">
        <v>67</v>
      </c>
      <c r="G35" s="153" t="str">
        <f t="shared" ref="G35" si="19">IF(E34&lt;0.125,"NA",IF(0.125&lt;=E34,(0.2*E34)))</f>
        <v>NA</v>
      </c>
      <c r="H35" s="154"/>
      <c r="I35" s="155"/>
      <c r="J35" s="156"/>
      <c r="K35" s="476"/>
      <c r="L35" s="476"/>
      <c r="M35" s="476"/>
      <c r="N35" s="476"/>
      <c r="O35" s="476"/>
      <c r="P35" s="480"/>
      <c r="Q35" s="135"/>
      <c r="S35" s="135"/>
      <c r="T35" s="151"/>
      <c r="U35" s="135"/>
      <c r="V35" s="135"/>
      <c r="W35" s="135"/>
      <c r="X35" s="135"/>
      <c r="Y35" s="135"/>
      <c r="Z35" s="135"/>
    </row>
    <row r="36" spans="1:26" s="145" customFormat="1" ht="13.5" customHeight="1" x14ac:dyDescent="0.25">
      <c r="A36" s="135"/>
      <c r="B36" s="496"/>
      <c r="C36" s="476"/>
      <c r="D36" s="476"/>
      <c r="E36" s="476"/>
      <c r="F36" s="152" t="s">
        <v>68</v>
      </c>
      <c r="G36" s="153">
        <f t="shared" ref="G36" si="20">+E34*0.4</f>
        <v>4.7600000000000003E-2</v>
      </c>
      <c r="H36" s="154"/>
      <c r="I36" s="155"/>
      <c r="J36" s="156">
        <v>0.70599999999999996</v>
      </c>
      <c r="K36" s="476"/>
      <c r="L36" s="476"/>
      <c r="M36" s="476"/>
      <c r="N36" s="476"/>
      <c r="O36" s="476"/>
      <c r="P36" s="480"/>
      <c r="Q36" s="135"/>
      <c r="S36" s="135"/>
      <c r="T36" s="151"/>
      <c r="U36" s="135"/>
      <c r="V36" s="135"/>
      <c r="W36" s="135"/>
      <c r="X36" s="135"/>
      <c r="Y36" s="135"/>
      <c r="Z36" s="135"/>
    </row>
    <row r="37" spans="1:26" s="145" customFormat="1" ht="13.5" customHeight="1" x14ac:dyDescent="0.25">
      <c r="A37" s="135"/>
      <c r="B37" s="496"/>
      <c r="C37" s="476"/>
      <c r="D37" s="476"/>
      <c r="E37" s="476"/>
      <c r="F37" s="152" t="s">
        <v>69</v>
      </c>
      <c r="G37" s="153" t="str">
        <f t="shared" ref="G37" si="21">IF(E34&lt;0.125,"NA",IF(0.125&lt;=E34,(0.8*E34)))</f>
        <v>NA</v>
      </c>
      <c r="H37" s="154"/>
      <c r="I37" s="155"/>
      <c r="J37" s="156"/>
      <c r="K37" s="476"/>
      <c r="L37" s="476"/>
      <c r="M37" s="476"/>
      <c r="N37" s="476"/>
      <c r="O37" s="476"/>
      <c r="P37" s="480"/>
      <c r="Q37" s="135"/>
      <c r="S37" s="135"/>
      <c r="T37" s="151"/>
      <c r="U37" s="135"/>
      <c r="V37" s="135"/>
      <c r="W37" s="135"/>
      <c r="X37" s="135"/>
      <c r="Y37" s="135"/>
      <c r="Z37" s="135"/>
    </row>
    <row r="38" spans="1:26" s="145" customFormat="1" ht="13.5" customHeight="1" thickBot="1" x14ac:dyDescent="0.3">
      <c r="A38" s="135"/>
      <c r="B38" s="498"/>
      <c r="C38" s="476"/>
      <c r="D38" s="476"/>
      <c r="E38" s="476"/>
      <c r="F38" s="164" t="s">
        <v>70</v>
      </c>
      <c r="G38" s="165">
        <f t="shared" ref="G38" si="22">+E34</f>
        <v>0.11899999999999999</v>
      </c>
      <c r="H38" s="166"/>
      <c r="I38" s="167"/>
      <c r="J38" s="168"/>
      <c r="K38" s="476"/>
      <c r="L38" s="476"/>
      <c r="M38" s="476"/>
      <c r="N38" s="476"/>
      <c r="O38" s="476"/>
      <c r="P38" s="480"/>
      <c r="Q38" s="135"/>
      <c r="S38" s="135"/>
      <c r="T38" s="151"/>
      <c r="U38" s="135"/>
      <c r="V38" s="135"/>
      <c r="W38" s="135"/>
      <c r="X38" s="135"/>
      <c r="Y38" s="135"/>
      <c r="Z38" s="135"/>
    </row>
    <row r="39" spans="1:26" s="145" customFormat="1" ht="13.5" customHeight="1" x14ac:dyDescent="0.25">
      <c r="A39" s="135"/>
      <c r="B39" s="495">
        <v>5</v>
      </c>
      <c r="C39" s="497">
        <f>+C34+$N$12</f>
        <v>1.25</v>
      </c>
      <c r="D39" s="475">
        <v>7.1999999999999995E-2</v>
      </c>
      <c r="E39" s="475">
        <v>8.3000000000000004E-2</v>
      </c>
      <c r="F39" s="146" t="s">
        <v>66</v>
      </c>
      <c r="G39" s="147">
        <v>0</v>
      </c>
      <c r="H39" s="148"/>
      <c r="I39" s="149"/>
      <c r="J39" s="150"/>
      <c r="K39" s="475">
        <f t="shared" ref="K39" si="23">+IF(E39&lt;=0.12,(J41),(IF(E39&lt;0.16,((J40+2*J41+J42)/4),IF(E39&gt;=0.16,((J39+3*J40+2*J41+3*J42+J43)/10)))))</f>
        <v>0.83699999999999997</v>
      </c>
      <c r="L39" s="475">
        <f t="shared" ref="L39" si="24">ROUND(+(D34+D39)/2*(C39-C34),3)</f>
        <v>2.1999999999999999E-2</v>
      </c>
      <c r="M39" s="475">
        <f t="shared" ref="M39" si="25">ROUND(+K39*L39,4)</f>
        <v>1.84E-2</v>
      </c>
      <c r="N39" s="477">
        <f t="shared" ref="N39" si="26">ROUND(+M39/$M$88*100,2)</f>
        <v>17.52</v>
      </c>
      <c r="O39" s="478"/>
      <c r="P39" s="479"/>
      <c r="Q39" s="135"/>
      <c r="S39" s="135"/>
      <c r="U39" s="135"/>
      <c r="V39" s="135"/>
      <c r="W39" s="135"/>
      <c r="X39" s="135"/>
      <c r="Y39" s="135"/>
      <c r="Z39" s="135"/>
    </row>
    <row r="40" spans="1:26" s="145" customFormat="1" ht="13.5" customHeight="1" x14ac:dyDescent="0.25">
      <c r="A40" s="135"/>
      <c r="B40" s="496"/>
      <c r="C40" s="476"/>
      <c r="D40" s="476"/>
      <c r="E40" s="476"/>
      <c r="F40" s="152" t="s">
        <v>67</v>
      </c>
      <c r="G40" s="153" t="str">
        <f t="shared" ref="G40" si="27">IF(E39&lt;0.125,"NA",IF(0.125&lt;=E39,(0.2*E39)))</f>
        <v>NA</v>
      </c>
      <c r="H40" s="154"/>
      <c r="I40" s="155"/>
      <c r="J40" s="156"/>
      <c r="K40" s="476"/>
      <c r="L40" s="476"/>
      <c r="M40" s="476"/>
      <c r="N40" s="476"/>
      <c r="O40" s="476"/>
      <c r="P40" s="480"/>
      <c r="Q40" s="135"/>
      <c r="S40" s="135"/>
      <c r="T40" s="151"/>
      <c r="U40" s="135"/>
      <c r="V40" s="135"/>
      <c r="W40" s="135"/>
      <c r="X40" s="135"/>
      <c r="Y40" s="135"/>
      <c r="Z40" s="135"/>
    </row>
    <row r="41" spans="1:26" s="145" customFormat="1" ht="13.5" customHeight="1" x14ac:dyDescent="0.25">
      <c r="A41" s="135"/>
      <c r="B41" s="496"/>
      <c r="C41" s="476"/>
      <c r="D41" s="476"/>
      <c r="E41" s="476"/>
      <c r="F41" s="152" t="s">
        <v>68</v>
      </c>
      <c r="G41" s="153">
        <f t="shared" ref="G41" si="28">+E39*0.4</f>
        <v>3.32E-2</v>
      </c>
      <c r="H41" s="154"/>
      <c r="I41" s="155"/>
      <c r="J41" s="156">
        <v>0.83699999999999997</v>
      </c>
      <c r="K41" s="476"/>
      <c r="L41" s="476"/>
      <c r="M41" s="476"/>
      <c r="N41" s="476"/>
      <c r="O41" s="476"/>
      <c r="P41" s="480"/>
      <c r="Q41" s="135"/>
      <c r="S41" s="135"/>
      <c r="T41" s="151"/>
      <c r="U41" s="135"/>
      <c r="V41" s="135"/>
      <c r="W41" s="135"/>
      <c r="X41" s="135"/>
      <c r="Y41" s="135"/>
      <c r="Z41" s="135"/>
    </row>
    <row r="42" spans="1:26" s="145" customFormat="1" ht="13.5" customHeight="1" x14ac:dyDescent="0.25">
      <c r="A42" s="135"/>
      <c r="B42" s="496"/>
      <c r="C42" s="476"/>
      <c r="D42" s="476"/>
      <c r="E42" s="476"/>
      <c r="F42" s="152" t="s">
        <v>69</v>
      </c>
      <c r="G42" s="153" t="str">
        <f t="shared" ref="G42" si="29">IF(E39&lt;0.125,"NA",IF(0.125&lt;=E39,(0.8*E39)))</f>
        <v>NA</v>
      </c>
      <c r="H42" s="154"/>
      <c r="I42" s="155"/>
      <c r="J42" s="156"/>
      <c r="K42" s="476"/>
      <c r="L42" s="476"/>
      <c r="M42" s="476"/>
      <c r="N42" s="476"/>
      <c r="O42" s="476"/>
      <c r="P42" s="480"/>
      <c r="Q42" s="135"/>
      <c r="S42" s="135"/>
      <c r="T42" s="151"/>
      <c r="U42" s="135"/>
      <c r="V42" s="135"/>
      <c r="W42" s="135"/>
      <c r="X42" s="135"/>
      <c r="Y42" s="135"/>
      <c r="Z42" s="135"/>
    </row>
    <row r="43" spans="1:26" s="145" customFormat="1" ht="13.5" customHeight="1" thickBot="1" x14ac:dyDescent="0.3">
      <c r="A43" s="135"/>
      <c r="B43" s="498"/>
      <c r="C43" s="476"/>
      <c r="D43" s="476"/>
      <c r="E43" s="476"/>
      <c r="F43" s="164" t="s">
        <v>70</v>
      </c>
      <c r="G43" s="165">
        <f t="shared" ref="G43" si="30">+E39</f>
        <v>8.3000000000000004E-2</v>
      </c>
      <c r="H43" s="166"/>
      <c r="I43" s="167"/>
      <c r="J43" s="168"/>
      <c r="K43" s="476"/>
      <c r="L43" s="476"/>
      <c r="M43" s="476"/>
      <c r="N43" s="476"/>
      <c r="O43" s="476"/>
      <c r="P43" s="480"/>
      <c r="Q43" s="135"/>
      <c r="S43" s="135"/>
      <c r="T43" s="151"/>
      <c r="U43" s="135"/>
      <c r="V43" s="135"/>
      <c r="W43" s="135"/>
      <c r="X43" s="135"/>
      <c r="Y43" s="135"/>
      <c r="Z43" s="135"/>
    </row>
    <row r="44" spans="1:26" s="145" customFormat="1" ht="13.5" customHeight="1" x14ac:dyDescent="0.25">
      <c r="A44" s="135"/>
      <c r="B44" s="495">
        <v>6</v>
      </c>
      <c r="C44" s="497">
        <f>+C39+$N$12</f>
        <v>1.5</v>
      </c>
      <c r="D44" s="475">
        <v>6.4000000000000001E-2</v>
      </c>
      <c r="E44" s="475">
        <v>6.6000000000000003E-2</v>
      </c>
      <c r="F44" s="146" t="s">
        <v>66</v>
      </c>
      <c r="G44" s="147">
        <v>0</v>
      </c>
      <c r="H44" s="148"/>
      <c r="I44" s="149"/>
      <c r="J44" s="150"/>
      <c r="K44" s="475">
        <f t="shared" ref="K44" si="31">+IF(E44&lt;=0.12,(J46),(IF(E44&lt;0.16,((J45+2*J46+J47)/4),IF(E44&gt;=0.16,((J44+3*J45+2*J46+3*J47+J48)/10)))))</f>
        <v>0.72899999999999998</v>
      </c>
      <c r="L44" s="475">
        <f t="shared" ref="L44" si="32">ROUND(+(D39+D44)/2*(C44-C39),3)</f>
        <v>1.7000000000000001E-2</v>
      </c>
      <c r="M44" s="475">
        <f t="shared" ref="M44" si="33">ROUND(+K44*L44,4)</f>
        <v>1.24E-2</v>
      </c>
      <c r="N44" s="477">
        <f t="shared" ref="N44" si="34">ROUND(+M44/$M$88*100,2)</f>
        <v>11.81</v>
      </c>
      <c r="O44" s="478"/>
      <c r="P44" s="479"/>
      <c r="Q44" s="135"/>
      <c r="S44" s="135"/>
      <c r="U44" s="135"/>
      <c r="V44" s="135"/>
      <c r="W44" s="135"/>
      <c r="X44" s="135"/>
      <c r="Y44" s="135"/>
      <c r="Z44" s="135"/>
    </row>
    <row r="45" spans="1:26" s="145" customFormat="1" ht="13.5" customHeight="1" x14ac:dyDescent="0.25">
      <c r="A45" s="135"/>
      <c r="B45" s="496"/>
      <c r="C45" s="476"/>
      <c r="D45" s="476"/>
      <c r="E45" s="476"/>
      <c r="F45" s="152" t="s">
        <v>67</v>
      </c>
      <c r="G45" s="153" t="str">
        <f t="shared" ref="G45" si="35">IF(E44&lt;0.125,"NA",IF(0.125&lt;=E44,(0.2*E44)))</f>
        <v>NA</v>
      </c>
      <c r="H45" s="154"/>
      <c r="I45" s="155"/>
      <c r="J45" s="156"/>
      <c r="K45" s="476"/>
      <c r="L45" s="476"/>
      <c r="M45" s="476"/>
      <c r="N45" s="476"/>
      <c r="O45" s="476"/>
      <c r="P45" s="480"/>
      <c r="Q45" s="135"/>
      <c r="S45" s="135"/>
      <c r="T45" s="151"/>
      <c r="U45" s="135"/>
      <c r="V45" s="135"/>
      <c r="W45" s="135"/>
      <c r="X45" s="135"/>
      <c r="Y45" s="135"/>
      <c r="Z45" s="135"/>
    </row>
    <row r="46" spans="1:26" s="145" customFormat="1" ht="13.5" customHeight="1" x14ac:dyDescent="0.25">
      <c r="A46" s="135"/>
      <c r="B46" s="496"/>
      <c r="C46" s="476"/>
      <c r="D46" s="476"/>
      <c r="E46" s="476"/>
      <c r="F46" s="152" t="s">
        <v>68</v>
      </c>
      <c r="G46" s="153">
        <f t="shared" ref="G46" si="36">+E44*0.4</f>
        <v>2.6400000000000003E-2</v>
      </c>
      <c r="H46" s="154"/>
      <c r="I46" s="155"/>
      <c r="J46" s="156">
        <v>0.72899999999999998</v>
      </c>
      <c r="K46" s="476"/>
      <c r="L46" s="476"/>
      <c r="M46" s="476"/>
      <c r="N46" s="476"/>
      <c r="O46" s="476"/>
      <c r="P46" s="480"/>
      <c r="Q46" s="135"/>
      <c r="S46" s="135"/>
      <c r="T46" s="151"/>
      <c r="U46" s="135"/>
      <c r="V46" s="135"/>
      <c r="W46" s="135"/>
      <c r="X46" s="135"/>
      <c r="Y46" s="135"/>
      <c r="Z46" s="135"/>
    </row>
    <row r="47" spans="1:26" s="145" customFormat="1" ht="13.5" customHeight="1" x14ac:dyDescent="0.25">
      <c r="A47" s="135"/>
      <c r="B47" s="496"/>
      <c r="C47" s="476"/>
      <c r="D47" s="476"/>
      <c r="E47" s="476"/>
      <c r="F47" s="152" t="s">
        <v>69</v>
      </c>
      <c r="G47" s="153" t="str">
        <f t="shared" ref="G47" si="37">IF(E44&lt;0.125,"NA",IF(0.125&lt;=E44,(0.8*E44)))</f>
        <v>NA</v>
      </c>
      <c r="H47" s="154"/>
      <c r="I47" s="155"/>
      <c r="J47" s="156"/>
      <c r="K47" s="476"/>
      <c r="L47" s="476"/>
      <c r="M47" s="476"/>
      <c r="N47" s="476"/>
      <c r="O47" s="476"/>
      <c r="P47" s="480"/>
      <c r="Q47" s="135"/>
      <c r="S47" s="135"/>
      <c r="T47" s="151"/>
      <c r="U47" s="135"/>
      <c r="V47" s="135"/>
      <c r="W47" s="135"/>
      <c r="X47" s="135"/>
      <c r="Y47" s="135"/>
      <c r="Z47" s="135"/>
    </row>
    <row r="48" spans="1:26" s="145" customFormat="1" ht="13.5" customHeight="1" thickBot="1" x14ac:dyDescent="0.3">
      <c r="A48" s="135"/>
      <c r="B48" s="498"/>
      <c r="C48" s="476"/>
      <c r="D48" s="476"/>
      <c r="E48" s="476"/>
      <c r="F48" s="164" t="s">
        <v>70</v>
      </c>
      <c r="G48" s="165">
        <f t="shared" ref="G48" si="38">+E44</f>
        <v>6.6000000000000003E-2</v>
      </c>
      <c r="H48" s="166"/>
      <c r="I48" s="167"/>
      <c r="J48" s="168"/>
      <c r="K48" s="476"/>
      <c r="L48" s="476"/>
      <c r="M48" s="476"/>
      <c r="N48" s="476"/>
      <c r="O48" s="476"/>
      <c r="P48" s="480"/>
      <c r="Q48" s="135"/>
      <c r="S48" s="135"/>
      <c r="T48" s="151"/>
      <c r="U48" s="135"/>
      <c r="V48" s="135"/>
      <c r="W48" s="135"/>
      <c r="X48" s="135"/>
      <c r="Y48" s="135"/>
      <c r="Z48" s="135"/>
    </row>
    <row r="49" spans="1:26" s="145" customFormat="1" ht="13.5" customHeight="1" x14ac:dyDescent="0.25">
      <c r="A49" s="135"/>
      <c r="B49" s="495">
        <v>7</v>
      </c>
      <c r="C49" s="497">
        <f>+C44+$N$12</f>
        <v>1.75</v>
      </c>
      <c r="D49" s="475">
        <v>5.2999999999999999E-2</v>
      </c>
      <c r="E49" s="475">
        <v>5.7000000000000002E-2</v>
      </c>
      <c r="F49" s="146" t="s">
        <v>66</v>
      </c>
      <c r="G49" s="147">
        <v>0</v>
      </c>
      <c r="H49" s="148"/>
      <c r="I49" s="149"/>
      <c r="J49" s="150"/>
      <c r="K49" s="475">
        <f t="shared" ref="K49" si="39">+IF(E49&lt;=0.12,(J51),(IF(E49&lt;0.16,((J50+2*J51+J52)/4),IF(E49&gt;=0.16,((J49+3*J50+2*J51+3*J52+J53)/10)))))</f>
        <v>0.51800000000000002</v>
      </c>
      <c r="L49" s="475">
        <f t="shared" ref="L49" si="40">ROUND(+(D44+D49)/2*(C49-C44),3)</f>
        <v>1.4999999999999999E-2</v>
      </c>
      <c r="M49" s="475">
        <f t="shared" ref="M49" si="41">ROUND(+K49*L49,4)</f>
        <v>7.7999999999999996E-3</v>
      </c>
      <c r="N49" s="477">
        <f t="shared" ref="N49" si="42">ROUND(+M49/$M$88*100,2)</f>
        <v>7.43</v>
      </c>
      <c r="O49" s="478"/>
      <c r="P49" s="479"/>
      <c r="Q49" s="135"/>
      <c r="S49" s="135"/>
      <c r="U49" s="135"/>
      <c r="V49" s="135"/>
      <c r="W49" s="135"/>
      <c r="X49" s="135"/>
      <c r="Y49" s="135"/>
      <c r="Z49" s="135"/>
    </row>
    <row r="50" spans="1:26" s="145" customFormat="1" ht="13.5" customHeight="1" x14ac:dyDescent="0.25">
      <c r="A50" s="135"/>
      <c r="B50" s="496"/>
      <c r="C50" s="476"/>
      <c r="D50" s="476"/>
      <c r="E50" s="476"/>
      <c r="F50" s="152" t="s">
        <v>67</v>
      </c>
      <c r="G50" s="153" t="str">
        <f t="shared" ref="G50" si="43">IF(E49&lt;0.125,"NA",IF(0.125&lt;=E49,(0.2*E49)))</f>
        <v>NA</v>
      </c>
      <c r="H50" s="154"/>
      <c r="I50" s="155"/>
      <c r="J50" s="156"/>
      <c r="K50" s="476"/>
      <c r="L50" s="476"/>
      <c r="M50" s="476"/>
      <c r="N50" s="476"/>
      <c r="O50" s="476"/>
      <c r="P50" s="480"/>
      <c r="Q50" s="135"/>
      <c r="S50" s="135"/>
      <c r="T50" s="151"/>
      <c r="U50" s="135"/>
      <c r="V50" s="135"/>
      <c r="W50" s="135"/>
      <c r="X50" s="135"/>
      <c r="Y50" s="135"/>
      <c r="Z50" s="135"/>
    </row>
    <row r="51" spans="1:26" s="145" customFormat="1" ht="13.5" customHeight="1" x14ac:dyDescent="0.25">
      <c r="A51" s="135"/>
      <c r="B51" s="496"/>
      <c r="C51" s="476"/>
      <c r="D51" s="476"/>
      <c r="E51" s="476"/>
      <c r="F51" s="152" t="s">
        <v>68</v>
      </c>
      <c r="G51" s="153">
        <f t="shared" ref="G51" si="44">+E49*0.4</f>
        <v>2.2800000000000001E-2</v>
      </c>
      <c r="H51" s="154"/>
      <c r="I51" s="155"/>
      <c r="J51" s="156">
        <v>0.51800000000000002</v>
      </c>
      <c r="K51" s="476"/>
      <c r="L51" s="476"/>
      <c r="M51" s="476"/>
      <c r="N51" s="476"/>
      <c r="O51" s="476"/>
      <c r="P51" s="480"/>
      <c r="Q51" s="135"/>
      <c r="S51" s="135"/>
      <c r="T51" s="151"/>
      <c r="U51" s="135"/>
      <c r="V51" s="135"/>
      <c r="W51" s="135"/>
      <c r="X51" s="135"/>
      <c r="Y51" s="135"/>
      <c r="Z51" s="135"/>
    </row>
    <row r="52" spans="1:26" s="145" customFormat="1" ht="13.5" customHeight="1" x14ac:dyDescent="0.25">
      <c r="A52" s="135"/>
      <c r="B52" s="496"/>
      <c r="C52" s="476"/>
      <c r="D52" s="476"/>
      <c r="E52" s="476"/>
      <c r="F52" s="152" t="s">
        <v>69</v>
      </c>
      <c r="G52" s="153" t="str">
        <f t="shared" ref="G52" si="45">IF(E49&lt;0.125,"NA",IF(0.125&lt;=E49,(0.8*E49)))</f>
        <v>NA</v>
      </c>
      <c r="H52" s="154"/>
      <c r="I52" s="155"/>
      <c r="J52" s="156"/>
      <c r="K52" s="476"/>
      <c r="L52" s="476"/>
      <c r="M52" s="476"/>
      <c r="N52" s="476"/>
      <c r="O52" s="476"/>
      <c r="P52" s="480"/>
      <c r="Q52" s="135"/>
      <c r="S52" s="135"/>
      <c r="T52" s="151"/>
      <c r="U52" s="135"/>
      <c r="V52" s="135"/>
      <c r="W52" s="135"/>
      <c r="X52" s="135"/>
      <c r="Y52" s="135"/>
      <c r="Z52" s="135"/>
    </row>
    <row r="53" spans="1:26" s="145" customFormat="1" ht="13.5" customHeight="1" thickBot="1" x14ac:dyDescent="0.3">
      <c r="A53" s="135"/>
      <c r="B53" s="498"/>
      <c r="C53" s="476"/>
      <c r="D53" s="476"/>
      <c r="E53" s="476"/>
      <c r="F53" s="164" t="s">
        <v>70</v>
      </c>
      <c r="G53" s="165">
        <f t="shared" ref="G53" si="46">+E49</f>
        <v>5.7000000000000002E-2</v>
      </c>
      <c r="H53" s="166"/>
      <c r="I53" s="167"/>
      <c r="J53" s="168"/>
      <c r="K53" s="476"/>
      <c r="L53" s="476"/>
      <c r="M53" s="476"/>
      <c r="N53" s="476"/>
      <c r="O53" s="476"/>
      <c r="P53" s="480"/>
      <c r="Q53" s="135"/>
      <c r="S53" s="135"/>
      <c r="T53" s="151"/>
      <c r="U53" s="135"/>
      <c r="V53" s="135"/>
      <c r="W53" s="135"/>
      <c r="X53" s="135"/>
      <c r="Y53" s="135"/>
      <c r="Z53" s="135"/>
    </row>
    <row r="54" spans="1:26" s="145" customFormat="1" ht="13.5" customHeight="1" x14ac:dyDescent="0.25">
      <c r="A54" s="135"/>
      <c r="B54" s="495">
        <v>8</v>
      </c>
      <c r="C54" s="497">
        <f>+C49+$N$12</f>
        <v>2</v>
      </c>
      <c r="D54" s="475">
        <v>2.5000000000000001E-2</v>
      </c>
      <c r="E54" s="475">
        <v>3.6999999999999998E-2</v>
      </c>
      <c r="F54" s="146" t="s">
        <v>66</v>
      </c>
      <c r="G54" s="147">
        <v>0</v>
      </c>
      <c r="H54" s="148"/>
      <c r="I54" s="149"/>
      <c r="J54" s="150"/>
      <c r="K54" s="475">
        <f t="shared" ref="K54" si="47">+IF(E54&lt;=0.12,(J56),(IF(E54&lt;0.16,((J55+2*J56+J57)/4),IF(E54&gt;=0.16,((J54+3*J55+2*J56+3*J57+J58)/10)))))</f>
        <v>0.318</v>
      </c>
      <c r="L54" s="475">
        <f t="shared" ref="L54" si="48">ROUND(+(D49+D54)/2*(C54-C49),3)</f>
        <v>0.01</v>
      </c>
      <c r="M54" s="475">
        <f t="shared" ref="M54" si="49">ROUND(+K54*L54,4)</f>
        <v>3.2000000000000002E-3</v>
      </c>
      <c r="N54" s="477">
        <f t="shared" ref="N54" si="50">ROUND(+M54/$M$88*100,2)</f>
        <v>3.05</v>
      </c>
      <c r="O54" s="478"/>
      <c r="P54" s="479"/>
      <c r="Q54" s="135"/>
      <c r="S54" s="135"/>
      <c r="U54" s="135"/>
      <c r="V54" s="135"/>
      <c r="W54" s="135"/>
      <c r="X54" s="135"/>
      <c r="Y54" s="135"/>
      <c r="Z54" s="135"/>
    </row>
    <row r="55" spans="1:26" s="145" customFormat="1" ht="13.5" customHeight="1" x14ac:dyDescent="0.25">
      <c r="A55" s="135"/>
      <c r="B55" s="496"/>
      <c r="C55" s="476"/>
      <c r="D55" s="476"/>
      <c r="E55" s="476"/>
      <c r="F55" s="152" t="s">
        <v>67</v>
      </c>
      <c r="G55" s="153" t="str">
        <f t="shared" ref="G55" si="51">IF(E54&lt;0.125,"NA",IF(0.125&lt;=E54,(0.2*E54)))</f>
        <v>NA</v>
      </c>
      <c r="H55" s="154"/>
      <c r="I55" s="155"/>
      <c r="J55" s="156"/>
      <c r="K55" s="476"/>
      <c r="L55" s="476"/>
      <c r="M55" s="476"/>
      <c r="N55" s="476"/>
      <c r="O55" s="476"/>
      <c r="P55" s="480"/>
      <c r="Q55" s="135"/>
      <c r="S55" s="135"/>
      <c r="T55" s="151"/>
      <c r="U55" s="135"/>
      <c r="V55" s="135"/>
      <c r="W55" s="135"/>
      <c r="X55" s="135"/>
      <c r="Y55" s="135"/>
      <c r="Z55" s="135"/>
    </row>
    <row r="56" spans="1:26" s="145" customFormat="1" ht="13.5" customHeight="1" x14ac:dyDescent="0.25">
      <c r="A56" s="135"/>
      <c r="B56" s="496"/>
      <c r="C56" s="476"/>
      <c r="D56" s="476"/>
      <c r="E56" s="476"/>
      <c r="F56" s="152" t="s">
        <v>68</v>
      </c>
      <c r="G56" s="153">
        <f t="shared" ref="G56" si="52">+E54*0.4</f>
        <v>1.4800000000000001E-2</v>
      </c>
      <c r="H56" s="154"/>
      <c r="I56" s="155"/>
      <c r="J56" s="156">
        <v>0.318</v>
      </c>
      <c r="K56" s="476"/>
      <c r="L56" s="476"/>
      <c r="M56" s="476"/>
      <c r="N56" s="476"/>
      <c r="O56" s="476"/>
      <c r="P56" s="480"/>
      <c r="Q56" s="135"/>
      <c r="S56" s="135"/>
      <c r="T56" s="151"/>
      <c r="U56" s="135"/>
      <c r="V56" s="135"/>
      <c r="W56" s="135"/>
      <c r="X56" s="135"/>
      <c r="Y56" s="135"/>
      <c r="Z56" s="135"/>
    </row>
    <row r="57" spans="1:26" s="145" customFormat="1" ht="13.5" customHeight="1" x14ac:dyDescent="0.25">
      <c r="A57" s="135"/>
      <c r="B57" s="496"/>
      <c r="C57" s="476"/>
      <c r="D57" s="476"/>
      <c r="E57" s="476"/>
      <c r="F57" s="152" t="s">
        <v>69</v>
      </c>
      <c r="G57" s="153" t="str">
        <f t="shared" ref="G57" si="53">IF(E54&lt;0.125,"NA",IF(0.125&lt;=E54,(0.8*E54)))</f>
        <v>NA</v>
      </c>
      <c r="H57" s="154"/>
      <c r="I57" s="155"/>
      <c r="J57" s="156"/>
      <c r="K57" s="476"/>
      <c r="L57" s="476"/>
      <c r="M57" s="476"/>
      <c r="N57" s="476"/>
      <c r="O57" s="476"/>
      <c r="P57" s="480"/>
      <c r="Q57" s="135"/>
      <c r="S57" s="135"/>
      <c r="T57" s="151"/>
      <c r="U57" s="135"/>
      <c r="V57" s="135"/>
      <c r="W57" s="135"/>
      <c r="X57" s="135"/>
      <c r="Y57" s="135"/>
      <c r="Z57" s="135"/>
    </row>
    <row r="58" spans="1:26" s="145" customFormat="1" ht="13.5" customHeight="1" thickBot="1" x14ac:dyDescent="0.3">
      <c r="A58" s="135"/>
      <c r="B58" s="498"/>
      <c r="C58" s="476"/>
      <c r="D58" s="476"/>
      <c r="E58" s="476"/>
      <c r="F58" s="164" t="s">
        <v>70</v>
      </c>
      <c r="G58" s="165">
        <f t="shared" ref="G58" si="54">+E54</f>
        <v>3.6999999999999998E-2</v>
      </c>
      <c r="H58" s="166"/>
      <c r="I58" s="167"/>
      <c r="J58" s="168"/>
      <c r="K58" s="476"/>
      <c r="L58" s="476"/>
      <c r="M58" s="476"/>
      <c r="N58" s="476"/>
      <c r="O58" s="476"/>
      <c r="P58" s="480"/>
      <c r="Q58" s="135"/>
      <c r="S58" s="135"/>
      <c r="T58" s="151"/>
      <c r="U58" s="135"/>
      <c r="V58" s="135"/>
      <c r="W58" s="135"/>
      <c r="X58" s="135"/>
      <c r="Y58" s="135"/>
      <c r="Z58" s="135"/>
    </row>
    <row r="59" spans="1:26" s="145" customFormat="1" ht="13.5" customHeight="1" x14ac:dyDescent="0.25">
      <c r="A59" s="135"/>
      <c r="B59" s="495">
        <v>9</v>
      </c>
      <c r="C59" s="497">
        <f>+C54+$N$12</f>
        <v>2.25</v>
      </c>
      <c r="D59" s="475">
        <v>2.4E-2</v>
      </c>
      <c r="E59" s="475">
        <v>0.03</v>
      </c>
      <c r="F59" s="146" t="s">
        <v>66</v>
      </c>
      <c r="G59" s="147">
        <v>0</v>
      </c>
      <c r="H59" s="148"/>
      <c r="I59" s="149"/>
      <c r="J59" s="150"/>
      <c r="K59" s="475">
        <f t="shared" ref="K59" si="55">+IF(E59&lt;=0.12,(J61),(IF(E59&lt;0.16,((J60+2*J61+J62)/4),IF(E59&gt;=0.16,((J59+3*J60+2*J61+3*J62+J63)/10)))))</f>
        <v>0.152</v>
      </c>
      <c r="L59" s="475">
        <f t="shared" ref="L59" si="56">ROUND(+(D49+D59)/2*(C59-C49),3)</f>
        <v>1.9E-2</v>
      </c>
      <c r="M59" s="475">
        <f t="shared" ref="M59" si="57">ROUND(+K59*L59,4)</f>
        <v>2.8999999999999998E-3</v>
      </c>
      <c r="N59" s="477">
        <f t="shared" ref="N59" si="58">ROUND(+M59/$M$88*100,2)</f>
        <v>2.76</v>
      </c>
      <c r="O59" s="478"/>
      <c r="P59" s="479"/>
      <c r="Q59" s="135"/>
      <c r="S59" s="135"/>
      <c r="U59" s="135"/>
      <c r="V59" s="135"/>
      <c r="W59" s="135"/>
      <c r="X59" s="135"/>
      <c r="Y59" s="135"/>
      <c r="Z59" s="135"/>
    </row>
    <row r="60" spans="1:26" s="145" customFormat="1" ht="13.5" customHeight="1" x14ac:dyDescent="0.25">
      <c r="A60" s="135"/>
      <c r="B60" s="496"/>
      <c r="C60" s="476"/>
      <c r="D60" s="476"/>
      <c r="E60" s="476"/>
      <c r="F60" s="152" t="s">
        <v>67</v>
      </c>
      <c r="G60" s="153" t="str">
        <f t="shared" ref="G60" si="59">IF(E59&lt;0.125,"NA",IF(0.125&lt;=E59,(0.2*E59)))</f>
        <v>NA</v>
      </c>
      <c r="H60" s="154"/>
      <c r="I60" s="155"/>
      <c r="J60" s="156"/>
      <c r="K60" s="476"/>
      <c r="L60" s="476"/>
      <c r="M60" s="476"/>
      <c r="N60" s="476"/>
      <c r="O60" s="476"/>
      <c r="P60" s="480"/>
      <c r="Q60" s="135"/>
      <c r="S60" s="135"/>
      <c r="T60" s="151"/>
      <c r="U60" s="135"/>
      <c r="V60" s="135"/>
      <c r="W60" s="135"/>
      <c r="X60" s="135"/>
      <c r="Y60" s="135"/>
      <c r="Z60" s="135"/>
    </row>
    <row r="61" spans="1:26" s="145" customFormat="1" ht="13.5" customHeight="1" x14ac:dyDescent="0.25">
      <c r="A61" s="135"/>
      <c r="B61" s="496"/>
      <c r="C61" s="476"/>
      <c r="D61" s="476"/>
      <c r="E61" s="476"/>
      <c r="F61" s="152" t="s">
        <v>68</v>
      </c>
      <c r="G61" s="153">
        <f t="shared" ref="G61" si="60">+E59*0.4</f>
        <v>1.2E-2</v>
      </c>
      <c r="H61" s="154"/>
      <c r="I61" s="155"/>
      <c r="J61" s="156">
        <v>0.152</v>
      </c>
      <c r="K61" s="476"/>
      <c r="L61" s="476"/>
      <c r="M61" s="476"/>
      <c r="N61" s="476"/>
      <c r="O61" s="476"/>
      <c r="P61" s="480"/>
      <c r="Q61" s="135"/>
      <c r="S61" s="135"/>
      <c r="T61" s="151"/>
      <c r="U61" s="135"/>
      <c r="V61" s="135"/>
      <c r="W61" s="135"/>
      <c r="X61" s="135"/>
      <c r="Y61" s="135"/>
      <c r="Z61" s="135"/>
    </row>
    <row r="62" spans="1:26" s="145" customFormat="1" ht="13.5" customHeight="1" x14ac:dyDescent="0.25">
      <c r="A62" s="135"/>
      <c r="B62" s="496"/>
      <c r="C62" s="476"/>
      <c r="D62" s="476"/>
      <c r="E62" s="476"/>
      <c r="F62" s="152" t="s">
        <v>69</v>
      </c>
      <c r="G62" s="153" t="str">
        <f t="shared" ref="G62" si="61">IF(E59&lt;0.125,"NA",IF(0.125&lt;=E59,(0.8*E59)))</f>
        <v>NA</v>
      </c>
      <c r="H62" s="154"/>
      <c r="I62" s="155"/>
      <c r="J62" s="156"/>
      <c r="K62" s="476"/>
      <c r="L62" s="476"/>
      <c r="M62" s="476"/>
      <c r="N62" s="476"/>
      <c r="O62" s="476"/>
      <c r="P62" s="480"/>
      <c r="Q62" s="135"/>
      <c r="S62" s="135"/>
      <c r="T62" s="151"/>
      <c r="U62" s="135"/>
      <c r="V62" s="135"/>
      <c r="W62" s="135"/>
      <c r="X62" s="135"/>
      <c r="Y62" s="135"/>
      <c r="Z62" s="135"/>
    </row>
    <row r="63" spans="1:26" s="145" customFormat="1" ht="13.5" customHeight="1" thickBot="1" x14ac:dyDescent="0.3">
      <c r="A63" s="135"/>
      <c r="B63" s="498"/>
      <c r="C63" s="476"/>
      <c r="D63" s="476"/>
      <c r="E63" s="476"/>
      <c r="F63" s="164" t="s">
        <v>70</v>
      </c>
      <c r="G63" s="165">
        <f t="shared" ref="G63" si="62">+E59</f>
        <v>0.03</v>
      </c>
      <c r="H63" s="166"/>
      <c r="I63" s="167"/>
      <c r="J63" s="168"/>
      <c r="K63" s="476"/>
      <c r="L63" s="476"/>
      <c r="M63" s="476"/>
      <c r="N63" s="476"/>
      <c r="O63" s="476"/>
      <c r="P63" s="480"/>
      <c r="Q63" s="135"/>
      <c r="S63" s="135"/>
      <c r="T63" s="151"/>
      <c r="U63" s="135"/>
      <c r="V63" s="135"/>
      <c r="W63" s="135"/>
      <c r="X63" s="135"/>
      <c r="Y63" s="135"/>
      <c r="Z63" s="135"/>
    </row>
    <row r="64" spans="1:26" s="145" customFormat="1" ht="13.5" customHeight="1" x14ac:dyDescent="0.25">
      <c r="A64" s="135"/>
      <c r="B64" s="495">
        <v>10</v>
      </c>
      <c r="C64" s="497">
        <f>+C59+0.22</f>
        <v>2.4700000000000002</v>
      </c>
      <c r="D64" s="475">
        <v>0</v>
      </c>
      <c r="E64" s="475">
        <v>2.9000000000000001E-2</v>
      </c>
      <c r="F64" s="146" t="s">
        <v>66</v>
      </c>
      <c r="G64" s="147">
        <v>0</v>
      </c>
      <c r="H64" s="148"/>
      <c r="I64" s="149"/>
      <c r="J64" s="150"/>
      <c r="K64" s="475">
        <f t="shared" ref="K64" si="63">+IF(E64&lt;=0.12,(J66),(IF(E64&lt;0.16,((J65+2*J66+J67)/4),IF(E64&gt;=0.16,((J64+3*J65+2*J66+3*J67+J68)/10)))))</f>
        <v>7.5999999999999998E-2</v>
      </c>
      <c r="L64" s="475">
        <f t="shared" ref="L64" si="64">ROUND(+(D54+D64)/2*(C64-C54),3)</f>
        <v>6.0000000000000001E-3</v>
      </c>
      <c r="M64" s="475">
        <f t="shared" ref="M64" si="65">ROUND(+K64*L64,4)</f>
        <v>5.0000000000000001E-4</v>
      </c>
      <c r="N64" s="477">
        <f t="shared" ref="N64" si="66">ROUND(+M64/$M$88*100,2)</f>
        <v>0.48</v>
      </c>
      <c r="O64" s="478"/>
      <c r="P64" s="479"/>
      <c r="Q64" s="135"/>
      <c r="S64" s="135"/>
      <c r="U64" s="135"/>
      <c r="V64" s="135"/>
      <c r="W64" s="135"/>
      <c r="X64" s="135"/>
      <c r="Y64" s="135"/>
      <c r="Z64" s="135"/>
    </row>
    <row r="65" spans="1:26" s="145" customFormat="1" ht="13.5" customHeight="1" x14ac:dyDescent="0.25">
      <c r="A65" s="135"/>
      <c r="B65" s="642"/>
      <c r="C65" s="644"/>
      <c r="D65" s="634"/>
      <c r="E65" s="634"/>
      <c r="F65" s="152" t="s">
        <v>67</v>
      </c>
      <c r="G65" s="153" t="str">
        <f t="shared" ref="G65" si="67">IF(E64&lt;0.125,"NA",IF(0.125&lt;=E64,(0.2*E64)))</f>
        <v>NA</v>
      </c>
      <c r="H65" s="154"/>
      <c r="I65" s="155"/>
      <c r="J65" s="156"/>
      <c r="K65" s="634"/>
      <c r="L65" s="634"/>
      <c r="M65" s="634"/>
      <c r="N65" s="636"/>
      <c r="O65" s="638"/>
      <c r="P65" s="640"/>
      <c r="Q65" s="135"/>
      <c r="S65" s="135"/>
      <c r="T65" s="151"/>
      <c r="U65" s="135"/>
      <c r="V65" s="135"/>
      <c r="W65" s="135"/>
      <c r="X65" s="135"/>
      <c r="Y65" s="135"/>
      <c r="Z65" s="135"/>
    </row>
    <row r="66" spans="1:26" s="145" customFormat="1" ht="13.5" customHeight="1" x14ac:dyDescent="0.25">
      <c r="A66" s="135"/>
      <c r="B66" s="642"/>
      <c r="C66" s="644"/>
      <c r="D66" s="634"/>
      <c r="E66" s="634"/>
      <c r="F66" s="152" t="s">
        <v>68</v>
      </c>
      <c r="G66" s="153">
        <f t="shared" ref="G66" si="68">+E64*0.4</f>
        <v>1.1600000000000001E-2</v>
      </c>
      <c r="H66" s="154"/>
      <c r="I66" s="155"/>
      <c r="J66" s="156">
        <v>7.5999999999999998E-2</v>
      </c>
      <c r="K66" s="634"/>
      <c r="L66" s="634"/>
      <c r="M66" s="634"/>
      <c r="N66" s="636"/>
      <c r="O66" s="638"/>
      <c r="P66" s="640"/>
      <c r="Q66" s="135"/>
      <c r="R66" s="135"/>
      <c r="S66" s="135"/>
      <c r="T66" s="151"/>
      <c r="U66" s="135"/>
      <c r="V66" s="135"/>
      <c r="W66" s="135"/>
      <c r="X66" s="135"/>
      <c r="Y66" s="135"/>
      <c r="Z66" s="135"/>
    </row>
    <row r="67" spans="1:26" s="145" customFormat="1" ht="13.5" customHeight="1" x14ac:dyDescent="0.25">
      <c r="A67" s="135"/>
      <c r="B67" s="642"/>
      <c r="C67" s="644"/>
      <c r="D67" s="634"/>
      <c r="E67" s="634"/>
      <c r="F67" s="152" t="s">
        <v>69</v>
      </c>
      <c r="G67" s="153" t="str">
        <f t="shared" ref="G67" si="69">IF(E64&lt;0.125,"NA",IF(0.125&lt;=E64,(0.8*E64)))</f>
        <v>NA</v>
      </c>
      <c r="H67" s="154"/>
      <c r="I67" s="155"/>
      <c r="J67" s="156"/>
      <c r="K67" s="634"/>
      <c r="L67" s="634"/>
      <c r="M67" s="634"/>
      <c r="N67" s="636"/>
      <c r="O67" s="638"/>
      <c r="P67" s="640"/>
      <c r="Q67" s="135"/>
      <c r="R67" s="135"/>
      <c r="S67" s="135"/>
      <c r="T67" s="151"/>
      <c r="U67" s="135"/>
      <c r="V67" s="135"/>
      <c r="W67" s="135"/>
      <c r="X67" s="135"/>
      <c r="Y67" s="135"/>
      <c r="Z67" s="135"/>
    </row>
    <row r="68" spans="1:26" s="145" customFormat="1" ht="13.5" customHeight="1" thickBot="1" x14ac:dyDescent="0.3">
      <c r="A68" s="135"/>
      <c r="B68" s="643"/>
      <c r="C68" s="645"/>
      <c r="D68" s="635"/>
      <c r="E68" s="635"/>
      <c r="F68" s="164" t="s">
        <v>70</v>
      </c>
      <c r="G68" s="165">
        <f t="shared" ref="G68" si="70">+E64</f>
        <v>2.9000000000000001E-2</v>
      </c>
      <c r="H68" s="166"/>
      <c r="I68" s="167"/>
      <c r="J68" s="168"/>
      <c r="K68" s="635"/>
      <c r="L68" s="635"/>
      <c r="M68" s="635"/>
      <c r="N68" s="637"/>
      <c r="O68" s="639"/>
      <c r="P68" s="641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spans="1:26" s="162" customFormat="1" ht="14.1" customHeight="1" x14ac:dyDescent="0.2">
      <c r="B69" s="481" t="s">
        <v>71</v>
      </c>
      <c r="C69" s="484"/>
      <c r="D69" s="485"/>
      <c r="E69" s="485"/>
      <c r="F69" s="485"/>
      <c r="G69" s="485"/>
      <c r="H69" s="485"/>
      <c r="I69" s="485"/>
      <c r="J69" s="485"/>
      <c r="K69" s="485"/>
      <c r="L69" s="485"/>
      <c r="M69" s="485"/>
      <c r="N69" s="485"/>
      <c r="O69" s="485"/>
      <c r="P69" s="486"/>
    </row>
    <row r="70" spans="1:26" s="162" customFormat="1" ht="14.1" customHeight="1" x14ac:dyDescent="0.2">
      <c r="B70" s="482"/>
      <c r="C70" s="487"/>
      <c r="D70" s="488"/>
      <c r="E70" s="488"/>
      <c r="F70" s="488"/>
      <c r="G70" s="488"/>
      <c r="H70" s="488"/>
      <c r="I70" s="488"/>
      <c r="J70" s="488"/>
      <c r="K70" s="488"/>
      <c r="L70" s="488"/>
      <c r="M70" s="488"/>
      <c r="N70" s="488"/>
      <c r="O70" s="488"/>
      <c r="P70" s="489"/>
    </row>
    <row r="71" spans="1:26" s="162" customFormat="1" ht="14.1" customHeight="1" x14ac:dyDescent="0.2">
      <c r="B71" s="482"/>
      <c r="C71" s="487"/>
      <c r="D71" s="488"/>
      <c r="E71" s="488"/>
      <c r="F71" s="488"/>
      <c r="G71" s="488"/>
      <c r="H71" s="488"/>
      <c r="I71" s="488"/>
      <c r="J71" s="488"/>
      <c r="K71" s="488"/>
      <c r="L71" s="488"/>
      <c r="M71" s="488"/>
      <c r="N71" s="488"/>
      <c r="O71" s="488"/>
      <c r="P71" s="489"/>
    </row>
    <row r="72" spans="1:26" s="162" customFormat="1" ht="14.1" customHeight="1" x14ac:dyDescent="0.2">
      <c r="B72" s="482"/>
      <c r="C72" s="487"/>
      <c r="D72" s="488"/>
      <c r="E72" s="488"/>
      <c r="F72" s="488"/>
      <c r="G72" s="488"/>
      <c r="H72" s="488"/>
      <c r="I72" s="488"/>
      <c r="J72" s="488"/>
      <c r="K72" s="488"/>
      <c r="L72" s="488"/>
      <c r="M72" s="488"/>
      <c r="N72" s="488"/>
      <c r="O72" s="488"/>
      <c r="P72" s="489"/>
    </row>
    <row r="73" spans="1:26" s="162" customFormat="1" ht="14.1" customHeight="1" x14ac:dyDescent="0.2">
      <c r="B73" s="482"/>
      <c r="C73" s="487"/>
      <c r="D73" s="488"/>
      <c r="E73" s="488"/>
      <c r="F73" s="488"/>
      <c r="G73" s="488"/>
      <c r="H73" s="488"/>
      <c r="I73" s="488"/>
      <c r="J73" s="488"/>
      <c r="K73" s="488"/>
      <c r="L73" s="488"/>
      <c r="M73" s="488"/>
      <c r="N73" s="488"/>
      <c r="O73" s="488"/>
      <c r="P73" s="489"/>
    </row>
    <row r="74" spans="1:26" s="162" customFormat="1" ht="14.1" customHeight="1" thickBot="1" x14ac:dyDescent="0.25">
      <c r="B74" s="483"/>
      <c r="C74" s="490"/>
      <c r="D74" s="491"/>
      <c r="E74" s="491"/>
      <c r="F74" s="491"/>
      <c r="G74" s="491"/>
      <c r="H74" s="491"/>
      <c r="I74" s="491"/>
      <c r="J74" s="491"/>
      <c r="K74" s="491"/>
      <c r="L74" s="491"/>
      <c r="M74" s="491"/>
      <c r="N74" s="491"/>
      <c r="O74" s="491"/>
      <c r="P74" s="492"/>
    </row>
    <row r="75" spans="1:26" s="162" customFormat="1" ht="28.5" customHeight="1" thickBot="1" x14ac:dyDescent="0.25">
      <c r="A75" s="169"/>
      <c r="B75" s="195" t="s">
        <v>72</v>
      </c>
      <c r="C75" s="629" t="s">
        <v>73</v>
      </c>
      <c r="D75" s="629"/>
      <c r="E75" s="629"/>
      <c r="F75" s="629"/>
      <c r="G75" s="629"/>
      <c r="H75" s="630"/>
      <c r="I75" s="631"/>
      <c r="J75" s="195" t="s">
        <v>74</v>
      </c>
      <c r="K75" s="629" t="s">
        <v>75</v>
      </c>
      <c r="L75" s="629"/>
      <c r="M75" s="629"/>
      <c r="N75" s="629"/>
      <c r="O75" s="629"/>
      <c r="P75" s="630"/>
    </row>
    <row r="76" spans="1:26" s="162" customFormat="1" ht="28.5" customHeight="1" thickBot="1" x14ac:dyDescent="0.25">
      <c r="B76" s="196" t="s">
        <v>76</v>
      </c>
      <c r="C76" s="632" t="s">
        <v>77</v>
      </c>
      <c r="D76" s="632"/>
      <c r="E76" s="632"/>
      <c r="F76" s="632"/>
      <c r="G76" s="632"/>
      <c r="H76" s="633"/>
      <c r="I76" s="467"/>
      <c r="J76" s="196" t="s">
        <v>78</v>
      </c>
      <c r="K76" s="632" t="s">
        <v>79</v>
      </c>
      <c r="L76" s="632"/>
      <c r="M76" s="632"/>
      <c r="N76" s="632"/>
      <c r="O76" s="632"/>
      <c r="P76" s="633"/>
    </row>
    <row r="77" spans="1:26" s="101" customFormat="1" ht="13.5" customHeight="1" x14ac:dyDescent="0.25">
      <c r="A77" s="171"/>
      <c r="B77" s="468"/>
      <c r="C77" s="471"/>
      <c r="D77" s="473"/>
      <c r="E77" s="473"/>
      <c r="F77" s="172" t="s">
        <v>66</v>
      </c>
      <c r="G77" s="172">
        <v>0.01</v>
      </c>
      <c r="H77" s="173"/>
      <c r="I77" s="174"/>
      <c r="J77" s="175"/>
      <c r="K77" s="474"/>
      <c r="L77" s="456"/>
      <c r="M77" s="459"/>
      <c r="N77" s="456"/>
      <c r="O77" s="456"/>
      <c r="P77" s="460"/>
      <c r="Q77" s="163"/>
      <c r="R77" s="163"/>
      <c r="S77" s="163"/>
      <c r="T77" s="163"/>
      <c r="U77" s="163"/>
      <c r="V77" s="163"/>
      <c r="W77" s="163"/>
      <c r="X77" s="163"/>
      <c r="Y77" s="163"/>
      <c r="Z77" s="163"/>
    </row>
    <row r="78" spans="1:26" s="101" customFormat="1" ht="13.5" customHeight="1" x14ac:dyDescent="0.25">
      <c r="A78" s="171"/>
      <c r="B78" s="469"/>
      <c r="C78" s="457"/>
      <c r="D78" s="457"/>
      <c r="E78" s="457"/>
      <c r="F78" s="176" t="s">
        <v>80</v>
      </c>
      <c r="G78" s="177">
        <f>+E77*0.1</f>
        <v>0</v>
      </c>
      <c r="H78" s="178"/>
      <c r="I78" s="179"/>
      <c r="J78" s="180"/>
      <c r="K78" s="457"/>
      <c r="L78" s="457"/>
      <c r="M78" s="457"/>
      <c r="N78" s="457"/>
      <c r="O78" s="457"/>
      <c r="P78" s="461"/>
      <c r="Q78" s="163"/>
      <c r="R78" s="163"/>
      <c r="S78" s="163"/>
      <c r="T78" s="163"/>
      <c r="U78" s="163"/>
      <c r="V78" s="163"/>
      <c r="W78" s="163"/>
      <c r="X78" s="163"/>
      <c r="Y78" s="163"/>
      <c r="Z78" s="163"/>
    </row>
    <row r="79" spans="1:26" s="101" customFormat="1" ht="13.5" customHeight="1" x14ac:dyDescent="0.25">
      <c r="A79" s="171"/>
      <c r="B79" s="469"/>
      <c r="C79" s="457"/>
      <c r="D79" s="457"/>
      <c r="E79" s="457"/>
      <c r="F79" s="176" t="s">
        <v>81</v>
      </c>
      <c r="G79" s="177">
        <f>+E77*0.2</f>
        <v>0</v>
      </c>
      <c r="H79" s="178"/>
      <c r="I79" s="179"/>
      <c r="J79" s="180"/>
      <c r="K79" s="457"/>
      <c r="L79" s="457"/>
      <c r="M79" s="457"/>
      <c r="N79" s="457"/>
      <c r="O79" s="457"/>
      <c r="P79" s="461"/>
      <c r="Q79" s="163"/>
      <c r="R79" s="163"/>
      <c r="S79" s="163"/>
      <c r="T79" s="163"/>
      <c r="U79" s="163"/>
      <c r="V79" s="163"/>
      <c r="W79" s="163"/>
      <c r="X79" s="163"/>
      <c r="Y79" s="163"/>
      <c r="Z79" s="163"/>
    </row>
    <row r="80" spans="1:26" s="101" customFormat="1" ht="13.5" customHeight="1" x14ac:dyDescent="0.25">
      <c r="A80" s="171"/>
      <c r="B80" s="469"/>
      <c r="C80" s="457"/>
      <c r="D80" s="457"/>
      <c r="E80" s="457"/>
      <c r="F80" s="176" t="s">
        <v>82</v>
      </c>
      <c r="G80" s="177">
        <f>+E77*0.3</f>
        <v>0</v>
      </c>
      <c r="H80" s="178"/>
      <c r="I80" s="179"/>
      <c r="J80" s="180"/>
      <c r="K80" s="457"/>
      <c r="L80" s="457"/>
      <c r="M80" s="457"/>
      <c r="N80" s="457"/>
      <c r="O80" s="457"/>
      <c r="P80" s="461"/>
      <c r="Q80" s="163"/>
      <c r="R80" s="163"/>
      <c r="S80" s="163"/>
      <c r="T80" s="163"/>
      <c r="U80" s="163"/>
      <c r="V80" s="163"/>
      <c r="W80" s="163"/>
      <c r="X80" s="163"/>
      <c r="Y80" s="163"/>
      <c r="Z80" s="163"/>
    </row>
    <row r="81" spans="1:26" s="101" customFormat="1" ht="13.5" customHeight="1" x14ac:dyDescent="0.25">
      <c r="A81" s="171"/>
      <c r="B81" s="469"/>
      <c r="C81" s="472"/>
      <c r="D81" s="472"/>
      <c r="E81" s="457"/>
      <c r="F81" s="176" t="s">
        <v>83</v>
      </c>
      <c r="G81" s="177">
        <f>+E77*0.4</f>
        <v>0</v>
      </c>
      <c r="H81" s="178"/>
      <c r="I81" s="179"/>
      <c r="J81" s="180"/>
      <c r="K81" s="457"/>
      <c r="L81" s="457"/>
      <c r="M81" s="457"/>
      <c r="N81" s="457"/>
      <c r="O81" s="457"/>
      <c r="P81" s="461"/>
      <c r="Q81" s="163"/>
      <c r="R81" s="163"/>
      <c r="S81" s="163"/>
      <c r="T81" s="163"/>
      <c r="U81" s="163"/>
      <c r="V81" s="163"/>
      <c r="W81" s="163"/>
      <c r="X81" s="163"/>
      <c r="Y81" s="163"/>
      <c r="Z81" s="163"/>
    </row>
    <row r="82" spans="1:26" s="101" customFormat="1" ht="13.5" customHeight="1" x14ac:dyDescent="0.25">
      <c r="A82" s="171"/>
      <c r="B82" s="469"/>
      <c r="C82" s="463"/>
      <c r="D82" s="464"/>
      <c r="E82" s="457"/>
      <c r="F82" s="176" t="s">
        <v>84</v>
      </c>
      <c r="G82" s="177">
        <f>+E77*0.5</f>
        <v>0</v>
      </c>
      <c r="H82" s="178"/>
      <c r="I82" s="179"/>
      <c r="J82" s="180"/>
      <c r="K82" s="457"/>
      <c r="L82" s="457"/>
      <c r="M82" s="457"/>
      <c r="N82" s="457"/>
      <c r="O82" s="457"/>
      <c r="P82" s="461"/>
      <c r="Q82" s="163"/>
      <c r="R82" s="163"/>
      <c r="S82" s="163"/>
      <c r="T82" s="163"/>
      <c r="U82" s="163"/>
      <c r="V82" s="163"/>
      <c r="W82" s="163"/>
      <c r="X82" s="163"/>
      <c r="Y82" s="163"/>
      <c r="Z82" s="163"/>
    </row>
    <row r="83" spans="1:26" s="101" customFormat="1" ht="13.5" customHeight="1" x14ac:dyDescent="0.25">
      <c r="A83" s="171"/>
      <c r="B83" s="469"/>
      <c r="C83" s="457"/>
      <c r="D83" s="457"/>
      <c r="E83" s="457"/>
      <c r="F83" s="176" t="s">
        <v>85</v>
      </c>
      <c r="G83" s="177">
        <f>+E77*0.6</f>
        <v>0</v>
      </c>
      <c r="H83" s="178"/>
      <c r="I83" s="179"/>
      <c r="J83" s="180"/>
      <c r="K83" s="457"/>
      <c r="L83" s="457"/>
      <c r="M83" s="457"/>
      <c r="N83" s="457"/>
      <c r="O83" s="457"/>
      <c r="P83" s="461"/>
      <c r="Q83" s="163"/>
      <c r="R83" s="163"/>
      <c r="S83" s="163"/>
      <c r="T83" s="163"/>
      <c r="U83" s="163"/>
      <c r="V83" s="163"/>
      <c r="W83" s="163"/>
      <c r="X83" s="163"/>
      <c r="Y83" s="163"/>
      <c r="Z83" s="163"/>
    </row>
    <row r="84" spans="1:26" s="101" customFormat="1" ht="13.5" customHeight="1" x14ac:dyDescent="0.25">
      <c r="A84" s="171"/>
      <c r="B84" s="469"/>
      <c r="C84" s="457"/>
      <c r="D84" s="457"/>
      <c r="E84" s="457"/>
      <c r="F84" s="176" t="s">
        <v>86</v>
      </c>
      <c r="G84" s="177">
        <f>+E77*0.7</f>
        <v>0</v>
      </c>
      <c r="H84" s="178"/>
      <c r="I84" s="179"/>
      <c r="J84" s="180"/>
      <c r="K84" s="457"/>
      <c r="L84" s="457"/>
      <c r="M84" s="457"/>
      <c r="N84" s="457"/>
      <c r="O84" s="457"/>
      <c r="P84" s="461"/>
      <c r="Q84" s="163"/>
      <c r="R84" s="163"/>
      <c r="S84" s="163"/>
      <c r="T84" s="163"/>
      <c r="U84" s="163"/>
      <c r="V84" s="163"/>
      <c r="W84" s="163"/>
      <c r="X84" s="163"/>
      <c r="Y84" s="163"/>
      <c r="Z84" s="163"/>
    </row>
    <row r="85" spans="1:26" s="101" customFormat="1" ht="13.5" customHeight="1" x14ac:dyDescent="0.25">
      <c r="A85" s="171"/>
      <c r="B85" s="469"/>
      <c r="C85" s="457"/>
      <c r="D85" s="457"/>
      <c r="E85" s="457"/>
      <c r="F85" s="176" t="s">
        <v>87</v>
      </c>
      <c r="G85" s="177">
        <f>+E77*0.8</f>
        <v>0</v>
      </c>
      <c r="H85" s="178"/>
      <c r="I85" s="179"/>
      <c r="J85" s="180"/>
      <c r="K85" s="457"/>
      <c r="L85" s="457"/>
      <c r="M85" s="457"/>
      <c r="N85" s="457"/>
      <c r="O85" s="457"/>
      <c r="P85" s="461"/>
      <c r="Q85" s="163"/>
      <c r="R85" s="163"/>
      <c r="S85" s="163"/>
      <c r="T85" s="163"/>
      <c r="U85" s="163"/>
      <c r="V85" s="163"/>
      <c r="W85" s="163"/>
      <c r="X85" s="163"/>
      <c r="Y85" s="163"/>
      <c r="Z85" s="163"/>
    </row>
    <row r="86" spans="1:26" s="101" customFormat="1" ht="13.5" customHeight="1" x14ac:dyDescent="0.25">
      <c r="A86" s="171"/>
      <c r="B86" s="469"/>
      <c r="C86" s="457"/>
      <c r="D86" s="457"/>
      <c r="E86" s="457"/>
      <c r="F86" s="176" t="s">
        <v>88</v>
      </c>
      <c r="G86" s="177">
        <f>+E77*0.9</f>
        <v>0</v>
      </c>
      <c r="H86" s="178"/>
      <c r="I86" s="179"/>
      <c r="J86" s="180"/>
      <c r="K86" s="457"/>
      <c r="L86" s="457"/>
      <c r="M86" s="457"/>
      <c r="N86" s="457"/>
      <c r="O86" s="457"/>
      <c r="P86" s="461"/>
      <c r="Q86" s="163"/>
      <c r="R86" s="163"/>
      <c r="S86" s="163"/>
      <c r="T86" s="163"/>
      <c r="U86" s="163"/>
      <c r="V86" s="163"/>
      <c r="W86" s="163"/>
      <c r="X86" s="163"/>
      <c r="Y86" s="163"/>
      <c r="Z86" s="163"/>
    </row>
    <row r="87" spans="1:26" s="101" customFormat="1" ht="15.75" thickBot="1" x14ac:dyDescent="0.3">
      <c r="A87" s="171"/>
      <c r="B87" s="470"/>
      <c r="C87" s="458"/>
      <c r="D87" s="458"/>
      <c r="E87" s="458"/>
      <c r="F87" s="181" t="s">
        <v>89</v>
      </c>
      <c r="G87" s="181">
        <f>+E77</f>
        <v>0</v>
      </c>
      <c r="H87" s="182"/>
      <c r="I87" s="183"/>
      <c r="J87" s="184"/>
      <c r="K87" s="458"/>
      <c r="L87" s="458"/>
      <c r="M87" s="458"/>
      <c r="N87" s="458"/>
      <c r="O87" s="458"/>
      <c r="P87" s="462"/>
      <c r="Q87" s="163"/>
      <c r="R87" s="163"/>
      <c r="S87" s="163"/>
      <c r="T87" s="163"/>
      <c r="U87" s="163"/>
      <c r="V87" s="163"/>
      <c r="W87" s="163"/>
      <c r="X87" s="163"/>
      <c r="Y87" s="163"/>
      <c r="Z87" s="163"/>
    </row>
    <row r="88" spans="1:26" s="101" customFormat="1" x14ac:dyDescent="0.25">
      <c r="A88" s="171"/>
      <c r="B88" s="442" t="s">
        <v>90</v>
      </c>
      <c r="C88" s="443"/>
      <c r="D88" s="443"/>
      <c r="E88" s="443"/>
      <c r="F88" s="443"/>
      <c r="G88" s="443"/>
      <c r="H88" s="443"/>
      <c r="I88" s="443"/>
      <c r="J88" s="444"/>
      <c r="K88" s="185">
        <f>ROUND(+M88/L88,3)</f>
        <v>0.57699999999999996</v>
      </c>
      <c r="L88" s="186">
        <f>SUM(L23:L87)</f>
        <v>0.18200000000000002</v>
      </c>
      <c r="M88" s="186">
        <f>SUM(M23:M87)</f>
        <v>0.105</v>
      </c>
      <c r="N88" s="187">
        <f>SUM(N23:N68)+N77</f>
        <v>99.99</v>
      </c>
      <c r="O88" s="446" t="s">
        <v>91</v>
      </c>
      <c r="P88" s="448"/>
      <c r="Q88" s="163"/>
      <c r="R88" s="163"/>
      <c r="S88" s="163"/>
      <c r="T88" s="163"/>
      <c r="U88" s="163"/>
      <c r="V88" s="163"/>
      <c r="W88" s="163"/>
      <c r="X88" s="163"/>
      <c r="Y88" s="163"/>
      <c r="Z88" s="163"/>
    </row>
    <row r="89" spans="1:26" s="101" customFormat="1" ht="15.75" thickBot="1" x14ac:dyDescent="0.3">
      <c r="A89" s="188"/>
      <c r="B89" s="445"/>
      <c r="C89" s="443"/>
      <c r="D89" s="443"/>
      <c r="E89" s="443"/>
      <c r="F89" s="443"/>
      <c r="G89" s="443"/>
      <c r="H89" s="443"/>
      <c r="I89" s="443"/>
      <c r="J89" s="444"/>
      <c r="K89" s="189" t="s">
        <v>92</v>
      </c>
      <c r="L89" s="189" t="s">
        <v>93</v>
      </c>
      <c r="M89" s="189" t="s">
        <v>94</v>
      </c>
      <c r="N89" s="189" t="s">
        <v>95</v>
      </c>
      <c r="O89" s="447"/>
      <c r="P89" s="449"/>
      <c r="Q89" s="163"/>
      <c r="R89" s="163"/>
      <c r="S89" s="163"/>
      <c r="T89" s="163"/>
      <c r="U89" s="163"/>
      <c r="V89" s="163"/>
      <c r="W89" s="163"/>
      <c r="X89" s="163"/>
      <c r="Y89" s="163"/>
      <c r="Z89" s="163"/>
    </row>
    <row r="90" spans="1:26" ht="15" customHeight="1" thickBot="1" x14ac:dyDescent="0.3">
      <c r="A90" s="197"/>
      <c r="B90" s="623" t="s">
        <v>96</v>
      </c>
      <c r="C90" s="624"/>
      <c r="D90" s="624"/>
      <c r="E90" s="624"/>
      <c r="F90" s="625"/>
      <c r="G90" s="623" t="s">
        <v>97</v>
      </c>
      <c r="H90" s="624"/>
      <c r="I90" s="624"/>
      <c r="J90" s="624"/>
      <c r="K90" s="625"/>
      <c r="L90" s="626" t="s">
        <v>140</v>
      </c>
      <c r="M90" s="627"/>
      <c r="N90" s="627"/>
      <c r="O90" s="627"/>
      <c r="P90" s="628"/>
    </row>
    <row r="91" spans="1:26" ht="15" customHeight="1" x14ac:dyDescent="0.25">
      <c r="A91" s="197"/>
      <c r="B91" s="592"/>
      <c r="C91" s="593"/>
      <c r="D91" s="593"/>
      <c r="E91" s="593"/>
      <c r="F91" s="594"/>
      <c r="G91" s="592"/>
      <c r="H91" s="593"/>
      <c r="I91" s="593"/>
      <c r="J91" s="593"/>
      <c r="K91" s="594"/>
      <c r="L91" s="601" t="s">
        <v>99</v>
      </c>
      <c r="M91" s="602"/>
      <c r="N91" s="603"/>
      <c r="O91" s="604">
        <f>+AVERAGE(E18:E68)</f>
        <v>7.6200000000000018E-2</v>
      </c>
      <c r="P91" s="605"/>
    </row>
    <row r="92" spans="1:26" ht="15.75" customHeight="1" thickBot="1" x14ac:dyDescent="0.3">
      <c r="A92" s="197"/>
      <c r="B92" s="595"/>
      <c r="C92" s="596"/>
      <c r="D92" s="596"/>
      <c r="E92" s="596"/>
      <c r="F92" s="597"/>
      <c r="G92" s="595"/>
      <c r="H92" s="596"/>
      <c r="I92" s="596"/>
      <c r="J92" s="596"/>
      <c r="K92" s="597"/>
      <c r="L92" s="606" t="s">
        <v>100</v>
      </c>
      <c r="M92" s="607"/>
      <c r="N92" s="608"/>
      <c r="O92" s="609">
        <f>+MAX(E18:E68)</f>
        <v>0.11899999999999999</v>
      </c>
      <c r="P92" s="610"/>
    </row>
    <row r="93" spans="1:26" ht="108" customHeight="1" x14ac:dyDescent="0.25">
      <c r="A93" s="198"/>
      <c r="B93" s="595"/>
      <c r="C93" s="596"/>
      <c r="D93" s="596"/>
      <c r="E93" s="596"/>
      <c r="F93" s="597"/>
      <c r="G93" s="595"/>
      <c r="H93" s="596"/>
      <c r="I93" s="596"/>
      <c r="J93" s="596"/>
      <c r="K93" s="597"/>
      <c r="L93" s="611" t="s">
        <v>141</v>
      </c>
      <c r="M93" s="612"/>
      <c r="N93" s="612"/>
      <c r="O93" s="612"/>
      <c r="P93" s="613"/>
    </row>
    <row r="94" spans="1:26" ht="22.5" customHeight="1" thickBot="1" x14ac:dyDescent="0.3">
      <c r="A94" s="197"/>
      <c r="B94" s="595"/>
      <c r="C94" s="596"/>
      <c r="D94" s="596"/>
      <c r="E94" s="596"/>
      <c r="F94" s="597"/>
      <c r="G94" s="595"/>
      <c r="H94" s="596"/>
      <c r="I94" s="596"/>
      <c r="J94" s="596"/>
      <c r="K94" s="597"/>
      <c r="L94" s="614"/>
      <c r="M94" s="615"/>
      <c r="N94" s="615"/>
      <c r="O94" s="615"/>
      <c r="P94" s="616"/>
    </row>
    <row r="95" spans="1:26" ht="15" customHeight="1" thickBot="1" x14ac:dyDescent="0.3">
      <c r="A95" s="197"/>
      <c r="B95" s="595"/>
      <c r="C95" s="596"/>
      <c r="D95" s="596"/>
      <c r="E95" s="596"/>
      <c r="F95" s="597"/>
      <c r="G95" s="595"/>
      <c r="H95" s="596"/>
      <c r="I95" s="596"/>
      <c r="J95" s="596"/>
      <c r="K95" s="597"/>
      <c r="L95" s="617" t="s">
        <v>102</v>
      </c>
      <c r="M95" s="618"/>
      <c r="N95" s="618"/>
      <c r="O95" s="619"/>
      <c r="P95" s="199">
        <v>4.7699999999999996</v>
      </c>
    </row>
    <row r="96" spans="1:26" ht="15.75" customHeight="1" thickBot="1" x14ac:dyDescent="0.3">
      <c r="A96" s="197"/>
      <c r="B96" s="598"/>
      <c r="C96" s="599"/>
      <c r="D96" s="599"/>
      <c r="E96" s="599"/>
      <c r="F96" s="600"/>
      <c r="G96" s="598"/>
      <c r="H96" s="599"/>
      <c r="I96" s="599"/>
      <c r="J96" s="599"/>
      <c r="K96" s="600"/>
      <c r="L96" s="620" t="s">
        <v>136</v>
      </c>
      <c r="M96" s="621"/>
      <c r="N96" s="621"/>
      <c r="O96" s="622"/>
      <c r="P96" s="199">
        <v>0.45700000000000002</v>
      </c>
    </row>
    <row r="97" spans="1:16" ht="23.45" customHeight="1" thickBot="1" x14ac:dyDescent="0.3">
      <c r="A97" s="200"/>
      <c r="B97" s="585"/>
      <c r="C97" s="585"/>
      <c r="D97" s="585"/>
      <c r="E97" s="585"/>
      <c r="F97" s="585"/>
      <c r="G97" s="585"/>
      <c r="H97" s="585"/>
      <c r="I97" s="585"/>
      <c r="J97" s="585"/>
      <c r="K97" s="585"/>
      <c r="L97" s="585"/>
      <c r="M97" s="585"/>
      <c r="N97" s="585"/>
      <c r="O97" s="585"/>
      <c r="P97" s="585"/>
    </row>
    <row r="98" spans="1:16" ht="15.75" thickBot="1" x14ac:dyDescent="0.3">
      <c r="A98" s="586" t="s">
        <v>104</v>
      </c>
      <c r="B98" s="587"/>
      <c r="C98" s="587"/>
      <c r="D98" s="587"/>
      <c r="E98" s="587"/>
      <c r="F98" s="587"/>
      <c r="G98" s="587"/>
      <c r="H98" s="587"/>
      <c r="I98" s="587"/>
      <c r="J98" s="587"/>
      <c r="K98" s="587"/>
      <c r="L98" s="587"/>
      <c r="M98" s="587"/>
      <c r="N98" s="587"/>
      <c r="O98" s="587"/>
      <c r="P98" s="588"/>
    </row>
    <row r="99" spans="1:16" ht="159" customHeight="1" thickBot="1" x14ac:dyDescent="0.3">
      <c r="A99" s="193"/>
      <c r="B99" s="414"/>
      <c r="C99" s="415"/>
      <c r="D99" s="415"/>
      <c r="E99" s="415"/>
      <c r="F99" s="589"/>
      <c r="G99" s="414"/>
      <c r="H99" s="415"/>
      <c r="I99" s="415"/>
      <c r="J99" s="415"/>
      <c r="K99" s="589"/>
      <c r="L99" s="414"/>
      <c r="M99" s="415"/>
      <c r="N99" s="415"/>
      <c r="O99" s="415"/>
      <c r="P99" s="416"/>
    </row>
    <row r="100" spans="1:16" ht="21.75" customHeight="1" thickBot="1" x14ac:dyDescent="0.3">
      <c r="A100" s="193"/>
      <c r="B100" s="417" t="s">
        <v>142</v>
      </c>
      <c r="C100" s="418"/>
      <c r="D100" s="418"/>
      <c r="E100" s="418"/>
      <c r="F100" s="590"/>
      <c r="G100" s="417" t="s">
        <v>143</v>
      </c>
      <c r="H100" s="418"/>
      <c r="I100" s="418"/>
      <c r="J100" s="418"/>
      <c r="K100" s="590"/>
      <c r="L100" s="417" t="s">
        <v>144</v>
      </c>
      <c r="M100" s="418"/>
      <c r="N100" s="418"/>
      <c r="O100" s="418"/>
      <c r="P100" s="591"/>
    </row>
    <row r="101" spans="1:16" s="202" customFormat="1" ht="16.899999999999999" customHeight="1" thickBot="1" x14ac:dyDescent="0.3">
      <c r="A101" s="201"/>
      <c r="B101" s="580"/>
      <c r="C101" s="580"/>
      <c r="D101" s="580"/>
      <c r="E101" s="580"/>
      <c r="F101" s="580"/>
      <c r="G101" s="580"/>
      <c r="H101" s="580"/>
      <c r="I101" s="580"/>
      <c r="J101" s="580"/>
      <c r="K101" s="580"/>
      <c r="L101" s="580"/>
      <c r="M101" s="580"/>
      <c r="N101" s="580"/>
      <c r="O101" s="580"/>
      <c r="P101" s="581"/>
    </row>
    <row r="102" spans="1:16" s="162" customFormat="1" ht="15.75" customHeight="1" thickBot="1" x14ac:dyDescent="0.25">
      <c r="A102" s="582" t="s">
        <v>106</v>
      </c>
      <c r="B102" s="583"/>
      <c r="C102" s="583"/>
      <c r="D102" s="583" t="s">
        <v>145</v>
      </c>
      <c r="E102" s="583"/>
      <c r="F102" s="583"/>
      <c r="G102" s="583"/>
      <c r="H102" s="583"/>
      <c r="I102" s="583"/>
      <c r="J102" s="583" t="s">
        <v>108</v>
      </c>
      <c r="K102" s="583"/>
      <c r="L102" s="583"/>
      <c r="M102" s="583"/>
      <c r="N102" s="583"/>
      <c r="O102" s="583"/>
      <c r="P102" s="584"/>
    </row>
  </sheetData>
  <mergeCells count="2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6"/>
    <mergeCell ref="G91:K96"/>
    <mergeCell ref="L91:N91"/>
    <mergeCell ref="O91:P91"/>
    <mergeCell ref="L92:N92"/>
    <mergeCell ref="O92:P92"/>
    <mergeCell ref="L93:P94"/>
    <mergeCell ref="L95:O95"/>
    <mergeCell ref="L96:O96"/>
    <mergeCell ref="B101:P101"/>
    <mergeCell ref="A102:C102"/>
    <mergeCell ref="D102:I102"/>
    <mergeCell ref="J102:K102"/>
    <mergeCell ref="L102:P102"/>
    <mergeCell ref="B97:P97"/>
    <mergeCell ref="A98:P98"/>
    <mergeCell ref="B99:F99"/>
    <mergeCell ref="G99:K99"/>
    <mergeCell ref="L99:P99"/>
    <mergeCell ref="B100:F100"/>
    <mergeCell ref="G100:K100"/>
    <mergeCell ref="L100:P100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08"/>
  <sheetViews>
    <sheetView tabSelected="1" view="pageBreakPreview" zoomScale="85" zoomScaleSheetLayoutView="85" zoomScalePageLayoutView="110" workbookViewId="0">
      <selection activeCell="R7" sqref="R7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97"/>
    </row>
    <row r="2" spans="1:26" s="100" customFormat="1" ht="30" customHeight="1" x14ac:dyDescent="0.25">
      <c r="A2" s="674"/>
      <c r="B2" s="675"/>
      <c r="C2" s="676"/>
      <c r="D2" s="677"/>
      <c r="E2" s="678" t="s">
        <v>149</v>
      </c>
      <c r="F2" s="679"/>
      <c r="G2" s="679"/>
      <c r="H2" s="679"/>
      <c r="I2" s="679"/>
      <c r="J2" s="679"/>
      <c r="K2" s="679"/>
      <c r="L2" s="679"/>
      <c r="M2" s="679"/>
      <c r="N2" s="679"/>
      <c r="O2" s="680"/>
      <c r="P2" s="681"/>
    </row>
    <row r="3" spans="1:26" s="100" customFormat="1" ht="20.45" customHeight="1" thickBot="1" x14ac:dyDescent="0.3">
      <c r="A3" s="674"/>
      <c r="B3" s="682"/>
      <c r="C3" s="421"/>
      <c r="D3" s="683"/>
      <c r="E3" s="684"/>
      <c r="F3" s="685"/>
      <c r="G3" s="685"/>
      <c r="H3" s="685"/>
      <c r="I3" s="685"/>
      <c r="J3" s="685"/>
      <c r="K3" s="685"/>
      <c r="L3" s="685"/>
      <c r="M3" s="685"/>
      <c r="N3" s="685"/>
      <c r="O3" s="686"/>
      <c r="P3" s="687"/>
    </row>
    <row r="4" spans="1:26" s="101" customFormat="1" ht="4.5" customHeight="1" thickBot="1" x14ac:dyDescent="0.3">
      <c r="A4" s="99"/>
      <c r="B4" s="577"/>
      <c r="C4" s="451"/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spans="1:26" s="108" customFormat="1" ht="28.5" customHeight="1" thickBot="1" x14ac:dyDescent="0.3">
      <c r="A5" s="102"/>
      <c r="B5" s="103" t="s">
        <v>0</v>
      </c>
      <c r="C5" s="578">
        <v>43153</v>
      </c>
      <c r="D5" s="579"/>
      <c r="E5" s="104" t="s">
        <v>1</v>
      </c>
      <c r="F5" s="105">
        <v>4</v>
      </c>
      <c r="G5" s="106" t="s">
        <v>2</v>
      </c>
      <c r="H5" s="401" t="s">
        <v>150</v>
      </c>
      <c r="I5" s="402"/>
      <c r="J5" s="402"/>
      <c r="K5" s="402"/>
      <c r="L5" s="402"/>
      <c r="M5" s="402"/>
      <c r="N5" s="402"/>
      <c r="O5" s="402"/>
      <c r="P5" s="403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s="113" customFormat="1" ht="23.25" customHeight="1" thickBot="1" x14ac:dyDescent="0.3">
      <c r="A6" s="109"/>
      <c r="B6" s="561" t="s">
        <v>3</v>
      </c>
      <c r="C6" s="562"/>
      <c r="D6" s="563" t="s">
        <v>146</v>
      </c>
      <c r="E6" s="564"/>
      <c r="F6" s="564"/>
      <c r="G6" s="564"/>
      <c r="H6" s="564"/>
      <c r="I6" s="565"/>
      <c r="J6" s="110" t="s">
        <v>5</v>
      </c>
      <c r="K6" s="566" t="s">
        <v>6</v>
      </c>
      <c r="L6" s="565"/>
      <c r="M6" s="566" t="s">
        <v>7</v>
      </c>
      <c r="N6" s="567"/>
      <c r="O6" s="111" t="s">
        <v>8</v>
      </c>
      <c r="P6" s="112">
        <v>2091</v>
      </c>
    </row>
    <row r="7" spans="1:26" s="108" customFormat="1" ht="30.75" customHeight="1" x14ac:dyDescent="0.25">
      <c r="B7" s="568" t="s">
        <v>9</v>
      </c>
      <c r="C7" s="569" t="s">
        <v>10</v>
      </c>
      <c r="D7" s="539"/>
      <c r="E7" s="114"/>
      <c r="F7" s="570" t="s">
        <v>11</v>
      </c>
      <c r="G7" s="571"/>
      <c r="H7" s="571"/>
      <c r="I7" s="571"/>
      <c r="J7" s="572" t="s">
        <v>12</v>
      </c>
      <c r="K7" s="573"/>
      <c r="L7" s="573"/>
      <c r="M7" s="574"/>
      <c r="N7" s="575" t="s">
        <v>113</v>
      </c>
      <c r="O7" s="576"/>
      <c r="P7" s="115" t="s">
        <v>14</v>
      </c>
    </row>
    <row r="8" spans="1:26" s="108" customFormat="1" ht="16.5" thickBot="1" x14ac:dyDescent="0.3">
      <c r="B8" s="514"/>
      <c r="C8" s="530" t="s">
        <v>15</v>
      </c>
      <c r="D8" s="529"/>
      <c r="E8" s="116" t="s">
        <v>16</v>
      </c>
      <c r="F8" s="540" t="s">
        <v>17</v>
      </c>
      <c r="G8" s="541"/>
      <c r="H8" s="541"/>
      <c r="I8" s="541"/>
      <c r="J8" s="542"/>
      <c r="K8" s="543"/>
      <c r="L8" s="543"/>
      <c r="M8" s="544"/>
      <c r="N8" s="545"/>
      <c r="O8" s="546"/>
      <c r="P8" s="117"/>
    </row>
    <row r="9" spans="1:26" s="108" customFormat="1" ht="14.25" customHeight="1" x14ac:dyDescent="0.25">
      <c r="B9" s="547" t="s">
        <v>18</v>
      </c>
      <c r="C9" s="550" t="s">
        <v>19</v>
      </c>
      <c r="D9" s="551" t="s">
        <v>20</v>
      </c>
      <c r="E9" s="536"/>
      <c r="F9" s="118"/>
      <c r="G9" s="552" t="s">
        <v>21</v>
      </c>
      <c r="H9" s="553" t="s">
        <v>22</v>
      </c>
      <c r="I9" s="539"/>
      <c r="J9" s="119"/>
      <c r="K9" s="550" t="s">
        <v>23</v>
      </c>
      <c r="L9" s="554" t="s">
        <v>147</v>
      </c>
      <c r="M9" s="555"/>
      <c r="N9" s="556"/>
      <c r="O9" s="556"/>
      <c r="P9" s="557"/>
    </row>
    <row r="10" spans="1:26" s="108" customFormat="1" ht="16.5" thickBot="1" x14ac:dyDescent="0.3">
      <c r="B10" s="548"/>
      <c r="C10" s="498"/>
      <c r="D10" s="534" t="s">
        <v>25</v>
      </c>
      <c r="E10" s="529"/>
      <c r="F10" s="120"/>
      <c r="G10" s="498"/>
      <c r="H10" s="534" t="s">
        <v>26</v>
      </c>
      <c r="I10" s="529"/>
      <c r="J10" s="121" t="s">
        <v>16</v>
      </c>
      <c r="K10" s="498"/>
      <c r="L10" s="558"/>
      <c r="M10" s="559"/>
      <c r="N10" s="559"/>
      <c r="O10" s="559"/>
      <c r="P10" s="560"/>
    </row>
    <row r="11" spans="1:26" s="108" customFormat="1" ht="18.75" customHeight="1" x14ac:dyDescent="0.25">
      <c r="A11" s="102"/>
      <c r="B11" s="548"/>
      <c r="C11" s="535" t="s">
        <v>27</v>
      </c>
      <c r="D11" s="536"/>
      <c r="E11" s="122">
        <v>0.44791666666666669</v>
      </c>
      <c r="F11" s="537" t="s">
        <v>28</v>
      </c>
      <c r="G11" s="536"/>
      <c r="H11" s="123">
        <v>1.06</v>
      </c>
      <c r="I11" s="538" t="s">
        <v>29</v>
      </c>
      <c r="J11" s="539"/>
      <c r="K11" s="123">
        <v>16</v>
      </c>
      <c r="L11" s="535" t="s">
        <v>30</v>
      </c>
      <c r="M11" s="536"/>
      <c r="N11" s="124">
        <v>2.71</v>
      </c>
      <c r="O11" s="526" t="s">
        <v>115</v>
      </c>
      <c r="P11" s="527"/>
    </row>
    <row r="12" spans="1:26" s="108" customFormat="1" ht="18.75" customHeight="1" thickBot="1" x14ac:dyDescent="0.3">
      <c r="A12" s="102"/>
      <c r="B12" s="549"/>
      <c r="C12" s="528" t="s">
        <v>32</v>
      </c>
      <c r="D12" s="529"/>
      <c r="E12" s="122">
        <v>0.51041666666666663</v>
      </c>
      <c r="F12" s="530" t="s">
        <v>33</v>
      </c>
      <c r="G12" s="529"/>
      <c r="H12" s="123">
        <v>1.06</v>
      </c>
      <c r="I12" s="531" t="s">
        <v>34</v>
      </c>
      <c r="J12" s="529"/>
      <c r="K12" s="122">
        <v>0.4861111111111111</v>
      </c>
      <c r="L12" s="528" t="s">
        <v>35</v>
      </c>
      <c r="M12" s="529"/>
      <c r="N12" s="125">
        <v>0.25</v>
      </c>
      <c r="O12" s="532">
        <v>0</v>
      </c>
      <c r="P12" s="533"/>
    </row>
    <row r="13" spans="1:26" s="108" customFormat="1" ht="21" customHeight="1" x14ac:dyDescent="0.25">
      <c r="A13" s="102"/>
      <c r="B13" s="512" t="s">
        <v>36</v>
      </c>
      <c r="C13" s="515" t="s">
        <v>116</v>
      </c>
      <c r="D13" s="516"/>
      <c r="E13" s="516"/>
      <c r="F13" s="517" t="s">
        <v>117</v>
      </c>
      <c r="G13" s="516"/>
      <c r="H13" s="516"/>
      <c r="I13" s="516"/>
      <c r="J13" s="517" t="s">
        <v>118</v>
      </c>
      <c r="K13" s="516"/>
      <c r="L13" s="516"/>
      <c r="M13" s="516"/>
      <c r="N13" s="518" t="s">
        <v>119</v>
      </c>
      <c r="O13" s="516"/>
      <c r="P13" s="519"/>
      <c r="Q13" s="126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s="108" customFormat="1" ht="21" customHeight="1" x14ac:dyDescent="0.25">
      <c r="A14" s="102"/>
      <c r="B14" s="513"/>
      <c r="C14" s="520" t="s">
        <v>120</v>
      </c>
      <c r="D14" s="410"/>
      <c r="E14" s="410"/>
      <c r="F14" s="521" t="s">
        <v>121</v>
      </c>
      <c r="G14" s="410"/>
      <c r="H14" s="410"/>
      <c r="I14" s="410"/>
      <c r="J14" s="522" t="s">
        <v>122</v>
      </c>
      <c r="K14" s="410"/>
      <c r="L14" s="410"/>
      <c r="M14" s="410"/>
      <c r="N14" s="523"/>
      <c r="O14" s="436"/>
      <c r="P14" s="524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s="108" customFormat="1" ht="21" customHeight="1" thickBot="1" x14ac:dyDescent="0.3">
      <c r="A15" s="102"/>
      <c r="B15" s="514"/>
      <c r="C15" s="525" t="s">
        <v>123</v>
      </c>
      <c r="D15" s="499"/>
      <c r="E15" s="499"/>
      <c r="F15" s="499" t="s">
        <v>124</v>
      </c>
      <c r="G15" s="500"/>
      <c r="H15" s="500"/>
      <c r="I15" s="500"/>
      <c r="J15" s="499" t="s">
        <v>46</v>
      </c>
      <c r="K15" s="500"/>
      <c r="L15" s="500"/>
      <c r="M15" s="500"/>
      <c r="N15" s="501"/>
      <c r="O15" s="502"/>
      <c r="P15" s="503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s="108" customFormat="1" ht="16.5" customHeight="1" x14ac:dyDescent="0.25">
      <c r="A16" s="102"/>
      <c r="B16" s="504" t="s">
        <v>47</v>
      </c>
      <c r="C16" s="506" t="s">
        <v>48</v>
      </c>
      <c r="D16" s="506" t="s">
        <v>125</v>
      </c>
      <c r="E16" s="508" t="s">
        <v>50</v>
      </c>
      <c r="F16" s="509" t="s">
        <v>126</v>
      </c>
      <c r="G16" s="451"/>
      <c r="H16" s="506" t="s">
        <v>52</v>
      </c>
      <c r="I16" s="511" t="s">
        <v>53</v>
      </c>
      <c r="J16" s="127" t="s">
        <v>127</v>
      </c>
      <c r="K16" s="128"/>
      <c r="L16" s="129" t="s">
        <v>128</v>
      </c>
      <c r="M16" s="129" t="s">
        <v>129</v>
      </c>
      <c r="N16" s="129" t="s">
        <v>129</v>
      </c>
      <c r="O16" s="129" t="s">
        <v>130</v>
      </c>
      <c r="P16" s="130" t="s">
        <v>58</v>
      </c>
    </row>
    <row r="17" spans="1:26" s="108" customFormat="1" ht="13.5" customHeight="1" thickBot="1" x14ac:dyDescent="0.3">
      <c r="A17" s="131"/>
      <c r="B17" s="505"/>
      <c r="C17" s="507"/>
      <c r="D17" s="507"/>
      <c r="E17" s="507"/>
      <c r="F17" s="510"/>
      <c r="G17" s="436"/>
      <c r="H17" s="507"/>
      <c r="I17" s="453"/>
      <c r="J17" s="132" t="s">
        <v>59</v>
      </c>
      <c r="K17" s="133" t="s">
        <v>60</v>
      </c>
      <c r="L17" s="133" t="s">
        <v>131</v>
      </c>
      <c r="M17" s="133" t="s">
        <v>132</v>
      </c>
      <c r="N17" s="133" t="s">
        <v>63</v>
      </c>
      <c r="O17" s="133" t="s">
        <v>64</v>
      </c>
      <c r="P17" s="134" t="s">
        <v>65</v>
      </c>
    </row>
    <row r="18" spans="1:26" s="145" customFormat="1" ht="13.5" customHeight="1" thickBot="1" x14ac:dyDescent="0.3">
      <c r="A18" s="135"/>
      <c r="B18" s="136"/>
      <c r="C18" s="137">
        <f>+O12</f>
        <v>0</v>
      </c>
      <c r="D18" s="137">
        <v>0.151</v>
      </c>
      <c r="E18" s="138"/>
      <c r="F18" s="139"/>
      <c r="G18" s="140"/>
      <c r="H18" s="141"/>
      <c r="I18" s="142"/>
      <c r="J18" s="143"/>
      <c r="K18" s="138"/>
      <c r="L18" s="138"/>
      <c r="M18" s="138"/>
      <c r="N18" s="138"/>
      <c r="O18" s="138"/>
      <c r="P18" s="144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s="145" customFormat="1" ht="13.5" customHeight="1" x14ac:dyDescent="0.25">
      <c r="A19" s="135"/>
      <c r="B19" s="495">
        <v>1</v>
      </c>
      <c r="C19" s="497">
        <f>+C18+$N$12</f>
        <v>0.25</v>
      </c>
      <c r="D19" s="475">
        <v>0.16500000000000001</v>
      </c>
      <c r="E19" s="475">
        <v>0.14799999999999999</v>
      </c>
      <c r="F19" s="146" t="s">
        <v>66</v>
      </c>
      <c r="G19" s="147">
        <v>0</v>
      </c>
      <c r="H19" s="148"/>
      <c r="I19" s="149"/>
      <c r="J19" s="150">
        <v>0.10100000000000001</v>
      </c>
      <c r="K19" s="475">
        <f>+IF(E19&lt;=0.125,(J21),(IF(E19&lt;0.16,((J20+2*J21+J22)/4),IF(E19&gt;=0.16,((J19+3*J20+2*J21+3*J22+J23)/10)))))</f>
        <v>0.44425000000000003</v>
      </c>
      <c r="L19" s="475">
        <f>ROUND(+(D18+D19)/2*(C19-C18),3)</f>
        <v>0.04</v>
      </c>
      <c r="M19" s="475">
        <f>ROUND(+K19*L19,4)</f>
        <v>1.78E-2</v>
      </c>
      <c r="N19" s="477">
        <f>ROUND(+M19/$M$93*100,2)</f>
        <v>11.99</v>
      </c>
      <c r="O19" s="478"/>
      <c r="P19" s="479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s="145" customFormat="1" ht="13.5" customHeight="1" x14ac:dyDescent="0.25">
      <c r="A20" s="135"/>
      <c r="B20" s="496"/>
      <c r="C20" s="476"/>
      <c r="D20" s="476"/>
      <c r="E20" s="476"/>
      <c r="F20" s="152" t="s">
        <v>67</v>
      </c>
      <c r="G20" s="153">
        <f>IF(E19&lt;0.125,"NA",IF(0.125&lt;=E19,(0.2*E19)))</f>
        <v>2.9600000000000001E-2</v>
      </c>
      <c r="H20" s="154"/>
      <c r="I20" s="155"/>
      <c r="J20" s="156">
        <v>0.315</v>
      </c>
      <c r="K20" s="476"/>
      <c r="L20" s="476"/>
      <c r="M20" s="476"/>
      <c r="N20" s="476"/>
      <c r="O20" s="476"/>
      <c r="P20" s="480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1:26" s="145" customFormat="1" ht="13.5" customHeight="1" x14ac:dyDescent="0.25">
      <c r="A21" s="135"/>
      <c r="B21" s="496"/>
      <c r="C21" s="476"/>
      <c r="D21" s="476"/>
      <c r="E21" s="476"/>
      <c r="F21" s="152" t="s">
        <v>68</v>
      </c>
      <c r="G21" s="153">
        <f>+E19*0.4</f>
        <v>5.9200000000000003E-2</v>
      </c>
      <c r="H21" s="154"/>
      <c r="I21" s="155"/>
      <c r="J21" s="156">
        <v>0.46700000000000003</v>
      </c>
      <c r="K21" s="476"/>
      <c r="L21" s="476"/>
      <c r="M21" s="476"/>
      <c r="N21" s="476"/>
      <c r="O21" s="476"/>
      <c r="P21" s="480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s="145" customFormat="1" ht="13.5" customHeight="1" x14ac:dyDescent="0.25">
      <c r="A22" s="135"/>
      <c r="B22" s="496"/>
      <c r="C22" s="476"/>
      <c r="D22" s="476"/>
      <c r="E22" s="476"/>
      <c r="F22" s="152" t="s">
        <v>69</v>
      </c>
      <c r="G22" s="153">
        <f>IF(E19&lt;0.125,"NA",IF(0.125&lt;=E19,(0.8*E19)))</f>
        <v>0.11840000000000001</v>
      </c>
      <c r="H22" s="154"/>
      <c r="I22" s="155"/>
      <c r="J22" s="156">
        <v>0.52800000000000002</v>
      </c>
      <c r="K22" s="476"/>
      <c r="L22" s="476"/>
      <c r="M22" s="476"/>
      <c r="N22" s="476"/>
      <c r="O22" s="476"/>
      <c r="P22" s="480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spans="1:26" s="145" customFormat="1" ht="13.5" customHeight="1" thickBot="1" x14ac:dyDescent="0.3">
      <c r="A23" s="135"/>
      <c r="B23" s="498"/>
      <c r="C23" s="493"/>
      <c r="D23" s="476"/>
      <c r="E23" s="476"/>
      <c r="F23" s="157" t="s">
        <v>70</v>
      </c>
      <c r="G23" s="158">
        <f>+E19</f>
        <v>0.14799999999999999</v>
      </c>
      <c r="H23" s="159"/>
      <c r="I23" s="160"/>
      <c r="J23" s="168">
        <v>0.51</v>
      </c>
      <c r="K23" s="493"/>
      <c r="L23" s="493"/>
      <c r="M23" s="493"/>
      <c r="N23" s="493"/>
      <c r="O23" s="493"/>
      <c r="P23" s="494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spans="1:26" s="145" customFormat="1" ht="13.5" customHeight="1" x14ac:dyDescent="0.25">
      <c r="A24" s="135"/>
      <c r="B24" s="495">
        <v>2</v>
      </c>
      <c r="C24" s="497">
        <f>+C19+$N$12</f>
        <v>0.5</v>
      </c>
      <c r="D24" s="475">
        <v>0.17100000000000001</v>
      </c>
      <c r="E24" s="475">
        <v>0.16200000000000001</v>
      </c>
      <c r="F24" s="146" t="s">
        <v>66</v>
      </c>
      <c r="G24" s="147">
        <v>0</v>
      </c>
      <c r="H24" s="148"/>
      <c r="I24" s="149"/>
      <c r="J24" s="150">
        <v>9.8000000000000004E-2</v>
      </c>
      <c r="K24" s="475">
        <f t="shared" ref="K24" si="0">+IF(E24&lt;=0.12,(J26),(IF(E24&lt;0.16,((J25+2*J26+J27)/4),IF(E24&gt;=0.16,((J24+3*J25+2*J26+3*J27+J28)/10)))))</f>
        <v>0.44699999999999995</v>
      </c>
      <c r="L24" s="475">
        <f>ROUND(+(D19+D24)/2*(C24-C19),3)</f>
        <v>4.2000000000000003E-2</v>
      </c>
      <c r="M24" s="475">
        <f t="shared" ref="M24" si="1">ROUND(+K24*L24,4)</f>
        <v>1.8800000000000001E-2</v>
      </c>
      <c r="N24" s="477">
        <f t="shared" ref="N24" si="2">ROUND(+M24/$M$93*100,2)</f>
        <v>12.67</v>
      </c>
      <c r="O24" s="478"/>
      <c r="P24" s="479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s="145" customFormat="1" ht="13.5" customHeight="1" x14ac:dyDescent="0.25">
      <c r="A25" s="135"/>
      <c r="B25" s="496"/>
      <c r="C25" s="476"/>
      <c r="D25" s="476"/>
      <c r="E25" s="476"/>
      <c r="F25" s="152" t="s">
        <v>67</v>
      </c>
      <c r="G25" s="153">
        <f t="shared" ref="G25" si="3">IF(E24&lt;0.125,"NA",IF(0.125&lt;=E24,(0.2*E24)))</f>
        <v>3.2400000000000005E-2</v>
      </c>
      <c r="H25" s="154"/>
      <c r="I25" s="155"/>
      <c r="J25" s="156">
        <v>0.26400000000000001</v>
      </c>
      <c r="K25" s="476"/>
      <c r="L25" s="476"/>
      <c r="M25" s="476"/>
      <c r="N25" s="476"/>
      <c r="O25" s="476"/>
      <c r="P25" s="480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s="145" customFormat="1" ht="13.5" customHeight="1" x14ac:dyDescent="0.25">
      <c r="A26" s="135"/>
      <c r="B26" s="496"/>
      <c r="C26" s="476"/>
      <c r="D26" s="476"/>
      <c r="E26" s="476"/>
      <c r="F26" s="152" t="s">
        <v>68</v>
      </c>
      <c r="G26" s="153">
        <f t="shared" ref="G26" si="4">+E24*0.4</f>
        <v>6.480000000000001E-2</v>
      </c>
      <c r="H26" s="154"/>
      <c r="I26" s="155"/>
      <c r="J26" s="156">
        <v>0.56599999999999995</v>
      </c>
      <c r="K26" s="476"/>
      <c r="L26" s="476"/>
      <c r="M26" s="476"/>
      <c r="N26" s="476"/>
      <c r="O26" s="476"/>
      <c r="P26" s="480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s="145" customFormat="1" ht="13.5" customHeight="1" x14ac:dyDescent="0.25">
      <c r="A27" s="135"/>
      <c r="B27" s="496"/>
      <c r="C27" s="476"/>
      <c r="D27" s="476"/>
      <c r="E27" s="476"/>
      <c r="F27" s="152" t="s">
        <v>69</v>
      </c>
      <c r="G27" s="153">
        <f t="shared" ref="G27" si="5">IF(E24&lt;0.125,"NA",IF(0.125&lt;=E24,(0.8*E24)))</f>
        <v>0.12960000000000002</v>
      </c>
      <c r="H27" s="154"/>
      <c r="I27" s="155"/>
      <c r="J27" s="156">
        <v>0.61099999999999999</v>
      </c>
      <c r="K27" s="476"/>
      <c r="L27" s="476"/>
      <c r="M27" s="476"/>
      <c r="N27" s="476"/>
      <c r="O27" s="476"/>
      <c r="P27" s="480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spans="1:26" s="145" customFormat="1" ht="13.5" customHeight="1" thickBot="1" x14ac:dyDescent="0.3">
      <c r="A28" s="135"/>
      <c r="B28" s="498"/>
      <c r="C28" s="493"/>
      <c r="D28" s="476"/>
      <c r="E28" s="476"/>
      <c r="F28" s="157" t="s">
        <v>70</v>
      </c>
      <c r="G28" s="158">
        <f t="shared" ref="G28" si="6">+E24</f>
        <v>0.16200000000000001</v>
      </c>
      <c r="H28" s="159"/>
      <c r="I28" s="160"/>
      <c r="J28" s="168">
        <v>0.61499999999999999</v>
      </c>
      <c r="K28" s="493"/>
      <c r="L28" s="493"/>
      <c r="M28" s="493"/>
      <c r="N28" s="493"/>
      <c r="O28" s="493"/>
      <c r="P28" s="494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s="145" customFormat="1" ht="13.5" customHeight="1" x14ac:dyDescent="0.25">
      <c r="A29" s="135"/>
      <c r="B29" s="495">
        <v>3</v>
      </c>
      <c r="C29" s="497">
        <f t="shared" ref="C29" si="7">+C24+$N$12</f>
        <v>0.75</v>
      </c>
      <c r="D29" s="475">
        <v>0.156</v>
      </c>
      <c r="E29" s="475">
        <v>0.13600000000000001</v>
      </c>
      <c r="F29" s="146" t="s">
        <v>66</v>
      </c>
      <c r="G29" s="147">
        <v>0</v>
      </c>
      <c r="H29" s="148"/>
      <c r="I29" s="149"/>
      <c r="J29" s="150">
        <v>0.19800000000000001</v>
      </c>
      <c r="K29" s="475">
        <f t="shared" ref="K29" si="8">+IF(E29&lt;=0.12,(J31),(IF(E29&lt;0.16,((J30+2*J31+J32)/4),IF(E29&gt;=0.16,((J29+3*J30+2*J31+3*J32+J33)/10)))))</f>
        <v>0.59050000000000002</v>
      </c>
      <c r="L29" s="475">
        <f>ROUND(+(D24+D29)/2*(C29-C24),3)</f>
        <v>4.1000000000000002E-2</v>
      </c>
      <c r="M29" s="475">
        <f t="shared" ref="M29" si="9">ROUND(+K29*L29,4)</f>
        <v>2.4199999999999999E-2</v>
      </c>
      <c r="N29" s="477">
        <f t="shared" ref="N29" si="10">ROUND(+M29/$M$93*100,2)</f>
        <v>16.309999999999999</v>
      </c>
      <c r="O29" s="478"/>
      <c r="P29" s="479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spans="1:26" s="145" customFormat="1" ht="13.5" customHeight="1" x14ac:dyDescent="0.25">
      <c r="A30" s="135"/>
      <c r="B30" s="496"/>
      <c r="C30" s="476"/>
      <c r="D30" s="476"/>
      <c r="E30" s="476"/>
      <c r="F30" s="152" t="s">
        <v>67</v>
      </c>
      <c r="G30" s="153">
        <f t="shared" ref="G30" si="11">IF(E29&lt;0.125,"NA",IF(0.125&lt;=E29,(0.2*E29)))</f>
        <v>2.7200000000000002E-2</v>
      </c>
      <c r="H30" s="154"/>
      <c r="I30" s="155"/>
      <c r="J30" s="156">
        <v>0.41499999999999998</v>
      </c>
      <c r="K30" s="476"/>
      <c r="L30" s="476"/>
      <c r="M30" s="476"/>
      <c r="N30" s="476"/>
      <c r="O30" s="476"/>
      <c r="P30" s="480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s="145" customFormat="1" ht="13.5" customHeight="1" x14ac:dyDescent="0.25">
      <c r="A31" s="135"/>
      <c r="B31" s="496"/>
      <c r="C31" s="476"/>
      <c r="D31" s="476"/>
      <c r="E31" s="476"/>
      <c r="F31" s="152" t="s">
        <v>68</v>
      </c>
      <c r="G31" s="153">
        <f t="shared" ref="G31" si="12">+E29*0.4</f>
        <v>5.4400000000000004E-2</v>
      </c>
      <c r="H31" s="154"/>
      <c r="I31" s="155"/>
      <c r="J31" s="156">
        <v>0.64</v>
      </c>
      <c r="K31" s="476"/>
      <c r="L31" s="476"/>
      <c r="M31" s="476"/>
      <c r="N31" s="476"/>
      <c r="O31" s="476"/>
      <c r="P31" s="480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pans="1:26" s="145" customFormat="1" ht="13.5" customHeight="1" x14ac:dyDescent="0.25">
      <c r="A32" s="135"/>
      <c r="B32" s="496"/>
      <c r="C32" s="476"/>
      <c r="D32" s="476"/>
      <c r="E32" s="476"/>
      <c r="F32" s="152" t="s">
        <v>69</v>
      </c>
      <c r="G32" s="153">
        <f t="shared" ref="G32" si="13">IF(E29&lt;0.125,"NA",IF(0.125&lt;=E29,(0.8*E29)))</f>
        <v>0.10880000000000001</v>
      </c>
      <c r="H32" s="154"/>
      <c r="I32" s="155"/>
      <c r="J32" s="156">
        <v>0.66700000000000004</v>
      </c>
      <c r="K32" s="476"/>
      <c r="L32" s="476"/>
      <c r="M32" s="476"/>
      <c r="N32" s="476"/>
      <c r="O32" s="476"/>
      <c r="P32" s="480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spans="1:26" s="145" customFormat="1" ht="13.5" customHeight="1" thickBot="1" x14ac:dyDescent="0.3">
      <c r="A33" s="135"/>
      <c r="B33" s="498"/>
      <c r="C33" s="493"/>
      <c r="D33" s="476"/>
      <c r="E33" s="476"/>
      <c r="F33" s="157" t="s">
        <v>70</v>
      </c>
      <c r="G33" s="158">
        <f t="shared" ref="G33" si="14">+E29</f>
        <v>0.13600000000000001</v>
      </c>
      <c r="H33" s="159"/>
      <c r="I33" s="160"/>
      <c r="J33" s="168">
        <v>0.63900000000000001</v>
      </c>
      <c r="K33" s="493"/>
      <c r="L33" s="493"/>
      <c r="M33" s="493"/>
      <c r="N33" s="493"/>
      <c r="O33" s="493"/>
      <c r="P33" s="494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spans="1:26" s="145" customFormat="1" ht="13.5" customHeight="1" x14ac:dyDescent="0.25">
      <c r="A34" s="135"/>
      <c r="B34" s="495">
        <v>4</v>
      </c>
      <c r="C34" s="497">
        <f t="shared" ref="C34" si="15">+C29+$N$12</f>
        <v>1</v>
      </c>
      <c r="D34" s="475">
        <v>0.159</v>
      </c>
      <c r="E34" s="475">
        <v>0.16400000000000001</v>
      </c>
      <c r="F34" s="146" t="s">
        <v>66</v>
      </c>
      <c r="G34" s="147">
        <v>0</v>
      </c>
      <c r="H34" s="148"/>
      <c r="I34" s="149"/>
      <c r="J34" s="150"/>
      <c r="K34" s="475"/>
      <c r="L34" s="475"/>
      <c r="M34" s="475"/>
      <c r="N34" s="477"/>
      <c r="O34" s="478"/>
      <c r="P34" s="479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spans="1:26" s="145" customFormat="1" ht="13.5" customHeight="1" x14ac:dyDescent="0.25">
      <c r="A35" s="135"/>
      <c r="B35" s="496"/>
      <c r="C35" s="476"/>
      <c r="D35" s="476"/>
      <c r="E35" s="476"/>
      <c r="F35" s="152" t="s">
        <v>67</v>
      </c>
      <c r="G35" s="153">
        <f t="shared" ref="G35" si="16">IF(E34&lt;0.125,"NA",IF(0.125&lt;=E34,(0.2*E34)))</f>
        <v>3.2800000000000003E-2</v>
      </c>
      <c r="H35" s="154"/>
      <c r="I35" s="155"/>
      <c r="J35" s="156"/>
      <c r="K35" s="476"/>
      <c r="L35" s="476"/>
      <c r="M35" s="476"/>
      <c r="N35" s="476"/>
      <c r="O35" s="476"/>
      <c r="P35" s="480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spans="1:26" s="145" customFormat="1" ht="13.5" customHeight="1" x14ac:dyDescent="0.25">
      <c r="A36" s="135"/>
      <c r="B36" s="496"/>
      <c r="C36" s="476"/>
      <c r="D36" s="476"/>
      <c r="E36" s="476"/>
      <c r="F36" s="152" t="s">
        <v>68</v>
      </c>
      <c r="G36" s="153">
        <f t="shared" ref="G36" si="17">+E34*0.4</f>
        <v>6.5600000000000006E-2</v>
      </c>
      <c r="H36" s="154"/>
      <c r="I36" s="155"/>
      <c r="J36" s="156"/>
      <c r="K36" s="476"/>
      <c r="L36" s="476"/>
      <c r="M36" s="476"/>
      <c r="N36" s="476"/>
      <c r="O36" s="476"/>
      <c r="P36" s="480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spans="1:26" s="145" customFormat="1" ht="13.5" customHeight="1" x14ac:dyDescent="0.25">
      <c r="A37" s="135"/>
      <c r="B37" s="496"/>
      <c r="C37" s="476"/>
      <c r="D37" s="476"/>
      <c r="E37" s="476"/>
      <c r="F37" s="152" t="s">
        <v>69</v>
      </c>
      <c r="G37" s="153">
        <f t="shared" ref="G37" si="18">IF(E34&lt;0.125,"NA",IF(0.125&lt;=E34,(0.8*E34)))</f>
        <v>0.13120000000000001</v>
      </c>
      <c r="H37" s="154"/>
      <c r="I37" s="155"/>
      <c r="J37" s="156"/>
      <c r="K37" s="476"/>
      <c r="L37" s="476"/>
      <c r="M37" s="476"/>
      <c r="N37" s="476"/>
      <c r="O37" s="476"/>
      <c r="P37" s="480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spans="1:26" s="145" customFormat="1" ht="13.5" customHeight="1" thickBot="1" x14ac:dyDescent="0.3">
      <c r="A38" s="135"/>
      <c r="B38" s="498"/>
      <c r="C38" s="493"/>
      <c r="D38" s="476"/>
      <c r="E38" s="476"/>
      <c r="F38" s="157" t="s">
        <v>70</v>
      </c>
      <c r="G38" s="158">
        <f t="shared" ref="G38" si="19">+E34</f>
        <v>0.16400000000000001</v>
      </c>
      <c r="H38" s="159"/>
      <c r="I38" s="160"/>
      <c r="J38" s="168"/>
      <c r="K38" s="493"/>
      <c r="L38" s="493"/>
      <c r="M38" s="493"/>
      <c r="N38" s="493"/>
      <c r="O38" s="493"/>
      <c r="P38" s="494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s="145" customFormat="1" ht="13.5" customHeight="1" x14ac:dyDescent="0.25">
      <c r="A39" s="135"/>
      <c r="B39" s="495">
        <v>5</v>
      </c>
      <c r="C39" s="497">
        <f t="shared" ref="C39" si="20">+C34+$N$12</f>
        <v>1.25</v>
      </c>
      <c r="D39" s="475">
        <v>0.11700000000000001</v>
      </c>
      <c r="E39" s="475">
        <v>0.11799999999999999</v>
      </c>
      <c r="F39" s="146" t="s">
        <v>66</v>
      </c>
      <c r="G39" s="147">
        <v>0</v>
      </c>
      <c r="H39" s="148"/>
      <c r="I39" s="149"/>
      <c r="J39" s="150"/>
      <c r="K39" s="475">
        <f>+IF(E39&lt;=0.125,(J41),(IF(E39&lt;0.16,((J40+2*J41+J42)/4),IF(E39&gt;=0.16,((J39+3*J40+2*J41+3*J42+J43)/10)))))</f>
        <v>0.72599999999999998</v>
      </c>
      <c r="L39" s="475">
        <f>ROUND(+(D34+D39)/2*(C39-C34),3)</f>
        <v>3.5000000000000003E-2</v>
      </c>
      <c r="M39" s="475">
        <f t="shared" ref="M39" si="21">ROUND(+K39*L39,4)</f>
        <v>2.5399999999999999E-2</v>
      </c>
      <c r="N39" s="477">
        <f t="shared" ref="N39" si="22">ROUND(+M39/$M$93*100,2)</f>
        <v>17.12</v>
      </c>
      <c r="O39" s="478"/>
      <c r="P39" s="479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spans="1:26" s="145" customFormat="1" ht="13.5" customHeight="1" x14ac:dyDescent="0.25">
      <c r="A40" s="135"/>
      <c r="B40" s="496"/>
      <c r="C40" s="476"/>
      <c r="D40" s="476"/>
      <c r="E40" s="476"/>
      <c r="F40" s="152" t="s">
        <v>67</v>
      </c>
      <c r="G40" s="153" t="str">
        <f t="shared" ref="G40" si="23">IF(E39&lt;0.125,"NA",IF(0.125&lt;=E39,(0.2*E39)))</f>
        <v>NA</v>
      </c>
      <c r="H40" s="154"/>
      <c r="I40" s="155"/>
      <c r="J40" s="156"/>
      <c r="K40" s="476"/>
      <c r="L40" s="476"/>
      <c r="M40" s="476"/>
      <c r="N40" s="476"/>
      <c r="O40" s="476"/>
      <c r="P40" s="480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s="145" customFormat="1" ht="13.5" customHeight="1" x14ac:dyDescent="0.25">
      <c r="A41" s="135"/>
      <c r="B41" s="496"/>
      <c r="C41" s="476"/>
      <c r="D41" s="476"/>
      <c r="E41" s="476"/>
      <c r="F41" s="152" t="s">
        <v>68</v>
      </c>
      <c r="G41" s="153">
        <f t="shared" ref="G41" si="24">+E39*0.4</f>
        <v>4.7199999999999999E-2</v>
      </c>
      <c r="H41" s="154"/>
      <c r="I41" s="155"/>
      <c r="J41" s="156">
        <v>0.72599999999999998</v>
      </c>
      <c r="K41" s="476"/>
      <c r="L41" s="476"/>
      <c r="M41" s="476"/>
      <c r="N41" s="476"/>
      <c r="O41" s="476"/>
      <c r="P41" s="480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spans="1:26" s="145" customFormat="1" ht="13.5" customHeight="1" x14ac:dyDescent="0.25">
      <c r="A42" s="135"/>
      <c r="B42" s="496"/>
      <c r="C42" s="476"/>
      <c r="D42" s="476"/>
      <c r="E42" s="476"/>
      <c r="F42" s="152" t="s">
        <v>69</v>
      </c>
      <c r="G42" s="153" t="str">
        <f t="shared" ref="G42" si="25">IF(E39&lt;0.125,"NA",IF(0.125&lt;=E39,(0.8*E39)))</f>
        <v>NA</v>
      </c>
      <c r="H42" s="154"/>
      <c r="I42" s="155"/>
      <c r="J42" s="156"/>
      <c r="K42" s="476"/>
      <c r="L42" s="476"/>
      <c r="M42" s="476"/>
      <c r="N42" s="476"/>
      <c r="O42" s="476"/>
      <c r="P42" s="480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spans="1:26" s="145" customFormat="1" ht="13.5" customHeight="1" thickBot="1" x14ac:dyDescent="0.3">
      <c r="A43" s="135"/>
      <c r="B43" s="498"/>
      <c r="C43" s="493"/>
      <c r="D43" s="476"/>
      <c r="E43" s="476"/>
      <c r="F43" s="157" t="s">
        <v>70</v>
      </c>
      <c r="G43" s="158">
        <f t="shared" ref="G43" si="26">+E39</f>
        <v>0.11799999999999999</v>
      </c>
      <c r="H43" s="159"/>
      <c r="I43" s="160"/>
      <c r="J43" s="168"/>
      <c r="K43" s="493"/>
      <c r="L43" s="493"/>
      <c r="M43" s="493"/>
      <c r="N43" s="493"/>
      <c r="O43" s="493"/>
      <c r="P43" s="494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spans="1:26" s="145" customFormat="1" ht="13.5" customHeight="1" x14ac:dyDescent="0.25">
      <c r="A44" s="135"/>
      <c r="B44" s="495">
        <v>6</v>
      </c>
      <c r="C44" s="497">
        <f>+C39+$N$12</f>
        <v>1.5</v>
      </c>
      <c r="D44" s="475">
        <v>0.09</v>
      </c>
      <c r="E44" s="475">
        <v>9.0999999999999998E-2</v>
      </c>
      <c r="F44" s="146" t="s">
        <v>66</v>
      </c>
      <c r="G44" s="147">
        <v>1</v>
      </c>
      <c r="H44" s="148"/>
      <c r="I44" s="149"/>
      <c r="J44" s="150"/>
      <c r="K44" s="475">
        <f t="shared" ref="K44" si="27">+IF(E44&lt;=0.12,(J46),(IF(E44&lt;0.16,((J45+2*J46+J47)/4),IF(E44&gt;=0.16,((J44+3*J45+2*J46+3*J47+J48)/10)))))</f>
        <v>0.68</v>
      </c>
      <c r="L44" s="475">
        <f>ROUND(+(D39+D44)/2*(C44-C39),3)</f>
        <v>2.5999999999999999E-2</v>
      </c>
      <c r="M44" s="475">
        <f t="shared" ref="M44" si="28">ROUND(+K44*L44,4)</f>
        <v>1.77E-2</v>
      </c>
      <c r="N44" s="477">
        <f>ROUND(+M44/$M$93*100,2)</f>
        <v>11.93</v>
      </c>
      <c r="O44" s="478"/>
      <c r="P44" s="479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spans="1:26" s="145" customFormat="1" ht="13.5" customHeight="1" x14ac:dyDescent="0.25">
      <c r="A45" s="135"/>
      <c r="B45" s="496"/>
      <c r="C45" s="476"/>
      <c r="D45" s="476"/>
      <c r="E45" s="476"/>
      <c r="F45" s="152" t="s">
        <v>67</v>
      </c>
      <c r="G45" s="153" t="str">
        <f t="shared" ref="G45" si="29">IF(E44&lt;0.125,"NA",IF(0.125&lt;=E44,(0.2*E44)))</f>
        <v>NA</v>
      </c>
      <c r="H45" s="154"/>
      <c r="I45" s="155"/>
      <c r="J45" s="156"/>
      <c r="K45" s="476"/>
      <c r="L45" s="476"/>
      <c r="M45" s="476"/>
      <c r="N45" s="476"/>
      <c r="O45" s="476"/>
      <c r="P45" s="480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spans="1:26" s="145" customFormat="1" ht="13.5" customHeight="1" x14ac:dyDescent="0.25">
      <c r="A46" s="135"/>
      <c r="B46" s="496"/>
      <c r="C46" s="476"/>
      <c r="D46" s="476"/>
      <c r="E46" s="476"/>
      <c r="F46" s="152" t="s">
        <v>68</v>
      </c>
      <c r="G46" s="153">
        <f t="shared" ref="G46" si="30">+E44*0.4</f>
        <v>3.6400000000000002E-2</v>
      </c>
      <c r="H46" s="154"/>
      <c r="I46" s="155"/>
      <c r="J46" s="156">
        <v>0.68</v>
      </c>
      <c r="K46" s="476"/>
      <c r="L46" s="476"/>
      <c r="M46" s="476"/>
      <c r="N46" s="476"/>
      <c r="O46" s="476"/>
      <c r="P46" s="480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spans="1:26" s="145" customFormat="1" ht="13.5" customHeight="1" x14ac:dyDescent="0.25">
      <c r="A47" s="135"/>
      <c r="B47" s="496"/>
      <c r="C47" s="476"/>
      <c r="D47" s="476"/>
      <c r="E47" s="476"/>
      <c r="F47" s="152" t="s">
        <v>69</v>
      </c>
      <c r="G47" s="153" t="str">
        <f t="shared" ref="G47" si="31">IF(E44&lt;0.125,"NA",IF(0.125&lt;=E44,(0.8*E44)))</f>
        <v>NA</v>
      </c>
      <c r="H47" s="154"/>
      <c r="I47" s="155"/>
      <c r="J47" s="156"/>
      <c r="K47" s="476"/>
      <c r="L47" s="476"/>
      <c r="M47" s="476"/>
      <c r="N47" s="476"/>
      <c r="O47" s="476"/>
      <c r="P47" s="480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spans="1:26" s="145" customFormat="1" ht="13.5" customHeight="1" thickBot="1" x14ac:dyDescent="0.3">
      <c r="A48" s="135"/>
      <c r="B48" s="498"/>
      <c r="C48" s="493"/>
      <c r="D48" s="476"/>
      <c r="E48" s="476"/>
      <c r="F48" s="157" t="s">
        <v>70</v>
      </c>
      <c r="G48" s="158">
        <f t="shared" ref="G48" si="32">+E44</f>
        <v>9.0999999999999998E-2</v>
      </c>
      <c r="H48" s="159"/>
      <c r="I48" s="160"/>
      <c r="J48" s="168"/>
      <c r="K48" s="493"/>
      <c r="L48" s="493"/>
      <c r="M48" s="493"/>
      <c r="N48" s="493"/>
      <c r="O48" s="493"/>
      <c r="P48" s="494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spans="1:26" s="145" customFormat="1" ht="13.5" customHeight="1" x14ac:dyDescent="0.25">
      <c r="A49" s="135"/>
      <c r="B49" s="495">
        <v>7</v>
      </c>
      <c r="C49" s="497">
        <f t="shared" ref="C49" si="33">+C44+$N$12</f>
        <v>1.75</v>
      </c>
      <c r="D49" s="475">
        <v>8.5999999999999993E-2</v>
      </c>
      <c r="E49" s="475">
        <v>0.10199999999999999</v>
      </c>
      <c r="F49" s="146" t="s">
        <v>66</v>
      </c>
      <c r="G49" s="147">
        <v>2</v>
      </c>
      <c r="H49" s="148"/>
      <c r="I49" s="149"/>
      <c r="J49" s="150"/>
      <c r="K49" s="475">
        <f t="shared" ref="K49" si="34">+IF(E49&lt;=0.12,(J51),(IF(E49&lt;0.16,((J50+2*J51+J52)/4),IF(E49&gt;=0.16,((J49+3*J50+2*J51+3*J52+J53)/10)))))</f>
        <v>0.45900000000000002</v>
      </c>
      <c r="L49" s="475">
        <f>ROUND(+(D44+D49)/2*(C49-C44),3)</f>
        <v>2.1999999999999999E-2</v>
      </c>
      <c r="M49" s="475">
        <f t="shared" ref="M49" si="35">ROUND(+K49*L49,4)</f>
        <v>1.01E-2</v>
      </c>
      <c r="N49" s="477">
        <f>ROUND(+M49/$M$93*100,2)</f>
        <v>6.81</v>
      </c>
      <c r="O49" s="478"/>
      <c r="P49" s="479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spans="1:26" s="145" customFormat="1" ht="13.5" customHeight="1" x14ac:dyDescent="0.25">
      <c r="A50" s="135"/>
      <c r="B50" s="496"/>
      <c r="C50" s="476"/>
      <c r="D50" s="476"/>
      <c r="E50" s="476"/>
      <c r="F50" s="152" t="s">
        <v>67</v>
      </c>
      <c r="G50" s="153" t="str">
        <f t="shared" ref="G50" si="36">IF(E49&lt;0.125,"NA",IF(0.125&lt;=E49,(0.2*E49)))</f>
        <v>NA</v>
      </c>
      <c r="H50" s="154"/>
      <c r="I50" s="155"/>
      <c r="J50" s="156"/>
      <c r="K50" s="476"/>
      <c r="L50" s="476"/>
      <c r="M50" s="476"/>
      <c r="N50" s="476"/>
      <c r="O50" s="476"/>
      <c r="P50" s="480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spans="1:26" s="145" customFormat="1" ht="13.5" customHeight="1" x14ac:dyDescent="0.25">
      <c r="A51" s="135"/>
      <c r="B51" s="496"/>
      <c r="C51" s="476"/>
      <c r="D51" s="476"/>
      <c r="E51" s="476"/>
      <c r="F51" s="152" t="s">
        <v>68</v>
      </c>
      <c r="G51" s="153">
        <f t="shared" ref="G51" si="37">+E49*0.4</f>
        <v>4.0800000000000003E-2</v>
      </c>
      <c r="H51" s="154"/>
      <c r="I51" s="155"/>
      <c r="J51" s="156">
        <v>0.45900000000000002</v>
      </c>
      <c r="K51" s="476"/>
      <c r="L51" s="476"/>
      <c r="M51" s="476"/>
      <c r="N51" s="476"/>
      <c r="O51" s="476"/>
      <c r="P51" s="480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spans="1:26" s="145" customFormat="1" ht="13.5" customHeight="1" x14ac:dyDescent="0.25">
      <c r="A52" s="135"/>
      <c r="B52" s="496"/>
      <c r="C52" s="476"/>
      <c r="D52" s="476"/>
      <c r="E52" s="476"/>
      <c r="F52" s="152" t="s">
        <v>69</v>
      </c>
      <c r="G52" s="153" t="str">
        <f t="shared" ref="G52" si="38">IF(E49&lt;0.125,"NA",IF(0.125&lt;=E49,(0.8*E49)))</f>
        <v>NA</v>
      </c>
      <c r="H52" s="154"/>
      <c r="I52" s="155"/>
      <c r="J52" s="156"/>
      <c r="K52" s="476"/>
      <c r="L52" s="476"/>
      <c r="M52" s="476"/>
      <c r="N52" s="476"/>
      <c r="O52" s="476"/>
      <c r="P52" s="480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s="145" customFormat="1" ht="13.5" customHeight="1" thickBot="1" x14ac:dyDescent="0.3">
      <c r="A53" s="135"/>
      <c r="B53" s="498"/>
      <c r="C53" s="493"/>
      <c r="D53" s="476"/>
      <c r="E53" s="476"/>
      <c r="F53" s="157" t="s">
        <v>70</v>
      </c>
      <c r="G53" s="158">
        <f t="shared" ref="G53" si="39">+E49</f>
        <v>0.10199999999999999</v>
      </c>
      <c r="H53" s="159"/>
      <c r="I53" s="160"/>
      <c r="J53" s="168"/>
      <c r="K53" s="493"/>
      <c r="L53" s="493"/>
      <c r="M53" s="493"/>
      <c r="N53" s="493"/>
      <c r="O53" s="493"/>
      <c r="P53" s="494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spans="1:26" s="145" customFormat="1" ht="13.5" customHeight="1" x14ac:dyDescent="0.25">
      <c r="A54" s="135"/>
      <c r="B54" s="495">
        <v>8</v>
      </c>
      <c r="C54" s="497">
        <f t="shared" ref="C54" si="40">+C49+$N$12</f>
        <v>2</v>
      </c>
      <c r="D54" s="475">
        <v>7.0000000000000007E-2</v>
      </c>
      <c r="E54" s="475">
        <v>8.2000000000000003E-2</v>
      </c>
      <c r="F54" s="146" t="s">
        <v>66</v>
      </c>
      <c r="G54" s="147">
        <v>3</v>
      </c>
      <c r="H54" s="148"/>
      <c r="I54" s="149"/>
      <c r="J54" s="150"/>
      <c r="K54" s="475">
        <f t="shared" ref="K54" si="41">+IF(E54&lt;=0.12,(J56),(IF(E54&lt;0.16,((J55+2*J56+J57)/4),IF(E54&gt;=0.16,((J54+3*J55+2*J56+3*J57+J58)/10)))))</f>
        <v>0.28100000000000003</v>
      </c>
      <c r="L54" s="475">
        <f>ROUND(+(D49+D54)/2*(C54-C49),3)</f>
        <v>0.02</v>
      </c>
      <c r="M54" s="475">
        <f t="shared" ref="M54" si="42">ROUND(+K54*L54,4)</f>
        <v>5.5999999999999999E-3</v>
      </c>
      <c r="N54" s="477">
        <f>ROUND(+M54/$M$93*100,2)</f>
        <v>3.77</v>
      </c>
      <c r="O54" s="478"/>
      <c r="P54" s="479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spans="1:26" s="145" customFormat="1" ht="13.5" customHeight="1" x14ac:dyDescent="0.25">
      <c r="A55" s="135"/>
      <c r="B55" s="496"/>
      <c r="C55" s="476"/>
      <c r="D55" s="476"/>
      <c r="E55" s="476"/>
      <c r="F55" s="152" t="s">
        <v>67</v>
      </c>
      <c r="G55" s="153" t="str">
        <f t="shared" ref="G55" si="43">IF(E54&lt;0.125,"NA",IF(0.125&lt;=E54,(0.2*E54)))</f>
        <v>NA</v>
      </c>
      <c r="H55" s="154"/>
      <c r="I55" s="155"/>
      <c r="J55" s="156"/>
      <c r="K55" s="476"/>
      <c r="L55" s="476"/>
      <c r="M55" s="476"/>
      <c r="N55" s="476"/>
      <c r="O55" s="476"/>
      <c r="P55" s="480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spans="1:26" s="145" customFormat="1" ht="13.5" customHeight="1" x14ac:dyDescent="0.25">
      <c r="A56" s="135"/>
      <c r="B56" s="496"/>
      <c r="C56" s="476"/>
      <c r="D56" s="476"/>
      <c r="E56" s="476"/>
      <c r="F56" s="152" t="s">
        <v>68</v>
      </c>
      <c r="G56" s="153">
        <f t="shared" ref="G56" si="44">+E54*0.4</f>
        <v>3.2800000000000003E-2</v>
      </c>
      <c r="H56" s="154"/>
      <c r="I56" s="155"/>
      <c r="J56" s="156">
        <v>0.28100000000000003</v>
      </c>
      <c r="K56" s="476"/>
      <c r="L56" s="476"/>
      <c r="M56" s="476"/>
      <c r="N56" s="476"/>
      <c r="O56" s="476"/>
      <c r="P56" s="480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spans="1:26" s="145" customFormat="1" ht="13.5" customHeight="1" x14ac:dyDescent="0.25">
      <c r="A57" s="135"/>
      <c r="B57" s="496"/>
      <c r="C57" s="476"/>
      <c r="D57" s="476"/>
      <c r="E57" s="476"/>
      <c r="F57" s="152" t="s">
        <v>69</v>
      </c>
      <c r="G57" s="153" t="str">
        <f t="shared" ref="G57" si="45">IF(E54&lt;0.125,"NA",IF(0.125&lt;=E54,(0.8*E54)))</f>
        <v>NA</v>
      </c>
      <c r="H57" s="154"/>
      <c r="I57" s="155"/>
      <c r="J57" s="156"/>
      <c r="K57" s="476"/>
      <c r="L57" s="476"/>
      <c r="M57" s="476"/>
      <c r="N57" s="476"/>
      <c r="O57" s="476"/>
      <c r="P57" s="480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spans="1:26" s="145" customFormat="1" ht="13.5" customHeight="1" thickBot="1" x14ac:dyDescent="0.3">
      <c r="A58" s="135"/>
      <c r="B58" s="498"/>
      <c r="C58" s="493"/>
      <c r="D58" s="476"/>
      <c r="E58" s="476"/>
      <c r="F58" s="157" t="s">
        <v>70</v>
      </c>
      <c r="G58" s="158">
        <f t="shared" ref="G58" si="46">+E54</f>
        <v>8.2000000000000003E-2</v>
      </c>
      <c r="H58" s="159"/>
      <c r="I58" s="160"/>
      <c r="J58" s="168"/>
      <c r="K58" s="493"/>
      <c r="L58" s="493"/>
      <c r="M58" s="493"/>
      <c r="N58" s="493"/>
      <c r="O58" s="493"/>
      <c r="P58" s="494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spans="1:26" s="145" customFormat="1" ht="13.5" customHeight="1" x14ac:dyDescent="0.25">
      <c r="A59" s="135"/>
      <c r="B59" s="495">
        <v>9</v>
      </c>
      <c r="C59" s="497">
        <f>+C54+$N$12</f>
        <v>2.25</v>
      </c>
      <c r="D59" s="475">
        <v>7.9000000000000001E-2</v>
      </c>
      <c r="E59" s="475">
        <v>6.5000000000000002E-2</v>
      </c>
      <c r="F59" s="146" t="s">
        <v>66</v>
      </c>
      <c r="G59" s="147">
        <v>0</v>
      </c>
      <c r="H59" s="148"/>
      <c r="I59" s="149"/>
      <c r="J59" s="150"/>
      <c r="K59" s="475">
        <f t="shared" ref="K59" si="47">+IF(E59&lt;=0.12,(J61),(IF(E59&lt;0.16,((J60+2*J61+J62)/4),IF(E59&gt;=0.16,((J59+3*J60+2*J61+3*J62+J63)/10)))))</f>
        <v>0.115</v>
      </c>
      <c r="L59" s="475">
        <f>ROUND(+(D54+D59)/2*(C59-C54),3)</f>
        <v>1.9E-2</v>
      </c>
      <c r="M59" s="475">
        <f t="shared" ref="M59" si="48">ROUND(+K59*L59,4)</f>
        <v>2.2000000000000001E-3</v>
      </c>
      <c r="N59" s="477">
        <f t="shared" ref="N59" si="49">ROUND(+M59/$M$93*100,2)</f>
        <v>1.48</v>
      </c>
      <c r="O59" s="478"/>
      <c r="P59" s="479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spans="1:26" s="145" customFormat="1" ht="13.5" customHeight="1" x14ac:dyDescent="0.25">
      <c r="A60" s="135"/>
      <c r="B60" s="496"/>
      <c r="C60" s="476"/>
      <c r="D60" s="476"/>
      <c r="E60" s="476"/>
      <c r="F60" s="152" t="s">
        <v>67</v>
      </c>
      <c r="G60" s="153" t="str">
        <f t="shared" ref="G60" si="50">IF(E59&lt;0.125,"NA",IF(0.125&lt;=E59,(0.2*E59)))</f>
        <v>NA</v>
      </c>
      <c r="H60" s="154"/>
      <c r="I60" s="155"/>
      <c r="J60" s="156"/>
      <c r="K60" s="476"/>
      <c r="L60" s="476"/>
      <c r="M60" s="476"/>
      <c r="N60" s="476"/>
      <c r="O60" s="476"/>
      <c r="P60" s="480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spans="1:26" s="145" customFormat="1" ht="13.5" customHeight="1" x14ac:dyDescent="0.25">
      <c r="A61" s="135"/>
      <c r="B61" s="496"/>
      <c r="C61" s="476"/>
      <c r="D61" s="476"/>
      <c r="E61" s="476"/>
      <c r="F61" s="152" t="s">
        <v>68</v>
      </c>
      <c r="G61" s="153">
        <f t="shared" ref="G61" si="51">+E59*0.4</f>
        <v>2.6000000000000002E-2</v>
      </c>
      <c r="H61" s="154"/>
      <c r="I61" s="155"/>
      <c r="J61" s="156">
        <v>0.115</v>
      </c>
      <c r="K61" s="476"/>
      <c r="L61" s="476"/>
      <c r="M61" s="476"/>
      <c r="N61" s="476"/>
      <c r="O61" s="476"/>
      <c r="P61" s="480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spans="1:26" s="145" customFormat="1" ht="13.5" customHeight="1" x14ac:dyDescent="0.25">
      <c r="A62" s="135"/>
      <c r="B62" s="496"/>
      <c r="C62" s="476"/>
      <c r="D62" s="476"/>
      <c r="E62" s="476"/>
      <c r="F62" s="152" t="s">
        <v>69</v>
      </c>
      <c r="G62" s="153" t="str">
        <f t="shared" ref="G62" si="52">IF(E59&lt;0.125,"NA",IF(0.125&lt;=E59,(0.8*E59)))</f>
        <v>NA</v>
      </c>
      <c r="H62" s="154"/>
      <c r="I62" s="155"/>
      <c r="J62" s="156"/>
      <c r="K62" s="476"/>
      <c r="L62" s="476"/>
      <c r="M62" s="476"/>
      <c r="N62" s="476"/>
      <c r="O62" s="476"/>
      <c r="P62" s="480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spans="1:26" s="145" customFormat="1" ht="13.5" customHeight="1" thickBot="1" x14ac:dyDescent="0.3">
      <c r="A63" s="135"/>
      <c r="B63" s="498"/>
      <c r="C63" s="493"/>
      <c r="D63" s="476"/>
      <c r="E63" s="476"/>
      <c r="F63" s="157" t="s">
        <v>70</v>
      </c>
      <c r="G63" s="158">
        <f t="shared" ref="G63" si="53">+E59</f>
        <v>6.5000000000000002E-2</v>
      </c>
      <c r="H63" s="159"/>
      <c r="I63" s="160"/>
      <c r="J63" s="168"/>
      <c r="K63" s="493"/>
      <c r="L63" s="493"/>
      <c r="M63" s="493"/>
      <c r="N63" s="493"/>
      <c r="O63" s="493"/>
      <c r="P63" s="494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spans="1:26" s="145" customFormat="1" ht="13.5" customHeight="1" x14ac:dyDescent="0.25">
      <c r="A64" s="135"/>
      <c r="B64" s="495">
        <v>10</v>
      </c>
      <c r="C64" s="497">
        <f t="shared" ref="C64" si="54">+C59+$N$12</f>
        <v>2.5</v>
      </c>
      <c r="D64" s="475">
        <v>7.0999999999999994E-2</v>
      </c>
      <c r="E64" s="475">
        <v>7.3999999999999996E-2</v>
      </c>
      <c r="F64" s="146" t="s">
        <v>66</v>
      </c>
      <c r="G64" s="147">
        <v>1</v>
      </c>
      <c r="H64" s="148"/>
      <c r="I64" s="149"/>
      <c r="J64" s="150"/>
      <c r="K64" s="475">
        <f t="shared" ref="K64" si="55">+IF(E64&lt;=0.12,(J66),(IF(E64&lt;0.16,((J65+2*J66+J67)/4),IF(E64&gt;=0.16,((J64+3*J65+2*J66+3*J67+J68)/10)))))</f>
        <v>8.5999999999999993E-2</v>
      </c>
      <c r="L64" s="475">
        <f>ROUND(+(D59+D64)/2*(C64-C59),3)</f>
        <v>1.9E-2</v>
      </c>
      <c r="M64" s="475">
        <f t="shared" ref="M64" si="56">ROUND(+K64*L64,4)</f>
        <v>1.6000000000000001E-3</v>
      </c>
      <c r="N64" s="477">
        <f>ROUND(+M64/$M$93*100,2)</f>
        <v>1.08</v>
      </c>
      <c r="O64" s="478"/>
      <c r="P64" s="479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spans="1:26" s="145" customFormat="1" ht="13.5" customHeight="1" x14ac:dyDescent="0.25">
      <c r="A65" s="135"/>
      <c r="B65" s="496"/>
      <c r="C65" s="476"/>
      <c r="D65" s="634"/>
      <c r="E65" s="634"/>
      <c r="F65" s="152" t="s">
        <v>67</v>
      </c>
      <c r="G65" s="153" t="str">
        <f t="shared" ref="G65" si="57">IF(E64&lt;0.125,"NA",IF(0.125&lt;=E64,(0.2*E64)))</f>
        <v>NA</v>
      </c>
      <c r="H65" s="154"/>
      <c r="I65" s="155"/>
      <c r="J65" s="156"/>
      <c r="K65" s="476"/>
      <c r="L65" s="476"/>
      <c r="M65" s="476"/>
      <c r="N65" s="476"/>
      <c r="O65" s="476"/>
      <c r="P65" s="480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spans="1:26" s="145" customFormat="1" ht="13.5" customHeight="1" x14ac:dyDescent="0.25">
      <c r="A66" s="135"/>
      <c r="B66" s="496"/>
      <c r="C66" s="476"/>
      <c r="D66" s="634"/>
      <c r="E66" s="634"/>
      <c r="F66" s="152" t="s">
        <v>68</v>
      </c>
      <c r="G66" s="153">
        <f t="shared" ref="G66" si="58">+E64*0.4</f>
        <v>2.9600000000000001E-2</v>
      </c>
      <c r="H66" s="154"/>
      <c r="I66" s="155"/>
      <c r="J66" s="156">
        <v>8.5999999999999993E-2</v>
      </c>
      <c r="K66" s="476"/>
      <c r="L66" s="476"/>
      <c r="M66" s="476"/>
      <c r="N66" s="476"/>
      <c r="O66" s="476"/>
      <c r="P66" s="480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spans="1:26" s="145" customFormat="1" ht="13.5" customHeight="1" x14ac:dyDescent="0.25">
      <c r="A67" s="135"/>
      <c r="B67" s="496"/>
      <c r="C67" s="476"/>
      <c r="D67" s="634"/>
      <c r="E67" s="634"/>
      <c r="F67" s="152" t="s">
        <v>69</v>
      </c>
      <c r="G67" s="153" t="str">
        <f t="shared" ref="G67" si="59">IF(E64&lt;0.125,"NA",IF(0.125&lt;=E64,(0.8*E64)))</f>
        <v>NA</v>
      </c>
      <c r="H67" s="154"/>
      <c r="I67" s="155"/>
      <c r="J67" s="156"/>
      <c r="K67" s="476"/>
      <c r="L67" s="476"/>
      <c r="M67" s="476"/>
      <c r="N67" s="476"/>
      <c r="O67" s="476"/>
      <c r="P67" s="480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spans="1:26" s="145" customFormat="1" ht="13.5" customHeight="1" thickBot="1" x14ac:dyDescent="0.3">
      <c r="A68" s="135"/>
      <c r="B68" s="498"/>
      <c r="C68" s="493"/>
      <c r="D68" s="635"/>
      <c r="E68" s="635"/>
      <c r="F68" s="157" t="s">
        <v>70</v>
      </c>
      <c r="G68" s="158">
        <f t="shared" ref="G68" si="60">+E64</f>
        <v>7.3999999999999996E-2</v>
      </c>
      <c r="H68" s="159"/>
      <c r="I68" s="160"/>
      <c r="J68" s="168"/>
      <c r="K68" s="493"/>
      <c r="L68" s="493"/>
      <c r="M68" s="493"/>
      <c r="N68" s="493"/>
      <c r="O68" s="493"/>
      <c r="P68" s="494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spans="1:26" s="145" customFormat="1" ht="13.5" customHeight="1" x14ac:dyDescent="0.25">
      <c r="A69" s="135"/>
      <c r="B69" s="495">
        <v>11</v>
      </c>
      <c r="C69" s="497">
        <f>+C64+0.21</f>
        <v>2.71</v>
      </c>
      <c r="D69" s="475">
        <v>2.4E-2</v>
      </c>
      <c r="E69" s="475">
        <v>3.1E-2</v>
      </c>
      <c r="F69" s="146" t="s">
        <v>66</v>
      </c>
      <c r="G69" s="147">
        <v>2</v>
      </c>
      <c r="H69" s="148"/>
      <c r="I69" s="149"/>
      <c r="J69" s="150"/>
      <c r="K69" s="475">
        <f t="shared" ref="K69" si="61">+IF(E69&lt;=0.12,(J71),(IF(E69&lt;0.16,((J70+2*J71+J72)/4),IF(E69&gt;=0.16,((J69+3*J70+2*J71+3*J72+J73)/10)))))</f>
        <v>5.7000000000000002E-2</v>
      </c>
      <c r="L69" s="475">
        <f>ROUND(+(D64+D69)/2*(C69-C64),3)</f>
        <v>0.01</v>
      </c>
      <c r="M69" s="475">
        <f t="shared" ref="M69" si="62">ROUND(+K69*L69,4)</f>
        <v>5.9999999999999995E-4</v>
      </c>
      <c r="N69" s="477">
        <f>ROUND(+M69/$M$93*100,2)</f>
        <v>0.4</v>
      </c>
      <c r="O69" s="478"/>
      <c r="P69" s="479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spans="1:26" s="145" customFormat="1" ht="13.5" customHeight="1" x14ac:dyDescent="0.25">
      <c r="A70" s="135"/>
      <c r="B70" s="496"/>
      <c r="C70" s="476"/>
      <c r="D70" s="476"/>
      <c r="E70" s="476"/>
      <c r="F70" s="152" t="s">
        <v>67</v>
      </c>
      <c r="G70" s="153" t="str">
        <f t="shared" ref="G70" si="63">IF(E69&lt;0.125,"NA",IF(0.125&lt;=E69,(0.2*E69)))</f>
        <v>NA</v>
      </c>
      <c r="H70" s="154"/>
      <c r="I70" s="155"/>
      <c r="J70" s="156"/>
      <c r="K70" s="476"/>
      <c r="L70" s="476"/>
      <c r="M70" s="476"/>
      <c r="N70" s="476"/>
      <c r="O70" s="476"/>
      <c r="P70" s="480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spans="1:26" s="145" customFormat="1" ht="13.5" customHeight="1" x14ac:dyDescent="0.25">
      <c r="A71" s="135"/>
      <c r="B71" s="496"/>
      <c r="C71" s="476"/>
      <c r="D71" s="476"/>
      <c r="E71" s="476"/>
      <c r="F71" s="152" t="s">
        <v>68</v>
      </c>
      <c r="G71" s="153">
        <f t="shared" ref="G71" si="64">+E69*0.4</f>
        <v>1.2400000000000001E-2</v>
      </c>
      <c r="H71" s="154"/>
      <c r="I71" s="155"/>
      <c r="J71" s="156">
        <v>5.7000000000000002E-2</v>
      </c>
      <c r="K71" s="476"/>
      <c r="L71" s="476"/>
      <c r="M71" s="476"/>
      <c r="N71" s="476"/>
      <c r="O71" s="476"/>
      <c r="P71" s="480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spans="1:26" s="145" customFormat="1" ht="13.5" customHeight="1" x14ac:dyDescent="0.25">
      <c r="A72" s="135"/>
      <c r="B72" s="496"/>
      <c r="C72" s="476"/>
      <c r="D72" s="476"/>
      <c r="E72" s="476"/>
      <c r="F72" s="152" t="s">
        <v>69</v>
      </c>
      <c r="G72" s="153" t="str">
        <f t="shared" ref="G72" si="65">IF(E69&lt;0.125,"NA",IF(0.125&lt;=E69,(0.8*E69)))</f>
        <v>NA</v>
      </c>
      <c r="H72" s="154"/>
      <c r="I72" s="155"/>
      <c r="J72" s="156"/>
      <c r="K72" s="476"/>
      <c r="L72" s="476"/>
      <c r="M72" s="476"/>
      <c r="N72" s="476"/>
      <c r="O72" s="476"/>
      <c r="P72" s="480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spans="1:26" s="145" customFormat="1" ht="13.5" customHeight="1" thickBot="1" x14ac:dyDescent="0.3">
      <c r="A73" s="135"/>
      <c r="B73" s="498"/>
      <c r="C73" s="493"/>
      <c r="D73" s="493"/>
      <c r="E73" s="493"/>
      <c r="F73" s="157" t="s">
        <v>70</v>
      </c>
      <c r="G73" s="158">
        <f t="shared" ref="G73" si="66">+E69</f>
        <v>3.1E-2</v>
      </c>
      <c r="H73" s="159"/>
      <c r="I73" s="160"/>
      <c r="J73" s="161"/>
      <c r="K73" s="493"/>
      <c r="L73" s="493"/>
      <c r="M73" s="493"/>
      <c r="N73" s="493"/>
      <c r="O73" s="493"/>
      <c r="P73" s="494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spans="1:26" s="162" customFormat="1" ht="14.1" customHeight="1" x14ac:dyDescent="0.2">
      <c r="B74" s="481" t="s">
        <v>71</v>
      </c>
      <c r="C74" s="484"/>
      <c r="D74" s="485"/>
      <c r="E74" s="485"/>
      <c r="F74" s="485"/>
      <c r="G74" s="485"/>
      <c r="H74" s="485"/>
      <c r="I74" s="485"/>
      <c r="J74" s="485"/>
      <c r="K74" s="485"/>
      <c r="L74" s="485"/>
      <c r="M74" s="485"/>
      <c r="N74" s="485"/>
      <c r="O74" s="485"/>
      <c r="P74" s="486"/>
    </row>
    <row r="75" spans="1:26" s="162" customFormat="1" ht="14.1" customHeight="1" x14ac:dyDescent="0.2">
      <c r="B75" s="482"/>
      <c r="C75" s="487"/>
      <c r="D75" s="488"/>
      <c r="E75" s="488"/>
      <c r="F75" s="488"/>
      <c r="G75" s="488"/>
      <c r="H75" s="488"/>
      <c r="I75" s="488"/>
      <c r="J75" s="488"/>
      <c r="K75" s="488"/>
      <c r="L75" s="488"/>
      <c r="M75" s="488"/>
      <c r="N75" s="488"/>
      <c r="O75" s="488"/>
      <c r="P75" s="489"/>
    </row>
    <row r="76" spans="1:26" s="162" customFormat="1" ht="14.1" customHeight="1" x14ac:dyDescent="0.2">
      <c r="B76" s="482"/>
      <c r="C76" s="487"/>
      <c r="D76" s="488"/>
      <c r="E76" s="488"/>
      <c r="F76" s="488"/>
      <c r="G76" s="488"/>
      <c r="H76" s="488"/>
      <c r="I76" s="488"/>
      <c r="J76" s="488"/>
      <c r="K76" s="488"/>
      <c r="L76" s="488"/>
      <c r="M76" s="488"/>
      <c r="N76" s="488"/>
      <c r="O76" s="488"/>
      <c r="P76" s="489"/>
    </row>
    <row r="77" spans="1:26" s="162" customFormat="1" ht="14.1" customHeight="1" x14ac:dyDescent="0.2">
      <c r="B77" s="482"/>
      <c r="C77" s="487"/>
      <c r="D77" s="488"/>
      <c r="E77" s="488"/>
      <c r="F77" s="488"/>
      <c r="G77" s="488"/>
      <c r="H77" s="488"/>
      <c r="I77" s="488"/>
      <c r="J77" s="488"/>
      <c r="K77" s="488"/>
      <c r="L77" s="488"/>
      <c r="M77" s="488"/>
      <c r="N77" s="488"/>
      <c r="O77" s="488"/>
      <c r="P77" s="489"/>
    </row>
    <row r="78" spans="1:26" s="162" customFormat="1" ht="14.1" customHeight="1" x14ac:dyDescent="0.2">
      <c r="B78" s="482"/>
      <c r="C78" s="487"/>
      <c r="D78" s="488"/>
      <c r="E78" s="488"/>
      <c r="F78" s="488"/>
      <c r="G78" s="488"/>
      <c r="H78" s="488"/>
      <c r="I78" s="488"/>
      <c r="J78" s="488"/>
      <c r="K78" s="488"/>
      <c r="L78" s="488"/>
      <c r="M78" s="488"/>
      <c r="N78" s="488"/>
      <c r="O78" s="488"/>
      <c r="P78" s="489"/>
    </row>
    <row r="79" spans="1:26" s="162" customFormat="1" ht="14.1" customHeight="1" thickBot="1" x14ac:dyDescent="0.25">
      <c r="B79" s="483"/>
      <c r="C79" s="490"/>
      <c r="D79" s="491"/>
      <c r="E79" s="491"/>
      <c r="F79" s="491"/>
      <c r="G79" s="491"/>
      <c r="H79" s="491"/>
      <c r="I79" s="491"/>
      <c r="J79" s="491"/>
      <c r="K79" s="491"/>
      <c r="L79" s="491"/>
      <c r="M79" s="491"/>
      <c r="N79" s="491"/>
      <c r="O79" s="491"/>
      <c r="P79" s="492"/>
    </row>
    <row r="80" spans="1:26" s="162" customFormat="1" ht="28.5" customHeight="1" thickBot="1" x14ac:dyDescent="0.25">
      <c r="A80" s="169"/>
      <c r="B80" s="195" t="s">
        <v>72</v>
      </c>
      <c r="C80" s="629" t="s">
        <v>73</v>
      </c>
      <c r="D80" s="629"/>
      <c r="E80" s="629"/>
      <c r="F80" s="629"/>
      <c r="G80" s="629"/>
      <c r="H80" s="630"/>
      <c r="I80" s="631"/>
      <c r="J80" s="195" t="s">
        <v>74</v>
      </c>
      <c r="K80" s="629" t="s">
        <v>75</v>
      </c>
      <c r="L80" s="629"/>
      <c r="M80" s="629"/>
      <c r="N80" s="629"/>
      <c r="O80" s="629"/>
      <c r="P80" s="630"/>
    </row>
    <row r="81" spans="1:26" s="162" customFormat="1" ht="28.5" customHeight="1" thickBot="1" x14ac:dyDescent="0.25">
      <c r="B81" s="196" t="s">
        <v>76</v>
      </c>
      <c r="C81" s="632" t="s">
        <v>77</v>
      </c>
      <c r="D81" s="632"/>
      <c r="E81" s="632"/>
      <c r="F81" s="632"/>
      <c r="G81" s="632"/>
      <c r="H81" s="633"/>
      <c r="I81" s="467"/>
      <c r="J81" s="196" t="s">
        <v>78</v>
      </c>
      <c r="K81" s="632" t="s">
        <v>79</v>
      </c>
      <c r="L81" s="632"/>
      <c r="M81" s="632"/>
      <c r="N81" s="632"/>
      <c r="O81" s="632"/>
      <c r="P81" s="633"/>
    </row>
    <row r="82" spans="1:26" s="101" customFormat="1" ht="13.5" customHeight="1" x14ac:dyDescent="0.25">
      <c r="A82" s="171"/>
      <c r="B82" s="468">
        <f>+B34</f>
        <v>4</v>
      </c>
      <c r="C82" s="471">
        <f>+C29</f>
        <v>0.75</v>
      </c>
      <c r="D82" s="473">
        <f>+D29</f>
        <v>0.156</v>
      </c>
      <c r="E82" s="473">
        <f>+E34</f>
        <v>0.16400000000000001</v>
      </c>
      <c r="F82" s="172" t="s">
        <v>66</v>
      </c>
      <c r="G82" s="172">
        <v>0.01</v>
      </c>
      <c r="H82" s="173"/>
      <c r="I82" s="174"/>
      <c r="J82" s="175">
        <v>0.187</v>
      </c>
      <c r="K82" s="474">
        <f>+AVERAGE(J82:J92)</f>
        <v>0.62618181818181828</v>
      </c>
      <c r="L82" s="456">
        <f>ROUND(+(D82+D87)/2*(C87-C82),3)</f>
        <v>3.9E-2</v>
      </c>
      <c r="M82" s="459">
        <f>ROUND(+K82*L82,4)</f>
        <v>2.4400000000000002E-2</v>
      </c>
      <c r="N82" s="456">
        <f>ROUND(+M82/$M$93*100,2)</f>
        <v>16.440000000000001</v>
      </c>
      <c r="O82" s="456"/>
      <c r="P82" s="460"/>
      <c r="Q82" s="163"/>
      <c r="R82" s="163"/>
      <c r="S82" s="163"/>
      <c r="T82" s="163"/>
      <c r="U82" s="163"/>
      <c r="V82" s="163"/>
      <c r="W82" s="163"/>
      <c r="X82" s="163"/>
      <c r="Y82" s="163"/>
      <c r="Z82" s="163"/>
    </row>
    <row r="83" spans="1:26" s="101" customFormat="1" ht="13.5" customHeight="1" x14ac:dyDescent="0.25">
      <c r="A83" s="171"/>
      <c r="B83" s="469"/>
      <c r="C83" s="457"/>
      <c r="D83" s="457"/>
      <c r="E83" s="457"/>
      <c r="F83" s="176" t="s">
        <v>80</v>
      </c>
      <c r="G83" s="177">
        <f>+E82*0.1</f>
        <v>1.6400000000000001E-2</v>
      </c>
      <c r="H83" s="178"/>
      <c r="I83" s="179"/>
      <c r="J83" s="180">
        <v>0.27900000000000003</v>
      </c>
      <c r="K83" s="457"/>
      <c r="L83" s="457"/>
      <c r="M83" s="457"/>
      <c r="N83" s="457"/>
      <c r="O83" s="457"/>
      <c r="P83" s="461"/>
      <c r="Q83" s="163"/>
      <c r="R83" s="163"/>
      <c r="S83" s="163"/>
      <c r="T83" s="163"/>
      <c r="U83" s="163"/>
      <c r="V83" s="163"/>
      <c r="W83" s="163"/>
      <c r="X83" s="163"/>
      <c r="Y83" s="163"/>
      <c r="Z83" s="163"/>
    </row>
    <row r="84" spans="1:26" s="101" customFormat="1" ht="13.5" customHeight="1" x14ac:dyDescent="0.25">
      <c r="A84" s="171"/>
      <c r="B84" s="469"/>
      <c r="C84" s="457"/>
      <c r="D84" s="457"/>
      <c r="E84" s="457"/>
      <c r="F84" s="176" t="s">
        <v>81</v>
      </c>
      <c r="G84" s="177">
        <f>+E82*0.2</f>
        <v>3.2800000000000003E-2</v>
      </c>
      <c r="H84" s="178"/>
      <c r="I84" s="179"/>
      <c r="J84" s="180">
        <v>0.56999999999999995</v>
      </c>
      <c r="K84" s="457"/>
      <c r="L84" s="457"/>
      <c r="M84" s="457"/>
      <c r="N84" s="457"/>
      <c r="O84" s="457"/>
      <c r="P84" s="461"/>
      <c r="Q84" s="163"/>
      <c r="R84" s="163"/>
      <c r="S84" s="163"/>
      <c r="T84" s="163"/>
      <c r="U84" s="163"/>
      <c r="V84" s="163"/>
      <c r="W84" s="163"/>
      <c r="X84" s="163"/>
      <c r="Y84" s="163"/>
      <c r="Z84" s="163"/>
    </row>
    <row r="85" spans="1:26" s="101" customFormat="1" ht="13.5" customHeight="1" x14ac:dyDescent="0.25">
      <c r="A85" s="171"/>
      <c r="B85" s="469"/>
      <c r="C85" s="457"/>
      <c r="D85" s="457"/>
      <c r="E85" s="457"/>
      <c r="F85" s="176" t="s">
        <v>82</v>
      </c>
      <c r="G85" s="177">
        <f>+E82*0.3</f>
        <v>4.9200000000000001E-2</v>
      </c>
      <c r="H85" s="178"/>
      <c r="I85" s="179"/>
      <c r="J85" s="180">
        <v>0.56799999999999995</v>
      </c>
      <c r="K85" s="457"/>
      <c r="L85" s="457"/>
      <c r="M85" s="457"/>
      <c r="N85" s="457"/>
      <c r="O85" s="457"/>
      <c r="P85" s="461"/>
      <c r="Q85" s="163"/>
      <c r="R85" s="163"/>
      <c r="S85" s="163"/>
      <c r="T85" s="163"/>
      <c r="U85" s="163"/>
      <c r="V85" s="163"/>
      <c r="W85" s="163"/>
      <c r="X85" s="163"/>
      <c r="Y85" s="163"/>
      <c r="Z85" s="163"/>
    </row>
    <row r="86" spans="1:26" s="101" customFormat="1" ht="13.5" customHeight="1" x14ac:dyDescent="0.25">
      <c r="A86" s="171"/>
      <c r="B86" s="469"/>
      <c r="C86" s="472"/>
      <c r="D86" s="472"/>
      <c r="E86" s="457"/>
      <c r="F86" s="176" t="s">
        <v>83</v>
      </c>
      <c r="G86" s="177">
        <f>+E82*0.4</f>
        <v>6.5600000000000006E-2</v>
      </c>
      <c r="H86" s="178"/>
      <c r="I86" s="179"/>
      <c r="J86" s="180">
        <v>0.64</v>
      </c>
      <c r="K86" s="457"/>
      <c r="L86" s="457"/>
      <c r="M86" s="457"/>
      <c r="N86" s="457"/>
      <c r="O86" s="457"/>
      <c r="P86" s="461"/>
      <c r="Q86" s="163"/>
      <c r="R86" s="163"/>
      <c r="S86" s="163"/>
      <c r="T86" s="163"/>
      <c r="U86" s="163"/>
      <c r="V86" s="163"/>
      <c r="W86" s="163"/>
      <c r="X86" s="163"/>
      <c r="Y86" s="163"/>
      <c r="Z86" s="163"/>
    </row>
    <row r="87" spans="1:26" s="101" customFormat="1" ht="13.5" customHeight="1" x14ac:dyDescent="0.25">
      <c r="A87" s="171"/>
      <c r="B87" s="469"/>
      <c r="C87" s="463">
        <f>+C34</f>
        <v>1</v>
      </c>
      <c r="D87" s="464">
        <f>+D34</f>
        <v>0.159</v>
      </c>
      <c r="E87" s="457"/>
      <c r="F87" s="176" t="s">
        <v>84</v>
      </c>
      <c r="G87" s="177">
        <f>+E82*0.5</f>
        <v>8.2000000000000003E-2</v>
      </c>
      <c r="H87" s="178"/>
      <c r="I87" s="179"/>
      <c r="J87" s="180">
        <v>0.61099999999999999</v>
      </c>
      <c r="K87" s="457"/>
      <c r="L87" s="457"/>
      <c r="M87" s="457"/>
      <c r="N87" s="457"/>
      <c r="O87" s="457"/>
      <c r="P87" s="461"/>
      <c r="Q87" s="163"/>
      <c r="R87" s="163"/>
      <c r="S87" s="163"/>
      <c r="T87" s="163"/>
      <c r="U87" s="163"/>
      <c r="V87" s="163"/>
      <c r="W87" s="163"/>
      <c r="X87" s="163"/>
      <c r="Y87" s="163"/>
      <c r="Z87" s="163"/>
    </row>
    <row r="88" spans="1:26" s="101" customFormat="1" ht="13.5" customHeight="1" x14ac:dyDescent="0.25">
      <c r="A88" s="171"/>
      <c r="B88" s="469"/>
      <c r="C88" s="457"/>
      <c r="D88" s="457"/>
      <c r="E88" s="457"/>
      <c r="F88" s="176" t="s">
        <v>85</v>
      </c>
      <c r="G88" s="177">
        <f>+E82*0.6</f>
        <v>9.8400000000000001E-2</v>
      </c>
      <c r="H88" s="178"/>
      <c r="I88" s="179"/>
      <c r="J88" s="180">
        <v>0.68700000000000006</v>
      </c>
      <c r="K88" s="457"/>
      <c r="L88" s="457"/>
      <c r="M88" s="457"/>
      <c r="N88" s="457"/>
      <c r="O88" s="457"/>
      <c r="P88" s="461"/>
      <c r="Q88" s="163"/>
      <c r="R88" s="163"/>
      <c r="S88" s="163"/>
      <c r="T88" s="163"/>
      <c r="U88" s="163"/>
      <c r="V88" s="163"/>
      <c r="W88" s="163"/>
      <c r="X88" s="163"/>
      <c r="Y88" s="163"/>
      <c r="Z88" s="163"/>
    </row>
    <row r="89" spans="1:26" s="101" customFormat="1" ht="13.5" customHeight="1" x14ac:dyDescent="0.25">
      <c r="A89" s="171"/>
      <c r="B89" s="469"/>
      <c r="C89" s="457"/>
      <c r="D89" s="457"/>
      <c r="E89" s="457"/>
      <c r="F89" s="176" t="s">
        <v>86</v>
      </c>
      <c r="G89" s="177">
        <f>+E82*0.7</f>
        <v>0.1148</v>
      </c>
      <c r="H89" s="178"/>
      <c r="I89" s="179"/>
      <c r="J89" s="180">
        <v>0.87</v>
      </c>
      <c r="K89" s="457"/>
      <c r="L89" s="457"/>
      <c r="M89" s="457"/>
      <c r="N89" s="457"/>
      <c r="O89" s="457"/>
      <c r="P89" s="461"/>
      <c r="Q89" s="163"/>
      <c r="R89" s="163"/>
      <c r="S89" s="163"/>
      <c r="T89" s="163"/>
      <c r="U89" s="163"/>
      <c r="V89" s="163"/>
      <c r="W89" s="163"/>
      <c r="X89" s="163"/>
      <c r="Y89" s="163"/>
      <c r="Z89" s="163"/>
    </row>
    <row r="90" spans="1:26" s="101" customFormat="1" ht="13.5" customHeight="1" x14ac:dyDescent="0.25">
      <c r="A90" s="171"/>
      <c r="B90" s="469"/>
      <c r="C90" s="457"/>
      <c r="D90" s="457"/>
      <c r="E90" s="457"/>
      <c r="F90" s="176" t="s">
        <v>87</v>
      </c>
      <c r="G90" s="177">
        <f>+E82*0.8</f>
        <v>0.13120000000000001</v>
      </c>
      <c r="H90" s="178"/>
      <c r="I90" s="179"/>
      <c r="J90" s="180">
        <v>0.85499999999999998</v>
      </c>
      <c r="K90" s="457"/>
      <c r="L90" s="457"/>
      <c r="M90" s="457"/>
      <c r="N90" s="457"/>
      <c r="O90" s="457"/>
      <c r="P90" s="461"/>
      <c r="Q90" s="163"/>
      <c r="R90" s="163"/>
      <c r="S90" s="163"/>
      <c r="T90" s="163"/>
      <c r="U90" s="163"/>
      <c r="V90" s="163"/>
      <c r="W90" s="163"/>
      <c r="X90" s="163"/>
      <c r="Y90" s="163"/>
      <c r="Z90" s="163"/>
    </row>
    <row r="91" spans="1:26" s="101" customFormat="1" ht="13.5" customHeight="1" x14ac:dyDescent="0.25">
      <c r="A91" s="171"/>
      <c r="B91" s="469"/>
      <c r="C91" s="457"/>
      <c r="D91" s="457"/>
      <c r="E91" s="457"/>
      <c r="F91" s="176" t="s">
        <v>88</v>
      </c>
      <c r="G91" s="177">
        <f>+E82*0.9</f>
        <v>0.14760000000000001</v>
      </c>
      <c r="H91" s="178"/>
      <c r="I91" s="179"/>
      <c r="J91" s="180">
        <v>0.80600000000000005</v>
      </c>
      <c r="K91" s="457"/>
      <c r="L91" s="457"/>
      <c r="M91" s="457"/>
      <c r="N91" s="457"/>
      <c r="O91" s="457"/>
      <c r="P91" s="461"/>
      <c r="Q91" s="163"/>
      <c r="R91" s="163"/>
      <c r="S91" s="163"/>
      <c r="T91" s="163"/>
      <c r="U91" s="163"/>
      <c r="V91" s="163"/>
      <c r="W91" s="163"/>
      <c r="X91" s="163"/>
      <c r="Y91" s="163"/>
      <c r="Z91" s="163"/>
    </row>
    <row r="92" spans="1:26" s="101" customFormat="1" ht="15.75" thickBot="1" x14ac:dyDescent="0.3">
      <c r="A92" s="171"/>
      <c r="B92" s="470"/>
      <c r="C92" s="458"/>
      <c r="D92" s="458"/>
      <c r="E92" s="458"/>
      <c r="F92" s="181" t="s">
        <v>89</v>
      </c>
      <c r="G92" s="181">
        <f>+E82</f>
        <v>0.16400000000000001</v>
      </c>
      <c r="H92" s="182"/>
      <c r="I92" s="183"/>
      <c r="J92" s="184">
        <v>0.81499999999999995</v>
      </c>
      <c r="K92" s="458"/>
      <c r="L92" s="458"/>
      <c r="M92" s="458"/>
      <c r="N92" s="458"/>
      <c r="O92" s="458"/>
      <c r="P92" s="462"/>
      <c r="Q92" s="163"/>
      <c r="R92" s="163"/>
      <c r="S92" s="163"/>
      <c r="T92" s="163"/>
      <c r="U92" s="163"/>
      <c r="V92" s="163"/>
      <c r="W92" s="163"/>
      <c r="X92" s="163"/>
      <c r="Y92" s="163"/>
      <c r="Z92" s="163"/>
    </row>
    <row r="93" spans="1:26" s="101" customFormat="1" x14ac:dyDescent="0.25">
      <c r="A93" s="171"/>
      <c r="B93" s="442" t="s">
        <v>90</v>
      </c>
      <c r="C93" s="443"/>
      <c r="D93" s="443"/>
      <c r="E93" s="443"/>
      <c r="F93" s="443"/>
      <c r="G93" s="443"/>
      <c r="H93" s="443"/>
      <c r="I93" s="443"/>
      <c r="J93" s="444"/>
      <c r="K93" s="185">
        <f>ROUND(+M93/L93,3)</f>
        <v>0.47399999999999998</v>
      </c>
      <c r="L93" s="186">
        <f>SUM(L18:L92)</f>
        <v>0.31299999999999994</v>
      </c>
      <c r="M93" s="186">
        <f>SUM(M18:M92)</f>
        <v>0.14839999999999998</v>
      </c>
      <c r="N93" s="187">
        <f>SUM(N18:N73)+N82</f>
        <v>100.00000000000001</v>
      </c>
      <c r="O93" s="446" t="s">
        <v>91</v>
      </c>
      <c r="P93" s="448"/>
      <c r="Q93" s="163"/>
      <c r="R93" s="163"/>
      <c r="S93" s="163"/>
      <c r="T93" s="163"/>
      <c r="U93" s="163"/>
      <c r="V93" s="163"/>
      <c r="W93" s="163"/>
      <c r="X93" s="163"/>
      <c r="Y93" s="163"/>
      <c r="Z93" s="163"/>
    </row>
    <row r="94" spans="1:26" s="101" customFormat="1" ht="15.75" thickBot="1" x14ac:dyDescent="0.3">
      <c r="A94" s="188"/>
      <c r="B94" s="445"/>
      <c r="C94" s="443"/>
      <c r="D94" s="443"/>
      <c r="E94" s="443"/>
      <c r="F94" s="443"/>
      <c r="G94" s="443"/>
      <c r="H94" s="443"/>
      <c r="I94" s="443"/>
      <c r="J94" s="444"/>
      <c r="K94" s="189" t="s">
        <v>92</v>
      </c>
      <c r="L94" s="189" t="s">
        <v>93</v>
      </c>
      <c r="M94" s="189" t="s">
        <v>94</v>
      </c>
      <c r="N94" s="189" t="s">
        <v>95</v>
      </c>
      <c r="O94" s="447"/>
      <c r="P94" s="449"/>
      <c r="Q94" s="163"/>
      <c r="R94" s="163"/>
      <c r="S94" s="163"/>
      <c r="T94" s="163"/>
      <c r="U94" s="163"/>
      <c r="V94" s="163"/>
      <c r="W94" s="163"/>
      <c r="X94" s="163"/>
      <c r="Y94" s="163"/>
      <c r="Z94" s="163"/>
    </row>
    <row r="95" spans="1:26" ht="15" customHeight="1" thickBot="1" x14ac:dyDescent="0.3">
      <c r="A95" s="197"/>
      <c r="B95" s="668" t="s">
        <v>96</v>
      </c>
      <c r="C95" s="669"/>
      <c r="D95" s="669"/>
      <c r="E95" s="669"/>
      <c r="F95" s="670"/>
      <c r="G95" s="668" t="s">
        <v>97</v>
      </c>
      <c r="H95" s="669"/>
      <c r="I95" s="669"/>
      <c r="J95" s="669"/>
      <c r="K95" s="670"/>
      <c r="L95" s="671" t="s">
        <v>140</v>
      </c>
      <c r="M95" s="672"/>
      <c r="N95" s="672"/>
      <c r="O95" s="672"/>
      <c r="P95" s="673"/>
    </row>
    <row r="96" spans="1:26" ht="15" customHeight="1" x14ac:dyDescent="0.25">
      <c r="A96" s="197"/>
      <c r="B96" s="203"/>
      <c r="C96" s="204"/>
      <c r="D96" s="204"/>
      <c r="E96" s="204"/>
      <c r="F96" s="205"/>
      <c r="G96" s="203"/>
      <c r="H96" s="204"/>
      <c r="I96" s="204"/>
      <c r="J96" s="204"/>
      <c r="K96" s="205"/>
      <c r="L96" s="601" t="s">
        <v>99</v>
      </c>
      <c r="M96" s="602"/>
      <c r="N96" s="603"/>
      <c r="O96" s="604">
        <f>+AVERAGE(E18:E73)</f>
        <v>0.10663636363636363</v>
      </c>
      <c r="P96" s="605"/>
    </row>
    <row r="97" spans="1:16" ht="15" customHeight="1" thickBot="1" x14ac:dyDescent="0.3">
      <c r="A97" s="197"/>
      <c r="B97" s="203"/>
      <c r="C97" s="204"/>
      <c r="D97" s="204"/>
      <c r="E97" s="204"/>
      <c r="F97" s="205"/>
      <c r="G97" s="203"/>
      <c r="H97" s="204"/>
      <c r="I97" s="204"/>
      <c r="J97" s="204"/>
      <c r="K97" s="205"/>
      <c r="L97" s="606" t="s">
        <v>100</v>
      </c>
      <c r="M97" s="607"/>
      <c r="N97" s="608"/>
      <c r="O97" s="609">
        <f>+MAX(E18:E73)</f>
        <v>0.16400000000000001</v>
      </c>
      <c r="P97" s="610"/>
    </row>
    <row r="98" spans="1:16" ht="108" customHeight="1" x14ac:dyDescent="0.25">
      <c r="A98" s="198"/>
      <c r="B98" s="649"/>
      <c r="C98" s="650"/>
      <c r="D98" s="650"/>
      <c r="E98" s="650"/>
      <c r="F98" s="651"/>
      <c r="G98" s="649"/>
      <c r="H98" s="650"/>
      <c r="I98" s="650"/>
      <c r="J98" s="650"/>
      <c r="K98" s="651"/>
      <c r="L98" s="657"/>
      <c r="M98" s="658"/>
      <c r="N98" s="658"/>
      <c r="O98" s="658"/>
      <c r="P98" s="659"/>
    </row>
    <row r="99" spans="1:16" ht="22.5" customHeight="1" x14ac:dyDescent="0.25">
      <c r="A99" s="206"/>
      <c r="B99" s="652"/>
      <c r="C99" s="653"/>
      <c r="D99" s="653"/>
      <c r="E99" s="653"/>
      <c r="F99" s="654"/>
      <c r="G99" s="652"/>
      <c r="H99" s="653"/>
      <c r="I99" s="653"/>
      <c r="J99" s="653"/>
      <c r="K99" s="654"/>
      <c r="L99" s="660"/>
      <c r="M99" s="661"/>
      <c r="N99" s="661"/>
      <c r="O99" s="661"/>
      <c r="P99" s="662"/>
    </row>
    <row r="100" spans="1:16" ht="22.5" customHeight="1" thickBot="1" x14ac:dyDescent="0.3">
      <c r="A100" s="197"/>
      <c r="B100" s="652"/>
      <c r="C100" s="653"/>
      <c r="D100" s="653"/>
      <c r="E100" s="653"/>
      <c r="F100" s="654"/>
      <c r="G100" s="652"/>
      <c r="H100" s="653"/>
      <c r="I100" s="653"/>
      <c r="J100" s="653"/>
      <c r="K100" s="654"/>
      <c r="L100" s="663"/>
      <c r="M100" s="664"/>
      <c r="N100" s="664"/>
      <c r="O100" s="664"/>
      <c r="P100" s="665"/>
    </row>
    <row r="101" spans="1:16" ht="11.25" customHeight="1" thickBot="1" x14ac:dyDescent="0.3">
      <c r="A101" s="197"/>
      <c r="B101" s="652"/>
      <c r="C101" s="653"/>
      <c r="D101" s="653"/>
      <c r="E101" s="653"/>
      <c r="F101" s="654"/>
      <c r="G101" s="652"/>
      <c r="H101" s="653"/>
      <c r="I101" s="653"/>
      <c r="J101" s="653"/>
      <c r="K101" s="654"/>
      <c r="L101" s="617" t="s">
        <v>102</v>
      </c>
      <c r="M101" s="618"/>
      <c r="N101" s="618"/>
      <c r="O101" s="666"/>
      <c r="P101" s="207">
        <v>4.75</v>
      </c>
    </row>
    <row r="102" spans="1:16" ht="15.75" thickBot="1" x14ac:dyDescent="0.3">
      <c r="A102" s="197"/>
      <c r="B102" s="655"/>
      <c r="C102" s="585"/>
      <c r="D102" s="585"/>
      <c r="E102" s="585"/>
      <c r="F102" s="656"/>
      <c r="G102" s="655"/>
      <c r="H102" s="585"/>
      <c r="I102" s="585"/>
      <c r="J102" s="585"/>
      <c r="K102" s="656"/>
      <c r="L102" s="620" t="s">
        <v>136</v>
      </c>
      <c r="M102" s="621"/>
      <c r="N102" s="621"/>
      <c r="O102" s="667"/>
      <c r="P102" s="208">
        <v>0.47699999999999998</v>
      </c>
    </row>
    <row r="103" spans="1:16" ht="15.75" thickBot="1" x14ac:dyDescent="0.3">
      <c r="A103" s="200"/>
      <c r="B103" s="646"/>
      <c r="C103" s="646"/>
      <c r="D103" s="646"/>
      <c r="E103" s="646"/>
      <c r="F103" s="646"/>
      <c r="G103" s="646"/>
      <c r="H103" s="646"/>
      <c r="I103" s="646"/>
      <c r="J103" s="646"/>
      <c r="K103" s="646"/>
      <c r="L103" s="646"/>
      <c r="M103" s="646"/>
      <c r="N103" s="646"/>
      <c r="O103" s="646"/>
      <c r="P103" s="646"/>
    </row>
    <row r="104" spans="1:16" ht="15.75" thickBot="1" x14ac:dyDescent="0.3">
      <c r="A104" s="586" t="s">
        <v>104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8"/>
    </row>
    <row r="105" spans="1:16" ht="159" customHeight="1" thickBot="1" x14ac:dyDescent="0.3">
      <c r="A105" s="193"/>
      <c r="B105" s="414"/>
      <c r="C105" s="415"/>
      <c r="D105" s="415"/>
      <c r="E105" s="415"/>
      <c r="F105" s="589"/>
      <c r="G105" s="414"/>
      <c r="H105" s="415"/>
      <c r="I105" s="415"/>
      <c r="J105" s="415"/>
      <c r="K105" s="589"/>
      <c r="L105" s="414"/>
      <c r="M105" s="415"/>
      <c r="N105" s="415"/>
      <c r="O105" s="415"/>
      <c r="P105" s="416"/>
    </row>
    <row r="106" spans="1:16" ht="21.75" customHeight="1" thickBot="1" x14ac:dyDescent="0.3">
      <c r="A106" s="193"/>
      <c r="B106" s="417" t="s">
        <v>148</v>
      </c>
      <c r="C106" s="418"/>
      <c r="D106" s="418"/>
      <c r="E106" s="418"/>
      <c r="F106" s="590"/>
      <c r="G106" s="417"/>
      <c r="H106" s="418"/>
      <c r="I106" s="418"/>
      <c r="J106" s="418"/>
      <c r="K106" s="590"/>
      <c r="L106" s="417"/>
      <c r="M106" s="418"/>
      <c r="N106" s="418"/>
      <c r="O106" s="418"/>
      <c r="P106" s="591"/>
    </row>
    <row r="107" spans="1:16" s="202" customFormat="1" ht="16.899999999999999" customHeight="1" thickBot="1" x14ac:dyDescent="0.3">
      <c r="A107" s="201"/>
      <c r="B107" s="580"/>
      <c r="C107" s="580"/>
      <c r="D107" s="580"/>
      <c r="E107" s="580"/>
      <c r="F107" s="580"/>
      <c r="G107" s="580"/>
      <c r="H107" s="580"/>
      <c r="I107" s="580"/>
      <c r="J107" s="580"/>
      <c r="K107" s="580"/>
      <c r="L107" s="580"/>
      <c r="M107" s="580"/>
      <c r="N107" s="580"/>
      <c r="O107" s="580"/>
      <c r="P107" s="581"/>
    </row>
    <row r="108" spans="1:16" s="162" customFormat="1" ht="15.75" customHeight="1" thickBot="1" x14ac:dyDescent="0.25">
      <c r="A108" s="582" t="s">
        <v>106</v>
      </c>
      <c r="B108" s="583"/>
      <c r="C108" s="583"/>
      <c r="D108" s="583"/>
      <c r="E108" s="583"/>
      <c r="F108" s="583"/>
      <c r="G108" s="583"/>
      <c r="H108" s="583"/>
      <c r="I108" s="583"/>
      <c r="J108" s="583" t="s">
        <v>108</v>
      </c>
      <c r="K108" s="583"/>
      <c r="L108" s="583"/>
      <c r="M108" s="583"/>
      <c r="N108" s="583"/>
      <c r="O108" s="583"/>
      <c r="P108" s="584"/>
    </row>
  </sheetData>
  <mergeCells count="21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9:M73"/>
    <mergeCell ref="N69:N73"/>
    <mergeCell ref="O69:O73"/>
    <mergeCell ref="P69:P73"/>
    <mergeCell ref="B74:B79"/>
    <mergeCell ref="C74:P79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C80:H80"/>
    <mergeCell ref="I80:I81"/>
    <mergeCell ref="K80:P80"/>
    <mergeCell ref="C81:H81"/>
    <mergeCell ref="K81:P81"/>
    <mergeCell ref="B82:B92"/>
    <mergeCell ref="C82:C86"/>
    <mergeCell ref="D82:D86"/>
    <mergeCell ref="E82:E92"/>
    <mergeCell ref="K82:K92"/>
    <mergeCell ref="B93:J94"/>
    <mergeCell ref="O93:O94"/>
    <mergeCell ref="P93:P94"/>
    <mergeCell ref="B95:F95"/>
    <mergeCell ref="G95:K95"/>
    <mergeCell ref="L95:P95"/>
    <mergeCell ref="L82:L92"/>
    <mergeCell ref="M82:M92"/>
    <mergeCell ref="N82:N92"/>
    <mergeCell ref="O82:O92"/>
    <mergeCell ref="P82:P92"/>
    <mergeCell ref="C87:C92"/>
    <mergeCell ref="D87:D92"/>
    <mergeCell ref="L96:N96"/>
    <mergeCell ref="O96:P96"/>
    <mergeCell ref="L97:N97"/>
    <mergeCell ref="O97:P97"/>
    <mergeCell ref="B98:F102"/>
    <mergeCell ref="G98:K102"/>
    <mergeCell ref="L98:P100"/>
    <mergeCell ref="L101:O101"/>
    <mergeCell ref="L102:O102"/>
    <mergeCell ref="B107:P107"/>
    <mergeCell ref="A108:C108"/>
    <mergeCell ref="D108:I108"/>
    <mergeCell ref="J108:K108"/>
    <mergeCell ref="L108:P108"/>
    <mergeCell ref="B103:P103"/>
    <mergeCell ref="A104:P104"/>
    <mergeCell ref="B105:F105"/>
    <mergeCell ref="G105:K105"/>
    <mergeCell ref="L105:P105"/>
    <mergeCell ref="B106:F106"/>
    <mergeCell ref="G106:K106"/>
    <mergeCell ref="L106:P10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Planta y sección típica</vt:lpstr>
      <vt:lpstr>Aforo 1</vt:lpstr>
      <vt:lpstr>Aforo 2</vt:lpstr>
      <vt:lpstr>Aforo 3</vt:lpstr>
      <vt:lpstr>Aforo 4</vt:lpstr>
      <vt:lpstr>'Aforo 2'!Área_de_impresión</vt:lpstr>
      <vt:lpstr>'Aforo 3'!Área_de_impresión</vt:lpstr>
      <vt:lpstr>'Aforo 4'!Área_de_impresión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2019-05-16T15:47:38Z</dcterms:modified>
</cp:coreProperties>
</file>