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62" r:id="rId2"/>
    <sheet name="Aforo 2" sheetId="63" r:id="rId3"/>
    <sheet name="Aforo 3" sheetId="64" r:id="rId4"/>
    <sheet name="Aforo 4" sheetId="65" r:id="rId5"/>
    <sheet name="Aforo 5" sheetId="66" r:id="rId6"/>
    <sheet name="Aforo 6" sheetId="67" r:id="rId7"/>
  </sheets>
  <definedNames>
    <definedName name="_xlnm.Print_Area" localSheetId="1">'Aforo 1'!$B$1:$P$104</definedName>
    <definedName name="_xlnm.Print_Area" localSheetId="2">'Aforo 2'!$B$1:$P$104</definedName>
    <definedName name="_xlnm.Print_Area" localSheetId="3">'Aforo 3'!$B$1:$P$101</definedName>
    <definedName name="_xlnm.Print_Area" localSheetId="4">'Aforo 4'!$B$1:$P$104</definedName>
    <definedName name="_xlnm.Print_Area" localSheetId="5">'Aforo 5'!$B$1:$P$101</definedName>
    <definedName name="_xlnm.Print_Area" localSheetId="6">'Aforo 6'!$B$1:$P$98</definedName>
    <definedName name="_xlnm.Print_Titles" localSheetId="1">'Aforo 1'!$1:$15</definedName>
    <definedName name="_xlnm.Print_Titles" localSheetId="2">'Aforo 2'!$1:$15</definedName>
    <definedName name="_xlnm.Print_Titles" localSheetId="3">'Aforo 3'!$1:$15</definedName>
    <definedName name="_xlnm.Print_Titles" localSheetId="4">'Aforo 4'!$1:$15</definedName>
    <definedName name="_xlnm.Print_Titles" localSheetId="5">'Aforo 5'!$1:$15</definedName>
    <definedName name="_xlnm.Print_Titles" localSheetId="6">'Aforo 6'!$1:$15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67" l="1"/>
  <c r="D78" i="67"/>
  <c r="K73" i="67"/>
  <c r="E73" i="67"/>
  <c r="G82" i="67" s="1"/>
  <c r="B73" i="67"/>
  <c r="G72" i="67"/>
  <c r="G71" i="67"/>
  <c r="K70" i="67"/>
  <c r="G70" i="67"/>
  <c r="D70" i="67"/>
  <c r="G69" i="67"/>
  <c r="G68" i="67"/>
  <c r="G67" i="67"/>
  <c r="D67" i="67"/>
  <c r="D73" i="67" s="1"/>
  <c r="G66" i="67"/>
  <c r="G65" i="67"/>
  <c r="K64" i="67"/>
  <c r="G64" i="67"/>
  <c r="D64" i="67"/>
  <c r="G63" i="67"/>
  <c r="G62" i="67"/>
  <c r="K61" i="67"/>
  <c r="G61" i="67"/>
  <c r="D61" i="67"/>
  <c r="G60" i="67"/>
  <c r="G59" i="67"/>
  <c r="K58" i="67"/>
  <c r="G58" i="67"/>
  <c r="D58" i="67"/>
  <c r="G57" i="67"/>
  <c r="G56" i="67"/>
  <c r="K55" i="67"/>
  <c r="G55" i="67"/>
  <c r="D55" i="67"/>
  <c r="G54" i="67"/>
  <c r="G53" i="67"/>
  <c r="K52" i="67"/>
  <c r="G52" i="67"/>
  <c r="D52" i="67"/>
  <c r="G51" i="67"/>
  <c r="G50" i="67"/>
  <c r="K49" i="67"/>
  <c r="G49" i="67"/>
  <c r="D49" i="67"/>
  <c r="G48" i="67"/>
  <c r="G47" i="67"/>
  <c r="K46" i="67"/>
  <c r="G46" i="67"/>
  <c r="D46" i="67"/>
  <c r="G45" i="67"/>
  <c r="G44" i="67"/>
  <c r="K43" i="67"/>
  <c r="G43" i="67"/>
  <c r="D43" i="67"/>
  <c r="G42" i="67"/>
  <c r="G41" i="67"/>
  <c r="K40" i="67"/>
  <c r="G40" i="67"/>
  <c r="D40" i="67"/>
  <c r="G39" i="67"/>
  <c r="G38" i="67"/>
  <c r="K37" i="67"/>
  <c r="G37" i="67"/>
  <c r="D37" i="67"/>
  <c r="G36" i="67"/>
  <c r="G35" i="67"/>
  <c r="K34" i="67"/>
  <c r="G34" i="67"/>
  <c r="D34" i="67"/>
  <c r="G33" i="67"/>
  <c r="G32" i="67"/>
  <c r="K31" i="67"/>
  <c r="G31" i="67"/>
  <c r="D31" i="67"/>
  <c r="G30" i="67"/>
  <c r="G29" i="67"/>
  <c r="K28" i="67"/>
  <c r="G28" i="67"/>
  <c r="D28" i="67"/>
  <c r="G27" i="67"/>
  <c r="G26" i="67"/>
  <c r="K25" i="67"/>
  <c r="G25" i="67"/>
  <c r="D25" i="67"/>
  <c r="G24" i="67"/>
  <c r="G23" i="67"/>
  <c r="K22" i="67"/>
  <c r="G22" i="67"/>
  <c r="D22" i="67"/>
  <c r="G21" i="67"/>
  <c r="G20" i="67"/>
  <c r="K19" i="67"/>
  <c r="G19" i="67"/>
  <c r="D19" i="67"/>
  <c r="G18" i="67"/>
  <c r="G17" i="67"/>
  <c r="K16" i="67"/>
  <c r="G16" i="67"/>
  <c r="C16" i="67"/>
  <c r="C18" i="67" s="1"/>
  <c r="L16" i="67" l="1"/>
  <c r="C19" i="67"/>
  <c r="C21" i="67" s="1"/>
  <c r="G74" i="67"/>
  <c r="G80" i="67"/>
  <c r="G75" i="67"/>
  <c r="G81" i="67"/>
  <c r="G77" i="67"/>
  <c r="G76" i="67"/>
  <c r="G78" i="67"/>
  <c r="M16" i="67" l="1"/>
  <c r="C22" i="67"/>
  <c r="C24" i="67" s="1"/>
  <c r="L19" i="67"/>
  <c r="M19" i="67" s="1"/>
  <c r="C25" i="67" l="1"/>
  <c r="C27" i="67" s="1"/>
  <c r="L22" i="67"/>
  <c r="M22" i="67" s="1"/>
  <c r="C28" i="67" l="1"/>
  <c r="C30" i="67" s="1"/>
  <c r="L25" i="67"/>
  <c r="M25" i="67" s="1"/>
  <c r="C31" i="67" l="1"/>
  <c r="C33" i="67" s="1"/>
  <c r="L28" i="67"/>
  <c r="M28" i="67" s="1"/>
  <c r="C34" i="67" l="1"/>
  <c r="C36" i="67" s="1"/>
  <c r="L31" i="67"/>
  <c r="M31" i="67" l="1"/>
  <c r="C37" i="67"/>
  <c r="C39" i="67" s="1"/>
  <c r="L34" i="67"/>
  <c r="M34" i="67" s="1"/>
  <c r="C40" i="67" l="1"/>
  <c r="C42" i="67" s="1"/>
  <c r="L37" i="67"/>
  <c r="M37" i="67" s="1"/>
  <c r="C43" i="67" l="1"/>
  <c r="C45" i="67" s="1"/>
  <c r="L40" i="67"/>
  <c r="M40" i="67" s="1"/>
  <c r="C46" i="67" l="1"/>
  <c r="C48" i="67" s="1"/>
  <c r="L43" i="67"/>
  <c r="M43" i="67" s="1"/>
  <c r="C49" i="67" l="1"/>
  <c r="C51" i="67" s="1"/>
  <c r="L46" i="67"/>
  <c r="M46" i="67" s="1"/>
  <c r="C52" i="67" l="1"/>
  <c r="C54" i="67" s="1"/>
  <c r="L49" i="67"/>
  <c r="M49" i="67" s="1"/>
  <c r="C55" i="67" l="1"/>
  <c r="C57" i="67" s="1"/>
  <c r="L52" i="67"/>
  <c r="M52" i="67" s="1"/>
  <c r="C58" i="67" l="1"/>
  <c r="C60" i="67" s="1"/>
  <c r="L55" i="67"/>
  <c r="M55" i="67" s="1"/>
  <c r="C61" i="67" l="1"/>
  <c r="C63" i="67" s="1"/>
  <c r="L58" i="67"/>
  <c r="M58" i="67" s="1"/>
  <c r="C64" i="67" l="1"/>
  <c r="C66" i="67" s="1"/>
  <c r="L61" i="67"/>
  <c r="M61" i="67" s="1"/>
  <c r="C67" i="67" l="1"/>
  <c r="L64" i="67"/>
  <c r="M64" i="67" s="1"/>
  <c r="C73" i="67" l="1"/>
  <c r="C69" i="67"/>
  <c r="C70" i="67" l="1"/>
  <c r="C72" i="67" s="1"/>
  <c r="L70" i="67" s="1"/>
  <c r="M70" i="67" s="1"/>
  <c r="C78" i="67"/>
  <c r="L73" i="67" s="1"/>
  <c r="M73" i="67" l="1"/>
  <c r="L83" i="67"/>
  <c r="N73" i="67" l="1"/>
  <c r="M83" i="67"/>
  <c r="K83" i="67" l="1"/>
  <c r="N19" i="67"/>
  <c r="N16" i="67"/>
  <c r="N22" i="67"/>
  <c r="N25" i="67"/>
  <c r="N28" i="67"/>
  <c r="N34" i="67"/>
  <c r="N31" i="67"/>
  <c r="N37" i="67"/>
  <c r="N40" i="67"/>
  <c r="N43" i="67"/>
  <c r="N46" i="67"/>
  <c r="N49" i="67"/>
  <c r="N52" i="67"/>
  <c r="N55" i="67"/>
  <c r="N58" i="67"/>
  <c r="N61" i="67"/>
  <c r="N64" i="67"/>
  <c r="N70" i="67"/>
  <c r="N83" i="67" l="1"/>
  <c r="D81" i="66" l="1"/>
  <c r="K76" i="66"/>
  <c r="E76" i="66"/>
  <c r="G85" i="66" s="1"/>
  <c r="B76" i="66"/>
  <c r="G75" i="66"/>
  <c r="G74" i="66"/>
  <c r="K73" i="66"/>
  <c r="G73" i="66"/>
  <c r="D73" i="66"/>
  <c r="G72" i="66"/>
  <c r="G71" i="66"/>
  <c r="G70" i="66"/>
  <c r="D70" i="66"/>
  <c r="D76" i="66" s="1"/>
  <c r="G69" i="66"/>
  <c r="G68" i="66"/>
  <c r="K67" i="66"/>
  <c r="G67" i="66"/>
  <c r="D67" i="66"/>
  <c r="G66" i="66"/>
  <c r="G65" i="66"/>
  <c r="K64" i="66"/>
  <c r="G64" i="66"/>
  <c r="D64" i="66"/>
  <c r="G63" i="66"/>
  <c r="G62" i="66"/>
  <c r="K61" i="66"/>
  <c r="G61" i="66"/>
  <c r="D61" i="66"/>
  <c r="G60" i="66"/>
  <c r="G59" i="66"/>
  <c r="K58" i="66"/>
  <c r="G58" i="66"/>
  <c r="D58" i="66"/>
  <c r="G57" i="66"/>
  <c r="G56" i="66"/>
  <c r="K55" i="66"/>
  <c r="G55" i="66"/>
  <c r="D55" i="66"/>
  <c r="G54" i="66"/>
  <c r="G53" i="66"/>
  <c r="K52" i="66"/>
  <c r="G52" i="66"/>
  <c r="D52" i="66"/>
  <c r="G51" i="66"/>
  <c r="G50" i="66"/>
  <c r="K49" i="66"/>
  <c r="G49" i="66"/>
  <c r="D49" i="66"/>
  <c r="G48" i="66"/>
  <c r="G47" i="66"/>
  <c r="K46" i="66"/>
  <c r="G46" i="66"/>
  <c r="D46" i="66"/>
  <c r="G45" i="66"/>
  <c r="G44" i="66"/>
  <c r="K43" i="66"/>
  <c r="G43" i="66"/>
  <c r="D43" i="66"/>
  <c r="G42" i="66"/>
  <c r="G41" i="66"/>
  <c r="K40" i="66"/>
  <c r="G40" i="66"/>
  <c r="D40" i="66"/>
  <c r="G39" i="66"/>
  <c r="G38" i="66"/>
  <c r="K37" i="66"/>
  <c r="G37" i="66"/>
  <c r="D37" i="66"/>
  <c r="G36" i="66"/>
  <c r="G35" i="66"/>
  <c r="K34" i="66"/>
  <c r="G34" i="66"/>
  <c r="D34" i="66"/>
  <c r="G33" i="66"/>
  <c r="G32" i="66"/>
  <c r="K31" i="66"/>
  <c r="G31" i="66"/>
  <c r="D31" i="66"/>
  <c r="G30" i="66"/>
  <c r="G29" i="66"/>
  <c r="K28" i="66"/>
  <c r="G28" i="66"/>
  <c r="D28" i="66"/>
  <c r="G27" i="66"/>
  <c r="G26" i="66"/>
  <c r="K25" i="66"/>
  <c r="G25" i="66"/>
  <c r="D25" i="66"/>
  <c r="G24" i="66"/>
  <c r="G23" i="66"/>
  <c r="K22" i="66"/>
  <c r="G22" i="66"/>
  <c r="D22" i="66"/>
  <c r="G21" i="66"/>
  <c r="G20" i="66"/>
  <c r="K19" i="66"/>
  <c r="G19" i="66"/>
  <c r="D19" i="66"/>
  <c r="G18" i="66"/>
  <c r="G17" i="66"/>
  <c r="K16" i="66"/>
  <c r="G16" i="66"/>
  <c r="C16" i="66"/>
  <c r="C18" i="66" s="1"/>
  <c r="L52" i="66" l="1"/>
  <c r="M52" i="66" s="1"/>
  <c r="C19" i="66"/>
  <c r="C21" i="66" s="1"/>
  <c r="C22" i="66" s="1"/>
  <c r="C24" i="66" s="1"/>
  <c r="C25" i="66" s="1"/>
  <c r="C27" i="66" s="1"/>
  <c r="C28" i="66" s="1"/>
  <c r="C30" i="66" s="1"/>
  <c r="C31" i="66" s="1"/>
  <c r="C33" i="66" s="1"/>
  <c r="C34" i="66" s="1"/>
  <c r="C36" i="66" s="1"/>
  <c r="C37" i="66" s="1"/>
  <c r="C39" i="66" s="1"/>
  <c r="C40" i="66" s="1"/>
  <c r="C42" i="66" s="1"/>
  <c r="C43" i="66" s="1"/>
  <c r="C45" i="66" s="1"/>
  <c r="C46" i="66" s="1"/>
  <c r="C48" i="66" s="1"/>
  <c r="C49" i="66" s="1"/>
  <c r="C51" i="66" s="1"/>
  <c r="C52" i="66" s="1"/>
  <c r="C54" i="66" s="1"/>
  <c r="C55" i="66" s="1"/>
  <c r="C57" i="66" s="1"/>
  <c r="C58" i="66" s="1"/>
  <c r="C60" i="66" s="1"/>
  <c r="C61" i="66" s="1"/>
  <c r="C63" i="66" s="1"/>
  <c r="C64" i="66" s="1"/>
  <c r="C66" i="66" s="1"/>
  <c r="C67" i="66" s="1"/>
  <c r="C69" i="66" s="1"/>
  <c r="C70" i="66" s="1"/>
  <c r="L16" i="66"/>
  <c r="M22" i="66"/>
  <c r="L19" i="66"/>
  <c r="M19" i="66" s="1"/>
  <c r="L31" i="66"/>
  <c r="M31" i="66" s="1"/>
  <c r="L67" i="66"/>
  <c r="M67" i="66" s="1"/>
  <c r="L28" i="66"/>
  <c r="M46" i="66"/>
  <c r="L64" i="66"/>
  <c r="M64" i="66" s="1"/>
  <c r="L22" i="66"/>
  <c r="M28" i="66"/>
  <c r="L34" i="66"/>
  <c r="M34" i="66" s="1"/>
  <c r="L46" i="66"/>
  <c r="L58" i="66"/>
  <c r="M58" i="66" s="1"/>
  <c r="G80" i="66"/>
  <c r="G82" i="66"/>
  <c r="G77" i="66"/>
  <c r="G83" i="66"/>
  <c r="G78" i="66"/>
  <c r="G84" i="66"/>
  <c r="G79" i="66"/>
  <c r="G81" i="66"/>
  <c r="C76" i="66" l="1"/>
  <c r="C72" i="66"/>
  <c r="L61" i="66"/>
  <c r="M61" i="66" s="1"/>
  <c r="L55" i="66"/>
  <c r="M55" i="66" s="1"/>
  <c r="M16" i="66"/>
  <c r="L49" i="66"/>
  <c r="M49" i="66" s="1"/>
  <c r="L43" i="66"/>
  <c r="M43" i="66" s="1"/>
  <c r="L40" i="66"/>
  <c r="M40" i="66" s="1"/>
  <c r="L37" i="66"/>
  <c r="M37" i="66" s="1"/>
  <c r="L25" i="66"/>
  <c r="M25" i="66" s="1"/>
  <c r="C73" i="66" l="1"/>
  <c r="C75" i="66" s="1"/>
  <c r="L73" i="66" s="1"/>
  <c r="M73" i="66" s="1"/>
  <c r="M86" i="66" s="1"/>
  <c r="C81" i="66"/>
  <c r="L76" i="66" s="1"/>
  <c r="M76" i="66" s="1"/>
  <c r="L86" i="66"/>
  <c r="K86" i="66" l="1"/>
  <c r="N58" i="66"/>
  <c r="N22" i="66"/>
  <c r="N64" i="66"/>
  <c r="N28" i="66"/>
  <c r="N31" i="66"/>
  <c r="N46" i="66"/>
  <c r="N52" i="66"/>
  <c r="N34" i="66"/>
  <c r="N67" i="66"/>
  <c r="N19" i="66"/>
  <c r="N16" i="66"/>
  <c r="N86" i="66" s="1"/>
  <c r="N25" i="66"/>
  <c r="N49" i="66"/>
  <c r="N43" i="66"/>
  <c r="N55" i="66"/>
  <c r="N40" i="66"/>
  <c r="N61" i="66"/>
  <c r="N37" i="66"/>
  <c r="N76" i="66"/>
  <c r="N73" i="66"/>
  <c r="D84" i="65" l="1"/>
  <c r="G83" i="65"/>
  <c r="K79" i="65"/>
  <c r="E79" i="65"/>
  <c r="B79" i="65"/>
  <c r="G78" i="65"/>
  <c r="G77" i="65"/>
  <c r="K76" i="65"/>
  <c r="G76" i="65"/>
  <c r="D76" i="65"/>
  <c r="G75" i="65"/>
  <c r="G74" i="65"/>
  <c r="G73" i="65"/>
  <c r="D73" i="65"/>
  <c r="D79" i="65" s="1"/>
  <c r="G72" i="65"/>
  <c r="G71" i="65"/>
  <c r="K70" i="65"/>
  <c r="G70" i="65"/>
  <c r="D70" i="65"/>
  <c r="G69" i="65"/>
  <c r="G68" i="65"/>
  <c r="K67" i="65"/>
  <c r="G67" i="65"/>
  <c r="D67" i="65"/>
  <c r="G66" i="65"/>
  <c r="G65" i="65"/>
  <c r="K64" i="65"/>
  <c r="G64" i="65"/>
  <c r="D64" i="65"/>
  <c r="G63" i="65"/>
  <c r="G62" i="65"/>
  <c r="K61" i="65"/>
  <c r="G61" i="65"/>
  <c r="D61" i="65"/>
  <c r="G60" i="65"/>
  <c r="G59" i="65"/>
  <c r="K58" i="65"/>
  <c r="G58" i="65"/>
  <c r="D58" i="65"/>
  <c r="G57" i="65"/>
  <c r="G56" i="65"/>
  <c r="K55" i="65"/>
  <c r="G55" i="65"/>
  <c r="D55" i="65"/>
  <c r="G54" i="65"/>
  <c r="G53" i="65"/>
  <c r="K52" i="65"/>
  <c r="G52" i="65"/>
  <c r="D52" i="65"/>
  <c r="G51" i="65"/>
  <c r="G50" i="65"/>
  <c r="K49" i="65"/>
  <c r="G49" i="65"/>
  <c r="D49" i="65"/>
  <c r="G48" i="65"/>
  <c r="G47" i="65"/>
  <c r="K46" i="65"/>
  <c r="G46" i="65"/>
  <c r="D46" i="65"/>
  <c r="G45" i="65"/>
  <c r="G44" i="65"/>
  <c r="K43" i="65"/>
  <c r="G43" i="65"/>
  <c r="D43" i="65"/>
  <c r="G42" i="65"/>
  <c r="G41" i="65"/>
  <c r="K40" i="65"/>
  <c r="G40" i="65"/>
  <c r="D40" i="65"/>
  <c r="G39" i="65"/>
  <c r="G38" i="65"/>
  <c r="K37" i="65"/>
  <c r="G37" i="65"/>
  <c r="D37" i="65"/>
  <c r="G36" i="65"/>
  <c r="G35" i="65"/>
  <c r="K34" i="65"/>
  <c r="G34" i="65"/>
  <c r="D34" i="65"/>
  <c r="G33" i="65"/>
  <c r="G32" i="65"/>
  <c r="K31" i="65"/>
  <c r="G31" i="65"/>
  <c r="D31" i="65"/>
  <c r="G30" i="65"/>
  <c r="G29" i="65"/>
  <c r="K28" i="65"/>
  <c r="G28" i="65"/>
  <c r="D28" i="65"/>
  <c r="G27" i="65"/>
  <c r="G26" i="65"/>
  <c r="K25" i="65"/>
  <c r="G25" i="65"/>
  <c r="D25" i="65"/>
  <c r="G24" i="65"/>
  <c r="G23" i="65"/>
  <c r="K22" i="65"/>
  <c r="G22" i="65"/>
  <c r="D22" i="65"/>
  <c r="G21" i="65"/>
  <c r="G20" i="65"/>
  <c r="K19" i="65"/>
  <c r="G19" i="65"/>
  <c r="D19" i="65"/>
  <c r="C19" i="65"/>
  <c r="C21" i="65" s="1"/>
  <c r="G18" i="65"/>
  <c r="G17" i="65"/>
  <c r="M16" i="65"/>
  <c r="K16" i="65"/>
  <c r="G16" i="65"/>
  <c r="C16" i="65"/>
  <c r="C18" i="65" s="1"/>
  <c r="L16" i="65" s="1"/>
  <c r="C22" i="65" l="1"/>
  <c r="C24" i="65" s="1"/>
  <c r="C25" i="65" s="1"/>
  <c r="C27" i="65" s="1"/>
  <c r="L19" i="65"/>
  <c r="L22" i="65"/>
  <c r="M22" i="65" s="1"/>
  <c r="G88" i="65"/>
  <c r="G84" i="65"/>
  <c r="G82" i="65"/>
  <c r="G87" i="65"/>
  <c r="G81" i="65"/>
  <c r="G86" i="65"/>
  <c r="G80" i="65"/>
  <c r="G85" i="65"/>
  <c r="M19" i="65"/>
  <c r="C28" i="65" l="1"/>
  <c r="C30" i="65" s="1"/>
  <c r="L25" i="65"/>
  <c r="M25" i="65" s="1"/>
  <c r="C31" i="65" l="1"/>
  <c r="C33" i="65" s="1"/>
  <c r="L28" i="65"/>
  <c r="M28" i="65" s="1"/>
  <c r="C34" i="65" l="1"/>
  <c r="C36" i="65" s="1"/>
  <c r="L31" i="65"/>
  <c r="M31" i="65" s="1"/>
  <c r="C37" i="65" l="1"/>
  <c r="C39" i="65" s="1"/>
  <c r="L34" i="65"/>
  <c r="M34" i="65" s="1"/>
  <c r="C40" i="65" l="1"/>
  <c r="C42" i="65" s="1"/>
  <c r="L37" i="65"/>
  <c r="M37" i="65" s="1"/>
  <c r="C43" i="65" l="1"/>
  <c r="C45" i="65" s="1"/>
  <c r="L40" i="65"/>
  <c r="M40" i="65" s="1"/>
  <c r="C46" i="65" l="1"/>
  <c r="C48" i="65" s="1"/>
  <c r="L43" i="65"/>
  <c r="M43" i="65" s="1"/>
  <c r="C49" i="65" l="1"/>
  <c r="C51" i="65" s="1"/>
  <c r="L46" i="65"/>
  <c r="M46" i="65" s="1"/>
  <c r="C52" i="65" l="1"/>
  <c r="C54" i="65" s="1"/>
  <c r="L49" i="65"/>
  <c r="M49" i="65" s="1"/>
  <c r="C55" i="65" l="1"/>
  <c r="C57" i="65" s="1"/>
  <c r="L52" i="65"/>
  <c r="M52" i="65" s="1"/>
  <c r="C58" i="65" l="1"/>
  <c r="C60" i="65" s="1"/>
  <c r="L55" i="65"/>
  <c r="M55" i="65" s="1"/>
  <c r="C61" i="65" l="1"/>
  <c r="C63" i="65" s="1"/>
  <c r="L58" i="65"/>
  <c r="M58" i="65" s="1"/>
  <c r="C64" i="65" l="1"/>
  <c r="C66" i="65" s="1"/>
  <c r="L61" i="65"/>
  <c r="M61" i="65" s="1"/>
  <c r="C67" i="65" l="1"/>
  <c r="C69" i="65" s="1"/>
  <c r="L64" i="65"/>
  <c r="M64" i="65" s="1"/>
  <c r="C70" i="65" l="1"/>
  <c r="C72" i="65" s="1"/>
  <c r="L67" i="65"/>
  <c r="M67" i="65" s="1"/>
  <c r="C73" i="65" l="1"/>
  <c r="L70" i="65"/>
  <c r="M70" i="65" s="1"/>
  <c r="C79" i="65" l="1"/>
  <c r="C75" i="65"/>
  <c r="C76" i="65" l="1"/>
  <c r="C78" i="65" s="1"/>
  <c r="L76" i="65" s="1"/>
  <c r="M76" i="65" s="1"/>
  <c r="C84" i="65"/>
  <c r="L79" i="65" s="1"/>
  <c r="M79" i="65" l="1"/>
  <c r="L89" i="65"/>
  <c r="M89" i="65" l="1"/>
  <c r="K89" i="65" l="1"/>
  <c r="N16" i="65"/>
  <c r="N22" i="65"/>
  <c r="N19" i="65"/>
  <c r="N25" i="65"/>
  <c r="N28" i="65"/>
  <c r="N31" i="65"/>
  <c r="N34" i="65"/>
  <c r="N37" i="65"/>
  <c r="N40" i="65"/>
  <c r="N43" i="65"/>
  <c r="N46" i="65"/>
  <c r="N49" i="65"/>
  <c r="N52" i="65"/>
  <c r="N55" i="65"/>
  <c r="N58" i="65"/>
  <c r="N61" i="65"/>
  <c r="N64" i="65"/>
  <c r="N67" i="65"/>
  <c r="N70" i="65"/>
  <c r="N76" i="65"/>
  <c r="N79" i="65"/>
  <c r="N89" i="65" l="1"/>
  <c r="D81" i="64" l="1"/>
  <c r="G80" i="64"/>
  <c r="K76" i="64"/>
  <c r="E76" i="64"/>
  <c r="B76" i="64"/>
  <c r="G75" i="64"/>
  <c r="G74" i="64"/>
  <c r="K73" i="64"/>
  <c r="G73" i="64"/>
  <c r="D73" i="64"/>
  <c r="G72" i="64"/>
  <c r="G71" i="64"/>
  <c r="K70" i="64"/>
  <c r="G70" i="64"/>
  <c r="D70" i="64"/>
  <c r="G69" i="64"/>
  <c r="G68" i="64"/>
  <c r="K67" i="64"/>
  <c r="G67" i="64"/>
  <c r="D67" i="64"/>
  <c r="G66" i="64"/>
  <c r="G65" i="64"/>
  <c r="K64" i="64"/>
  <c r="G64" i="64"/>
  <c r="D64" i="64"/>
  <c r="G63" i="64"/>
  <c r="G62" i="64"/>
  <c r="K61" i="64"/>
  <c r="G61" i="64"/>
  <c r="D61" i="64"/>
  <c r="G60" i="64"/>
  <c r="G59" i="64"/>
  <c r="K58" i="64"/>
  <c r="G58" i="64"/>
  <c r="D58" i="64"/>
  <c r="G57" i="64"/>
  <c r="G56" i="64"/>
  <c r="K55" i="64"/>
  <c r="G55" i="64"/>
  <c r="D55" i="64"/>
  <c r="G54" i="64"/>
  <c r="G53" i="64"/>
  <c r="K52" i="64"/>
  <c r="G52" i="64"/>
  <c r="D52" i="64"/>
  <c r="G51" i="64"/>
  <c r="G50" i="64"/>
  <c r="K49" i="64"/>
  <c r="G49" i="64"/>
  <c r="D49" i="64"/>
  <c r="G48" i="64"/>
  <c r="G47" i="64"/>
  <c r="K46" i="64"/>
  <c r="G46" i="64"/>
  <c r="D46" i="64"/>
  <c r="G45" i="64"/>
  <c r="G44" i="64"/>
  <c r="G43" i="64"/>
  <c r="D43" i="64"/>
  <c r="D76" i="64" s="1"/>
  <c r="G42" i="64"/>
  <c r="G41" i="64"/>
  <c r="K40" i="64"/>
  <c r="G40" i="64"/>
  <c r="D40" i="64"/>
  <c r="G39" i="64"/>
  <c r="G38" i="64"/>
  <c r="K37" i="64"/>
  <c r="G37" i="64"/>
  <c r="D37" i="64"/>
  <c r="G36" i="64"/>
  <c r="G35" i="64"/>
  <c r="K34" i="64"/>
  <c r="G34" i="64"/>
  <c r="D34" i="64"/>
  <c r="G33" i="64"/>
  <c r="G32" i="64"/>
  <c r="K31" i="64"/>
  <c r="G31" i="64"/>
  <c r="D31" i="64"/>
  <c r="G30" i="64"/>
  <c r="G29" i="64"/>
  <c r="K28" i="64"/>
  <c r="G28" i="64"/>
  <c r="D28" i="64"/>
  <c r="G27" i="64"/>
  <c r="G26" i="64"/>
  <c r="K25" i="64"/>
  <c r="G25" i="64"/>
  <c r="D25" i="64"/>
  <c r="G24" i="64"/>
  <c r="G23" i="64"/>
  <c r="K22" i="64"/>
  <c r="G22" i="64"/>
  <c r="D22" i="64"/>
  <c r="G21" i="64"/>
  <c r="G20" i="64"/>
  <c r="K19" i="64"/>
  <c r="G19" i="64"/>
  <c r="D19" i="64"/>
  <c r="G18" i="64"/>
  <c r="C18" i="64"/>
  <c r="C19" i="64" s="1"/>
  <c r="C21" i="64" s="1"/>
  <c r="C22" i="64" s="1"/>
  <c r="C24" i="64" s="1"/>
  <c r="G17" i="64"/>
  <c r="K16" i="64"/>
  <c r="G16" i="64"/>
  <c r="C16" i="64"/>
  <c r="C25" i="64" l="1"/>
  <c r="C27" i="64" s="1"/>
  <c r="C28" i="64" s="1"/>
  <c r="C30" i="64" s="1"/>
  <c r="L22" i="64"/>
  <c r="M22" i="64"/>
  <c r="L25" i="64"/>
  <c r="M25" i="64" s="1"/>
  <c r="G85" i="64"/>
  <c r="G81" i="64"/>
  <c r="G79" i="64"/>
  <c r="G84" i="64"/>
  <c r="G78" i="64"/>
  <c r="G83" i="64"/>
  <c r="G77" i="64"/>
  <c r="L16" i="64"/>
  <c r="L19" i="64"/>
  <c r="M19" i="64" s="1"/>
  <c r="G82" i="64"/>
  <c r="M16" i="64" l="1"/>
  <c r="C31" i="64"/>
  <c r="C33" i="64" s="1"/>
  <c r="L28" i="64"/>
  <c r="M28" i="64" s="1"/>
  <c r="C34" i="64" l="1"/>
  <c r="C36" i="64" s="1"/>
  <c r="L31" i="64"/>
  <c r="M31" i="64" s="1"/>
  <c r="C37" i="64" l="1"/>
  <c r="C39" i="64" s="1"/>
  <c r="L34" i="64"/>
  <c r="M34" i="64" l="1"/>
  <c r="C40" i="64"/>
  <c r="C42" i="64" s="1"/>
  <c r="L37" i="64"/>
  <c r="M37" i="64" s="1"/>
  <c r="C43" i="64" l="1"/>
  <c r="L40" i="64"/>
  <c r="M40" i="64" s="1"/>
  <c r="C45" i="64" l="1"/>
  <c r="C76" i="64"/>
  <c r="C81" i="64" l="1"/>
  <c r="L76" i="64" s="1"/>
  <c r="C46" i="64"/>
  <c r="C48" i="64" s="1"/>
  <c r="C49" i="64" l="1"/>
  <c r="C51" i="64" s="1"/>
  <c r="L46" i="64"/>
  <c r="M46" i="64" s="1"/>
  <c r="M76" i="64"/>
  <c r="C52" i="64" l="1"/>
  <c r="C54" i="64" s="1"/>
  <c r="L49" i="64"/>
  <c r="C55" i="64" l="1"/>
  <c r="C57" i="64" s="1"/>
  <c r="L52" i="64"/>
  <c r="M52" i="64" s="1"/>
  <c r="M49" i="64"/>
  <c r="C58" i="64" l="1"/>
  <c r="C60" i="64" s="1"/>
  <c r="L55" i="64"/>
  <c r="C61" i="64" l="1"/>
  <c r="C63" i="64" s="1"/>
  <c r="L58" i="64"/>
  <c r="M58" i="64" s="1"/>
  <c r="M55" i="64"/>
  <c r="C64" i="64" l="1"/>
  <c r="C66" i="64" s="1"/>
  <c r="L61" i="64"/>
  <c r="M61" i="64" l="1"/>
  <c r="C67" i="64"/>
  <c r="C69" i="64" s="1"/>
  <c r="L64" i="64"/>
  <c r="M64" i="64" s="1"/>
  <c r="C70" i="64" l="1"/>
  <c r="C72" i="64" s="1"/>
  <c r="L67" i="64"/>
  <c r="M67" i="64" s="1"/>
  <c r="C73" i="64" l="1"/>
  <c r="C75" i="64" s="1"/>
  <c r="L73" i="64" s="1"/>
  <c r="L70" i="64"/>
  <c r="M70" i="64" s="1"/>
  <c r="M73" i="64" l="1"/>
  <c r="L86" i="64"/>
  <c r="M86" i="64" l="1"/>
  <c r="K86" i="64" l="1"/>
  <c r="N19" i="64"/>
  <c r="N25" i="64"/>
  <c r="N22" i="64"/>
  <c r="N28" i="64"/>
  <c r="N16" i="64"/>
  <c r="N31" i="64"/>
  <c r="N37" i="64"/>
  <c r="N34" i="64"/>
  <c r="N40" i="64"/>
  <c r="N46" i="64"/>
  <c r="N76" i="64"/>
  <c r="N49" i="64"/>
  <c r="N52" i="64"/>
  <c r="N58" i="64"/>
  <c r="N55" i="64"/>
  <c r="N61" i="64"/>
  <c r="N64" i="64"/>
  <c r="N67" i="64"/>
  <c r="N70" i="64"/>
  <c r="N73" i="64"/>
  <c r="N86" i="64" l="1"/>
  <c r="D84" i="63" l="1"/>
  <c r="K79" i="63"/>
  <c r="E79" i="63"/>
  <c r="G88" i="63" s="1"/>
  <c r="B79" i="63"/>
  <c r="G78" i="63"/>
  <c r="G77" i="63"/>
  <c r="K76" i="63"/>
  <c r="G76" i="63"/>
  <c r="D76" i="63"/>
  <c r="G75" i="63"/>
  <c r="G74" i="63"/>
  <c r="K73" i="63"/>
  <c r="G73" i="63"/>
  <c r="D73" i="63"/>
  <c r="G72" i="63"/>
  <c r="G71" i="63"/>
  <c r="K70" i="63"/>
  <c r="G70" i="63"/>
  <c r="D70" i="63"/>
  <c r="G69" i="63"/>
  <c r="G68" i="63"/>
  <c r="K67" i="63"/>
  <c r="G67" i="63"/>
  <c r="D67" i="63"/>
  <c r="G66" i="63"/>
  <c r="G65" i="63"/>
  <c r="K64" i="63"/>
  <c r="G64" i="63"/>
  <c r="D64" i="63"/>
  <c r="G63" i="63"/>
  <c r="G62" i="63"/>
  <c r="K61" i="63"/>
  <c r="G61" i="63"/>
  <c r="D61" i="63"/>
  <c r="G60" i="63"/>
  <c r="G59" i="63"/>
  <c r="K58" i="63"/>
  <c r="G58" i="63"/>
  <c r="D58" i="63"/>
  <c r="G57" i="63"/>
  <c r="G56" i="63"/>
  <c r="K55" i="63"/>
  <c r="G55" i="63"/>
  <c r="D55" i="63"/>
  <c r="G54" i="63"/>
  <c r="G53" i="63"/>
  <c r="K52" i="63"/>
  <c r="G52" i="63"/>
  <c r="D52" i="63"/>
  <c r="G51" i="63"/>
  <c r="G50" i="63"/>
  <c r="G49" i="63"/>
  <c r="D49" i="63"/>
  <c r="D79" i="63" s="1"/>
  <c r="G48" i="63"/>
  <c r="G47" i="63"/>
  <c r="K46" i="63"/>
  <c r="G46" i="63"/>
  <c r="D46" i="63"/>
  <c r="G45" i="63"/>
  <c r="G44" i="63"/>
  <c r="K43" i="63"/>
  <c r="G43" i="63"/>
  <c r="D43" i="63"/>
  <c r="G42" i="63"/>
  <c r="G41" i="63"/>
  <c r="K40" i="63"/>
  <c r="G40" i="63"/>
  <c r="D40" i="63"/>
  <c r="G39" i="63"/>
  <c r="G38" i="63"/>
  <c r="K37" i="63"/>
  <c r="G37" i="63"/>
  <c r="D37" i="63"/>
  <c r="G36" i="63"/>
  <c r="G35" i="63"/>
  <c r="K34" i="63"/>
  <c r="G34" i="63"/>
  <c r="D34" i="63"/>
  <c r="G33" i="63"/>
  <c r="G32" i="63"/>
  <c r="K31" i="63"/>
  <c r="G31" i="63"/>
  <c r="D31" i="63"/>
  <c r="G30" i="63"/>
  <c r="G29" i="63"/>
  <c r="K28" i="63"/>
  <c r="G28" i="63"/>
  <c r="D28" i="63"/>
  <c r="G27" i="63"/>
  <c r="G26" i="63"/>
  <c r="K25" i="63"/>
  <c r="G25" i="63"/>
  <c r="D25" i="63"/>
  <c r="G24" i="63"/>
  <c r="G23" i="63"/>
  <c r="K22" i="63"/>
  <c r="G22" i="63"/>
  <c r="D22" i="63"/>
  <c r="G21" i="63"/>
  <c r="G20" i="63"/>
  <c r="K19" i="63"/>
  <c r="G19" i="63"/>
  <c r="D19" i="63"/>
  <c r="G18" i="63"/>
  <c r="G17" i="63"/>
  <c r="K16" i="63"/>
  <c r="G16" i="63"/>
  <c r="C16" i="63"/>
  <c r="C18" i="63" s="1"/>
  <c r="L16" i="63" l="1"/>
  <c r="C19" i="63"/>
  <c r="C21" i="63" s="1"/>
  <c r="G83" i="63"/>
  <c r="G80" i="63"/>
  <c r="G81" i="63"/>
  <c r="G87" i="63"/>
  <c r="G85" i="63"/>
  <c r="G86" i="63"/>
  <c r="G82" i="63"/>
  <c r="G84" i="63"/>
  <c r="M16" i="63" l="1"/>
  <c r="C22" i="63"/>
  <c r="C24" i="63" s="1"/>
  <c r="L19" i="63"/>
  <c r="M19" i="63" s="1"/>
  <c r="C25" i="63" l="1"/>
  <c r="C27" i="63" s="1"/>
  <c r="L22" i="63"/>
  <c r="M22" i="63" s="1"/>
  <c r="C28" i="63" l="1"/>
  <c r="C30" i="63" s="1"/>
  <c r="L25" i="63"/>
  <c r="M25" i="63" s="1"/>
  <c r="C31" i="63" l="1"/>
  <c r="C33" i="63" s="1"/>
  <c r="L28" i="63"/>
  <c r="M28" i="63" s="1"/>
  <c r="C34" i="63" l="1"/>
  <c r="C36" i="63" s="1"/>
  <c r="L31" i="63"/>
  <c r="M31" i="63" l="1"/>
  <c r="C37" i="63"/>
  <c r="C39" i="63" s="1"/>
  <c r="L34" i="63"/>
  <c r="M34" i="63" s="1"/>
  <c r="C40" i="63" l="1"/>
  <c r="C42" i="63" s="1"/>
  <c r="L37" i="63"/>
  <c r="M37" i="63" s="1"/>
  <c r="C43" i="63" l="1"/>
  <c r="C45" i="63" s="1"/>
  <c r="L40" i="63"/>
  <c r="M40" i="63" s="1"/>
  <c r="C46" i="63" l="1"/>
  <c r="C48" i="63" s="1"/>
  <c r="L43" i="63"/>
  <c r="M43" i="63" s="1"/>
  <c r="C49" i="63" l="1"/>
  <c r="L46" i="63"/>
  <c r="M46" i="63" s="1"/>
  <c r="C79" i="63" l="1"/>
  <c r="C51" i="63"/>
  <c r="C52" i="63" l="1"/>
  <c r="C54" i="63" s="1"/>
  <c r="C84" i="63"/>
  <c r="L79" i="63" s="1"/>
  <c r="M79" i="63" l="1"/>
  <c r="C55" i="63"/>
  <c r="C57" i="63" s="1"/>
  <c r="L52" i="63"/>
  <c r="M52" i="63" s="1"/>
  <c r="C58" i="63" l="1"/>
  <c r="C60" i="63" s="1"/>
  <c r="L55" i="63"/>
  <c r="M55" i="63" s="1"/>
  <c r="C61" i="63" l="1"/>
  <c r="C63" i="63" s="1"/>
  <c r="L58" i="63"/>
  <c r="M58" i="63" s="1"/>
  <c r="C64" i="63" l="1"/>
  <c r="C66" i="63" s="1"/>
  <c r="L61" i="63"/>
  <c r="M61" i="63" s="1"/>
  <c r="C67" i="63" l="1"/>
  <c r="C69" i="63" s="1"/>
  <c r="L64" i="63"/>
  <c r="M64" i="63" s="1"/>
  <c r="C70" i="63" l="1"/>
  <c r="C72" i="63" s="1"/>
  <c r="L67" i="63"/>
  <c r="M67" i="63" s="1"/>
  <c r="C73" i="63" l="1"/>
  <c r="C75" i="63" s="1"/>
  <c r="L70" i="63"/>
  <c r="M70" i="63" s="1"/>
  <c r="C76" i="63" l="1"/>
  <c r="C78" i="63" s="1"/>
  <c r="L76" i="63" s="1"/>
  <c r="L73" i="63"/>
  <c r="M73" i="63" s="1"/>
  <c r="M76" i="63" l="1"/>
  <c r="L89" i="63"/>
  <c r="M89" i="63" l="1"/>
  <c r="K89" i="63" l="1"/>
  <c r="N19" i="63"/>
  <c r="N16" i="63"/>
  <c r="N22" i="63"/>
  <c r="N25" i="63"/>
  <c r="N28" i="63"/>
  <c r="N34" i="63"/>
  <c r="N31" i="63"/>
  <c r="N37" i="63"/>
  <c r="N40" i="63"/>
  <c r="N43" i="63"/>
  <c r="N46" i="63"/>
  <c r="N52" i="63"/>
  <c r="N79" i="63"/>
  <c r="N55" i="63"/>
  <c r="N58" i="63"/>
  <c r="N61" i="63"/>
  <c r="N64" i="63"/>
  <c r="N67" i="63"/>
  <c r="N70" i="63"/>
  <c r="N73" i="63"/>
  <c r="N76" i="63"/>
  <c r="N89" i="63" l="1"/>
  <c r="G88" i="62" l="1"/>
  <c r="G87" i="62"/>
  <c r="G86" i="62"/>
  <c r="G85" i="62"/>
  <c r="G84" i="62"/>
  <c r="G83" i="62"/>
  <c r="G82" i="62"/>
  <c r="G81" i="62"/>
  <c r="G80" i="62"/>
  <c r="L79" i="62"/>
  <c r="K79" i="62"/>
  <c r="M79" i="62" s="1"/>
  <c r="G78" i="62"/>
  <c r="G77" i="62"/>
  <c r="K76" i="62"/>
  <c r="G76" i="62"/>
  <c r="D76" i="62"/>
  <c r="G75" i="62"/>
  <c r="G74" i="62"/>
  <c r="K73" i="62"/>
  <c r="G73" i="62"/>
  <c r="D73" i="62"/>
  <c r="G72" i="62"/>
  <c r="G71" i="62"/>
  <c r="K70" i="62"/>
  <c r="G70" i="62"/>
  <c r="D70" i="62"/>
  <c r="G69" i="62"/>
  <c r="G68" i="62"/>
  <c r="K67" i="62"/>
  <c r="G67" i="62"/>
  <c r="D67" i="62"/>
  <c r="G66" i="62"/>
  <c r="G65" i="62"/>
  <c r="K64" i="62"/>
  <c r="G64" i="62"/>
  <c r="D64" i="62"/>
  <c r="G63" i="62"/>
  <c r="G62" i="62"/>
  <c r="K61" i="62"/>
  <c r="G61" i="62"/>
  <c r="D61" i="62"/>
  <c r="G60" i="62"/>
  <c r="G59" i="62"/>
  <c r="K58" i="62"/>
  <c r="G58" i="62"/>
  <c r="D58" i="62"/>
  <c r="G57" i="62"/>
  <c r="G56" i="62"/>
  <c r="K55" i="62"/>
  <c r="G55" i="62"/>
  <c r="D55" i="62"/>
  <c r="G54" i="62"/>
  <c r="G53" i="62"/>
  <c r="K52" i="62"/>
  <c r="G52" i="62"/>
  <c r="D52" i="62"/>
  <c r="G51" i="62"/>
  <c r="G50" i="62"/>
  <c r="G49" i="62"/>
  <c r="D49" i="62"/>
  <c r="G48" i="62"/>
  <c r="G47" i="62"/>
  <c r="K46" i="62"/>
  <c r="G46" i="62"/>
  <c r="D46" i="62"/>
  <c r="G45" i="62"/>
  <c r="G44" i="62"/>
  <c r="K43" i="62"/>
  <c r="G43" i="62"/>
  <c r="D43" i="62"/>
  <c r="G42" i="62"/>
  <c r="G41" i="62"/>
  <c r="K40" i="62"/>
  <c r="G40" i="62"/>
  <c r="D40" i="62"/>
  <c r="G39" i="62"/>
  <c r="G38" i="62"/>
  <c r="K37" i="62"/>
  <c r="G37" i="62"/>
  <c r="D37" i="62"/>
  <c r="G36" i="62"/>
  <c r="G35" i="62"/>
  <c r="K34" i="62"/>
  <c r="G34" i="62"/>
  <c r="D34" i="62"/>
  <c r="G33" i="62"/>
  <c r="G32" i="62"/>
  <c r="K31" i="62"/>
  <c r="G31" i="62"/>
  <c r="D31" i="62"/>
  <c r="G30" i="62"/>
  <c r="G29" i="62"/>
  <c r="K28" i="62"/>
  <c r="G28" i="62"/>
  <c r="D28" i="62"/>
  <c r="G27" i="62"/>
  <c r="G26" i="62"/>
  <c r="K25" i="62"/>
  <c r="G25" i="62"/>
  <c r="D25" i="62"/>
  <c r="G24" i="62"/>
  <c r="G23" i="62"/>
  <c r="K22" i="62"/>
  <c r="G22" i="62"/>
  <c r="D22" i="62"/>
  <c r="G21" i="62"/>
  <c r="G20" i="62"/>
  <c r="K19" i="62"/>
  <c r="G19" i="62"/>
  <c r="D19" i="62"/>
  <c r="G18" i="62"/>
  <c r="G17" i="62"/>
  <c r="K16" i="62"/>
  <c r="G16" i="62"/>
  <c r="C16" i="62"/>
  <c r="C18" i="62" s="1"/>
  <c r="C19" i="62" l="1"/>
  <c r="C21" i="62" s="1"/>
  <c r="C22" i="62" s="1"/>
  <c r="C24" i="62" s="1"/>
  <c r="C25" i="62" s="1"/>
  <c r="C27" i="62" s="1"/>
  <c r="C28" i="62" s="1"/>
  <c r="C30" i="62" s="1"/>
  <c r="C31" i="62" s="1"/>
  <c r="C33" i="62" s="1"/>
  <c r="C34" i="62" s="1"/>
  <c r="C36" i="62" s="1"/>
  <c r="C37" i="62" s="1"/>
  <c r="C39" i="62" s="1"/>
  <c r="C40" i="62" s="1"/>
  <c r="C42" i="62" s="1"/>
  <c r="C43" i="62" s="1"/>
  <c r="C45" i="62" s="1"/>
  <c r="C46" i="62" s="1"/>
  <c r="C48" i="62" s="1"/>
  <c r="C49" i="62" s="1"/>
  <c r="C51" i="62" s="1"/>
  <c r="C52" i="62" s="1"/>
  <c r="C54" i="62" s="1"/>
  <c r="C55" i="62" s="1"/>
  <c r="C57" i="62" s="1"/>
  <c r="C58" i="62" s="1"/>
  <c r="C60" i="62" s="1"/>
  <c r="C61" i="62" s="1"/>
  <c r="C63" i="62" s="1"/>
  <c r="C64" i="62" s="1"/>
  <c r="C66" i="62" s="1"/>
  <c r="C67" i="62" s="1"/>
  <c r="C69" i="62" s="1"/>
  <c r="C70" i="62" s="1"/>
  <c r="C72" i="62" s="1"/>
  <c r="C73" i="62" s="1"/>
  <c r="C75" i="62" s="1"/>
  <c r="C76" i="62" s="1"/>
  <c r="C78" i="62" s="1"/>
  <c r="L76" i="62" s="1"/>
  <c r="M76" i="62" s="1"/>
  <c r="L16" i="62"/>
  <c r="L19" i="62"/>
  <c r="M19" i="62" s="1"/>
  <c r="M16" i="62"/>
  <c r="L61" i="62" l="1"/>
  <c r="M61" i="62" s="1"/>
  <c r="L67" i="62"/>
  <c r="M67" i="62" s="1"/>
  <c r="L46" i="62"/>
  <c r="M46" i="62" s="1"/>
  <c r="L25" i="62"/>
  <c r="M25" i="62" s="1"/>
  <c r="L55" i="62"/>
  <c r="M55" i="62" s="1"/>
  <c r="L64" i="62"/>
  <c r="M64" i="62" s="1"/>
  <c r="L52" i="62"/>
  <c r="M52" i="62" s="1"/>
  <c r="L22" i="62"/>
  <c r="M22" i="62" s="1"/>
  <c r="M89" i="62" s="1"/>
  <c r="L58" i="62"/>
  <c r="M58" i="62" s="1"/>
  <c r="L28" i="62"/>
  <c r="M28" i="62" s="1"/>
  <c r="L73" i="62"/>
  <c r="M73" i="62" s="1"/>
  <c r="L34" i="62"/>
  <c r="M34" i="62" s="1"/>
  <c r="L43" i="62"/>
  <c r="M43" i="62" s="1"/>
  <c r="L70" i="62"/>
  <c r="M70" i="62" s="1"/>
  <c r="L31" i="62"/>
  <c r="M31" i="62" s="1"/>
  <c r="L40" i="62"/>
  <c r="M40" i="62" s="1"/>
  <c r="L37" i="62"/>
  <c r="M37" i="62" s="1"/>
  <c r="N79" i="62" l="1"/>
  <c r="N76" i="62"/>
  <c r="N16" i="62"/>
  <c r="N19" i="62"/>
  <c r="N34" i="62"/>
  <c r="N64" i="62"/>
  <c r="N31" i="62"/>
  <c r="N52" i="62"/>
  <c r="N37" i="62"/>
  <c r="N28" i="62"/>
  <c r="N25" i="62"/>
  <c r="N61" i="62"/>
  <c r="N40" i="62"/>
  <c r="N22" i="62"/>
  <c r="N67" i="62"/>
  <c r="N73" i="62"/>
  <c r="N55" i="62"/>
  <c r="N70" i="62"/>
  <c r="L89" i="62"/>
  <c r="K89" i="62" s="1"/>
  <c r="N43" i="62"/>
  <c r="N58" i="62"/>
  <c r="N46" i="62"/>
  <c r="N89" i="62" l="1"/>
</calcChain>
</file>

<file path=xl/sharedStrings.xml><?xml version="1.0" encoding="utf-8"?>
<sst xmlns="http://schemas.openxmlformats.org/spreadsheetml/2006/main" count="897" uniqueCount="102">
  <si>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</si>
  <si>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</si>
  <si>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</si>
  <si>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</si>
  <si>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</si>
  <si>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</si>
  <si>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</si>
  <si>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</si>
  <si>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</si>
  <si>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</si>
  <si>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</si>
  <si>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</si>
  <si>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</si>
  <si>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</si>
  <si>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</si>
  <si>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</si>
  <si>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</si>
  <si>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</si>
  <si>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</si>
  <si>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</si>
  <si>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</si>
  <si>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</si>
  <si>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</si>
  <si>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</si>
  <si>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</si>
  <si>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</si>
  <si>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</si>
  <si>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</si>
  <si>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</si>
  <si>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</si>
  <si>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</si>
  <si>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</si>
  <si>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</si>
  <si>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</si>
  <si>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</si>
  <si>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</si>
  <si>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</si>
  <si>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</si>
  <si>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</si>
  <si>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</si>
  <si>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</si>
  <si>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</si>
  <si>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</si>
  <si>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</si>
  <si>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</si>
  <si>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</si>
  <si>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</si>
  <si>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</si>
  <si>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</si>
  <si>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</si>
  <si>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</si>
  <si>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</si>
  <si>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</si>
  <si>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Formato L1.2: Medición de caudal por el método área-velocidad: medidas desde la superficie del agua con medidor electromagnético</t>
  </si>
  <si>
    <t>Aforo N°</t>
  </si>
  <si>
    <t>Marca/Referencia del equipo</t>
  </si>
  <si>
    <t>Abscisa: Inicio Dovela # 1</t>
  </si>
  <si>
    <r>
      <rPr>
        <b/>
        <i/>
        <sz val="10"/>
        <color theme="1"/>
        <rFont val="Calibri"/>
        <family val="2"/>
        <scheme val="minor"/>
      </rPr>
      <t>Vi</t>
    </r>
    <r>
      <rPr>
        <sz val="10"/>
        <color theme="1"/>
        <rFont val="Calibri"/>
        <family val="2"/>
        <scheme val="minor"/>
      </rPr>
      <t>= Velocidad a cada yi</t>
    </r>
  </si>
  <si>
    <r>
      <rPr>
        <b/>
        <i/>
        <sz val="10"/>
        <color theme="1"/>
        <rFont val="Calibri"/>
        <family val="2"/>
        <scheme val="minor"/>
      </rPr>
      <t>hi</t>
    </r>
    <r>
      <rPr>
        <sz val="10"/>
        <color theme="1"/>
        <rFont val="Calibri"/>
        <family val="2"/>
        <scheme val="minor"/>
      </rPr>
      <t>= Profundidad correspondiente a cada abscisa</t>
    </r>
  </si>
  <si>
    <r>
      <rPr>
        <b/>
        <i/>
        <sz val="10"/>
        <color theme="1"/>
        <rFont val="Calibri"/>
        <family val="2"/>
        <scheme val="minor"/>
      </rPr>
      <t>y</t>
    </r>
    <r>
      <rPr>
        <b/>
        <sz val="10"/>
        <color theme="1"/>
        <rFont val="Calibri"/>
        <family val="2"/>
        <scheme val="minor"/>
      </rPr>
      <t>=</t>
    </r>
    <r>
      <rPr>
        <sz val="10"/>
        <color theme="1"/>
        <rFont val="Calibri"/>
        <family val="2"/>
        <scheme val="minor"/>
      </rPr>
      <t xml:space="preserve"> Profundidad en la mitad dovela</t>
    </r>
  </si>
  <si>
    <r>
      <rPr>
        <b/>
        <i/>
        <sz val="10"/>
        <color theme="1"/>
        <rFont val="Calibri"/>
        <family val="2"/>
        <scheme val="minor"/>
      </rPr>
      <t>Qi</t>
    </r>
    <r>
      <rPr>
        <sz val="10"/>
        <color theme="1"/>
        <rFont val="Calibri"/>
        <family val="2"/>
        <scheme val="minor"/>
      </rPr>
      <t>= Caudal por dovela</t>
    </r>
  </si>
  <si>
    <r>
      <rPr>
        <b/>
        <i/>
        <sz val="10"/>
        <color theme="1"/>
        <rFont val="Calibri"/>
        <family val="2"/>
        <scheme val="minor"/>
      </rPr>
      <t>T</t>
    </r>
    <r>
      <rPr>
        <b/>
        <i/>
        <vertAlign val="subscript"/>
        <sz val="10"/>
        <color theme="1"/>
        <rFont val="Calibri"/>
        <family val="2"/>
        <scheme val="minor"/>
      </rPr>
      <t>ll</t>
    </r>
    <r>
      <rPr>
        <sz val="10"/>
        <color theme="1"/>
        <rFont val="Calibri"/>
        <family val="2"/>
        <scheme val="minor"/>
      </rPr>
      <t>= Tiempo de llenado-solidos suspendidos</t>
    </r>
  </si>
  <si>
    <r>
      <rPr>
        <b/>
        <i/>
        <sz val="10"/>
        <color theme="1"/>
        <rFont val="Calibri"/>
        <family val="2"/>
        <scheme val="minor"/>
      </rPr>
      <t>Ai</t>
    </r>
    <r>
      <rPr>
        <sz val="10"/>
        <color theme="1"/>
        <rFont val="Calibri"/>
        <family val="2"/>
        <scheme val="minor"/>
      </rPr>
      <t>= Área por dovela</t>
    </r>
  </si>
  <si>
    <r>
      <rPr>
        <b/>
        <i/>
        <sz val="10"/>
        <color theme="1"/>
        <rFont val="Calibri"/>
        <family val="2"/>
        <scheme val="minor"/>
      </rPr>
      <t>Bq</t>
    </r>
    <r>
      <rPr>
        <sz val="10"/>
        <color theme="1"/>
        <rFont val="Calibri"/>
        <family val="2"/>
        <scheme val="minor"/>
      </rPr>
      <t xml:space="preserve"> = Boquilla muestreador solidos suspendidos</t>
    </r>
  </si>
  <si>
    <t>0.2y</t>
  </si>
  <si>
    <t>0.6y</t>
  </si>
  <si>
    <t>0.8y</t>
  </si>
  <si>
    <t>0.1y</t>
  </si>
  <si>
    <t>0.3y</t>
  </si>
  <si>
    <t>0.4y</t>
  </si>
  <si>
    <t>0.7y</t>
  </si>
  <si>
    <t>0.9y</t>
  </si>
  <si>
    <t xml:space="preserve">Nota 1:  Qi&lt;= 0.2Qt. Si no se cumple repetir                      
</t>
  </si>
  <si>
    <t xml:space="preserve">Nota 2:  Tomar la velocidad superficial del formato L2 </t>
  </si>
  <si>
    <t xml:space="preserve">Nota 3:  Para y&lt;0.2m medir solo a 0.4y </t>
  </si>
  <si>
    <t>Clima:</t>
  </si>
  <si>
    <t>Nota 4:  Tll es a partir de la curva "Sampling Volume 690 CC"   ingresando           en [ft/s]</t>
  </si>
  <si>
    <t>Detalle general</t>
  </si>
  <si>
    <t>Detalle general del aforo</t>
  </si>
  <si>
    <t xml:space="preserve">      = Velocidad promedio por dovela</t>
  </si>
  <si>
    <t>Detalle marcación de las dovelas</t>
  </si>
  <si>
    <t>QUEBRADA OLIVARES - BOMBEROS VOLUNTARIOS</t>
  </si>
  <si>
    <t>N 5° 4' 22.5"</t>
  </si>
  <si>
    <t>W 75° 30' 3.06"</t>
  </si>
  <si>
    <t>Nivel inicial [cm]</t>
  </si>
  <si>
    <t>Nivel final [cm]</t>
  </si>
  <si>
    <t xml:space="preserve">Cálido </t>
  </si>
  <si>
    <t xml:space="preserve">Durante la jornada de aforo se definió el punto de anclaje y la estaca de inicio de aforo. Se realizó el perfil transversal de la sección de aforo y se hizo el levantamiento de banca llena. Además se trabajó con las nuevas condiciones de aforo: si y&lt;0,12 m solo se toma la lectura a 0,6y; para  y&gt;=0.12m se toman lecturas a 0.2, 0,6 y 0.8    </t>
  </si>
  <si>
    <t>Se inició par la margen derecha del cauce</t>
  </si>
  <si>
    <t>MARIA DEL CARMEN RAMÍREZ</t>
  </si>
  <si>
    <t xml:space="preserve">Durante la jornada de aforo se definió el punto de anclaje y la estaca de inicio de aforo. Se realizó el perfil transversal de la sección de aforo y se hizo el levantamiento de banca llena. Además se trabajó con las nuevas condiciones de aforo: si y&lt;0,12 m solo se toma la lectura a 0,6y; si y&gt;=0.12 m se toman lecturas a 0.2, 0.6 y 0.8  </t>
  </si>
  <si>
    <t>Detalle general medida de la temperatura</t>
  </si>
  <si>
    <t>N 5° 4´ 22.5´´</t>
  </si>
  <si>
    <t>W 75° 30´ 3.06´´</t>
  </si>
  <si>
    <t xml:space="preserve">Durante la jornada se determinó: Perfil de la sección de aforo. Además se trabajó con las nuevas condiciones de aforo: si y&lt;=0,12 m solo se toma la lectura a 0,6y. Para y&gt;0,12m se toman lecturas a 0,2 - 0,6 y 0,8y. </t>
  </si>
  <si>
    <t>Perfil transversal</t>
  </si>
  <si>
    <t>Medida de la temperatura</t>
  </si>
  <si>
    <t>Durante la jornada de aforo se determinó: Perfil de la sección de aforo, banca llena; Altura del nivel del agua al sensor. Teniendo en cuenta las observaciones de los asesores del GTA de Ingeniería Hidráulica y Ambiental los aforos se realizaron así: Si y &lt;= 0.12m se toma la velocidad a 0.6 de h. Si y&gt;0.12m se toman velocidades a 0.2 - 0.6 y 0.8 de y</t>
  </si>
  <si>
    <t>MEDIDA DE TEMPERATURA</t>
  </si>
  <si>
    <t>DETERMINACION BANCA LLENA</t>
  </si>
  <si>
    <t>DETALLE GENERAL DEL AFORO</t>
  </si>
  <si>
    <t>Convenio 221/2016 OPERACIÓN Y MANTENIMIENTO REDES HIDROMETEOROLÓGICAS,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</si>
</sst>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vertAlign val="subscript"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05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0" fontId="0" fillId="0" borderId="32" xfId="0" applyFont="1" applyBorder="1"/>
    <xf numFmtId="0" fontId="0" fillId="0" borderId="32" xfId="0" applyFill="1" applyBorder="1"/>
    <xf numFmtId="0" fontId="0" fillId="0" borderId="0" xfId="0" applyFill="1"/>
    <xf numFmtId="20" fontId="6" fillId="0" borderId="12" xfId="0" applyNumberFormat="1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/>
    </xf>
    <xf numFmtId="0" fontId="3" fillId="0" borderId="44" xfId="0" applyFont="1" applyFill="1" applyBorder="1" applyAlignment="1">
      <alignment vertical="center"/>
    </xf>
    <xf numFmtId="0" fontId="3" fillId="0" borderId="44" xfId="0" applyFont="1" applyFill="1" applyBorder="1" applyAlignment="1">
      <alignment horizontal="center" vertical="center"/>
    </xf>
    <xf numFmtId="20" fontId="6" fillId="0" borderId="14" xfId="0" applyNumberFormat="1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/>
    </xf>
    <xf numFmtId="0" fontId="0" fillId="0" borderId="17" xfId="0" applyFill="1" applyBorder="1"/>
    <xf numFmtId="0" fontId="3" fillId="0" borderId="12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0" xfId="0" applyFont="1" applyBorder="1"/>
    <xf numFmtId="0" fontId="3" fillId="0" borderId="0" xfId="0" applyFont="1" applyBorder="1" applyAlignment="1"/>
    <xf numFmtId="0" fontId="1" fillId="4" borderId="15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4" fontId="0" fillId="0" borderId="0" xfId="0" applyNumberFormat="1" applyFont="1"/>
    <xf numFmtId="0" fontId="5" fillId="3" borderId="16" xfId="0" applyFont="1" applyFill="1" applyBorder="1" applyAlignment="1">
      <alignment horizontal="center"/>
    </xf>
    <xf numFmtId="0" fontId="0" fillId="0" borderId="17" xfId="0" applyBorder="1"/>
    <xf numFmtId="0" fontId="0" fillId="0" borderId="41" xfId="0" applyFont="1" applyBorder="1" applyAlignment="1">
      <alignment vertical="top" wrapText="1"/>
    </xf>
    <xf numFmtId="0" fontId="3" fillId="0" borderId="27" xfId="0" applyFont="1" applyFill="1" applyBorder="1" applyAlignment="1">
      <alignment horizontal="center" vertical="center"/>
    </xf>
    <xf numFmtId="164" fontId="3" fillId="0" borderId="0" xfId="0" applyNumberFormat="1" applyFont="1"/>
    <xf numFmtId="164" fontId="5" fillId="0" borderId="36" xfId="0" applyNumberFormat="1" applyFont="1" applyBorder="1" applyAlignment="1">
      <alignment horizontal="center"/>
    </xf>
    <xf numFmtId="2" fontId="5" fillId="0" borderId="59" xfId="0" applyNumberFormat="1" applyFont="1" applyBorder="1" applyAlignment="1">
      <alignment horizontal="center" vertical="center"/>
    </xf>
    <xf numFmtId="164" fontId="5" fillId="0" borderId="59" xfId="0" applyNumberFormat="1" applyFont="1" applyBorder="1" applyAlignment="1">
      <alignment horizontal="center" vertical="center"/>
    </xf>
    <xf numFmtId="0" fontId="5" fillId="0" borderId="59" xfId="0" applyFont="1" applyBorder="1" applyAlignment="1">
      <alignment horizontal="center"/>
    </xf>
    <xf numFmtId="0" fontId="3" fillId="0" borderId="0" xfId="0" applyFont="1" applyFill="1" applyBorder="1"/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41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9" xfId="0" applyFont="1" applyFill="1" applyBorder="1" applyAlignment="1">
      <alignment horizontal="left" vertical="top"/>
    </xf>
    <xf numFmtId="0" fontId="1" fillId="4" borderId="41" xfId="0" applyFont="1" applyFill="1" applyBorder="1" applyAlignment="1">
      <alignment horizontal="left" vertical="top"/>
    </xf>
    <xf numFmtId="0" fontId="1" fillId="4" borderId="42" xfId="0" applyFont="1" applyFill="1" applyBorder="1" applyAlignment="1">
      <alignment horizontal="left" vertical="top"/>
    </xf>
    <xf numFmtId="0" fontId="0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center" vertical="top" wrapText="1"/>
    </xf>
    <xf numFmtId="0" fontId="0" fillId="0" borderId="9" xfId="0" applyBorder="1" applyAlignment="1">
      <alignment horizontal="justify" vertical="justify" wrapText="1"/>
    </xf>
    <xf numFmtId="0" fontId="0" fillId="0" borderId="41" xfId="0" applyBorder="1" applyAlignment="1">
      <alignment horizontal="justify" vertical="justify" wrapText="1"/>
    </xf>
    <xf numFmtId="0" fontId="0" fillId="0" borderId="42" xfId="0" applyBorder="1" applyAlignment="1">
      <alignment horizontal="justify" vertical="justify" wrapText="1"/>
    </xf>
    <xf numFmtId="0" fontId="1" fillId="0" borderId="4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5" borderId="4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7" xfId="0" applyFont="1" applyBorder="1" applyAlignment="1">
      <alignment horizontal="center" wrapText="1"/>
    </xf>
    <xf numFmtId="0" fontId="0" fillId="0" borderId="28" xfId="0" applyFont="1" applyBorder="1" applyAlignment="1">
      <alignment horizontal="center" wrapText="1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4" fillId="4" borderId="9" xfId="0" applyFont="1" applyFill="1" applyBorder="1" applyAlignment="1">
      <alignment horizontal="center" vertical="top" wrapText="1"/>
    </xf>
    <xf numFmtId="0" fontId="4" fillId="4" borderId="41" xfId="0" applyFont="1" applyFill="1" applyBorder="1" applyAlignment="1">
      <alignment horizontal="center" vertical="top" wrapText="1"/>
    </xf>
    <xf numFmtId="0" fontId="4" fillId="4" borderId="42" xfId="0" applyFont="1" applyFill="1" applyBorder="1" applyAlignment="1">
      <alignment horizontal="center" vertical="top" wrapText="1"/>
    </xf>
    <xf numFmtId="0" fontId="6" fillId="4" borderId="35" xfId="0" applyFont="1" applyFill="1" applyBorder="1" applyAlignment="1">
      <alignment horizontal="left" vertical="top" wrapText="1"/>
    </xf>
    <xf numFmtId="0" fontId="6" fillId="4" borderId="36" xfId="0" applyFont="1" applyFill="1" applyBorder="1" applyAlignment="1">
      <alignment horizontal="left" vertical="top" wrapText="1"/>
    </xf>
    <xf numFmtId="0" fontId="6" fillId="4" borderId="13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3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 vertical="top" wrapText="1"/>
    </xf>
    <xf numFmtId="0" fontId="1" fillId="0" borderId="46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7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5" fillId="3" borderId="17" xfId="0" applyFont="1" applyFill="1" applyBorder="1" applyAlignment="1">
      <alignment horizontal="center"/>
    </xf>
    <xf numFmtId="164" fontId="0" fillId="3" borderId="17" xfId="0" applyNumberFormat="1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164" fontId="0" fillId="3" borderId="55" xfId="0" applyNumberFormat="1" applyFont="1" applyFill="1" applyBorder="1" applyAlignment="1">
      <alignment horizontal="center"/>
    </xf>
    <xf numFmtId="0" fontId="5" fillId="3" borderId="5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6" fontId="5" fillId="3" borderId="15" xfId="0" applyNumberFormat="1" applyFont="1" applyFill="1" applyBorder="1" applyAlignment="1">
      <alignment horizontal="center" vertical="center"/>
    </xf>
    <xf numFmtId="166" fontId="5" fillId="3" borderId="17" xfId="0" applyNumberFormat="1" applyFont="1" applyFill="1" applyBorder="1" applyAlignment="1">
      <alignment horizontal="center" vertical="center"/>
    </xf>
    <xf numFmtId="166" fontId="5" fillId="3" borderId="16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16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164" fontId="0" fillId="3" borderId="15" xfId="0" applyNumberFormat="1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6" fontId="5" fillId="0" borderId="15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5" fillId="0" borderId="16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4" fontId="5" fillId="0" borderId="37" xfId="0" applyNumberFormat="1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20" fontId="6" fillId="0" borderId="16" xfId="0" applyNumberFormat="1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0" fontId="6" fillId="4" borderId="51" xfId="0" applyFont="1" applyFill="1" applyBorder="1" applyAlignment="1">
      <alignment horizontal="center" vertical="center" textRotation="90" wrapText="1"/>
    </xf>
    <xf numFmtId="0" fontId="6" fillId="4" borderId="52" xfId="0" applyFont="1" applyFill="1" applyBorder="1" applyAlignment="1">
      <alignment horizontal="center" vertical="center" textRotation="90" wrapText="1"/>
    </xf>
    <xf numFmtId="0" fontId="6" fillId="4" borderId="53" xfId="0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6" fillId="0" borderId="15" xfId="0" applyFont="1" applyFill="1" applyBorder="1" applyAlignment="1">
      <alignment horizontal="center" vertical="top"/>
    </xf>
    <xf numFmtId="0" fontId="6" fillId="0" borderId="12" xfId="0" applyFont="1" applyFill="1" applyBorder="1" applyAlignment="1">
      <alignment horizontal="center" vertical="top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6" fillId="0" borderId="45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12" fillId="0" borderId="4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14" fontId="6" fillId="0" borderId="28" xfId="0" applyNumberFormat="1" applyFont="1" applyFill="1" applyBorder="1" applyAlignment="1">
      <alignment horizontal="center" vertical="center"/>
    </xf>
    <xf numFmtId="2" fontId="5" fillId="3" borderId="54" xfId="0" applyNumberFormat="1" applyFont="1" applyFill="1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164" fontId="5" fillId="0" borderId="59" xfId="0" applyNumberFormat="1" applyFont="1" applyBorder="1" applyAlignment="1">
      <alignment horizontal="center" vertical="center"/>
    </xf>
    <xf numFmtId="166" fontId="5" fillId="0" borderId="59" xfId="0" applyNumberFormat="1" applyFont="1" applyBorder="1" applyAlignment="1">
      <alignment horizontal="center" vertical="center"/>
    </xf>
    <xf numFmtId="165" fontId="5" fillId="0" borderId="59" xfId="0" applyNumberFormat="1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2" fontId="5" fillId="0" borderId="59" xfId="0" applyNumberFormat="1" applyFont="1" applyBorder="1" applyAlignment="1">
      <alignment horizontal="center" vertical="center"/>
    </xf>
    <xf numFmtId="0" fontId="5" fillId="0" borderId="59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164" fontId="5" fillId="3" borderId="17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/>
    </xf>
    <xf numFmtId="164" fontId="0" fillId="3" borderId="16" xfId="0" applyNumberFormat="1" applyFont="1" applyFill="1" applyBorder="1" applyAlignment="1">
      <alignment horizontal="center"/>
    </xf>
    <xf numFmtId="164" fontId="5" fillId="3" borderId="15" xfId="0" applyNumberFormat="1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59" xfId="0" applyNumberFormat="1" applyFont="1" applyBorder="1" applyAlignment="1">
      <alignment horizontal="center"/>
    </xf>
    <xf numFmtId="164" fontId="16" fillId="0" borderId="15" xfId="0" applyNumberFormat="1" applyFont="1" applyBorder="1" applyAlignment="1">
      <alignment horizontal="center"/>
    </xf>
    <xf numFmtId="164" fontId="5" fillId="0" borderId="33" xfId="0" applyNumberFormat="1" applyFont="1" applyBorder="1" applyAlignment="1">
      <alignment horizontal="center" vertical="center"/>
    </xf>
    <xf numFmtId="164" fontId="5" fillId="0" borderId="43" xfId="0" applyNumberFormat="1" applyFont="1" applyBorder="1" applyAlignment="1">
      <alignment horizontal="center" vertical="center"/>
    </xf>
    <xf numFmtId="164" fontId="5" fillId="0" borderId="32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44" xfId="0" applyNumberFormat="1" applyFont="1" applyBorder="1" applyAlignment="1">
      <alignment horizontal="center" vertical="center"/>
    </xf>
    <xf numFmtId="0" fontId="0" fillId="0" borderId="45" xfId="0" applyFont="1" applyBorder="1" applyAlignment="1">
      <alignment horizontal="center" wrapText="1"/>
    </xf>
    <xf numFmtId="0" fontId="0" fillId="5" borderId="9" xfId="0" applyFill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3" fillId="0" borderId="46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3" fillId="0" borderId="25" xfId="0" applyFont="1" applyBorder="1" applyAlignment="1">
      <alignment horizontal="center" wrapText="1"/>
    </xf>
    <xf numFmtId="0" fontId="6" fillId="0" borderId="45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 wrapText="1"/>
    </xf>
    <xf numFmtId="0" fontId="6" fillId="0" borderId="42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vertical="center"/>
    </xf>
    <xf numFmtId="0" fontId="6" fillId="5" borderId="29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1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2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18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9</xdr:col>
      <xdr:colOff>0</xdr:colOff>
      <xdr:row>33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3888441"/>
          <a:ext cx="5334000" cy="2095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92</xdr:row>
      <xdr:rowOff>69668</xdr:rowOff>
    </xdr:from>
    <xdr:to>
      <xdr:col>8</xdr:col>
      <xdr:colOff>293916</xdr:colOff>
      <xdr:row>96</xdr:row>
      <xdr:rowOff>58646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6786043"/>
          <a:ext cx="3518262" cy="1360579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90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61999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61999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90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61224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61224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90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58289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58289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90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543862" y="158206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543862" y="158206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90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58490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58490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90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161216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161216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15</xdr:col>
      <xdr:colOff>0</xdr:colOff>
      <xdr:row>96</xdr:row>
      <xdr:rowOff>182880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8625" y="1827085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8625" y="1827085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130628</xdr:colOff>
      <xdr:row>100</xdr:row>
      <xdr:rowOff>130315</xdr:rowOff>
    </xdr:from>
    <xdr:to>
      <xdr:col>15</xdr:col>
      <xdr:colOff>651283</xdr:colOff>
      <xdr:row>100</xdr:row>
      <xdr:rowOff>1709058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0403" y="19046965"/>
          <a:ext cx="2749505" cy="1578743"/>
        </a:xfrm>
        <a:prstGeom prst="rect">
          <a:avLst/>
        </a:prstGeom>
      </xdr:spPr>
    </xdr:pic>
    <xdr:clientData/>
  </xdr:twoCellAnchor>
  <xdr:twoCellAnchor editAs="oneCell">
    <xdr:from>
      <xdr:col>6</xdr:col>
      <xdr:colOff>129916</xdr:colOff>
      <xdr:row>100</xdr:row>
      <xdr:rowOff>130628</xdr:rowOff>
    </xdr:from>
    <xdr:to>
      <xdr:col>11</xdr:col>
      <xdr:colOff>321023</xdr:colOff>
      <xdr:row>100</xdr:row>
      <xdr:rowOff>1719943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4066" y="19047278"/>
          <a:ext cx="2753332" cy="1589315"/>
        </a:xfrm>
        <a:prstGeom prst="rect">
          <a:avLst/>
        </a:prstGeom>
      </xdr:spPr>
    </xdr:pic>
    <xdr:clientData/>
  </xdr:twoCellAnchor>
  <xdr:twoCellAnchor editAs="oneCell">
    <xdr:from>
      <xdr:col>1</xdr:col>
      <xdr:colOff>95718</xdr:colOff>
      <xdr:row>100</xdr:row>
      <xdr:rowOff>108857</xdr:rowOff>
    </xdr:from>
    <xdr:to>
      <xdr:col>5</xdr:col>
      <xdr:colOff>455035</xdr:colOff>
      <xdr:row>100</xdr:row>
      <xdr:rowOff>1752600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43" y="19025507"/>
          <a:ext cx="2492917" cy="1643743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92</xdr:row>
      <xdr:rowOff>69668</xdr:rowOff>
    </xdr:from>
    <xdr:to>
      <xdr:col>8</xdr:col>
      <xdr:colOff>293916</xdr:colOff>
      <xdr:row>96</xdr:row>
      <xdr:rowOff>57693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6786043"/>
          <a:ext cx="3518262" cy="1359626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90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61999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61999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90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61224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61224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90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58289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58289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90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801037" y="158206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801037" y="158206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90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58490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58490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90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976611" y="161216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976611" y="161216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701040</xdr:colOff>
      <xdr:row>96</xdr:row>
      <xdr:rowOff>182880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225790" y="1827085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225790" y="1827085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7</xdr:col>
      <xdr:colOff>92840</xdr:colOff>
      <xdr:row>100</xdr:row>
      <xdr:rowOff>107455</xdr:rowOff>
    </xdr:from>
    <xdr:to>
      <xdr:col>11</xdr:col>
      <xdr:colOff>26130</xdr:colOff>
      <xdr:row>100</xdr:row>
      <xdr:rowOff>1686198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4665" y="19024105"/>
          <a:ext cx="2047840" cy="1578743"/>
        </a:xfrm>
        <a:prstGeom prst="rect">
          <a:avLst/>
        </a:prstGeom>
      </xdr:spPr>
    </xdr:pic>
    <xdr:clientData/>
  </xdr:twoCellAnchor>
  <xdr:twoCellAnchor editAs="oneCell">
    <xdr:from>
      <xdr:col>12</xdr:col>
      <xdr:colOff>518476</xdr:colOff>
      <xdr:row>100</xdr:row>
      <xdr:rowOff>84908</xdr:rowOff>
    </xdr:from>
    <xdr:to>
      <xdr:col>15</xdr:col>
      <xdr:colOff>351562</xdr:colOff>
      <xdr:row>100</xdr:row>
      <xdr:rowOff>1674223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5426" y="19001558"/>
          <a:ext cx="2061936" cy="1589315"/>
        </a:xfrm>
        <a:prstGeom prst="rect">
          <a:avLst/>
        </a:prstGeom>
      </xdr:spPr>
    </xdr:pic>
    <xdr:clientData/>
  </xdr:twoCellAnchor>
  <xdr:twoCellAnchor editAs="oneCell">
    <xdr:from>
      <xdr:col>1</xdr:col>
      <xdr:colOff>276828</xdr:colOff>
      <xdr:row>100</xdr:row>
      <xdr:rowOff>108857</xdr:rowOff>
    </xdr:from>
    <xdr:to>
      <xdr:col>5</xdr:col>
      <xdr:colOff>273925</xdr:colOff>
      <xdr:row>100</xdr:row>
      <xdr:rowOff>1752600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53" y="19025507"/>
          <a:ext cx="2130697" cy="1643743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89</xdr:row>
      <xdr:rowOff>69668</xdr:rowOff>
    </xdr:from>
    <xdr:to>
      <xdr:col>8</xdr:col>
      <xdr:colOff>293916</xdr:colOff>
      <xdr:row>94</xdr:row>
      <xdr:rowOff>243417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6271693"/>
          <a:ext cx="3518262" cy="1735849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87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56855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56855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87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56080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56080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87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53146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53146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87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543862" y="153063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543862" y="153063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87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53346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53346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87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156072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156072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94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776412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776412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7</xdr:col>
      <xdr:colOff>29341</xdr:colOff>
      <xdr:row>97</xdr:row>
      <xdr:rowOff>107456</xdr:rowOff>
    </xdr:from>
    <xdr:to>
      <xdr:col>11</xdr:col>
      <xdr:colOff>211667</xdr:colOff>
      <xdr:row>97</xdr:row>
      <xdr:rowOff>1861034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1166" y="18509756"/>
          <a:ext cx="2296876" cy="1753578"/>
        </a:xfrm>
        <a:prstGeom prst="rect">
          <a:avLst/>
        </a:prstGeom>
      </xdr:spPr>
    </xdr:pic>
    <xdr:clientData/>
  </xdr:twoCellAnchor>
  <xdr:twoCellAnchor editAs="oneCell">
    <xdr:from>
      <xdr:col>12</xdr:col>
      <xdr:colOff>169333</xdr:colOff>
      <xdr:row>97</xdr:row>
      <xdr:rowOff>105834</xdr:rowOff>
    </xdr:from>
    <xdr:to>
      <xdr:col>15</xdr:col>
      <xdr:colOff>508000</xdr:colOff>
      <xdr:row>97</xdr:row>
      <xdr:rowOff>1873250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9108" y="18508134"/>
          <a:ext cx="2567517" cy="1767416"/>
        </a:xfrm>
        <a:prstGeom prst="rect">
          <a:avLst/>
        </a:prstGeom>
      </xdr:spPr>
    </xdr:pic>
    <xdr:clientData/>
  </xdr:twoCellAnchor>
  <xdr:twoCellAnchor editAs="oneCell">
    <xdr:from>
      <xdr:col>1</xdr:col>
      <xdr:colOff>287411</xdr:colOff>
      <xdr:row>97</xdr:row>
      <xdr:rowOff>108858</xdr:rowOff>
    </xdr:from>
    <xdr:to>
      <xdr:col>5</xdr:col>
      <xdr:colOff>433917</xdr:colOff>
      <xdr:row>97</xdr:row>
      <xdr:rowOff>1852025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936" y="18511158"/>
          <a:ext cx="2280106" cy="1743167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92</xdr:row>
      <xdr:rowOff>69668</xdr:rowOff>
    </xdr:from>
    <xdr:to>
      <xdr:col>8</xdr:col>
      <xdr:colOff>293916</xdr:colOff>
      <xdr:row>96</xdr:row>
      <xdr:rowOff>61729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6786043"/>
          <a:ext cx="3518262" cy="1363660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90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61999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61999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90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61224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61224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90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58289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58289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90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543862" y="158206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543862" y="158206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90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58490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58490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90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161216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161216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97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827847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827847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164686</xdr:colOff>
      <xdr:row>100</xdr:row>
      <xdr:rowOff>107455</xdr:rowOff>
    </xdr:from>
    <xdr:to>
      <xdr:col>10</xdr:col>
      <xdr:colOff>388623</xdr:colOff>
      <xdr:row>100</xdr:row>
      <xdr:rowOff>1686198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7511" y="19166980"/>
          <a:ext cx="1157387" cy="1578743"/>
        </a:xfrm>
        <a:prstGeom prst="rect">
          <a:avLst/>
        </a:prstGeom>
      </xdr:spPr>
    </xdr:pic>
    <xdr:clientData/>
  </xdr:twoCellAnchor>
  <xdr:twoCellAnchor editAs="oneCell">
    <xdr:from>
      <xdr:col>12</xdr:col>
      <xdr:colOff>518476</xdr:colOff>
      <xdr:row>100</xdr:row>
      <xdr:rowOff>84908</xdr:rowOff>
    </xdr:from>
    <xdr:to>
      <xdr:col>15</xdr:col>
      <xdr:colOff>351562</xdr:colOff>
      <xdr:row>100</xdr:row>
      <xdr:rowOff>1674222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8251" y="19144433"/>
          <a:ext cx="2061936" cy="1589314"/>
        </a:xfrm>
        <a:prstGeom prst="rect">
          <a:avLst/>
        </a:prstGeom>
      </xdr:spPr>
    </xdr:pic>
    <xdr:clientData/>
  </xdr:twoCellAnchor>
  <xdr:twoCellAnchor editAs="oneCell">
    <xdr:from>
      <xdr:col>1</xdr:col>
      <xdr:colOff>276828</xdr:colOff>
      <xdr:row>100</xdr:row>
      <xdr:rowOff>108857</xdr:rowOff>
    </xdr:from>
    <xdr:to>
      <xdr:col>5</xdr:col>
      <xdr:colOff>273925</xdr:colOff>
      <xdr:row>100</xdr:row>
      <xdr:rowOff>1752599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53" y="19168382"/>
          <a:ext cx="2130697" cy="1643742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89</xdr:row>
      <xdr:rowOff>69668</xdr:rowOff>
    </xdr:from>
    <xdr:to>
      <xdr:col>8</xdr:col>
      <xdr:colOff>293916</xdr:colOff>
      <xdr:row>93</xdr:row>
      <xdr:rowOff>62351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6271693"/>
          <a:ext cx="3518262" cy="1364283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87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56855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568558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87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56080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560808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87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53146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531462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87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543862" y="153063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543862" y="1530634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87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53346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533468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87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156072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1560728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94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776412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776412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7</xdr:col>
      <xdr:colOff>34829</xdr:colOff>
      <xdr:row>97</xdr:row>
      <xdr:rowOff>67145</xdr:rowOff>
    </xdr:from>
    <xdr:to>
      <xdr:col>11</xdr:col>
      <xdr:colOff>149802</xdr:colOff>
      <xdr:row>97</xdr:row>
      <xdr:rowOff>1742209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654" y="18612320"/>
          <a:ext cx="2229523" cy="1675064"/>
        </a:xfrm>
        <a:prstGeom prst="rect">
          <a:avLst/>
        </a:prstGeom>
      </xdr:spPr>
    </xdr:pic>
    <xdr:clientData/>
  </xdr:twoCellAnchor>
  <xdr:twoCellAnchor editAs="oneCell">
    <xdr:from>
      <xdr:col>12</xdr:col>
      <xdr:colOff>356279</xdr:colOff>
      <xdr:row>97</xdr:row>
      <xdr:rowOff>46081</xdr:rowOff>
    </xdr:from>
    <xdr:to>
      <xdr:col>15</xdr:col>
      <xdr:colOff>356952</xdr:colOff>
      <xdr:row>97</xdr:row>
      <xdr:rowOff>1722491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054" y="18591256"/>
          <a:ext cx="2229523" cy="1676410"/>
        </a:xfrm>
        <a:prstGeom prst="rect">
          <a:avLst/>
        </a:prstGeom>
      </xdr:spPr>
    </xdr:pic>
    <xdr:clientData/>
  </xdr:twoCellAnchor>
  <xdr:twoCellAnchor editAs="oneCell">
    <xdr:from>
      <xdr:col>1</xdr:col>
      <xdr:colOff>220529</xdr:colOff>
      <xdr:row>97</xdr:row>
      <xdr:rowOff>46760</xdr:rowOff>
    </xdr:from>
    <xdr:to>
      <xdr:col>5</xdr:col>
      <xdr:colOff>316452</xdr:colOff>
      <xdr:row>97</xdr:row>
      <xdr:rowOff>1738276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054" y="18591935"/>
          <a:ext cx="2229523" cy="1691516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335281</xdr:colOff>
      <xdr:row>13</xdr:row>
      <xdr:rowOff>0</xdr:rowOff>
    </xdr:from>
    <xdr:ext cx="153866" cy="19646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EE56AF1-9D67-421F-B207-5429EFB74E2F}"/>
            </a:ext>
          </a:extLst>
        </xdr:cNvPr>
        <xdr:cNvSpPr txBox="1"/>
      </xdr:nvSpPr>
      <xdr:spPr>
        <a:xfrm>
          <a:off x="4821556" y="25241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318954</xdr:colOff>
      <xdr:row>86</xdr:row>
      <xdr:rowOff>69668</xdr:rowOff>
    </xdr:from>
    <xdr:to>
      <xdr:col>8</xdr:col>
      <xdr:colOff>293916</xdr:colOff>
      <xdr:row>91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941A-2CBF-4A4C-A328-E8A591425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479" y="15757343"/>
          <a:ext cx="3518262" cy="1663882"/>
        </a:xfrm>
        <a:prstGeom prst="rect">
          <a:avLst/>
        </a:prstGeom>
      </xdr:spPr>
    </xdr:pic>
    <xdr:clientData/>
  </xdr:twoCellAnchor>
  <xdr:oneCellAnchor>
    <xdr:from>
      <xdr:col>3</xdr:col>
      <xdr:colOff>403127</xdr:colOff>
      <xdr:row>84</xdr:row>
      <xdr:rowOff>397957</xdr:rowOff>
    </xdr:from>
    <xdr:ext cx="971571" cy="2692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19 CuadroTexto"/>
            <xdr:cNvSpPr txBox="1"/>
          </xdr:nvSpPr>
          <xdr:spPr>
            <a:xfrm>
              <a:off x="1355627" y="151712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𝑸𝒊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19 CuadroTexto"/>
            <xdr:cNvSpPr txBox="1"/>
          </xdr:nvSpPr>
          <xdr:spPr>
            <a:xfrm>
              <a:off x="1355627" y="15171232"/>
              <a:ext cx="971571" cy="2692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𝑸𝒊=𝑨𝒊∗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185307</xdr:colOff>
      <xdr:row>84</xdr:row>
      <xdr:rowOff>320459</xdr:rowOff>
    </xdr:from>
    <xdr:ext cx="1857376" cy="420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20 CuadroTexto"/>
            <xdr:cNvSpPr txBox="1"/>
          </xdr:nvSpPr>
          <xdr:spPr>
            <a:xfrm>
              <a:off x="3738132" y="150937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𝑨𝒊</m:t>
                    </m:r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𝒉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𝑩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20 CuadroTexto"/>
            <xdr:cNvSpPr txBox="1"/>
          </xdr:nvSpPr>
          <xdr:spPr>
            <a:xfrm>
              <a:off x="3738132" y="15093734"/>
              <a:ext cx="1857376" cy="420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𝑨𝒊=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(〖(𝒉〗_𝒊+𝒉_(𝒊+𝟏 ))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𝑩)/𝟐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10</xdr:col>
      <xdr:colOff>422095</xdr:colOff>
      <xdr:row>84</xdr:row>
      <xdr:rowOff>27002</xdr:rowOff>
    </xdr:from>
    <xdr:ext cx="2933700" cy="4092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21 CuadroTexto"/>
            <xdr:cNvSpPr txBox="1"/>
          </xdr:nvSpPr>
          <xdr:spPr>
            <a:xfrm>
              <a:off x="4908370" y="148002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𝟐</m:t>
                        </m:r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𝟒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21 CuadroTexto"/>
            <xdr:cNvSpPr txBox="1"/>
          </xdr:nvSpPr>
          <xdr:spPr>
            <a:xfrm>
              <a:off x="4908370" y="14800277"/>
              <a:ext cx="2933700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+𝟐∗𝑽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𝟒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276287</xdr:colOff>
      <xdr:row>84</xdr:row>
      <xdr:rowOff>18715</xdr:rowOff>
    </xdr:from>
    <xdr:ext cx="1055203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22 CuadroTexto"/>
            <xdr:cNvSpPr txBox="1"/>
          </xdr:nvSpPr>
          <xdr:spPr>
            <a:xfrm>
              <a:off x="7543862" y="147919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𝑽</m:t>
                        </m:r>
                      </m:e>
                      <m: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𝒎𝒆𝒅𝒊𝒂</m:t>
                        </m:r>
                      </m:sub>
                    </m:sSub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𝑨𝒕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8" name="22 CuadroTexto"/>
            <xdr:cNvSpPr txBox="1"/>
          </xdr:nvSpPr>
          <xdr:spPr>
            <a:xfrm>
              <a:off x="7543862" y="14791990"/>
              <a:ext cx="1055203" cy="410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𝒎𝒆𝒅𝒊𝒂=𝑸𝒕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𝑨𝒕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280349</xdr:colOff>
      <xdr:row>84</xdr:row>
      <xdr:rowOff>47061</xdr:rowOff>
    </xdr:from>
    <xdr:ext cx="4906839" cy="416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1 CuadroTexto"/>
            <xdr:cNvSpPr txBox="1"/>
          </xdr:nvSpPr>
          <xdr:spPr>
            <a:xfrm>
              <a:off x="737549" y="148203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𝑽𝒊</m:t>
                        </m:r>
                      </m:e>
                    </m:acc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𝑽</m:t>
                                </m:r>
                              </m:e>
                              <m:sub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𝒔𝒖𝒑𝒇</m:t>
                            </m:r>
                            <m:r>
                              <a:rPr lang="es-CO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100" b="1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1 CuadroTexto"/>
            <xdr:cNvSpPr txBox="1"/>
          </xdr:nvSpPr>
          <xdr:spPr>
            <a:xfrm>
              <a:off x="737549" y="14820336"/>
              <a:ext cx="4906839" cy="416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(𝑽𝒊) ̅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𝟎.𝟒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)+〖𝑽_(𝟎.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)+𝑽_(𝟎.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𝑽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𝒔𝒖𝒑𝒇 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13</xdr:col>
      <xdr:colOff>166236</xdr:colOff>
      <xdr:row>84</xdr:row>
      <xdr:rowOff>319663</xdr:rowOff>
    </xdr:from>
    <xdr:ext cx="1279721" cy="35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19 CuadroTexto"/>
            <xdr:cNvSpPr txBox="1"/>
          </xdr:nvSpPr>
          <xdr:spPr>
            <a:xfrm>
              <a:off x="6719436" y="150929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𝑸</m:t>
                  </m:r>
                  <m:d>
                    <m:dPr>
                      <m:begChr m:val="["/>
                      <m:endChr m:val="]"/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%</m:t>
                      </m:r>
                    </m:e>
                  </m:d>
                  <m:r>
                    <a:rPr lang="es-ES" sz="1100" b="1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𝑸𝒊</m:t>
                      </m:r>
                    </m:num>
                    <m:den>
                      <m:r>
                        <a:rPr lang="es-ES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𝑸𝒕</m:t>
                      </m:r>
                    </m:den>
                  </m:f>
                </m:oMath>
              </a14:m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Choice>
      <mc:Fallback xmlns="">
        <xdr:sp macro="" textlink="">
          <xdr:nvSpPr>
            <xdr:cNvPr id="10" name="19 CuadroTexto"/>
            <xdr:cNvSpPr txBox="1"/>
          </xdr:nvSpPr>
          <xdr:spPr>
            <a:xfrm>
              <a:off x="6719436" y="15092938"/>
              <a:ext cx="1279721" cy="35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𝑸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[%]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s-E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𝑸𝒊/𝑸𝒕</a:t>
              </a:r>
              <a:r>
                <a:rPr lang="es-E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*100</a:t>
              </a:r>
            </a:p>
          </xdr:txBody>
        </xdr:sp>
      </mc:Fallback>
    </mc:AlternateContent>
    <xdr:clientData/>
  </xdr:oneCellAnchor>
  <xdr:oneCellAnchor>
    <xdr:from>
      <xdr:col>14</xdr:col>
      <xdr:colOff>777240</xdr:colOff>
      <xdr:row>91</xdr:row>
      <xdr:rowOff>0</xdr:rowOff>
    </xdr:from>
    <xdr:ext cx="153866" cy="1964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724977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1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1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F0463C6-72E8-49C8-9624-A98832FF5853}"/>
                </a:ext>
              </a:extLst>
            </xdr:cNvPr>
            <xdr:cNvSpPr txBox="1"/>
          </xdr:nvSpPr>
          <xdr:spPr>
            <a:xfrm>
              <a:off x="8044815" y="17249775"/>
              <a:ext cx="153866" cy="1964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100" b="1" i="0" baseline="0">
                  <a:latin typeface="Cambria Math" panose="02040503050406030204" pitchFamily="18" charset="0"/>
                </a:rPr>
                <a:t>¯𝐕𝐢</a:t>
              </a:r>
              <a:endParaRPr lang="es-CO" sz="11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12</xdr:row>
      <xdr:rowOff>0</xdr:rowOff>
    </xdr:from>
    <xdr:ext cx="169469" cy="196464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457200" y="2257425"/>
          <a:ext cx="169469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171450</xdr:colOff>
      <xdr:row>94</xdr:row>
      <xdr:rowOff>38099</xdr:rowOff>
    </xdr:from>
    <xdr:to>
      <xdr:col>5</xdr:col>
      <xdr:colOff>323850</xdr:colOff>
      <xdr:row>94</xdr:row>
      <xdr:rowOff>1752599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7926049"/>
          <a:ext cx="2286000" cy="17145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388125</xdr:colOff>
      <xdr:row>94</xdr:row>
      <xdr:rowOff>35699</xdr:rowOff>
    </xdr:from>
    <xdr:to>
      <xdr:col>15</xdr:col>
      <xdr:colOff>445275</xdr:colOff>
      <xdr:row>94</xdr:row>
      <xdr:rowOff>1750199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900" y="17923649"/>
          <a:ext cx="228600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347625</xdr:colOff>
      <xdr:row>94</xdr:row>
      <xdr:rowOff>42824</xdr:rowOff>
    </xdr:from>
    <xdr:to>
      <xdr:col>11</xdr:col>
      <xdr:colOff>71400</xdr:colOff>
      <xdr:row>94</xdr:row>
      <xdr:rowOff>1757324</xdr:rowOff>
    </xdr:to>
    <xdr:pic>
      <xdr:nvPicPr>
        <xdr:cNvPr id="15" name="Imagen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1775" y="17930774"/>
          <a:ext cx="2286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</xdr:row>
      <xdr:rowOff>15062</xdr:rowOff>
    </xdr:from>
    <xdr:to>
      <xdr:col>3</xdr:col>
      <xdr:colOff>657225</xdr:colOff>
      <xdr:row>2</xdr:row>
      <xdr:rowOff>242545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14300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442266</xdr:colOff>
      <xdr:row>1</xdr:row>
      <xdr:rowOff>38100</xdr:rowOff>
    </xdr:from>
    <xdr:to>
      <xdr:col>15</xdr:col>
      <xdr:colOff>331493</xdr:colOff>
      <xdr:row>2</xdr:row>
      <xdr:rowOff>219075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09841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topLeftCell="A13" zoomScale="85" zoomScaleNormal="85" workbookViewId="0">
      <selection activeCell="D37" sqref="D37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56" t="s">
        <v>39</v>
      </c>
      <c r="C2" s="56"/>
      <c r="D2" s="56"/>
      <c r="E2" s="56"/>
      <c r="F2" s="56"/>
      <c r="G2" s="56"/>
      <c r="H2" s="56"/>
      <c r="I2" s="56"/>
      <c r="J2" s="56"/>
    </row>
    <row r="3" spans="2:10" ht="6.75" customHeight="1" x14ac:dyDescent="0.25">
      <c r="B3" s="57"/>
      <c r="C3" s="58"/>
      <c r="D3" s="58"/>
      <c r="E3" s="58"/>
      <c r="F3" s="58"/>
      <c r="G3" s="58"/>
      <c r="H3" s="58"/>
      <c r="I3" s="58"/>
      <c r="J3" s="59"/>
    </row>
    <row r="4" spans="2:10" x14ac:dyDescent="0.25">
      <c r="B4" s="60"/>
      <c r="C4" s="62"/>
      <c r="D4" s="62"/>
      <c r="E4" s="62"/>
      <c r="F4" s="62"/>
      <c r="G4" s="62"/>
      <c r="H4" s="62"/>
      <c r="I4" s="62"/>
      <c r="J4" s="63"/>
    </row>
    <row r="5" spans="2:10" x14ac:dyDescent="0.25">
      <c r="B5" s="60"/>
      <c r="C5" s="62"/>
      <c r="D5" s="62"/>
      <c r="E5" s="62"/>
      <c r="F5" s="62"/>
      <c r="G5" s="62"/>
      <c r="H5" s="62"/>
      <c r="I5" s="62"/>
      <c r="J5" s="63"/>
    </row>
    <row r="6" spans="2:10" x14ac:dyDescent="0.25">
      <c r="B6" s="60"/>
      <c r="C6" s="62"/>
      <c r="D6" s="62"/>
      <c r="E6" s="62"/>
      <c r="F6" s="62"/>
      <c r="G6" s="62"/>
      <c r="H6" s="62"/>
      <c r="I6" s="62"/>
      <c r="J6" s="63"/>
    </row>
    <row r="7" spans="2:10" x14ac:dyDescent="0.25">
      <c r="B7" s="60"/>
      <c r="C7" s="62"/>
      <c r="D7" s="62"/>
      <c r="E7" s="62"/>
      <c r="F7" s="62"/>
      <c r="G7" s="62"/>
      <c r="H7" s="62"/>
      <c r="I7" s="62"/>
      <c r="J7" s="63"/>
    </row>
    <row r="8" spans="2:10" x14ac:dyDescent="0.25">
      <c r="B8" s="60"/>
      <c r="C8" s="62"/>
      <c r="D8" s="62"/>
      <c r="E8" s="62"/>
      <c r="F8" s="62"/>
      <c r="G8" s="62"/>
      <c r="H8" s="62"/>
      <c r="I8" s="62"/>
      <c r="J8" s="63"/>
    </row>
    <row r="9" spans="2:10" x14ac:dyDescent="0.25">
      <c r="B9" s="60"/>
      <c r="C9" s="62"/>
      <c r="D9" s="62"/>
      <c r="E9" s="62"/>
      <c r="F9" s="62"/>
      <c r="G9" s="62"/>
      <c r="H9" s="62"/>
      <c r="I9" s="62"/>
      <c r="J9" s="63"/>
    </row>
    <row r="10" spans="2:10" x14ac:dyDescent="0.25">
      <c r="B10" s="60"/>
      <c r="C10" s="62"/>
      <c r="D10" s="62"/>
      <c r="E10" s="62"/>
      <c r="F10" s="62"/>
      <c r="G10" s="62"/>
      <c r="H10" s="62"/>
      <c r="I10" s="62"/>
      <c r="J10" s="63"/>
    </row>
    <row r="11" spans="2:10" x14ac:dyDescent="0.25">
      <c r="B11" s="60"/>
      <c r="C11" s="62"/>
      <c r="D11" s="62"/>
      <c r="E11" s="62"/>
      <c r="F11" s="62"/>
      <c r="G11" s="62"/>
      <c r="H11" s="62"/>
      <c r="I11" s="62"/>
      <c r="J11" s="63"/>
    </row>
    <row r="12" spans="2:10" x14ac:dyDescent="0.25">
      <c r="B12" s="60"/>
      <c r="C12" s="62"/>
      <c r="D12" s="62"/>
      <c r="E12" s="62"/>
      <c r="F12" s="62"/>
      <c r="G12" s="62"/>
      <c r="H12" s="62"/>
      <c r="I12" s="62"/>
      <c r="J12" s="63"/>
    </row>
    <row r="13" spans="2:10" x14ac:dyDescent="0.25">
      <c r="B13" s="60"/>
      <c r="C13" s="62"/>
      <c r="D13" s="62"/>
      <c r="E13" s="62"/>
      <c r="F13" s="62"/>
      <c r="G13" s="62"/>
      <c r="H13" s="62"/>
      <c r="I13" s="62"/>
      <c r="J13" s="63"/>
    </row>
    <row r="14" spans="2:10" x14ac:dyDescent="0.25">
      <c r="B14" s="60"/>
      <c r="C14" s="62"/>
      <c r="D14" s="62"/>
      <c r="E14" s="62"/>
      <c r="F14" s="62"/>
      <c r="G14" s="62"/>
      <c r="H14" s="62"/>
      <c r="I14" s="62"/>
      <c r="J14" s="63"/>
    </row>
    <row r="15" spans="2:10" x14ac:dyDescent="0.25">
      <c r="B15" s="60"/>
      <c r="C15" s="62"/>
      <c r="D15" s="62"/>
      <c r="E15" s="62"/>
      <c r="F15" s="62"/>
      <c r="G15" s="62"/>
      <c r="H15" s="62"/>
      <c r="I15" s="62"/>
      <c r="J15" s="63"/>
    </row>
    <row r="16" spans="2:10" x14ac:dyDescent="0.25">
      <c r="B16" s="60"/>
      <c r="C16" s="62"/>
      <c r="D16" s="62"/>
      <c r="E16" s="62"/>
      <c r="F16" s="62"/>
      <c r="G16" s="62"/>
      <c r="H16" s="62"/>
      <c r="I16" s="62"/>
      <c r="J16" s="63"/>
    </row>
    <row r="17" spans="2:10" x14ac:dyDescent="0.25">
      <c r="B17" s="60"/>
      <c r="C17" s="62"/>
      <c r="D17" s="62"/>
      <c r="E17" s="62"/>
      <c r="F17" s="62"/>
      <c r="G17" s="62"/>
      <c r="H17" s="62"/>
      <c r="I17" s="62"/>
      <c r="J17" s="63"/>
    </row>
    <row r="18" spans="2:10" x14ac:dyDescent="0.25">
      <c r="B18" s="60"/>
      <c r="C18" s="62"/>
      <c r="D18" s="62"/>
      <c r="E18" s="62"/>
      <c r="F18" s="62"/>
      <c r="G18" s="62"/>
      <c r="H18" s="62"/>
      <c r="I18" s="62"/>
      <c r="J18" s="63"/>
    </row>
    <row r="19" spans="2:10" ht="6.75" customHeight="1" x14ac:dyDescent="0.25">
      <c r="B19" s="61"/>
      <c r="C19" s="65"/>
      <c r="D19" s="65"/>
      <c r="E19" s="65"/>
      <c r="F19" s="65"/>
      <c r="G19" s="65"/>
      <c r="H19" s="65"/>
      <c r="I19" s="65"/>
      <c r="J19" s="64"/>
    </row>
    <row r="20" spans="2:10" x14ac:dyDescent="0.25">
      <c r="B20" s="1"/>
      <c r="C20" s="1"/>
      <c r="D20" s="1"/>
      <c r="E20" s="1"/>
      <c r="F20" s="1"/>
      <c r="G20" s="1"/>
      <c r="H20" s="1"/>
      <c r="I20" s="1"/>
    </row>
    <row r="21" spans="2:10" x14ac:dyDescent="0.25">
      <c r="B21" s="56" t="s">
        <v>40</v>
      </c>
      <c r="C21" s="56"/>
      <c r="D21" s="56"/>
      <c r="E21" s="56"/>
      <c r="F21" s="56"/>
      <c r="G21" s="56"/>
      <c r="H21" s="56"/>
      <c r="I21" s="56"/>
      <c r="J21" s="56"/>
    </row>
    <row r="22" spans="2:10" ht="6.75" customHeight="1" x14ac:dyDescent="0.25">
      <c r="B22" s="57"/>
      <c r="C22" s="58"/>
      <c r="D22" s="58"/>
      <c r="E22" s="58"/>
      <c r="F22" s="58"/>
      <c r="G22" s="58"/>
      <c r="H22" s="58"/>
      <c r="I22" s="58"/>
      <c r="J22" s="59"/>
    </row>
    <row r="23" spans="2:10" x14ac:dyDescent="0.25">
      <c r="B23" s="60"/>
      <c r="C23" s="62"/>
      <c r="D23" s="62"/>
      <c r="E23" s="62"/>
      <c r="F23" s="62"/>
      <c r="G23" s="62"/>
      <c r="H23" s="62"/>
      <c r="I23" s="62"/>
      <c r="J23" s="63"/>
    </row>
    <row r="24" spans="2:10" x14ac:dyDescent="0.25">
      <c r="B24" s="60"/>
      <c r="C24" s="62"/>
      <c r="D24" s="62"/>
      <c r="E24" s="62"/>
      <c r="F24" s="62"/>
      <c r="G24" s="62"/>
      <c r="H24" s="62"/>
      <c r="I24" s="62"/>
      <c r="J24" s="63"/>
    </row>
    <row r="25" spans="2:10" x14ac:dyDescent="0.25">
      <c r="B25" s="60"/>
      <c r="C25" s="62"/>
      <c r="D25" s="62"/>
      <c r="E25" s="62"/>
      <c r="F25" s="62"/>
      <c r="G25" s="62"/>
      <c r="H25" s="62"/>
      <c r="I25" s="62"/>
      <c r="J25" s="63"/>
    </row>
    <row r="26" spans="2:10" x14ac:dyDescent="0.25">
      <c r="B26" s="60"/>
      <c r="C26" s="62"/>
      <c r="D26" s="62"/>
      <c r="E26" s="62"/>
      <c r="F26" s="62"/>
      <c r="G26" s="62"/>
      <c r="H26" s="62"/>
      <c r="I26" s="62"/>
      <c r="J26" s="63"/>
    </row>
    <row r="27" spans="2:10" x14ac:dyDescent="0.25">
      <c r="B27" s="60"/>
      <c r="C27" s="62"/>
      <c r="D27" s="62"/>
      <c r="E27" s="62"/>
      <c r="F27" s="62"/>
      <c r="G27" s="62"/>
      <c r="H27" s="62"/>
      <c r="I27" s="62"/>
      <c r="J27" s="63"/>
    </row>
    <row r="28" spans="2:10" x14ac:dyDescent="0.25">
      <c r="B28" s="60"/>
      <c r="C28" s="62"/>
      <c r="D28" s="62"/>
      <c r="E28" s="62"/>
      <c r="F28" s="62"/>
      <c r="G28" s="62"/>
      <c r="H28" s="62"/>
      <c r="I28" s="62"/>
      <c r="J28" s="63"/>
    </row>
    <row r="29" spans="2:10" x14ac:dyDescent="0.25">
      <c r="B29" s="60"/>
      <c r="C29" s="62"/>
      <c r="D29" s="62"/>
      <c r="E29" s="62"/>
      <c r="F29" s="62"/>
      <c r="G29" s="62"/>
      <c r="H29" s="62"/>
      <c r="I29" s="62"/>
      <c r="J29" s="63"/>
    </row>
    <row r="30" spans="2:10" x14ac:dyDescent="0.25">
      <c r="B30" s="60"/>
      <c r="C30" s="62"/>
      <c r="D30" s="62"/>
      <c r="E30" s="62"/>
      <c r="F30" s="62"/>
      <c r="G30" s="62"/>
      <c r="H30" s="62"/>
      <c r="I30" s="62"/>
      <c r="J30" s="63"/>
    </row>
    <row r="31" spans="2:10" x14ac:dyDescent="0.25">
      <c r="B31" s="60"/>
      <c r="C31" s="62"/>
      <c r="D31" s="62"/>
      <c r="E31" s="62"/>
      <c r="F31" s="62"/>
      <c r="G31" s="62"/>
      <c r="H31" s="62"/>
      <c r="I31" s="62"/>
      <c r="J31" s="63"/>
    </row>
    <row r="32" spans="2:10" x14ac:dyDescent="0.25">
      <c r="B32" s="60"/>
      <c r="C32" s="62"/>
      <c r="D32" s="62"/>
      <c r="E32" s="62"/>
      <c r="F32" s="62"/>
      <c r="G32" s="62"/>
      <c r="H32" s="62"/>
      <c r="I32" s="62"/>
      <c r="J32" s="63"/>
    </row>
    <row r="33" spans="2:10" x14ac:dyDescent="0.25">
      <c r="B33" s="60"/>
      <c r="C33" s="62"/>
      <c r="D33" s="62"/>
      <c r="E33" s="62"/>
      <c r="F33" s="62"/>
      <c r="G33" s="62"/>
      <c r="H33" s="62"/>
      <c r="I33" s="62"/>
      <c r="J33" s="63"/>
    </row>
    <row r="34" spans="2:10" ht="6.75" customHeight="1" x14ac:dyDescent="0.25">
      <c r="B34" s="61"/>
      <c r="C34" s="65"/>
      <c r="D34" s="65"/>
      <c r="E34" s="65"/>
      <c r="F34" s="65"/>
      <c r="G34" s="65"/>
      <c r="H34" s="65"/>
      <c r="I34" s="65"/>
      <c r="J34" s="64"/>
    </row>
  </sheetData>
  <mergeCells count="12">
    <mergeCell ref="B2:J2"/>
    <mergeCell ref="C4:I18"/>
    <mergeCell ref="B3:J3"/>
    <mergeCell ref="B4:B19"/>
    <mergeCell ref="J4:J19"/>
    <mergeCell ref="C19:I19"/>
    <mergeCell ref="B21:J21"/>
    <mergeCell ref="B22:J22"/>
    <mergeCell ref="B23:B34"/>
    <mergeCell ref="C23:I33"/>
    <mergeCell ref="J23:J34"/>
    <mergeCell ref="C34:I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104"/>
  <sheetViews>
    <sheetView tabSelected="1" view="pageBreakPreview" zoomScaleSheetLayoutView="10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5"/>
      <c r="B2" s="291"/>
      <c r="C2" s="292"/>
      <c r="D2" s="293"/>
      <c r="E2" s="254" t="s">
        <v>53</v>
      </c>
      <c r="F2" s="255"/>
      <c r="G2" s="255"/>
      <c r="H2" s="255"/>
      <c r="I2" s="255"/>
      <c r="J2" s="255"/>
      <c r="K2" s="255"/>
      <c r="L2" s="255"/>
      <c r="M2" s="255"/>
      <c r="N2" s="255"/>
      <c r="O2" s="294"/>
      <c r="P2" s="258"/>
    </row>
    <row r="3" spans="1:16" s="2" customFormat="1" ht="20.45" customHeight="1" thickBot="1" x14ac:dyDescent="0.3">
      <c r="A3" s="15"/>
      <c r="B3" s="295"/>
      <c r="C3" s="296"/>
      <c r="D3" s="297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98"/>
      <c r="P3" s="259"/>
    </row>
    <row r="4" spans="1:16" s="2" customFormat="1" ht="4.9000000000000004" customHeight="1" thickBot="1" x14ac:dyDescent="0.3">
      <c r="A4" s="1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04" customFormat="1" ht="29.25" customHeight="1" thickBot="1" x14ac:dyDescent="0.3">
      <c r="A5" s="302"/>
      <c r="B5" s="49" t="s">
        <v>0</v>
      </c>
      <c r="C5" s="261">
        <v>42880</v>
      </c>
      <c r="D5" s="244"/>
      <c r="E5" s="238" t="s">
        <v>54</v>
      </c>
      <c r="F5" s="239"/>
      <c r="G5" s="303">
        <v>1</v>
      </c>
      <c r="H5" s="243" t="s">
        <v>1</v>
      </c>
      <c r="I5" s="239"/>
      <c r="J5" s="299" t="s">
        <v>101</v>
      </c>
      <c r="K5" s="300"/>
      <c r="L5" s="300"/>
      <c r="M5" s="300"/>
      <c r="N5" s="300"/>
      <c r="O5" s="300"/>
      <c r="P5" s="301"/>
    </row>
    <row r="6" spans="1:16" s="17" customFormat="1" ht="11.25" customHeight="1" thickBot="1" x14ac:dyDescent="0.3">
      <c r="A6" s="16"/>
      <c r="B6" s="238" t="s">
        <v>2</v>
      </c>
      <c r="C6" s="239"/>
      <c r="D6" s="240" t="s">
        <v>81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82</v>
      </c>
      <c r="N6" s="245"/>
      <c r="O6" s="244" t="s">
        <v>83</v>
      </c>
      <c r="P6" s="246"/>
    </row>
    <row r="7" spans="1:16" s="17" customFormat="1" ht="14.1" customHeight="1" x14ac:dyDescent="0.25">
      <c r="A7" s="16"/>
      <c r="B7" s="247" t="s">
        <v>55</v>
      </c>
      <c r="C7" s="227"/>
      <c r="D7" s="227"/>
      <c r="E7" s="248"/>
      <c r="F7" s="249" t="s">
        <v>10</v>
      </c>
      <c r="G7" s="250"/>
      <c r="H7" s="251"/>
      <c r="I7" s="18">
        <v>0.4916666666666667</v>
      </c>
      <c r="J7" s="252" t="s">
        <v>84</v>
      </c>
      <c r="K7" s="253"/>
      <c r="L7" s="19">
        <v>1.1200000000000001</v>
      </c>
      <c r="M7" s="247" t="s">
        <v>13</v>
      </c>
      <c r="N7" s="227"/>
      <c r="O7" s="227"/>
      <c r="P7" s="20">
        <v>10.3</v>
      </c>
    </row>
    <row r="8" spans="1:16" s="17" customFormat="1" ht="14.1" customHeight="1" thickBot="1" x14ac:dyDescent="0.3">
      <c r="A8" s="16"/>
      <c r="B8" s="216" t="s">
        <v>5</v>
      </c>
      <c r="C8" s="217"/>
      <c r="D8" s="217"/>
      <c r="E8" s="218"/>
      <c r="F8" s="21" t="s">
        <v>14</v>
      </c>
      <c r="G8" s="22"/>
      <c r="H8" s="23"/>
      <c r="I8" s="24">
        <v>0.5541666666666667</v>
      </c>
      <c r="J8" s="219" t="s">
        <v>85</v>
      </c>
      <c r="K8" s="220"/>
      <c r="L8" s="19">
        <v>1.1100000000000001</v>
      </c>
      <c r="M8" s="221" t="s">
        <v>17</v>
      </c>
      <c r="N8" s="201"/>
      <c r="O8" s="201"/>
      <c r="P8" s="25">
        <v>0.5</v>
      </c>
    </row>
    <row r="9" spans="1:16" s="17" customFormat="1" ht="14.1" customHeight="1" x14ac:dyDescent="0.25">
      <c r="A9" s="26"/>
      <c r="B9" s="222" t="s">
        <v>6</v>
      </c>
      <c r="C9" s="223"/>
      <c r="D9" s="225" t="s">
        <v>7</v>
      </c>
      <c r="E9" s="227" t="s">
        <v>8</v>
      </c>
      <c r="F9" s="227"/>
      <c r="G9" s="227"/>
      <c r="H9" s="27"/>
      <c r="I9" s="228" t="s">
        <v>56</v>
      </c>
      <c r="J9" s="229"/>
      <c r="K9" s="232">
        <v>4.57</v>
      </c>
      <c r="L9" s="234" t="s">
        <v>12</v>
      </c>
      <c r="M9" s="235"/>
      <c r="N9" s="235"/>
      <c r="O9" s="236">
        <v>17</v>
      </c>
      <c r="P9" s="237"/>
    </row>
    <row r="10" spans="1:16" s="17" customFormat="1" ht="14.1" customHeight="1" thickBot="1" x14ac:dyDescent="0.3">
      <c r="A10" s="26"/>
      <c r="B10" s="110"/>
      <c r="C10" s="224"/>
      <c r="D10" s="226"/>
      <c r="E10" s="201" t="s">
        <v>9</v>
      </c>
      <c r="F10" s="201"/>
      <c r="G10" s="201"/>
      <c r="H10" s="28" t="s">
        <v>4</v>
      </c>
      <c r="I10" s="230"/>
      <c r="J10" s="231"/>
      <c r="K10" s="233"/>
      <c r="L10" s="202" t="s">
        <v>16</v>
      </c>
      <c r="M10" s="203"/>
      <c r="N10" s="203"/>
      <c r="O10" s="204">
        <v>0.4680555555555555</v>
      </c>
      <c r="P10" s="205"/>
    </row>
    <row r="11" spans="1:16" s="30" customFormat="1" ht="21.6" customHeight="1" x14ac:dyDescent="0.2">
      <c r="A11" s="11"/>
      <c r="B11" s="206" t="s">
        <v>18</v>
      </c>
      <c r="C11" s="209" t="s">
        <v>57</v>
      </c>
      <c r="D11" s="209"/>
      <c r="E11" s="209"/>
      <c r="F11" s="29"/>
      <c r="G11" s="210" t="s">
        <v>58</v>
      </c>
      <c r="H11" s="210"/>
      <c r="I11" s="210"/>
      <c r="J11" s="210"/>
      <c r="K11" s="210"/>
      <c r="L11" s="211"/>
      <c r="M11" s="210" t="s">
        <v>59</v>
      </c>
      <c r="N11" s="210"/>
      <c r="O11" s="210"/>
      <c r="P11" s="214"/>
    </row>
    <row r="12" spans="1:16" s="30" customFormat="1" ht="21.6" customHeight="1" x14ac:dyDescent="0.2">
      <c r="A12" s="11"/>
      <c r="B12" s="207"/>
      <c r="C12" s="215" t="s">
        <v>60</v>
      </c>
      <c r="D12" s="215"/>
      <c r="E12" s="215"/>
      <c r="F12" s="31"/>
      <c r="G12" s="179" t="s">
        <v>61</v>
      </c>
      <c r="H12" s="179"/>
      <c r="I12" s="179"/>
      <c r="J12" s="179"/>
      <c r="K12" s="179"/>
      <c r="L12" s="212"/>
      <c r="M12" s="179" t="s">
        <v>62</v>
      </c>
      <c r="N12" s="179"/>
      <c r="O12" s="179"/>
      <c r="P12" s="180"/>
    </row>
    <row r="13" spans="1:16" s="30" customFormat="1" ht="21.6" customHeight="1" thickBot="1" x14ac:dyDescent="0.25">
      <c r="A13" s="11"/>
      <c r="B13" s="208"/>
      <c r="C13" s="181" t="s">
        <v>79</v>
      </c>
      <c r="D13" s="182"/>
      <c r="E13" s="182"/>
      <c r="F13" s="182"/>
      <c r="G13" s="183"/>
      <c r="H13" s="183"/>
      <c r="I13" s="183"/>
      <c r="J13" s="183"/>
      <c r="K13" s="183"/>
      <c r="L13" s="213"/>
      <c r="M13" s="183" t="s">
        <v>63</v>
      </c>
      <c r="N13" s="183"/>
      <c r="O13" s="183"/>
      <c r="P13" s="184"/>
    </row>
    <row r="14" spans="1:16" ht="16.5" customHeight="1" x14ac:dyDescent="0.25">
      <c r="A14" s="5"/>
      <c r="B14" s="185" t="s">
        <v>19</v>
      </c>
      <c r="C14" s="187" t="s">
        <v>20</v>
      </c>
      <c r="D14" s="187" t="s">
        <v>41</v>
      </c>
      <c r="E14" s="189" t="s">
        <v>21</v>
      </c>
      <c r="F14" s="191" t="s">
        <v>42</v>
      </c>
      <c r="G14" s="192"/>
      <c r="H14" s="193"/>
      <c r="I14" s="197" t="s">
        <v>43</v>
      </c>
      <c r="J14" s="198"/>
      <c r="K14" s="32"/>
      <c r="L14" s="33" t="s">
        <v>44</v>
      </c>
      <c r="M14" s="33" t="s">
        <v>45</v>
      </c>
      <c r="N14" s="33" t="s">
        <v>45</v>
      </c>
      <c r="O14" s="33" t="s">
        <v>46</v>
      </c>
      <c r="P14" s="34" t="s">
        <v>22</v>
      </c>
    </row>
    <row r="15" spans="1:16" ht="14.1" customHeight="1" thickBot="1" x14ac:dyDescent="0.3">
      <c r="A15" s="5"/>
      <c r="B15" s="186"/>
      <c r="C15" s="188"/>
      <c r="D15" s="188"/>
      <c r="E15" s="190"/>
      <c r="F15" s="194"/>
      <c r="G15" s="195"/>
      <c r="H15" s="196"/>
      <c r="I15" s="199" t="s">
        <v>23</v>
      </c>
      <c r="J15" s="200"/>
      <c r="K15" s="35" t="s">
        <v>24</v>
      </c>
      <c r="L15" s="35" t="s">
        <v>47</v>
      </c>
      <c r="M15" s="35" t="s">
        <v>48</v>
      </c>
      <c r="N15" s="35" t="s">
        <v>25</v>
      </c>
      <c r="O15" s="35" t="s">
        <v>26</v>
      </c>
      <c r="P15" s="36" t="s">
        <v>27</v>
      </c>
    </row>
    <row r="16" spans="1:16" s="3" customFormat="1" ht="14.1" customHeight="1" x14ac:dyDescent="0.2">
      <c r="A16" s="11"/>
      <c r="B16" s="160">
        <v>1</v>
      </c>
      <c r="C16" s="163">
        <f>+K9</f>
        <v>4.57</v>
      </c>
      <c r="D16" s="145">
        <v>0</v>
      </c>
      <c r="E16" s="145">
        <v>0.03</v>
      </c>
      <c r="F16" s="37" t="s">
        <v>64</v>
      </c>
      <c r="G16" s="154" t="str">
        <f>IF(E16&lt;0.12,"NA",IF(E16&gt;=0.12,0.2*E16))</f>
        <v>NA</v>
      </c>
      <c r="H16" s="154"/>
      <c r="I16" s="154"/>
      <c r="J16" s="154"/>
      <c r="K16" s="145">
        <f>ROUND(+IF(E16&lt;0.12,(I17),(IF(E16&gt;=0.12,((I16+2*I17+I18)/4)))),3)</f>
        <v>4.3999999999999997E-2</v>
      </c>
      <c r="L16" s="145">
        <f>ROUND(+(D16+D18)/2*(C18-C16),3)</f>
        <v>0.03</v>
      </c>
      <c r="M16" s="148">
        <f>ROUND(+K16*L16,4)</f>
        <v>1.2999999999999999E-3</v>
      </c>
      <c r="N16" s="151">
        <f>ROUND(+M16/$M$89*100,1)</f>
        <v>0.1</v>
      </c>
      <c r="O16" s="154"/>
      <c r="P16" s="157"/>
    </row>
    <row r="17" spans="1:16" s="3" customFormat="1" ht="14.1" customHeight="1" x14ac:dyDescent="0.2">
      <c r="A17" s="11"/>
      <c r="B17" s="161"/>
      <c r="C17" s="164"/>
      <c r="D17" s="146"/>
      <c r="E17" s="146"/>
      <c r="F17" s="38" t="s">
        <v>65</v>
      </c>
      <c r="G17" s="164">
        <f>IF(E16&lt;0.12,0.6*E16,IF(E16&gt;=0.12,0.6*E16))</f>
        <v>1.7999999999999999E-2</v>
      </c>
      <c r="H17" s="164"/>
      <c r="I17" s="155">
        <v>4.3999999999999997E-2</v>
      </c>
      <c r="J17" s="155"/>
      <c r="K17" s="146"/>
      <c r="L17" s="146"/>
      <c r="M17" s="149"/>
      <c r="N17" s="152"/>
      <c r="O17" s="155"/>
      <c r="P17" s="158"/>
    </row>
    <row r="18" spans="1:16" s="3" customFormat="1" ht="13.9" customHeight="1" thickBot="1" x14ac:dyDescent="0.25">
      <c r="A18" s="11"/>
      <c r="B18" s="162"/>
      <c r="C18" s="41">
        <f>+C16+0.5</f>
        <v>5.07</v>
      </c>
      <c r="D18" s="39">
        <v>0.121</v>
      </c>
      <c r="E18" s="147"/>
      <c r="F18" s="40" t="s">
        <v>66</v>
      </c>
      <c r="G18" s="167" t="str">
        <f>IF(E16&lt;0.12,"NA",IF(E16&gt;=0.12,0.8*E16))</f>
        <v>NA</v>
      </c>
      <c r="H18" s="167"/>
      <c r="I18" s="156"/>
      <c r="J18" s="156"/>
      <c r="K18" s="147"/>
      <c r="L18" s="147"/>
      <c r="M18" s="150"/>
      <c r="N18" s="153"/>
      <c r="O18" s="156"/>
      <c r="P18" s="159"/>
    </row>
    <row r="19" spans="1:16" s="3" customFormat="1" ht="14.1" customHeight="1" x14ac:dyDescent="0.2">
      <c r="A19" s="11"/>
      <c r="B19" s="160">
        <v>2</v>
      </c>
      <c r="C19" s="163">
        <f>+C18</f>
        <v>5.07</v>
      </c>
      <c r="D19" s="145">
        <f>+D18</f>
        <v>0.121</v>
      </c>
      <c r="E19" s="145">
        <v>0.125</v>
      </c>
      <c r="F19" s="37" t="s">
        <v>64</v>
      </c>
      <c r="G19" s="154">
        <f t="shared" ref="G19" si="0">IF(E19&lt;0.12,"NA",IF(E19&gt;=0.12,0.2*E19))</f>
        <v>2.5000000000000001E-2</v>
      </c>
      <c r="H19" s="154"/>
      <c r="I19" s="154">
        <v>0.20100000000000001</v>
      </c>
      <c r="J19" s="154"/>
      <c r="K19" s="145">
        <f t="shared" ref="K19" si="1">ROUND(+IF(E19&lt;0.12,(I20),(IF(E19&gt;=0.12,((I19+2*I20+I21)/4)))),3)</f>
        <v>0.16700000000000001</v>
      </c>
      <c r="L19" s="145">
        <f>ROUND(+(D19+D21)/2*(C21-C19),3)</f>
        <v>6.7000000000000004E-2</v>
      </c>
      <c r="M19" s="148">
        <f>ROUND(+K19*L19,4)</f>
        <v>1.12E-2</v>
      </c>
      <c r="N19" s="151">
        <f>ROUND(+M19/$M$89*100,1)</f>
        <v>0.8</v>
      </c>
      <c r="O19" s="154"/>
      <c r="P19" s="157"/>
    </row>
    <row r="20" spans="1:16" s="3" customFormat="1" ht="14.1" customHeight="1" x14ac:dyDescent="0.2">
      <c r="A20" s="11"/>
      <c r="B20" s="161"/>
      <c r="C20" s="164"/>
      <c r="D20" s="146"/>
      <c r="E20" s="146"/>
      <c r="F20" s="38" t="s">
        <v>65</v>
      </c>
      <c r="G20" s="164">
        <f t="shared" ref="G20" si="2">IF(E19&lt;0.12,0.6*E19,IF(E19&gt;=0.12,0.6*E19))</f>
        <v>7.4999999999999997E-2</v>
      </c>
      <c r="H20" s="164"/>
      <c r="I20" s="155">
        <v>0.16500000000000001</v>
      </c>
      <c r="J20" s="155"/>
      <c r="K20" s="146"/>
      <c r="L20" s="146"/>
      <c r="M20" s="149"/>
      <c r="N20" s="152"/>
      <c r="O20" s="155"/>
      <c r="P20" s="158"/>
    </row>
    <row r="21" spans="1:16" s="3" customFormat="1" ht="13.9" customHeight="1" thickBot="1" x14ac:dyDescent="0.25">
      <c r="A21" s="11"/>
      <c r="B21" s="162"/>
      <c r="C21" s="41">
        <f>+C19+$P$8</f>
        <v>5.57</v>
      </c>
      <c r="D21" s="39">
        <v>0.14699999999999999</v>
      </c>
      <c r="E21" s="147"/>
      <c r="F21" s="40" t="s">
        <v>66</v>
      </c>
      <c r="G21" s="167">
        <f t="shared" ref="G21" si="3">IF(E19&lt;0.12,"NA",IF(E19&gt;=0.12,0.8*E19))</f>
        <v>0.1</v>
      </c>
      <c r="H21" s="167"/>
      <c r="I21" s="156">
        <v>0.13600000000000001</v>
      </c>
      <c r="J21" s="156"/>
      <c r="K21" s="147"/>
      <c r="L21" s="147"/>
      <c r="M21" s="150"/>
      <c r="N21" s="153"/>
      <c r="O21" s="156"/>
      <c r="P21" s="159"/>
    </row>
    <row r="22" spans="1:16" s="3" customFormat="1" ht="14.1" customHeight="1" x14ac:dyDescent="0.2">
      <c r="A22" s="11"/>
      <c r="B22" s="160">
        <v>3</v>
      </c>
      <c r="C22" s="163">
        <f t="shared" ref="C22" si="4">+C21</f>
        <v>5.57</v>
      </c>
      <c r="D22" s="145">
        <f>+D21</f>
        <v>0.14699999999999999</v>
      </c>
      <c r="E22" s="145">
        <v>0.16700000000000001</v>
      </c>
      <c r="F22" s="37" t="s">
        <v>64</v>
      </c>
      <c r="G22" s="154">
        <f t="shared" ref="G22" si="5">IF(E22&lt;0.12,"NA",IF(E22&gt;=0.12,0.2*E22))</f>
        <v>3.3400000000000006E-2</v>
      </c>
      <c r="H22" s="154"/>
      <c r="I22" s="154">
        <v>0.48499999999999999</v>
      </c>
      <c r="J22" s="154"/>
      <c r="K22" s="145">
        <f t="shared" ref="K22" si="6">ROUND(+IF(E22&lt;0.12,(I23),(IF(E22&gt;=0.12,((I22+2*I23+I24)/4)))),3)</f>
        <v>0.46500000000000002</v>
      </c>
      <c r="L22" s="145">
        <f>ROUND(+(D22+D24)/2*(C24-C22),3)</f>
        <v>8.2000000000000003E-2</v>
      </c>
      <c r="M22" s="148">
        <f>ROUND(+K22*L22,4)</f>
        <v>3.8100000000000002E-2</v>
      </c>
      <c r="N22" s="151">
        <f>ROUND(+M22/$M$89*100,1)</f>
        <v>2.8</v>
      </c>
      <c r="O22" s="154"/>
      <c r="P22" s="157"/>
    </row>
    <row r="23" spans="1:16" s="3" customFormat="1" ht="14.1" customHeight="1" x14ac:dyDescent="0.2">
      <c r="A23" s="11"/>
      <c r="B23" s="161"/>
      <c r="C23" s="164"/>
      <c r="D23" s="146"/>
      <c r="E23" s="146"/>
      <c r="F23" s="38" t="s">
        <v>65</v>
      </c>
      <c r="G23" s="164">
        <f t="shared" ref="G23" si="7">IF(E22&lt;0.12,0.6*E22,IF(E22&gt;=0.12,0.6*E22))</f>
        <v>0.1002</v>
      </c>
      <c r="H23" s="164"/>
      <c r="I23" s="155">
        <v>0.47399999999999998</v>
      </c>
      <c r="J23" s="155"/>
      <c r="K23" s="146"/>
      <c r="L23" s="146"/>
      <c r="M23" s="149"/>
      <c r="N23" s="152"/>
      <c r="O23" s="155"/>
      <c r="P23" s="158"/>
    </row>
    <row r="24" spans="1:16" s="3" customFormat="1" ht="13.9" customHeight="1" thickBot="1" x14ac:dyDescent="0.25">
      <c r="A24" s="11"/>
      <c r="B24" s="162"/>
      <c r="C24" s="41">
        <f>+C22+$P$8</f>
        <v>6.07</v>
      </c>
      <c r="D24" s="39">
        <v>0.182</v>
      </c>
      <c r="E24" s="147"/>
      <c r="F24" s="40" t="s">
        <v>66</v>
      </c>
      <c r="G24" s="167">
        <f t="shared" ref="G24" si="8">IF(E22&lt;0.12,"NA",IF(E22&gt;=0.12,0.8*E22))</f>
        <v>0.13360000000000002</v>
      </c>
      <c r="H24" s="167"/>
      <c r="I24" s="156">
        <v>0.42799999999999999</v>
      </c>
      <c r="J24" s="156"/>
      <c r="K24" s="147"/>
      <c r="L24" s="147"/>
      <c r="M24" s="150"/>
      <c r="N24" s="153"/>
      <c r="O24" s="156"/>
      <c r="P24" s="159"/>
    </row>
    <row r="25" spans="1:16" s="3" customFormat="1" ht="14.1" customHeight="1" x14ac:dyDescent="0.2">
      <c r="A25" s="11"/>
      <c r="B25" s="160">
        <v>4</v>
      </c>
      <c r="C25" s="163">
        <f t="shared" ref="C25" si="9">+C24</f>
        <v>6.07</v>
      </c>
      <c r="D25" s="145">
        <f>+D24</f>
        <v>0.182</v>
      </c>
      <c r="E25" s="145">
        <v>0.159</v>
      </c>
      <c r="F25" s="37" t="s">
        <v>64</v>
      </c>
      <c r="G25" s="154">
        <f t="shared" ref="G25" si="10">IF(E25&lt;0.12,"NA",IF(E25&gt;=0.12,0.2*E25))</f>
        <v>3.1800000000000002E-2</v>
      </c>
      <c r="H25" s="154"/>
      <c r="I25" s="154">
        <v>0.247</v>
      </c>
      <c r="J25" s="154"/>
      <c r="K25" s="145">
        <f t="shared" ref="K25" si="11">ROUND(+IF(E25&lt;0.12,(I26),(IF(E25&gt;=0.12,((I25+2*I26+I27)/4)))),3)</f>
        <v>0.09</v>
      </c>
      <c r="L25" s="145">
        <f>ROUND(+(D25+D27)/2*(C27-C25),3)</f>
        <v>8.8999999999999996E-2</v>
      </c>
      <c r="M25" s="148">
        <f>ROUND(+K25*L25,4)</f>
        <v>8.0000000000000002E-3</v>
      </c>
      <c r="N25" s="151">
        <f>ROUND(+M25/$M$89*100,1)</f>
        <v>0.6</v>
      </c>
      <c r="O25" s="154"/>
      <c r="P25" s="157"/>
    </row>
    <row r="26" spans="1:16" s="3" customFormat="1" ht="14.1" customHeight="1" x14ac:dyDescent="0.2">
      <c r="A26" s="11"/>
      <c r="B26" s="161"/>
      <c r="C26" s="164"/>
      <c r="D26" s="146"/>
      <c r="E26" s="146"/>
      <c r="F26" s="38" t="s">
        <v>65</v>
      </c>
      <c r="G26" s="164">
        <f t="shared" ref="G26" si="12">IF(E25&lt;0.12,0.6*E25,IF(E25&gt;=0.12,0.6*E25))</f>
        <v>9.5399999999999999E-2</v>
      </c>
      <c r="H26" s="164"/>
      <c r="I26" s="155">
        <v>4.2000000000000003E-2</v>
      </c>
      <c r="J26" s="155"/>
      <c r="K26" s="146"/>
      <c r="L26" s="146"/>
      <c r="M26" s="149"/>
      <c r="N26" s="152"/>
      <c r="O26" s="155"/>
      <c r="P26" s="158"/>
    </row>
    <row r="27" spans="1:16" s="3" customFormat="1" ht="13.9" customHeight="1" thickBot="1" x14ac:dyDescent="0.25">
      <c r="A27" s="11"/>
      <c r="B27" s="162"/>
      <c r="C27" s="41">
        <f t="shared" ref="C27" si="13">+C25+$P$8</f>
        <v>6.57</v>
      </c>
      <c r="D27" s="39">
        <v>0.17499999999999999</v>
      </c>
      <c r="E27" s="147"/>
      <c r="F27" s="40" t="s">
        <v>66</v>
      </c>
      <c r="G27" s="167">
        <f t="shared" ref="G27" si="14">IF(E25&lt;0.12,"NA",IF(E25&gt;=0.12,0.8*E25))</f>
        <v>0.12720000000000001</v>
      </c>
      <c r="H27" s="167"/>
      <c r="I27" s="156">
        <v>2.9000000000000001E-2</v>
      </c>
      <c r="J27" s="156"/>
      <c r="K27" s="147"/>
      <c r="L27" s="147"/>
      <c r="M27" s="150"/>
      <c r="N27" s="153"/>
      <c r="O27" s="156"/>
      <c r="P27" s="159"/>
    </row>
    <row r="28" spans="1:16" s="3" customFormat="1" ht="14.1" customHeight="1" x14ac:dyDescent="0.2">
      <c r="A28" s="11"/>
      <c r="B28" s="160">
        <v>5</v>
      </c>
      <c r="C28" s="163">
        <f t="shared" ref="C28" si="15">+C27</f>
        <v>6.57</v>
      </c>
      <c r="D28" s="145">
        <f>+D27</f>
        <v>0.17499999999999999</v>
      </c>
      <c r="E28" s="145">
        <v>0.27200000000000002</v>
      </c>
      <c r="F28" s="37" t="s">
        <v>64</v>
      </c>
      <c r="G28" s="154">
        <f t="shared" ref="G28" si="16">IF(E28&lt;0.12,"NA",IF(E28&gt;=0.12,0.2*E28))</f>
        <v>5.4400000000000004E-2</v>
      </c>
      <c r="H28" s="154"/>
      <c r="I28" s="154">
        <v>0.432</v>
      </c>
      <c r="J28" s="154"/>
      <c r="K28" s="145">
        <f t="shared" ref="K28" si="17">ROUND(+IF(E28&lt;0.12,(I29),(IF(E28&gt;=0.12,((I28+2*I29+I30)/4)))),3)</f>
        <v>0.36399999999999999</v>
      </c>
      <c r="L28" s="145">
        <f>ROUND(+(D28+D30)/2*(C30-C28),3)</f>
        <v>0.108</v>
      </c>
      <c r="M28" s="148">
        <f>ROUND(+K28*L28,4)</f>
        <v>3.9300000000000002E-2</v>
      </c>
      <c r="N28" s="151">
        <f>ROUND(+M28/$M$89*100,1)</f>
        <v>2.9</v>
      </c>
      <c r="O28" s="154"/>
      <c r="P28" s="157"/>
    </row>
    <row r="29" spans="1:16" s="3" customFormat="1" ht="14.1" customHeight="1" x14ac:dyDescent="0.2">
      <c r="A29" s="11"/>
      <c r="B29" s="161"/>
      <c r="C29" s="164"/>
      <c r="D29" s="146"/>
      <c r="E29" s="146"/>
      <c r="F29" s="38" t="s">
        <v>65</v>
      </c>
      <c r="G29" s="164">
        <f t="shared" ref="G29" si="18">IF(E28&lt;0.12,0.6*E28,IF(E28&gt;=0.12,0.6*E28))</f>
        <v>0.16320000000000001</v>
      </c>
      <c r="H29" s="164"/>
      <c r="I29" s="155">
        <v>0.376</v>
      </c>
      <c r="J29" s="155"/>
      <c r="K29" s="146"/>
      <c r="L29" s="146"/>
      <c r="M29" s="149"/>
      <c r="N29" s="152"/>
      <c r="O29" s="155"/>
      <c r="P29" s="158"/>
    </row>
    <row r="30" spans="1:16" s="3" customFormat="1" ht="13.9" customHeight="1" thickBot="1" x14ac:dyDescent="0.25">
      <c r="A30" s="11"/>
      <c r="B30" s="162"/>
      <c r="C30" s="41">
        <f t="shared" ref="C30" si="19">+C28+$P$8</f>
        <v>7.07</v>
      </c>
      <c r="D30" s="39">
        <v>0.25700000000000001</v>
      </c>
      <c r="E30" s="147"/>
      <c r="F30" s="40" t="s">
        <v>66</v>
      </c>
      <c r="G30" s="167">
        <f t="shared" ref="G30" si="20">IF(E28&lt;0.12,"NA",IF(E28&gt;=0.12,0.8*E28))</f>
        <v>0.21760000000000002</v>
      </c>
      <c r="H30" s="167"/>
      <c r="I30" s="156">
        <v>0.27100000000000002</v>
      </c>
      <c r="J30" s="156"/>
      <c r="K30" s="147"/>
      <c r="L30" s="147"/>
      <c r="M30" s="150"/>
      <c r="N30" s="153"/>
      <c r="O30" s="156"/>
      <c r="P30" s="159"/>
    </row>
    <row r="31" spans="1:16" s="3" customFormat="1" ht="14.1" customHeight="1" x14ac:dyDescent="0.2">
      <c r="A31" s="11"/>
      <c r="B31" s="160">
        <v>6</v>
      </c>
      <c r="C31" s="163">
        <f t="shared" ref="C31" si="21">+C30</f>
        <v>7.07</v>
      </c>
      <c r="D31" s="145">
        <f>+D30</f>
        <v>0.25700000000000001</v>
      </c>
      <c r="E31" s="170">
        <v>0.38700000000000001</v>
      </c>
      <c r="F31" s="37" t="s">
        <v>64</v>
      </c>
      <c r="G31" s="154">
        <f t="shared" ref="G31" si="22">IF(E31&lt;0.12,"NA",IF(E31&gt;=0.12,0.2*E31))</f>
        <v>7.740000000000001E-2</v>
      </c>
      <c r="H31" s="154"/>
      <c r="I31" s="173">
        <v>0.51500000000000001</v>
      </c>
      <c r="J31" s="174"/>
      <c r="K31" s="145">
        <f t="shared" ref="K31" si="23">ROUND(+IF(E31&lt;0.12,(I32),(IF(E31&gt;=0.12,((I31+2*I32+I33)/4)))),3)</f>
        <v>0.47599999999999998</v>
      </c>
      <c r="L31" s="145">
        <f>ROUND(+(D31+D33)/2*(C33-C31),3)</f>
        <v>0.16700000000000001</v>
      </c>
      <c r="M31" s="148">
        <f>ROUND(+K31*L31,4)</f>
        <v>7.9500000000000001E-2</v>
      </c>
      <c r="N31" s="151">
        <f>ROUND(+M31/$M$89*100,1)</f>
        <v>5.9</v>
      </c>
      <c r="O31" s="154"/>
      <c r="P31" s="157"/>
    </row>
    <row r="32" spans="1:16" s="3" customFormat="1" ht="14.1" customHeight="1" x14ac:dyDescent="0.2">
      <c r="A32" s="11"/>
      <c r="B32" s="161"/>
      <c r="C32" s="164"/>
      <c r="D32" s="146"/>
      <c r="E32" s="171"/>
      <c r="F32" s="38" t="s">
        <v>65</v>
      </c>
      <c r="G32" s="164">
        <f t="shared" ref="G32" si="24">IF(E31&lt;0.12,0.6*E31,IF(E31&gt;=0.12,0.6*E31))</f>
        <v>0.23219999999999999</v>
      </c>
      <c r="H32" s="164"/>
      <c r="I32" s="175">
        <v>0.46700000000000003</v>
      </c>
      <c r="J32" s="176"/>
      <c r="K32" s="146"/>
      <c r="L32" s="146"/>
      <c r="M32" s="149"/>
      <c r="N32" s="152"/>
      <c r="O32" s="155"/>
      <c r="P32" s="158"/>
    </row>
    <row r="33" spans="1:18" s="3" customFormat="1" ht="13.9" customHeight="1" thickBot="1" x14ac:dyDescent="0.25">
      <c r="A33" s="11"/>
      <c r="B33" s="162"/>
      <c r="C33" s="41">
        <f t="shared" ref="C33" si="25">+C31+$P$8</f>
        <v>7.57</v>
      </c>
      <c r="D33" s="39">
        <v>0.41099999999999998</v>
      </c>
      <c r="E33" s="172"/>
      <c r="F33" s="40" t="s">
        <v>66</v>
      </c>
      <c r="G33" s="167">
        <f t="shared" ref="G33" si="26">IF(E31&lt;0.12,"NA",IF(E31&gt;=0.12,0.8*E31))</f>
        <v>0.30960000000000004</v>
      </c>
      <c r="H33" s="167"/>
      <c r="I33" s="177">
        <v>0.45300000000000001</v>
      </c>
      <c r="J33" s="178"/>
      <c r="K33" s="147"/>
      <c r="L33" s="147"/>
      <c r="M33" s="150"/>
      <c r="N33" s="153"/>
      <c r="O33" s="156"/>
      <c r="P33" s="159"/>
    </row>
    <row r="34" spans="1:18" s="3" customFormat="1" ht="14.1" customHeight="1" x14ac:dyDescent="0.2">
      <c r="A34" s="11"/>
      <c r="B34" s="160">
        <v>7</v>
      </c>
      <c r="C34" s="163">
        <f t="shared" ref="C34" si="27">+C33</f>
        <v>7.57</v>
      </c>
      <c r="D34" s="145">
        <f>+D33</f>
        <v>0.41099999999999998</v>
      </c>
      <c r="E34" s="145">
        <v>0.38300000000000001</v>
      </c>
      <c r="F34" s="37" t="s">
        <v>64</v>
      </c>
      <c r="G34" s="154">
        <f t="shared" ref="G34" si="28">IF(E34&lt;0.12,"NA",IF(E34&gt;=0.12,0.2*E34))</f>
        <v>7.6600000000000001E-2</v>
      </c>
      <c r="H34" s="154"/>
      <c r="I34" s="145">
        <v>0.49</v>
      </c>
      <c r="J34" s="145"/>
      <c r="K34" s="145">
        <f>ROUND(+IF(E34&lt;0.12,(I35),(IF(E34&gt;=0.12,((I34+2*I35+I36)/4)))),3)</f>
        <v>0.38200000000000001</v>
      </c>
      <c r="L34" s="145">
        <f>ROUND(+(D34+D36)/2*(C36-C34),3)</f>
        <v>0.20699999999999999</v>
      </c>
      <c r="M34" s="148">
        <f>ROUND(+K34*L34,4)</f>
        <v>7.9100000000000004E-2</v>
      </c>
      <c r="N34" s="151">
        <f>ROUND(+M34/$M$89*100,1)</f>
        <v>5.8</v>
      </c>
      <c r="O34" s="154"/>
      <c r="P34" s="157"/>
    </row>
    <row r="35" spans="1:18" s="3" customFormat="1" ht="14.1" customHeight="1" x14ac:dyDescent="0.2">
      <c r="A35" s="11"/>
      <c r="B35" s="161"/>
      <c r="C35" s="164"/>
      <c r="D35" s="146"/>
      <c r="E35" s="146"/>
      <c r="F35" s="38" t="s">
        <v>65</v>
      </c>
      <c r="G35" s="164">
        <f t="shared" ref="G35" si="29">IF(E34&lt;0.12,0.6*E34,IF(E34&gt;=0.12,0.6*E34))</f>
        <v>0.2298</v>
      </c>
      <c r="H35" s="164"/>
      <c r="I35" s="155">
        <v>0.35599999999999998</v>
      </c>
      <c r="J35" s="155"/>
      <c r="K35" s="146"/>
      <c r="L35" s="146"/>
      <c r="M35" s="149"/>
      <c r="N35" s="152"/>
      <c r="O35" s="155"/>
      <c r="P35" s="158"/>
    </row>
    <row r="36" spans="1:18" s="3" customFormat="1" ht="13.9" customHeight="1" thickBot="1" x14ac:dyDescent="0.25">
      <c r="A36" s="11"/>
      <c r="B36" s="162"/>
      <c r="C36" s="41">
        <f t="shared" ref="C36" si="30">+C34+$P$8</f>
        <v>8.07</v>
      </c>
      <c r="D36" s="39">
        <v>0.41499999999999998</v>
      </c>
      <c r="E36" s="147"/>
      <c r="F36" s="40" t="s">
        <v>66</v>
      </c>
      <c r="G36" s="167">
        <f t="shared" ref="G36" si="31">IF(E34&lt;0.12,"NA",IF(E34&gt;=0.12,0.8*E34))</f>
        <v>0.30640000000000001</v>
      </c>
      <c r="H36" s="167"/>
      <c r="I36" s="156">
        <v>0.32700000000000001</v>
      </c>
      <c r="J36" s="156"/>
      <c r="K36" s="147"/>
      <c r="L36" s="147"/>
      <c r="M36" s="150"/>
      <c r="N36" s="153"/>
      <c r="O36" s="156"/>
      <c r="P36" s="159"/>
    </row>
    <row r="37" spans="1:18" s="3" customFormat="1" ht="14.1" customHeight="1" x14ac:dyDescent="0.2">
      <c r="A37" s="11"/>
      <c r="B37" s="160">
        <v>8</v>
      </c>
      <c r="C37" s="163">
        <f t="shared" ref="C37" si="32">+C36</f>
        <v>8.07</v>
      </c>
      <c r="D37" s="145">
        <f>+D36</f>
        <v>0.41499999999999998</v>
      </c>
      <c r="E37" s="145">
        <v>0.443</v>
      </c>
      <c r="F37" s="37" t="s">
        <v>64</v>
      </c>
      <c r="G37" s="154">
        <f t="shared" ref="G37" si="33">IF(E37&lt;0.12,"NA",IF(E37&gt;=0.12,0.2*E37))</f>
        <v>8.8600000000000012E-2</v>
      </c>
      <c r="H37" s="154"/>
      <c r="I37" s="154">
        <v>0.79900000000000004</v>
      </c>
      <c r="J37" s="154"/>
      <c r="K37" s="145">
        <f>ROUND(+IF(E37&lt;0.12,(I38),(IF(E37&gt;=0.12,((I37+2*I38+I39)/4)))),3)</f>
        <v>0.64</v>
      </c>
      <c r="L37" s="145">
        <f>ROUND(+(D37+D39)/2*(C39-C37),3)</f>
        <v>0.214</v>
      </c>
      <c r="M37" s="148">
        <f>ROUND(+K37*L37,4)</f>
        <v>0.13700000000000001</v>
      </c>
      <c r="N37" s="151">
        <f>ROUND(+M37/$M$89*100,1)</f>
        <v>10.1</v>
      </c>
      <c r="O37" s="154"/>
      <c r="P37" s="157"/>
    </row>
    <row r="38" spans="1:18" s="3" customFormat="1" ht="14.1" customHeight="1" x14ac:dyDescent="0.2">
      <c r="A38" s="11"/>
      <c r="B38" s="161"/>
      <c r="C38" s="164"/>
      <c r="D38" s="146"/>
      <c r="E38" s="146"/>
      <c r="F38" s="38" t="s">
        <v>65</v>
      </c>
      <c r="G38" s="164">
        <f t="shared" ref="G38" si="34">IF(E37&lt;0.12,0.6*E37,IF(E37&gt;=0.12,0.6*E37))</f>
        <v>0.26579999999999998</v>
      </c>
      <c r="H38" s="164"/>
      <c r="I38" s="146">
        <v>0.69599999999999995</v>
      </c>
      <c r="J38" s="146"/>
      <c r="K38" s="146"/>
      <c r="L38" s="146"/>
      <c r="M38" s="149"/>
      <c r="N38" s="152"/>
      <c r="O38" s="155"/>
      <c r="P38" s="158"/>
    </row>
    <row r="39" spans="1:18" s="3" customFormat="1" ht="13.9" customHeight="1" thickBot="1" x14ac:dyDescent="0.25">
      <c r="A39" s="11"/>
      <c r="B39" s="162"/>
      <c r="C39" s="41">
        <f t="shared" ref="C39" si="35">+C37+$P$8</f>
        <v>8.57</v>
      </c>
      <c r="D39" s="39">
        <v>0.442</v>
      </c>
      <c r="E39" s="147"/>
      <c r="F39" s="40" t="s">
        <v>66</v>
      </c>
      <c r="G39" s="167">
        <f t="shared" ref="G39" si="36">IF(E37&lt;0.12,"NA",IF(E37&gt;=0.12,0.8*E37))</f>
        <v>0.35440000000000005</v>
      </c>
      <c r="H39" s="167"/>
      <c r="I39" s="147">
        <v>0.37</v>
      </c>
      <c r="J39" s="147"/>
      <c r="K39" s="147"/>
      <c r="L39" s="147"/>
      <c r="M39" s="150"/>
      <c r="N39" s="153"/>
      <c r="O39" s="156"/>
      <c r="P39" s="159"/>
      <c r="R39" s="50"/>
    </row>
    <row r="40" spans="1:18" s="3" customFormat="1" ht="14.1" customHeight="1" x14ac:dyDescent="0.2">
      <c r="A40" s="11"/>
      <c r="B40" s="160">
        <v>9</v>
      </c>
      <c r="C40" s="163">
        <f t="shared" ref="C40" si="37">+C39</f>
        <v>8.57</v>
      </c>
      <c r="D40" s="145">
        <f>+D39</f>
        <v>0.442</v>
      </c>
      <c r="E40" s="145">
        <v>0.42499999999999999</v>
      </c>
      <c r="F40" s="37" t="s">
        <v>64</v>
      </c>
      <c r="G40" s="154">
        <f t="shared" ref="G40" si="38">IF(E40&lt;0.12,"NA",IF(E40&gt;=0.12,0.2*E40))</f>
        <v>8.5000000000000006E-2</v>
      </c>
      <c r="H40" s="154"/>
      <c r="I40" s="165">
        <v>0.80600000000000005</v>
      </c>
      <c r="J40" s="165"/>
      <c r="K40" s="145">
        <f>ROUND(+IF(E40&lt;0.12,(I41),(IF(E40&gt;=0.12,((I40+2*I41+I42)/4)))),3)</f>
        <v>0.56999999999999995</v>
      </c>
      <c r="L40" s="145">
        <f>ROUND(+(D40+D42)/2*(C42-C40),3)</f>
        <v>0.20699999999999999</v>
      </c>
      <c r="M40" s="148">
        <f>ROUND(+K40*L40,4)</f>
        <v>0.11799999999999999</v>
      </c>
      <c r="N40" s="151">
        <f>ROUND(+M40/$M$89*100,1)</f>
        <v>8.6999999999999993</v>
      </c>
      <c r="O40" s="154"/>
      <c r="P40" s="157"/>
      <c r="R40" s="50"/>
    </row>
    <row r="41" spans="1:18" s="3" customFormat="1" ht="14.1" customHeight="1" x14ac:dyDescent="0.2">
      <c r="A41" s="11"/>
      <c r="B41" s="161"/>
      <c r="C41" s="164"/>
      <c r="D41" s="146"/>
      <c r="E41" s="146"/>
      <c r="F41" s="38" t="s">
        <v>65</v>
      </c>
      <c r="G41" s="164">
        <f t="shared" ref="G41" si="39">IF(E40&lt;0.12,0.6*E40,IF(E40&gt;=0.12,0.6*E40))</f>
        <v>0.255</v>
      </c>
      <c r="H41" s="164"/>
      <c r="I41" s="166">
        <v>0.53700000000000003</v>
      </c>
      <c r="J41" s="166"/>
      <c r="K41" s="146"/>
      <c r="L41" s="146"/>
      <c r="M41" s="149"/>
      <c r="N41" s="152"/>
      <c r="O41" s="155"/>
      <c r="P41" s="158"/>
    </row>
    <row r="42" spans="1:18" s="3" customFormat="1" ht="13.9" customHeight="1" thickBot="1" x14ac:dyDescent="0.25">
      <c r="A42" s="11"/>
      <c r="B42" s="162"/>
      <c r="C42" s="41">
        <f t="shared" ref="C42" si="40">+C40+$P$8</f>
        <v>9.07</v>
      </c>
      <c r="D42" s="39">
        <v>0.38500000000000001</v>
      </c>
      <c r="E42" s="147"/>
      <c r="F42" s="40" t="s">
        <v>66</v>
      </c>
      <c r="G42" s="167">
        <f t="shared" ref="G42" si="41">IF(E40&lt;0.12,"NA",IF(E40&gt;=0.12,0.8*E40))</f>
        <v>0.34</v>
      </c>
      <c r="H42" s="167"/>
      <c r="I42" s="169">
        <v>0.39800000000000002</v>
      </c>
      <c r="J42" s="169"/>
      <c r="K42" s="147"/>
      <c r="L42" s="147"/>
      <c r="M42" s="150"/>
      <c r="N42" s="153"/>
      <c r="O42" s="156"/>
      <c r="P42" s="159"/>
    </row>
    <row r="43" spans="1:18" s="3" customFormat="1" ht="14.1" customHeight="1" x14ac:dyDescent="0.2">
      <c r="A43" s="11"/>
      <c r="B43" s="160">
        <v>10</v>
      </c>
      <c r="C43" s="163">
        <f t="shared" ref="C43" si="42">+C42</f>
        <v>9.07</v>
      </c>
      <c r="D43" s="145">
        <f>+D42</f>
        <v>0.38500000000000001</v>
      </c>
      <c r="E43" s="145">
        <v>0.39</v>
      </c>
      <c r="F43" s="37" t="s">
        <v>64</v>
      </c>
      <c r="G43" s="154">
        <f t="shared" ref="G43" si="43">IF(E43&lt;0.12,"NA",IF(E43&gt;=0.12,0.2*E43))</f>
        <v>7.8000000000000014E-2</v>
      </c>
      <c r="H43" s="154"/>
      <c r="I43" s="165">
        <v>0.80300000000000005</v>
      </c>
      <c r="J43" s="165"/>
      <c r="K43" s="145">
        <f>ROUND(+IF(E43&lt;0.12,(I44),(IF(E43&gt;=0.12,((I43+2*I44+I45)/4)))),3)</f>
        <v>0.57399999999999995</v>
      </c>
      <c r="L43" s="145">
        <f>ROUND(+(D43+D45)/2*(C45-C43),3)</f>
        <v>0.19800000000000001</v>
      </c>
      <c r="M43" s="148">
        <f>ROUND(+K43*L43,4)</f>
        <v>0.1137</v>
      </c>
      <c r="N43" s="151">
        <f>ROUND(+M43/$M$89*100,1)</f>
        <v>8.4</v>
      </c>
      <c r="O43" s="154"/>
      <c r="P43" s="157"/>
    </row>
    <row r="44" spans="1:18" s="3" customFormat="1" ht="14.1" customHeight="1" x14ac:dyDescent="0.2">
      <c r="A44" s="11"/>
      <c r="B44" s="161"/>
      <c r="C44" s="164"/>
      <c r="D44" s="146"/>
      <c r="E44" s="146"/>
      <c r="F44" s="38" t="s">
        <v>65</v>
      </c>
      <c r="G44" s="164">
        <f t="shared" ref="G44" si="44">IF(E43&lt;0.12,0.6*E43,IF(E43&gt;=0.12,0.6*E43))</f>
        <v>0.23399999999999999</v>
      </c>
      <c r="H44" s="164"/>
      <c r="I44" s="166">
        <v>0.55600000000000005</v>
      </c>
      <c r="J44" s="166"/>
      <c r="K44" s="146"/>
      <c r="L44" s="146"/>
      <c r="M44" s="149"/>
      <c r="N44" s="152"/>
      <c r="O44" s="155"/>
      <c r="P44" s="158"/>
    </row>
    <row r="45" spans="1:18" s="3" customFormat="1" ht="13.9" customHeight="1" thickBot="1" x14ac:dyDescent="0.25">
      <c r="A45" s="11"/>
      <c r="B45" s="162"/>
      <c r="C45" s="41">
        <f t="shared" ref="C45" si="45">+C43+$P$8</f>
        <v>9.57</v>
      </c>
      <c r="D45" s="39">
        <v>0.40699999999999997</v>
      </c>
      <c r="E45" s="147"/>
      <c r="F45" s="40" t="s">
        <v>66</v>
      </c>
      <c r="G45" s="167">
        <f t="shared" ref="G45" si="46">IF(E43&lt;0.12,"NA",IF(E43&gt;=0.12,0.8*E43))</f>
        <v>0.31200000000000006</v>
      </c>
      <c r="H45" s="167"/>
      <c r="I45" s="169">
        <v>0.38200000000000001</v>
      </c>
      <c r="J45" s="169"/>
      <c r="K45" s="147"/>
      <c r="L45" s="147"/>
      <c r="M45" s="150"/>
      <c r="N45" s="153"/>
      <c r="O45" s="156"/>
      <c r="P45" s="159"/>
    </row>
    <row r="46" spans="1:18" s="3" customFormat="1" ht="14.1" customHeight="1" x14ac:dyDescent="0.2">
      <c r="A46" s="11"/>
      <c r="B46" s="160">
        <v>11</v>
      </c>
      <c r="C46" s="163">
        <f t="shared" ref="C46" si="47">+C45</f>
        <v>9.57</v>
      </c>
      <c r="D46" s="145">
        <f>+D45</f>
        <v>0.40699999999999997</v>
      </c>
      <c r="E46" s="145">
        <v>0.40699999999999997</v>
      </c>
      <c r="F46" s="37" t="s">
        <v>64</v>
      </c>
      <c r="G46" s="154">
        <f t="shared" ref="G46" si="48">IF(E46&lt;0.12,"NA",IF(E46&gt;=0.12,0.2*E46))</f>
        <v>8.14E-2</v>
      </c>
      <c r="H46" s="154"/>
      <c r="I46" s="154">
        <v>0.748</v>
      </c>
      <c r="J46" s="154"/>
      <c r="K46" s="145">
        <f>ROUND(+IF(E46&lt;0.12,(I47),(IF(E46&gt;=0.12,((I46+2*I47+I48)/4)))),3)</f>
        <v>0.61399999999999999</v>
      </c>
      <c r="L46" s="145">
        <f>ROUND(+(D46+D48)/2*(C48-C46),3)</f>
        <v>0.214</v>
      </c>
      <c r="M46" s="148">
        <f>ROUND(+K46*L46,4)</f>
        <v>0.13139999999999999</v>
      </c>
      <c r="N46" s="151">
        <f>ROUND(+M46/$M$89*100,1)</f>
        <v>9.6999999999999993</v>
      </c>
      <c r="O46" s="154"/>
      <c r="P46" s="157"/>
    </row>
    <row r="47" spans="1:18" s="3" customFormat="1" ht="14.1" customHeight="1" x14ac:dyDescent="0.2">
      <c r="A47" s="11"/>
      <c r="B47" s="161"/>
      <c r="C47" s="164"/>
      <c r="D47" s="146"/>
      <c r="E47" s="146"/>
      <c r="F47" s="38" t="s">
        <v>65</v>
      </c>
      <c r="G47" s="164">
        <f t="shared" ref="G47" si="49">IF(E46&lt;0.12,0.6*E46,IF(E46&gt;=0.12,0.6*E46))</f>
        <v>0.24419999999999997</v>
      </c>
      <c r="H47" s="164"/>
      <c r="I47" s="155">
        <v>0.60599999999999998</v>
      </c>
      <c r="J47" s="155"/>
      <c r="K47" s="146"/>
      <c r="L47" s="146"/>
      <c r="M47" s="149"/>
      <c r="N47" s="152"/>
      <c r="O47" s="155"/>
      <c r="P47" s="158"/>
    </row>
    <row r="48" spans="1:18" s="3" customFormat="1" ht="13.9" customHeight="1" thickBot="1" x14ac:dyDescent="0.25">
      <c r="A48" s="11"/>
      <c r="B48" s="162"/>
      <c r="C48" s="41">
        <f t="shared" ref="C48" si="50">+C46+$P$8</f>
        <v>10.07</v>
      </c>
      <c r="D48" s="39">
        <v>0.44900000000000001</v>
      </c>
      <c r="E48" s="147"/>
      <c r="F48" s="40" t="s">
        <v>66</v>
      </c>
      <c r="G48" s="167">
        <f t="shared" ref="G48" si="51">IF(E46&lt;0.12,"NA",IF(E46&gt;=0.12,0.8*E46))</f>
        <v>0.3256</v>
      </c>
      <c r="H48" s="167"/>
      <c r="I48" s="156">
        <v>0.497</v>
      </c>
      <c r="J48" s="156"/>
      <c r="K48" s="147"/>
      <c r="L48" s="147"/>
      <c r="M48" s="150"/>
      <c r="N48" s="153"/>
      <c r="O48" s="156"/>
      <c r="P48" s="159"/>
    </row>
    <row r="49" spans="1:16" s="3" customFormat="1" ht="14.1" customHeight="1" x14ac:dyDescent="0.2">
      <c r="A49" s="11"/>
      <c r="B49" s="160">
        <v>12</v>
      </c>
      <c r="C49" s="163">
        <f t="shared" ref="C49" si="52">+C48</f>
        <v>10.07</v>
      </c>
      <c r="D49" s="145">
        <f>+D48</f>
        <v>0.44900000000000001</v>
      </c>
      <c r="E49" s="145">
        <v>0.45300000000000001</v>
      </c>
      <c r="F49" s="37" t="s">
        <v>64</v>
      </c>
      <c r="G49" s="154">
        <f t="shared" ref="G49" si="53">IF(E49&lt;0.12,"NA",IF(E49&gt;=0.12,0.2*E49))</f>
        <v>9.0600000000000014E-2</v>
      </c>
      <c r="H49" s="154"/>
      <c r="I49" s="154"/>
      <c r="J49" s="154"/>
      <c r="K49" s="145"/>
      <c r="L49" s="145"/>
      <c r="M49" s="148"/>
      <c r="N49" s="151"/>
      <c r="O49" s="154"/>
      <c r="P49" s="157"/>
    </row>
    <row r="50" spans="1:16" s="3" customFormat="1" ht="14.1" customHeight="1" x14ac:dyDescent="0.2">
      <c r="A50" s="11"/>
      <c r="B50" s="161"/>
      <c r="C50" s="164"/>
      <c r="D50" s="146"/>
      <c r="E50" s="146"/>
      <c r="F50" s="38" t="s">
        <v>65</v>
      </c>
      <c r="G50" s="164">
        <f t="shared" ref="G50" si="54">IF(E49&lt;0.12,0.6*E49,IF(E49&gt;=0.12,0.6*E49))</f>
        <v>0.27179999999999999</v>
      </c>
      <c r="H50" s="164"/>
      <c r="I50" s="155"/>
      <c r="J50" s="155"/>
      <c r="K50" s="146"/>
      <c r="L50" s="146"/>
      <c r="M50" s="149"/>
      <c r="N50" s="152"/>
      <c r="O50" s="155"/>
      <c r="P50" s="158"/>
    </row>
    <row r="51" spans="1:16" s="3" customFormat="1" ht="13.9" customHeight="1" thickBot="1" x14ac:dyDescent="0.25">
      <c r="A51" s="11"/>
      <c r="B51" s="162"/>
      <c r="C51" s="41">
        <f t="shared" ref="C51" si="55">+C49+$P$8</f>
        <v>10.57</v>
      </c>
      <c r="D51" s="39">
        <v>0.443</v>
      </c>
      <c r="E51" s="147"/>
      <c r="F51" s="40" t="s">
        <v>66</v>
      </c>
      <c r="G51" s="167">
        <f t="shared" ref="G51" si="56">IF(E49&lt;0.12,"NA",IF(E49&gt;=0.12,0.8*E49))</f>
        <v>0.36240000000000006</v>
      </c>
      <c r="H51" s="167"/>
      <c r="I51" s="156"/>
      <c r="J51" s="156"/>
      <c r="K51" s="147"/>
      <c r="L51" s="147"/>
      <c r="M51" s="150"/>
      <c r="N51" s="153"/>
      <c r="O51" s="156"/>
      <c r="P51" s="159"/>
    </row>
    <row r="52" spans="1:16" s="3" customFormat="1" ht="14.1" customHeight="1" x14ac:dyDescent="0.2">
      <c r="A52" s="11"/>
      <c r="B52" s="160">
        <v>13</v>
      </c>
      <c r="C52" s="163">
        <f t="shared" ref="C52" si="57">+C51</f>
        <v>10.57</v>
      </c>
      <c r="D52" s="145">
        <f>+D51</f>
        <v>0.443</v>
      </c>
      <c r="E52" s="145">
        <v>0.39100000000000001</v>
      </c>
      <c r="F52" s="37" t="s">
        <v>64</v>
      </c>
      <c r="G52" s="154">
        <f t="shared" ref="G52" si="58">IF(E52&lt;0.12,"NA",IF(E52&gt;=0.12,0.2*E52))</f>
        <v>7.8200000000000006E-2</v>
      </c>
      <c r="H52" s="154"/>
      <c r="I52" s="154">
        <v>0.58699999999999997</v>
      </c>
      <c r="J52" s="154"/>
      <c r="K52" s="145">
        <f>ROUND(+IF(E52&lt;0.12,(I53),(IF(E52&gt;=0.12,((I52+2*I53+I54)/4)))),3)</f>
        <v>0.50900000000000001</v>
      </c>
      <c r="L52" s="145">
        <f>ROUND(+(D52+D54)/2*(C54-C52),3)</f>
        <v>0.19900000000000001</v>
      </c>
      <c r="M52" s="148">
        <f>ROUND(+K52*L52,4)</f>
        <v>0.1013</v>
      </c>
      <c r="N52" s="151">
        <f>ROUND(+M52/$M$89*100,1)</f>
        <v>7.5</v>
      </c>
      <c r="O52" s="154"/>
      <c r="P52" s="157"/>
    </row>
    <row r="53" spans="1:16" s="3" customFormat="1" ht="14.1" customHeight="1" x14ac:dyDescent="0.2">
      <c r="A53" s="11"/>
      <c r="B53" s="161"/>
      <c r="C53" s="164"/>
      <c r="D53" s="146"/>
      <c r="E53" s="146"/>
      <c r="F53" s="38" t="s">
        <v>65</v>
      </c>
      <c r="G53" s="164">
        <f t="shared" ref="G53" si="59">IF(E52&lt;0.12,0.6*E52,IF(E52&gt;=0.12,0.6*E52))</f>
        <v>0.2346</v>
      </c>
      <c r="H53" s="164"/>
      <c r="I53" s="155">
        <v>0.51400000000000001</v>
      </c>
      <c r="J53" s="155"/>
      <c r="K53" s="146"/>
      <c r="L53" s="146"/>
      <c r="M53" s="149"/>
      <c r="N53" s="152"/>
      <c r="O53" s="155"/>
      <c r="P53" s="158"/>
    </row>
    <row r="54" spans="1:16" s="3" customFormat="1" ht="13.9" customHeight="1" thickBot="1" x14ac:dyDescent="0.25">
      <c r="A54" s="11"/>
      <c r="B54" s="162"/>
      <c r="C54" s="41">
        <f t="shared" ref="C54" si="60">+C52+$P$8</f>
        <v>11.07</v>
      </c>
      <c r="D54" s="39">
        <v>0.35199999999999998</v>
      </c>
      <c r="E54" s="147"/>
      <c r="F54" s="40" t="s">
        <v>66</v>
      </c>
      <c r="G54" s="167">
        <f t="shared" ref="G54" si="61">IF(E52&lt;0.12,"NA",IF(E52&gt;=0.12,0.8*E52))</f>
        <v>0.31280000000000002</v>
      </c>
      <c r="H54" s="167"/>
      <c r="I54" s="156">
        <v>0.42099999999999999</v>
      </c>
      <c r="J54" s="156"/>
      <c r="K54" s="147"/>
      <c r="L54" s="147"/>
      <c r="M54" s="150"/>
      <c r="N54" s="153"/>
      <c r="O54" s="156"/>
      <c r="P54" s="159"/>
    </row>
    <row r="55" spans="1:16" s="3" customFormat="1" ht="14.1" customHeight="1" x14ac:dyDescent="0.2">
      <c r="A55" s="11"/>
      <c r="B55" s="160">
        <v>14</v>
      </c>
      <c r="C55" s="163">
        <f t="shared" ref="C55" si="62">+C54</f>
        <v>11.07</v>
      </c>
      <c r="D55" s="145">
        <f>+D54</f>
        <v>0.35199999999999998</v>
      </c>
      <c r="E55" s="145">
        <v>0.36699999999999999</v>
      </c>
      <c r="F55" s="37" t="s">
        <v>64</v>
      </c>
      <c r="G55" s="154">
        <f t="shared" ref="G55" si="63">IF(E55&lt;0.12,"NA",IF(E55&gt;=0.12,0.2*E55))</f>
        <v>7.3400000000000007E-2</v>
      </c>
      <c r="H55" s="154"/>
      <c r="I55" s="154">
        <v>0.77700000000000002</v>
      </c>
      <c r="J55" s="154"/>
      <c r="K55" s="145">
        <f>ROUND(+IF(E55&lt;0.12,(I56),(IF(E55&gt;=0.12,((I55+2*I56+I57)/4)))),3)</f>
        <v>0.65400000000000003</v>
      </c>
      <c r="L55" s="145">
        <f>ROUND(+(D55+D57)/2*(C57-C55),3)</f>
        <v>0.17699999999999999</v>
      </c>
      <c r="M55" s="148">
        <f>ROUND(+K55*L55,4)</f>
        <v>0.1158</v>
      </c>
      <c r="N55" s="151">
        <f>ROUND(+M55/$M$89*100,1)</f>
        <v>8.5</v>
      </c>
      <c r="O55" s="154"/>
      <c r="P55" s="157"/>
    </row>
    <row r="56" spans="1:16" s="3" customFormat="1" ht="14.1" customHeight="1" x14ac:dyDescent="0.2">
      <c r="A56" s="11"/>
      <c r="B56" s="161"/>
      <c r="C56" s="164"/>
      <c r="D56" s="146"/>
      <c r="E56" s="146"/>
      <c r="F56" s="38" t="s">
        <v>65</v>
      </c>
      <c r="G56" s="164">
        <f t="shared" ref="G56" si="64">IF(E55&lt;0.12,0.6*E55,IF(E55&gt;=0.12,0.6*E55))</f>
        <v>0.22019999999999998</v>
      </c>
      <c r="H56" s="164"/>
      <c r="I56" s="155">
        <v>0.66900000000000004</v>
      </c>
      <c r="J56" s="155"/>
      <c r="K56" s="146"/>
      <c r="L56" s="146"/>
      <c r="M56" s="149"/>
      <c r="N56" s="152"/>
      <c r="O56" s="155"/>
      <c r="P56" s="158"/>
    </row>
    <row r="57" spans="1:16" s="3" customFormat="1" ht="13.9" customHeight="1" thickBot="1" x14ac:dyDescent="0.25">
      <c r="A57" s="11"/>
      <c r="B57" s="162"/>
      <c r="C57" s="41">
        <f t="shared" ref="C57" si="65">+C55+$P$8</f>
        <v>11.57</v>
      </c>
      <c r="D57" s="39">
        <v>0.35399999999999998</v>
      </c>
      <c r="E57" s="147"/>
      <c r="F57" s="40" t="s">
        <v>66</v>
      </c>
      <c r="G57" s="167">
        <f t="shared" ref="G57" si="66">IF(E55&lt;0.12,"NA",IF(E55&gt;=0.12,0.8*E55))</f>
        <v>0.29360000000000003</v>
      </c>
      <c r="H57" s="167"/>
      <c r="I57" s="147">
        <v>0.5</v>
      </c>
      <c r="J57" s="147"/>
      <c r="K57" s="147"/>
      <c r="L57" s="147"/>
      <c r="M57" s="150"/>
      <c r="N57" s="153"/>
      <c r="O57" s="156"/>
      <c r="P57" s="159"/>
    </row>
    <row r="58" spans="1:16" s="3" customFormat="1" ht="14.1" customHeight="1" x14ac:dyDescent="0.2">
      <c r="A58" s="11"/>
      <c r="B58" s="160">
        <v>15</v>
      </c>
      <c r="C58" s="163">
        <f t="shared" ref="C58" si="67">+C57</f>
        <v>11.57</v>
      </c>
      <c r="D58" s="145">
        <f>+D57</f>
        <v>0.35399999999999998</v>
      </c>
      <c r="E58" s="145">
        <v>0.32700000000000001</v>
      </c>
      <c r="F58" s="37" t="s">
        <v>64</v>
      </c>
      <c r="G58" s="154">
        <f t="shared" ref="G58" si="68">IF(E58&lt;0.12,"NA",IF(E58&gt;=0.12,0.2*E58))</f>
        <v>6.54E-2</v>
      </c>
      <c r="H58" s="154"/>
      <c r="I58" s="154">
        <v>0.55400000000000005</v>
      </c>
      <c r="J58" s="154"/>
      <c r="K58" s="145">
        <f>ROUND(+IF(E58&lt;0.12,(I59),(IF(E58&gt;=0.12,((I58+2*I59+I60)/4)))),3)</f>
        <v>0.50900000000000001</v>
      </c>
      <c r="L58" s="145">
        <f>ROUND(+(D58+D60)/2*(C60-C58),3)</f>
        <v>0.16500000000000001</v>
      </c>
      <c r="M58" s="148">
        <f>ROUND(+K58*L58,4)</f>
        <v>8.4000000000000005E-2</v>
      </c>
      <c r="N58" s="151">
        <f>ROUND(+M58/$M$89*100,1)</f>
        <v>6.2</v>
      </c>
      <c r="O58" s="154"/>
      <c r="P58" s="157"/>
    </row>
    <row r="59" spans="1:16" s="3" customFormat="1" ht="14.1" customHeight="1" x14ac:dyDescent="0.2">
      <c r="A59" s="11"/>
      <c r="B59" s="161"/>
      <c r="C59" s="164"/>
      <c r="D59" s="146"/>
      <c r="E59" s="146"/>
      <c r="F59" s="38" t="s">
        <v>65</v>
      </c>
      <c r="G59" s="164">
        <f t="shared" ref="G59" si="69">IF(E58&lt;0.12,0.6*E58,IF(E58&gt;=0.12,0.6*E58))</f>
        <v>0.19620000000000001</v>
      </c>
      <c r="H59" s="164"/>
      <c r="I59" s="155">
        <v>0.50800000000000001</v>
      </c>
      <c r="J59" s="155"/>
      <c r="K59" s="146"/>
      <c r="L59" s="146"/>
      <c r="M59" s="149"/>
      <c r="N59" s="152"/>
      <c r="O59" s="155"/>
      <c r="P59" s="158"/>
    </row>
    <row r="60" spans="1:16" s="3" customFormat="1" ht="13.9" customHeight="1" thickBot="1" x14ac:dyDescent="0.25">
      <c r="A60" s="11"/>
      <c r="B60" s="162"/>
      <c r="C60" s="41">
        <f t="shared" ref="C60" si="70">+C58+$P$8</f>
        <v>12.07</v>
      </c>
      <c r="D60" s="39">
        <v>0.307</v>
      </c>
      <c r="E60" s="147"/>
      <c r="F60" s="40" t="s">
        <v>66</v>
      </c>
      <c r="G60" s="167">
        <f t="shared" ref="G60" si="71">IF(E58&lt;0.12,"NA",IF(E58&gt;=0.12,0.8*E58))</f>
        <v>0.2616</v>
      </c>
      <c r="H60" s="167"/>
      <c r="I60" s="156">
        <v>0.46600000000000003</v>
      </c>
      <c r="J60" s="156"/>
      <c r="K60" s="147"/>
      <c r="L60" s="147"/>
      <c r="M60" s="150"/>
      <c r="N60" s="153"/>
      <c r="O60" s="156"/>
      <c r="P60" s="159"/>
    </row>
    <row r="61" spans="1:16" s="3" customFormat="1" ht="14.1" customHeight="1" x14ac:dyDescent="0.2">
      <c r="A61" s="11"/>
      <c r="B61" s="160">
        <v>16</v>
      </c>
      <c r="C61" s="163">
        <f t="shared" ref="C61" si="72">+C60</f>
        <v>12.07</v>
      </c>
      <c r="D61" s="145">
        <f>+D60</f>
        <v>0.307</v>
      </c>
      <c r="E61" s="170">
        <v>0.25700000000000001</v>
      </c>
      <c r="F61" s="37" t="s">
        <v>64</v>
      </c>
      <c r="G61" s="154">
        <f t="shared" ref="G61" si="73">IF(E61&lt;0.12,"NA",IF(E61&gt;=0.12,0.2*E61))</f>
        <v>5.1400000000000001E-2</v>
      </c>
      <c r="H61" s="154"/>
      <c r="I61" s="173">
        <v>0.311</v>
      </c>
      <c r="J61" s="174"/>
      <c r="K61" s="145">
        <f>ROUND(+IF(E61&lt;0.12,(I62),(IF(E61&gt;=0.12,((I61+2*I62+I63)/4)))),3)</f>
        <v>0.27600000000000002</v>
      </c>
      <c r="L61" s="145">
        <f>ROUND(+(D61+D63)/2*(C63-C61),3)</f>
        <v>0.125</v>
      </c>
      <c r="M61" s="148">
        <f>ROUND(+K61*L61,4)</f>
        <v>3.4500000000000003E-2</v>
      </c>
      <c r="N61" s="151">
        <f>ROUND(+M61/$M$89*100,1)</f>
        <v>2.5</v>
      </c>
      <c r="O61" s="154"/>
      <c r="P61" s="157"/>
    </row>
    <row r="62" spans="1:16" s="3" customFormat="1" ht="14.1" customHeight="1" x14ac:dyDescent="0.2">
      <c r="A62" s="11"/>
      <c r="B62" s="161"/>
      <c r="C62" s="164"/>
      <c r="D62" s="146"/>
      <c r="E62" s="171"/>
      <c r="F62" s="38" t="s">
        <v>65</v>
      </c>
      <c r="G62" s="164">
        <f t="shared" ref="G62" si="74">IF(E61&lt;0.12,0.6*E61,IF(E61&gt;=0.12,0.6*E61))</f>
        <v>0.1542</v>
      </c>
      <c r="H62" s="164"/>
      <c r="I62" s="175">
        <v>0.27600000000000002</v>
      </c>
      <c r="J62" s="176"/>
      <c r="K62" s="146"/>
      <c r="L62" s="146"/>
      <c r="M62" s="149"/>
      <c r="N62" s="152"/>
      <c r="O62" s="155"/>
      <c r="P62" s="158"/>
    </row>
    <row r="63" spans="1:16" s="3" customFormat="1" ht="13.9" customHeight="1" thickBot="1" x14ac:dyDescent="0.25">
      <c r="A63" s="11"/>
      <c r="B63" s="162"/>
      <c r="C63" s="41">
        <f t="shared" ref="C63" si="75">+C61+$P$8</f>
        <v>12.57</v>
      </c>
      <c r="D63" s="39">
        <v>0.192</v>
      </c>
      <c r="E63" s="172"/>
      <c r="F63" s="40" t="s">
        <v>66</v>
      </c>
      <c r="G63" s="167">
        <f t="shared" ref="G63" si="76">IF(E61&lt;0.12,"NA",IF(E61&gt;=0.12,0.8*E61))</f>
        <v>0.2056</v>
      </c>
      <c r="H63" s="167"/>
      <c r="I63" s="177">
        <v>0.24199999999999999</v>
      </c>
      <c r="J63" s="178"/>
      <c r="K63" s="147"/>
      <c r="L63" s="147"/>
      <c r="M63" s="150"/>
      <c r="N63" s="153"/>
      <c r="O63" s="156"/>
      <c r="P63" s="159"/>
    </row>
    <row r="64" spans="1:16" s="3" customFormat="1" ht="14.1" customHeight="1" x14ac:dyDescent="0.2">
      <c r="A64" s="11"/>
      <c r="B64" s="160">
        <v>17</v>
      </c>
      <c r="C64" s="163">
        <f t="shared" ref="C64" si="77">+C63</f>
        <v>12.57</v>
      </c>
      <c r="D64" s="145">
        <f>+D63</f>
        <v>0.192</v>
      </c>
      <c r="E64" s="145">
        <v>0.11899999999999999</v>
      </c>
      <c r="F64" s="37" t="s">
        <v>64</v>
      </c>
      <c r="G64" s="154" t="str">
        <f t="shared" ref="G64" si="78">IF(E64&lt;0.12,"NA",IF(E64&gt;=0.12,0.2*E64))</f>
        <v>NA</v>
      </c>
      <c r="H64" s="154"/>
      <c r="I64" s="154"/>
      <c r="J64" s="154"/>
      <c r="K64" s="145">
        <f>ROUND(+IF(E64&lt;0.12,(I65),(IF(E64&gt;=0.12,((I64+2*I65+I66)/4)))),3)</f>
        <v>0.224</v>
      </c>
      <c r="L64" s="145">
        <f>ROUND(+(D64+D66)/2*(C66-C64),3)</f>
        <v>7.6999999999999999E-2</v>
      </c>
      <c r="M64" s="148">
        <f>ROUND(+K64*L64,4)</f>
        <v>1.72E-2</v>
      </c>
      <c r="N64" s="151">
        <f>ROUND(+M64/$M$89*100,1)</f>
        <v>1.3</v>
      </c>
      <c r="O64" s="154"/>
      <c r="P64" s="157"/>
    </row>
    <row r="65" spans="1:18" s="3" customFormat="1" ht="14.1" customHeight="1" x14ac:dyDescent="0.2">
      <c r="A65" s="11"/>
      <c r="B65" s="161"/>
      <c r="C65" s="164"/>
      <c r="D65" s="146"/>
      <c r="E65" s="146"/>
      <c r="F65" s="38" t="s">
        <v>65</v>
      </c>
      <c r="G65" s="164">
        <f t="shared" ref="G65" si="79">IF(E64&lt;0.12,0.6*E64,IF(E64&gt;=0.12,0.6*E64))</f>
        <v>7.1399999999999991E-2</v>
      </c>
      <c r="H65" s="164"/>
      <c r="I65" s="155">
        <v>0.224</v>
      </c>
      <c r="J65" s="155"/>
      <c r="K65" s="146"/>
      <c r="L65" s="146"/>
      <c r="M65" s="149"/>
      <c r="N65" s="152"/>
      <c r="O65" s="155"/>
      <c r="P65" s="158"/>
    </row>
    <row r="66" spans="1:18" s="3" customFormat="1" ht="13.9" customHeight="1" thickBot="1" x14ac:dyDescent="0.25">
      <c r="A66" s="11"/>
      <c r="B66" s="162"/>
      <c r="C66" s="41">
        <f t="shared" ref="C66" si="80">+C64+$P$8</f>
        <v>13.07</v>
      </c>
      <c r="D66" s="39">
        <v>0.11700000000000001</v>
      </c>
      <c r="E66" s="147"/>
      <c r="F66" s="40" t="s">
        <v>66</v>
      </c>
      <c r="G66" s="167" t="str">
        <f t="shared" ref="G66" si="81">IF(E64&lt;0.12,"NA",IF(E64&gt;=0.12,0.8*E64))</f>
        <v>NA</v>
      </c>
      <c r="H66" s="167"/>
      <c r="I66" s="156"/>
      <c r="J66" s="156"/>
      <c r="K66" s="147"/>
      <c r="L66" s="147"/>
      <c r="M66" s="150"/>
      <c r="N66" s="153"/>
      <c r="O66" s="156"/>
      <c r="P66" s="159"/>
    </row>
    <row r="67" spans="1:18" s="3" customFormat="1" ht="14.1" customHeight="1" x14ac:dyDescent="0.2">
      <c r="A67" s="11"/>
      <c r="B67" s="160">
        <v>18</v>
      </c>
      <c r="C67" s="163">
        <f t="shared" ref="C67" si="82">+C66</f>
        <v>13.07</v>
      </c>
      <c r="D67" s="145">
        <f>+D66</f>
        <v>0.11700000000000001</v>
      </c>
      <c r="E67" s="145">
        <v>0.13</v>
      </c>
      <c r="F67" s="37" t="s">
        <v>64</v>
      </c>
      <c r="G67" s="154">
        <f t="shared" ref="G67" si="83">IF(E67&lt;0.12,"NA",IF(E67&gt;=0.12,0.2*E67))</f>
        <v>2.6000000000000002E-2</v>
      </c>
      <c r="H67" s="154"/>
      <c r="I67" s="154">
        <v>0.46899999999999997</v>
      </c>
      <c r="J67" s="154"/>
      <c r="K67" s="145">
        <f>ROUND(+IF(E67&lt;0.12,(I68),(IF(E67&gt;=0.12,((I67+2*I68+I69)/4)))),3)</f>
        <v>0.40699999999999997</v>
      </c>
      <c r="L67" s="145">
        <f>ROUND(+(D67+D69)/2*(C69-C67),3)</f>
        <v>6.9000000000000006E-2</v>
      </c>
      <c r="M67" s="148">
        <f>ROUND(+K67*L67,4)</f>
        <v>2.81E-2</v>
      </c>
      <c r="N67" s="151">
        <f>ROUND(+M67/$M$89*100,1)</f>
        <v>2.1</v>
      </c>
      <c r="O67" s="154"/>
      <c r="P67" s="157"/>
    </row>
    <row r="68" spans="1:18" s="3" customFormat="1" ht="14.1" customHeight="1" x14ac:dyDescent="0.2">
      <c r="A68" s="11"/>
      <c r="B68" s="161"/>
      <c r="C68" s="164"/>
      <c r="D68" s="146"/>
      <c r="E68" s="146"/>
      <c r="F68" s="38" t="s">
        <v>65</v>
      </c>
      <c r="G68" s="164">
        <f t="shared" ref="G68" si="84">IF(E67&lt;0.12,0.6*E67,IF(E67&gt;=0.12,0.6*E67))</f>
        <v>7.8E-2</v>
      </c>
      <c r="H68" s="164"/>
      <c r="I68" s="146">
        <v>0.40600000000000003</v>
      </c>
      <c r="J68" s="146"/>
      <c r="K68" s="146"/>
      <c r="L68" s="146"/>
      <c r="M68" s="149"/>
      <c r="N68" s="152"/>
      <c r="O68" s="155"/>
      <c r="P68" s="158"/>
    </row>
    <row r="69" spans="1:18" s="3" customFormat="1" ht="13.9" customHeight="1" thickBot="1" x14ac:dyDescent="0.25">
      <c r="A69" s="11"/>
      <c r="B69" s="162"/>
      <c r="C69" s="41">
        <f t="shared" ref="C69" si="85">+C67+$P$8</f>
        <v>13.57</v>
      </c>
      <c r="D69" s="39">
        <v>0.157</v>
      </c>
      <c r="E69" s="147"/>
      <c r="F69" s="40" t="s">
        <v>66</v>
      </c>
      <c r="G69" s="167">
        <f t="shared" ref="G69" si="86">IF(E67&lt;0.12,"NA",IF(E67&gt;=0.12,0.8*E67))</f>
        <v>0.10400000000000001</v>
      </c>
      <c r="H69" s="167"/>
      <c r="I69" s="156">
        <v>0.34699999999999998</v>
      </c>
      <c r="J69" s="156"/>
      <c r="K69" s="147"/>
      <c r="L69" s="147"/>
      <c r="M69" s="150"/>
      <c r="N69" s="153"/>
      <c r="O69" s="156"/>
      <c r="P69" s="159"/>
      <c r="R69" s="50"/>
    </row>
    <row r="70" spans="1:18" s="3" customFormat="1" ht="14.1" customHeight="1" x14ac:dyDescent="0.2">
      <c r="A70" s="11"/>
      <c r="B70" s="160">
        <v>19</v>
      </c>
      <c r="C70" s="163">
        <f t="shared" ref="C70" si="87">+C69</f>
        <v>13.57</v>
      </c>
      <c r="D70" s="145">
        <f>+D69</f>
        <v>0.157</v>
      </c>
      <c r="E70" s="145">
        <v>0.17</v>
      </c>
      <c r="F70" s="37" t="s">
        <v>64</v>
      </c>
      <c r="G70" s="154">
        <f t="shared" ref="G70" si="88">IF(E70&lt;0.12,"NA",IF(E70&gt;=0.12,0.2*E70))</f>
        <v>3.4000000000000002E-2</v>
      </c>
      <c r="H70" s="154"/>
      <c r="I70" s="165">
        <v>0.55500000000000005</v>
      </c>
      <c r="J70" s="165"/>
      <c r="K70" s="145">
        <f>ROUND(+IF(E70&lt;0.12,(I71),(IF(E70&gt;=0.12,((I70+2*I71+I72)/4)))),3)</f>
        <v>0.47899999999999998</v>
      </c>
      <c r="L70" s="145">
        <f>ROUND(+(D70+D72)/2*(C72-C70),3)</f>
        <v>8.5000000000000006E-2</v>
      </c>
      <c r="M70" s="148">
        <f>ROUND(+K70*L70,4)</f>
        <v>4.07E-2</v>
      </c>
      <c r="N70" s="151">
        <f>ROUND(+M70/$M$89*100,1)</f>
        <v>3</v>
      </c>
      <c r="O70" s="154"/>
      <c r="P70" s="157"/>
      <c r="R70" s="50"/>
    </row>
    <row r="71" spans="1:18" s="3" customFormat="1" ht="14.1" customHeight="1" x14ac:dyDescent="0.2">
      <c r="A71" s="11"/>
      <c r="B71" s="161"/>
      <c r="C71" s="164"/>
      <c r="D71" s="146"/>
      <c r="E71" s="146"/>
      <c r="F71" s="38" t="s">
        <v>65</v>
      </c>
      <c r="G71" s="164">
        <f t="shared" ref="G71" si="89">IF(E70&lt;0.12,0.6*E70,IF(E70&gt;=0.12,0.6*E70))</f>
        <v>0.10200000000000001</v>
      </c>
      <c r="H71" s="164"/>
      <c r="I71" s="166">
        <v>0.499</v>
      </c>
      <c r="J71" s="166"/>
      <c r="K71" s="146"/>
      <c r="L71" s="146"/>
      <c r="M71" s="149"/>
      <c r="N71" s="152"/>
      <c r="O71" s="155"/>
      <c r="P71" s="158"/>
    </row>
    <row r="72" spans="1:18" s="3" customFormat="1" ht="13.9" customHeight="1" thickBot="1" x14ac:dyDescent="0.25">
      <c r="A72" s="11"/>
      <c r="B72" s="162"/>
      <c r="C72" s="41">
        <f t="shared" ref="C72" si="90">+C70+$P$8</f>
        <v>14.07</v>
      </c>
      <c r="D72" s="39">
        <v>0.182</v>
      </c>
      <c r="E72" s="147"/>
      <c r="F72" s="40" t="s">
        <v>66</v>
      </c>
      <c r="G72" s="167">
        <f t="shared" ref="G72" si="91">IF(E70&lt;0.12,"NA",IF(E70&gt;=0.12,0.8*E70))</f>
        <v>0.13600000000000001</v>
      </c>
      <c r="H72" s="167"/>
      <c r="I72" s="169">
        <v>0.36299999999999999</v>
      </c>
      <c r="J72" s="169"/>
      <c r="K72" s="147"/>
      <c r="L72" s="147"/>
      <c r="M72" s="150"/>
      <c r="N72" s="153"/>
      <c r="O72" s="156"/>
      <c r="P72" s="159"/>
    </row>
    <row r="73" spans="1:18" s="3" customFormat="1" ht="14.1" customHeight="1" x14ac:dyDescent="0.2">
      <c r="A73" s="11"/>
      <c r="B73" s="160">
        <v>20</v>
      </c>
      <c r="C73" s="163">
        <f t="shared" ref="C73" si="92">+C72</f>
        <v>14.07</v>
      </c>
      <c r="D73" s="145">
        <f>+D72</f>
        <v>0.182</v>
      </c>
      <c r="E73" s="145">
        <v>0.188</v>
      </c>
      <c r="F73" s="37" t="s">
        <v>64</v>
      </c>
      <c r="G73" s="154">
        <f t="shared" ref="G73" si="93">IF(E73&lt;0.12,"NA",IF(E73&gt;=0.12,0.2*E73))</f>
        <v>3.7600000000000001E-2</v>
      </c>
      <c r="H73" s="154"/>
      <c r="I73" s="165">
        <v>0.45700000000000002</v>
      </c>
      <c r="J73" s="165"/>
      <c r="K73" s="145">
        <f>ROUND(+IF(E73&lt;0.12,(I74),(IF(E73&gt;=0.12,((I73+2*I74+I75)/4)))),3)</f>
        <v>0.44500000000000001</v>
      </c>
      <c r="L73" s="145">
        <f>ROUND(+(D73+D75)/2*(C75-C73),3)</f>
        <v>8.5000000000000006E-2</v>
      </c>
      <c r="M73" s="148">
        <f>ROUND(+K73*L73,4)</f>
        <v>3.78E-2</v>
      </c>
      <c r="N73" s="151">
        <f>ROUND(+M73/$M$89*100,1)</f>
        <v>2.8</v>
      </c>
      <c r="O73" s="154"/>
      <c r="P73" s="157"/>
    </row>
    <row r="74" spans="1:18" s="3" customFormat="1" ht="14.1" customHeight="1" x14ac:dyDescent="0.2">
      <c r="A74" s="11"/>
      <c r="B74" s="161"/>
      <c r="C74" s="164"/>
      <c r="D74" s="146"/>
      <c r="E74" s="146"/>
      <c r="F74" s="38" t="s">
        <v>65</v>
      </c>
      <c r="G74" s="164">
        <f t="shared" ref="G74" si="94">IF(E73&lt;0.12,0.6*E73,IF(E73&gt;=0.12,0.6*E73))</f>
        <v>0.1128</v>
      </c>
      <c r="H74" s="164"/>
      <c r="I74" s="166">
        <v>0.45100000000000001</v>
      </c>
      <c r="J74" s="166"/>
      <c r="K74" s="146"/>
      <c r="L74" s="146"/>
      <c r="M74" s="149"/>
      <c r="N74" s="152"/>
      <c r="O74" s="155"/>
      <c r="P74" s="158"/>
    </row>
    <row r="75" spans="1:18" s="3" customFormat="1" ht="13.9" customHeight="1" thickBot="1" x14ac:dyDescent="0.25">
      <c r="A75" s="11"/>
      <c r="B75" s="162"/>
      <c r="C75" s="41">
        <f>+C73+$P$8</f>
        <v>14.57</v>
      </c>
      <c r="D75" s="39">
        <v>0.158</v>
      </c>
      <c r="E75" s="147"/>
      <c r="F75" s="40" t="s">
        <v>66</v>
      </c>
      <c r="G75" s="167">
        <f t="shared" ref="G75" si="95">IF(E73&lt;0.12,"NA",IF(E73&gt;=0.12,0.8*E73))</f>
        <v>0.15040000000000001</v>
      </c>
      <c r="H75" s="167"/>
      <c r="I75" s="169">
        <v>0.42099999999999999</v>
      </c>
      <c r="J75" s="169"/>
      <c r="K75" s="147"/>
      <c r="L75" s="147"/>
      <c r="M75" s="150"/>
      <c r="N75" s="153"/>
      <c r="O75" s="156"/>
      <c r="P75" s="159"/>
    </row>
    <row r="76" spans="1:18" s="3" customFormat="1" ht="14.1" customHeight="1" x14ac:dyDescent="0.2">
      <c r="A76" s="11"/>
      <c r="B76" s="160">
        <v>21</v>
      </c>
      <c r="C76" s="163">
        <f t="shared" ref="C76" si="96">+C75</f>
        <v>14.57</v>
      </c>
      <c r="D76" s="145">
        <f>+D75</f>
        <v>0.158</v>
      </c>
      <c r="E76" s="145">
        <v>0.18</v>
      </c>
      <c r="F76" s="37" t="s">
        <v>64</v>
      </c>
      <c r="G76" s="154">
        <f t="shared" ref="G76" si="97">IF(E76&lt;0.12,"NA",IF(E76&gt;=0.12,0.2*E76))</f>
        <v>3.5999999999999997E-2</v>
      </c>
      <c r="H76" s="154"/>
      <c r="I76" s="165">
        <v>5.7000000000000002E-2</v>
      </c>
      <c r="J76" s="165"/>
      <c r="K76" s="145">
        <f>ROUND(+IF(E76&lt;0.12,(I77),(IF(E76&gt;=0.12,((I76+2*I77+I78)/4)))),3)</f>
        <v>5.2999999999999999E-2</v>
      </c>
      <c r="L76" s="145">
        <f>ROUND(+(D76+D78)/2*(C78-C76),3)</f>
        <v>5.0999999999999997E-2</v>
      </c>
      <c r="M76" s="148">
        <f>ROUND(+K76*L76,4)</f>
        <v>2.7000000000000001E-3</v>
      </c>
      <c r="N76" s="151">
        <f>ROUND(+M76/$M$89*100,1)</f>
        <v>0.2</v>
      </c>
      <c r="O76" s="154"/>
      <c r="P76" s="157"/>
    </row>
    <row r="77" spans="1:18" s="3" customFormat="1" ht="14.1" customHeight="1" x14ac:dyDescent="0.2">
      <c r="A77" s="11"/>
      <c r="B77" s="161"/>
      <c r="C77" s="164"/>
      <c r="D77" s="146"/>
      <c r="E77" s="146"/>
      <c r="F77" s="38" t="s">
        <v>65</v>
      </c>
      <c r="G77" s="164">
        <f t="shared" ref="G77" si="98">IF(E76&lt;0.12,0.6*E76,IF(E76&gt;=0.12,0.6*E76))</f>
        <v>0.108</v>
      </c>
      <c r="H77" s="164"/>
      <c r="I77" s="166">
        <v>5.1999999999999998E-2</v>
      </c>
      <c r="J77" s="166"/>
      <c r="K77" s="146"/>
      <c r="L77" s="146"/>
      <c r="M77" s="149"/>
      <c r="N77" s="152"/>
      <c r="O77" s="155"/>
      <c r="P77" s="158"/>
    </row>
    <row r="78" spans="1:18" s="3" customFormat="1" ht="13.9" customHeight="1" thickBot="1" x14ac:dyDescent="0.25">
      <c r="A78" s="11"/>
      <c r="B78" s="162"/>
      <c r="C78" s="41">
        <f>+C76+0.3</f>
        <v>14.870000000000001</v>
      </c>
      <c r="D78" s="39">
        <v>0.18</v>
      </c>
      <c r="E78" s="147"/>
      <c r="F78" s="40" t="s">
        <v>66</v>
      </c>
      <c r="G78" s="167">
        <f t="shared" ref="G78" si="99">IF(E76&lt;0.12,"NA",IF(E76&gt;=0.12,0.8*E76))</f>
        <v>0.14399999999999999</v>
      </c>
      <c r="H78" s="167"/>
      <c r="I78" s="168">
        <v>0.05</v>
      </c>
      <c r="J78" s="168"/>
      <c r="K78" s="147"/>
      <c r="L78" s="147"/>
      <c r="M78" s="150"/>
      <c r="N78" s="153"/>
      <c r="O78" s="156"/>
      <c r="P78" s="159"/>
    </row>
    <row r="79" spans="1:18" s="3" customFormat="1" ht="14.1" customHeight="1" x14ac:dyDescent="0.25">
      <c r="A79" s="11"/>
      <c r="B79" s="137">
        <v>12</v>
      </c>
      <c r="C79" s="139">
        <v>10</v>
      </c>
      <c r="D79" s="127">
        <v>0.44900000000000001</v>
      </c>
      <c r="E79" s="140">
        <v>0.45300000000000001</v>
      </c>
      <c r="F79" s="43" t="s">
        <v>30</v>
      </c>
      <c r="G79" s="143"/>
      <c r="H79" s="143"/>
      <c r="I79" s="144">
        <v>0.79600000000000004</v>
      </c>
      <c r="J79" s="144"/>
      <c r="K79" s="127">
        <f>ROUND(+AVERAGE(I79:J88),3)</f>
        <v>0.62</v>
      </c>
      <c r="L79" s="130">
        <f>ROUND(+(D79+D84)/2*(C84-C79),3)</f>
        <v>0.223</v>
      </c>
      <c r="M79" s="131">
        <f>ROUND(+K79*L79,4)</f>
        <v>0.13830000000000001</v>
      </c>
      <c r="N79" s="130">
        <f>ROUND(+M79/$M$89*100,1)</f>
        <v>10.199999999999999</v>
      </c>
      <c r="O79" s="130"/>
      <c r="P79" s="134"/>
    </row>
    <row r="80" spans="1:18" s="3" customFormat="1" ht="14.1" customHeight="1" x14ac:dyDescent="0.25">
      <c r="A80" s="11"/>
      <c r="B80" s="138"/>
      <c r="C80" s="123"/>
      <c r="D80" s="125"/>
      <c r="E80" s="141"/>
      <c r="F80" s="44" t="s">
        <v>67</v>
      </c>
      <c r="G80" s="119">
        <f>+ROUND(0.1*$E$79,2)</f>
        <v>0.05</v>
      </c>
      <c r="H80" s="119"/>
      <c r="I80" s="120">
        <v>0.72699999999999998</v>
      </c>
      <c r="J80" s="120"/>
      <c r="K80" s="128"/>
      <c r="L80" s="128"/>
      <c r="M80" s="132"/>
      <c r="N80" s="128"/>
      <c r="O80" s="128"/>
      <c r="P80" s="135"/>
      <c r="R80" s="45"/>
    </row>
    <row r="81" spans="1:18" s="3" customFormat="1" ht="14.1" customHeight="1" x14ac:dyDescent="0.25">
      <c r="A81" s="11"/>
      <c r="B81" s="138"/>
      <c r="C81" s="123"/>
      <c r="D81" s="125"/>
      <c r="E81" s="141"/>
      <c r="F81" s="44" t="s">
        <v>64</v>
      </c>
      <c r="G81" s="119">
        <f>+ROUND(0.2*$E$79,2)</f>
        <v>0.09</v>
      </c>
      <c r="H81" s="119"/>
      <c r="I81" s="120">
        <v>0.76</v>
      </c>
      <c r="J81" s="120"/>
      <c r="K81" s="128"/>
      <c r="L81" s="128"/>
      <c r="M81" s="132"/>
      <c r="N81" s="128"/>
      <c r="O81" s="128"/>
      <c r="P81" s="135"/>
      <c r="R81" s="45"/>
    </row>
    <row r="82" spans="1:18" s="3" customFormat="1" ht="14.1" customHeight="1" x14ac:dyDescent="0.25">
      <c r="A82" s="11"/>
      <c r="B82" s="138"/>
      <c r="C82" s="123"/>
      <c r="D82" s="125"/>
      <c r="E82" s="141"/>
      <c r="F82" s="44" t="s">
        <v>68</v>
      </c>
      <c r="G82" s="119">
        <f>+ROUND(0.3*$E$79,2)</f>
        <v>0.14000000000000001</v>
      </c>
      <c r="H82" s="119"/>
      <c r="I82" s="120">
        <v>0.72299999999999998</v>
      </c>
      <c r="J82" s="120"/>
      <c r="K82" s="128"/>
      <c r="L82" s="128"/>
      <c r="M82" s="132"/>
      <c r="N82" s="128"/>
      <c r="O82" s="128"/>
      <c r="P82" s="135"/>
      <c r="R82" s="45"/>
    </row>
    <row r="83" spans="1:18" s="3" customFormat="1" ht="14.1" customHeight="1" x14ac:dyDescent="0.25">
      <c r="A83" s="11"/>
      <c r="B83" s="138"/>
      <c r="C83" s="123"/>
      <c r="D83" s="125"/>
      <c r="E83" s="141"/>
      <c r="F83" s="44" t="s">
        <v>69</v>
      </c>
      <c r="G83" s="119">
        <f>+ROUND(0.4*$E$79,2)</f>
        <v>0.18</v>
      </c>
      <c r="H83" s="119"/>
      <c r="I83" s="120">
        <v>0.71699999999999997</v>
      </c>
      <c r="J83" s="120"/>
      <c r="K83" s="128"/>
      <c r="L83" s="128"/>
      <c r="M83" s="132"/>
      <c r="N83" s="128"/>
      <c r="O83" s="128"/>
      <c r="P83" s="135"/>
      <c r="R83" s="45"/>
    </row>
    <row r="84" spans="1:18" s="3" customFormat="1" ht="14.1" customHeight="1" x14ac:dyDescent="0.25">
      <c r="A84" s="11"/>
      <c r="B84" s="138"/>
      <c r="C84" s="123">
        <v>10.5</v>
      </c>
      <c r="D84" s="125">
        <v>0.443</v>
      </c>
      <c r="E84" s="141"/>
      <c r="F84" s="44" t="s">
        <v>29</v>
      </c>
      <c r="G84" s="119">
        <f>+ROUND(0.5*$E$79,2)</f>
        <v>0.23</v>
      </c>
      <c r="H84" s="119"/>
      <c r="I84" s="120">
        <v>0.67600000000000005</v>
      </c>
      <c r="J84" s="120"/>
      <c r="K84" s="128"/>
      <c r="L84" s="128"/>
      <c r="M84" s="132"/>
      <c r="N84" s="128"/>
      <c r="O84" s="128"/>
      <c r="P84" s="135"/>
      <c r="R84" s="45"/>
    </row>
    <row r="85" spans="1:18" s="3" customFormat="1" ht="14.1" customHeight="1" x14ac:dyDescent="0.25">
      <c r="A85" s="11"/>
      <c r="B85" s="138"/>
      <c r="C85" s="123"/>
      <c r="D85" s="125"/>
      <c r="E85" s="141"/>
      <c r="F85" s="44" t="s">
        <v>65</v>
      </c>
      <c r="G85" s="119">
        <f>+ROUND(0.6*$E$79,2)</f>
        <v>0.27</v>
      </c>
      <c r="H85" s="119"/>
      <c r="I85" s="120">
        <v>0.47599999999999998</v>
      </c>
      <c r="J85" s="120"/>
      <c r="K85" s="128"/>
      <c r="L85" s="128"/>
      <c r="M85" s="132"/>
      <c r="N85" s="128"/>
      <c r="O85" s="128"/>
      <c r="P85" s="135"/>
      <c r="R85" s="45"/>
    </row>
    <row r="86" spans="1:18" s="3" customFormat="1" ht="14.1" customHeight="1" x14ac:dyDescent="0.25">
      <c r="A86" s="11"/>
      <c r="B86" s="138"/>
      <c r="C86" s="123"/>
      <c r="D86" s="125"/>
      <c r="E86" s="141"/>
      <c r="F86" s="44" t="s">
        <v>70</v>
      </c>
      <c r="G86" s="119">
        <f>+ROUND(0.7*$E$79,2)</f>
        <v>0.32</v>
      </c>
      <c r="H86" s="119"/>
      <c r="I86" s="120">
        <v>0.46600000000000003</v>
      </c>
      <c r="J86" s="120"/>
      <c r="K86" s="128"/>
      <c r="L86" s="128"/>
      <c r="M86" s="132"/>
      <c r="N86" s="128"/>
      <c r="O86" s="128"/>
      <c r="P86" s="135"/>
      <c r="R86" s="45"/>
    </row>
    <row r="87" spans="1:18" s="3" customFormat="1" ht="14.1" customHeight="1" x14ac:dyDescent="0.25">
      <c r="A87" s="11"/>
      <c r="B87" s="138"/>
      <c r="C87" s="123"/>
      <c r="D87" s="125"/>
      <c r="E87" s="141"/>
      <c r="F87" s="44" t="s">
        <v>66</v>
      </c>
      <c r="G87" s="119">
        <f>+ROUND(0.8*$E$79,2)</f>
        <v>0.36</v>
      </c>
      <c r="H87" s="119"/>
      <c r="I87" s="120">
        <v>0.437</v>
      </c>
      <c r="J87" s="120"/>
      <c r="K87" s="128"/>
      <c r="L87" s="128"/>
      <c r="M87" s="132"/>
      <c r="N87" s="128"/>
      <c r="O87" s="128"/>
      <c r="P87" s="135"/>
      <c r="R87" s="45"/>
    </row>
    <row r="88" spans="1:18" s="3" customFormat="1" ht="15.75" thickBot="1" x14ac:dyDescent="0.3">
      <c r="A88" s="11"/>
      <c r="B88" s="138"/>
      <c r="C88" s="124"/>
      <c r="D88" s="126"/>
      <c r="E88" s="142"/>
      <c r="F88" s="46" t="s">
        <v>71</v>
      </c>
      <c r="G88" s="121">
        <f>+ROUND(0.9*$E$79,2)</f>
        <v>0.41</v>
      </c>
      <c r="H88" s="121"/>
      <c r="I88" s="122">
        <v>0.42399999999999999</v>
      </c>
      <c r="J88" s="122"/>
      <c r="K88" s="129"/>
      <c r="L88" s="129"/>
      <c r="M88" s="133"/>
      <c r="N88" s="129"/>
      <c r="O88" s="129"/>
      <c r="P88" s="136"/>
      <c r="R88" s="45"/>
    </row>
    <row r="89" spans="1:18" s="3" customFormat="1" ht="12.75" customHeight="1" x14ac:dyDescent="0.2">
      <c r="A89" s="11"/>
      <c r="B89" s="105" t="s">
        <v>31</v>
      </c>
      <c r="C89" s="106"/>
      <c r="D89" s="106"/>
      <c r="E89" s="106"/>
      <c r="F89" s="106"/>
      <c r="G89" s="106"/>
      <c r="H89" s="106"/>
      <c r="I89" s="106"/>
      <c r="J89" s="106"/>
      <c r="K89" s="51">
        <f>ROUND(+M89/L89,3)</f>
        <v>0.47799999999999998</v>
      </c>
      <c r="L89" s="42">
        <f>SUM(L16:L88)</f>
        <v>2.839</v>
      </c>
      <c r="M89" s="14">
        <f>SUM(M16:M88)</f>
        <v>1.3570000000000002</v>
      </c>
      <c r="N89" s="12">
        <f>ROUND(SUM(N16:N88),0)</f>
        <v>100</v>
      </c>
      <c r="O89" s="109" t="s">
        <v>32</v>
      </c>
      <c r="P89" s="111"/>
    </row>
    <row r="90" spans="1:18" s="3" customFormat="1" ht="15" customHeight="1" thickBot="1" x14ac:dyDescent="0.25">
      <c r="A90" s="11"/>
      <c r="B90" s="107"/>
      <c r="C90" s="108"/>
      <c r="D90" s="108"/>
      <c r="E90" s="108"/>
      <c r="F90" s="108"/>
      <c r="G90" s="108"/>
      <c r="H90" s="108"/>
      <c r="I90" s="108"/>
      <c r="J90" s="108"/>
      <c r="K90" s="13" t="s">
        <v>33</v>
      </c>
      <c r="L90" s="13" t="s">
        <v>49</v>
      </c>
      <c r="M90" s="13" t="s">
        <v>50</v>
      </c>
      <c r="N90" s="13" t="s">
        <v>34</v>
      </c>
      <c r="O90" s="110"/>
      <c r="P90" s="112"/>
    </row>
    <row r="91" spans="1:18" ht="57" customHeight="1" thickBot="1" x14ac:dyDescent="0.3">
      <c r="A91" s="47"/>
      <c r="B91" s="113" t="s">
        <v>28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5"/>
    </row>
    <row r="92" spans="1:18" ht="15" customHeight="1" thickBot="1" x14ac:dyDescent="0.3">
      <c r="A92" s="5"/>
      <c r="B92" s="116" t="s">
        <v>72</v>
      </c>
      <c r="C92" s="117"/>
      <c r="D92" s="117"/>
      <c r="E92" s="117"/>
      <c r="F92" s="117"/>
      <c r="G92" s="117" t="s">
        <v>73</v>
      </c>
      <c r="H92" s="117"/>
      <c r="I92" s="117"/>
      <c r="J92" s="117"/>
      <c r="K92" s="117"/>
      <c r="L92" s="117"/>
      <c r="M92" s="117" t="s">
        <v>74</v>
      </c>
      <c r="N92" s="117"/>
      <c r="O92" s="117"/>
      <c r="P92" s="118"/>
    </row>
    <row r="93" spans="1:18" ht="15" customHeight="1" thickBot="1" x14ac:dyDescent="0.3">
      <c r="A93" s="5"/>
      <c r="B93" s="79"/>
      <c r="C93" s="80"/>
      <c r="D93" s="80"/>
      <c r="E93" s="80"/>
      <c r="F93" s="80"/>
      <c r="G93" s="80"/>
      <c r="H93" s="80"/>
      <c r="I93" s="81"/>
      <c r="J93" s="85" t="s">
        <v>52</v>
      </c>
      <c r="K93" s="86"/>
      <c r="L93" s="86"/>
      <c r="M93" s="86"/>
      <c r="N93" s="86"/>
      <c r="O93" s="86"/>
      <c r="P93" s="87"/>
    </row>
    <row r="94" spans="1:18" ht="18.600000000000001" customHeight="1" thickBot="1" x14ac:dyDescent="0.3">
      <c r="A94" s="6"/>
      <c r="B94" s="79"/>
      <c r="C94" s="80"/>
      <c r="D94" s="80"/>
      <c r="E94" s="80"/>
      <c r="F94" s="80"/>
      <c r="G94" s="80"/>
      <c r="H94" s="80"/>
      <c r="I94" s="81"/>
      <c r="J94" s="48" t="s">
        <v>75</v>
      </c>
      <c r="K94" s="88" t="s">
        <v>86</v>
      </c>
      <c r="L94" s="88"/>
      <c r="M94" s="88"/>
      <c r="N94" s="88"/>
      <c r="O94" s="88"/>
      <c r="P94" s="89"/>
    </row>
    <row r="95" spans="1:18" ht="60" customHeight="1" thickBot="1" x14ac:dyDescent="0.3">
      <c r="A95" s="10"/>
      <c r="B95" s="79"/>
      <c r="C95" s="80"/>
      <c r="D95" s="80"/>
      <c r="E95" s="80"/>
      <c r="F95" s="80"/>
      <c r="G95" s="80"/>
      <c r="H95" s="80"/>
      <c r="I95" s="81"/>
      <c r="J95" s="90" t="s">
        <v>87</v>
      </c>
      <c r="K95" s="91"/>
      <c r="L95" s="91"/>
      <c r="M95" s="91"/>
      <c r="N95" s="91"/>
      <c r="O95" s="91"/>
      <c r="P95" s="92"/>
    </row>
    <row r="96" spans="1:18" ht="15" customHeight="1" thickBot="1" x14ac:dyDescent="0.3">
      <c r="A96" s="5"/>
      <c r="B96" s="79"/>
      <c r="C96" s="80"/>
      <c r="D96" s="80"/>
      <c r="E96" s="80"/>
      <c r="F96" s="80"/>
      <c r="G96" s="80"/>
      <c r="H96" s="80"/>
      <c r="I96" s="81"/>
      <c r="J96" s="93" t="s">
        <v>35</v>
      </c>
      <c r="K96" s="94"/>
      <c r="L96" s="94"/>
      <c r="M96" s="94"/>
      <c r="N96" s="95"/>
      <c r="O96" s="96">
        <v>6.12</v>
      </c>
      <c r="P96" s="97"/>
    </row>
    <row r="97" spans="1:16" ht="15" customHeight="1" thickBot="1" x14ac:dyDescent="0.3">
      <c r="A97" s="5"/>
      <c r="B97" s="79"/>
      <c r="C97" s="80"/>
      <c r="D97" s="80"/>
      <c r="E97" s="80"/>
      <c r="F97" s="80"/>
      <c r="G97" s="80"/>
      <c r="H97" s="80"/>
      <c r="I97" s="80"/>
      <c r="J97" s="98" t="s">
        <v>51</v>
      </c>
      <c r="K97" s="99"/>
      <c r="L97" s="99"/>
      <c r="M97" s="99"/>
      <c r="N97" s="99"/>
      <c r="O97" s="100">
        <v>1.6418999999999999</v>
      </c>
      <c r="P97" s="101"/>
    </row>
    <row r="98" spans="1:16" ht="22.5" customHeight="1" thickBot="1" x14ac:dyDescent="0.3">
      <c r="A98" s="5"/>
      <c r="B98" s="82"/>
      <c r="C98" s="83"/>
      <c r="D98" s="83"/>
      <c r="E98" s="83"/>
      <c r="F98" s="83"/>
      <c r="G98" s="83"/>
      <c r="H98" s="83"/>
      <c r="I98" s="84"/>
      <c r="J98" s="102" t="s">
        <v>76</v>
      </c>
      <c r="K98" s="103"/>
      <c r="L98" s="103"/>
      <c r="M98" s="103"/>
      <c r="N98" s="103"/>
      <c r="O98" s="103"/>
      <c r="P98" s="104"/>
    </row>
    <row r="99" spans="1:16" ht="14.45" customHeight="1" thickBot="1" x14ac:dyDescent="0.3">
      <c r="A99" s="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2"/>
    </row>
    <row r="100" spans="1:16" s="3" customFormat="1" ht="14.1" customHeight="1" thickBot="1" x14ac:dyDescent="0.3">
      <c r="A100" s="11" t="s">
        <v>36</v>
      </c>
      <c r="B100" s="73" t="s">
        <v>36</v>
      </c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4"/>
    </row>
    <row r="101" spans="1:16" ht="141.6" customHeight="1" thickBot="1" x14ac:dyDescent="0.3">
      <c r="A101" s="4"/>
      <c r="B101" s="75"/>
      <c r="C101" s="76"/>
      <c r="D101" s="76"/>
      <c r="E101" s="76"/>
      <c r="F101" s="77"/>
      <c r="G101" s="75"/>
      <c r="H101" s="76"/>
      <c r="I101" s="76"/>
      <c r="J101" s="76"/>
      <c r="K101" s="76"/>
      <c r="L101" s="77"/>
      <c r="M101" s="75"/>
      <c r="N101" s="76"/>
      <c r="O101" s="76"/>
      <c r="P101" s="77"/>
    </row>
    <row r="102" spans="1:16" s="9" customFormat="1" ht="13.9" customHeight="1" thickBot="1" x14ac:dyDescent="0.3">
      <c r="A102" s="8" t="s">
        <v>77</v>
      </c>
      <c r="B102" s="78" t="s">
        <v>80</v>
      </c>
      <c r="C102" s="66"/>
      <c r="D102" s="66"/>
      <c r="E102" s="66"/>
      <c r="F102" s="67"/>
      <c r="G102" s="78" t="s">
        <v>88</v>
      </c>
      <c r="H102" s="66"/>
      <c r="I102" s="66"/>
      <c r="J102" s="66"/>
      <c r="K102" s="66"/>
      <c r="L102" s="67"/>
      <c r="M102" s="78" t="s">
        <v>78</v>
      </c>
      <c r="N102" s="66"/>
      <c r="O102" s="66"/>
      <c r="P102" s="67"/>
    </row>
    <row r="103" spans="1:16" s="9" customFormat="1" ht="52.15" customHeight="1" thickBot="1" x14ac:dyDescent="0.3">
      <c r="A103" s="8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7"/>
    </row>
    <row r="104" spans="1:16" s="3" customFormat="1" ht="15.75" customHeight="1" thickBot="1" x14ac:dyDescent="0.25">
      <c r="A104" s="68" t="s">
        <v>37</v>
      </c>
      <c r="B104" s="69"/>
      <c r="C104" s="69"/>
      <c r="D104" s="69" t="s">
        <v>89</v>
      </c>
      <c r="E104" s="69"/>
      <c r="F104" s="69"/>
      <c r="G104" s="69"/>
      <c r="H104" s="69"/>
      <c r="I104" s="69"/>
      <c r="J104" s="69" t="s">
        <v>38</v>
      </c>
      <c r="K104" s="69"/>
      <c r="L104" s="69"/>
      <c r="M104" s="69"/>
      <c r="N104" s="69"/>
      <c r="O104" s="69"/>
      <c r="P104" s="70"/>
    </row>
  </sheetData>
  <mergeCells count="444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K61:K63"/>
    <mergeCell ref="L61:L63"/>
    <mergeCell ref="M61:M63"/>
    <mergeCell ref="N61:N63"/>
    <mergeCell ref="O61:O63"/>
    <mergeCell ref="P61:P63"/>
    <mergeCell ref="B61:B63"/>
    <mergeCell ref="C61:C62"/>
    <mergeCell ref="D61:D62"/>
    <mergeCell ref="E61:E63"/>
    <mergeCell ref="G61:H61"/>
    <mergeCell ref="I61:J61"/>
    <mergeCell ref="G62:H62"/>
    <mergeCell ref="I62:J62"/>
    <mergeCell ref="G63:H63"/>
    <mergeCell ref="I63:J63"/>
    <mergeCell ref="K64:K66"/>
    <mergeCell ref="L64:L66"/>
    <mergeCell ref="M64:M66"/>
    <mergeCell ref="N64:N66"/>
    <mergeCell ref="O64:O66"/>
    <mergeCell ref="P64:P66"/>
    <mergeCell ref="B64:B66"/>
    <mergeCell ref="C64:C65"/>
    <mergeCell ref="D64:D65"/>
    <mergeCell ref="E64:E66"/>
    <mergeCell ref="G64:H64"/>
    <mergeCell ref="I64:J64"/>
    <mergeCell ref="G65:H65"/>
    <mergeCell ref="I65:J65"/>
    <mergeCell ref="G66:H66"/>
    <mergeCell ref="I66:J66"/>
    <mergeCell ref="K67:K69"/>
    <mergeCell ref="L67:L69"/>
    <mergeCell ref="M67:M69"/>
    <mergeCell ref="N67:N69"/>
    <mergeCell ref="O67:O69"/>
    <mergeCell ref="P67:P69"/>
    <mergeCell ref="B67:B69"/>
    <mergeCell ref="C67:C68"/>
    <mergeCell ref="D67:D68"/>
    <mergeCell ref="E67:E69"/>
    <mergeCell ref="G67:H67"/>
    <mergeCell ref="I67:J67"/>
    <mergeCell ref="G68:H68"/>
    <mergeCell ref="I68:J68"/>
    <mergeCell ref="G69:H69"/>
    <mergeCell ref="I69:J69"/>
    <mergeCell ref="K70:K72"/>
    <mergeCell ref="L70:L72"/>
    <mergeCell ref="M70:M72"/>
    <mergeCell ref="N70:N72"/>
    <mergeCell ref="O70:O72"/>
    <mergeCell ref="P70:P72"/>
    <mergeCell ref="B70:B72"/>
    <mergeCell ref="C70:C71"/>
    <mergeCell ref="D70:D71"/>
    <mergeCell ref="E70:E72"/>
    <mergeCell ref="G70:H70"/>
    <mergeCell ref="I70:J70"/>
    <mergeCell ref="G71:H71"/>
    <mergeCell ref="I71:J71"/>
    <mergeCell ref="G72:H72"/>
    <mergeCell ref="I72:J72"/>
    <mergeCell ref="K73:K75"/>
    <mergeCell ref="L73:L75"/>
    <mergeCell ref="M73:M75"/>
    <mergeCell ref="N73:N75"/>
    <mergeCell ref="O73:O75"/>
    <mergeCell ref="P73:P75"/>
    <mergeCell ref="B73:B75"/>
    <mergeCell ref="C73:C74"/>
    <mergeCell ref="D73:D74"/>
    <mergeCell ref="E73:E75"/>
    <mergeCell ref="G73:H73"/>
    <mergeCell ref="I73:J73"/>
    <mergeCell ref="G74:H74"/>
    <mergeCell ref="I74:J74"/>
    <mergeCell ref="G75:H75"/>
    <mergeCell ref="I75:J75"/>
    <mergeCell ref="K76:K78"/>
    <mergeCell ref="L76:L78"/>
    <mergeCell ref="M76:M78"/>
    <mergeCell ref="N76:N78"/>
    <mergeCell ref="O76:O78"/>
    <mergeCell ref="P76:P78"/>
    <mergeCell ref="B76:B78"/>
    <mergeCell ref="C76:C77"/>
    <mergeCell ref="D76:D77"/>
    <mergeCell ref="E76:E78"/>
    <mergeCell ref="G76:H76"/>
    <mergeCell ref="I76:J76"/>
    <mergeCell ref="G77:H77"/>
    <mergeCell ref="I77:J77"/>
    <mergeCell ref="G78:H78"/>
    <mergeCell ref="I78:J78"/>
    <mergeCell ref="G82:H82"/>
    <mergeCell ref="I82:J82"/>
    <mergeCell ref="G83:H83"/>
    <mergeCell ref="I83:J83"/>
    <mergeCell ref="C84:C88"/>
    <mergeCell ref="D84:D88"/>
    <mergeCell ref="G84:H84"/>
    <mergeCell ref="I84:J84"/>
    <mergeCell ref="G85:H85"/>
    <mergeCell ref="I85:J85"/>
    <mergeCell ref="C79:C83"/>
    <mergeCell ref="D79:D83"/>
    <mergeCell ref="E79:E88"/>
    <mergeCell ref="G79:H79"/>
    <mergeCell ref="I79:J79"/>
    <mergeCell ref="G80:H80"/>
    <mergeCell ref="I80:J80"/>
    <mergeCell ref="G81:H81"/>
    <mergeCell ref="I81:J81"/>
    <mergeCell ref="B89:J90"/>
    <mergeCell ref="O89:O90"/>
    <mergeCell ref="P89:P90"/>
    <mergeCell ref="B91:P91"/>
    <mergeCell ref="B92:F92"/>
    <mergeCell ref="G92:L92"/>
    <mergeCell ref="M92:P92"/>
    <mergeCell ref="G86:H86"/>
    <mergeCell ref="I86:J86"/>
    <mergeCell ref="G87:H87"/>
    <mergeCell ref="I87:J87"/>
    <mergeCell ref="G88:H88"/>
    <mergeCell ref="I88:J88"/>
    <mergeCell ref="K79:K88"/>
    <mergeCell ref="L79:L88"/>
    <mergeCell ref="M79:M88"/>
    <mergeCell ref="N79:N88"/>
    <mergeCell ref="O79:O88"/>
    <mergeCell ref="P79:P88"/>
    <mergeCell ref="B79:B88"/>
    <mergeCell ref="B93:I98"/>
    <mergeCell ref="J93:P93"/>
    <mergeCell ref="K94:P94"/>
    <mergeCell ref="J95:P95"/>
    <mergeCell ref="J96:N96"/>
    <mergeCell ref="O96:P96"/>
    <mergeCell ref="J97:N97"/>
    <mergeCell ref="O97:P97"/>
    <mergeCell ref="J98:P98"/>
    <mergeCell ref="B103:P103"/>
    <mergeCell ref="A104:C104"/>
    <mergeCell ref="D104:I104"/>
    <mergeCell ref="J104:K104"/>
    <mergeCell ref="L104:P104"/>
    <mergeCell ref="B99:P99"/>
    <mergeCell ref="B100:P100"/>
    <mergeCell ref="B101:F101"/>
    <mergeCell ref="G101:L101"/>
    <mergeCell ref="M101:P101"/>
    <mergeCell ref="B102:F102"/>
    <mergeCell ref="G102:L102"/>
    <mergeCell ref="M102:P102"/>
  </mergeCells>
  <printOptions horizontalCentered="1"/>
  <pageMargins left="0.35433070866141736" right="0.23622047244094491" top="0.74803149606299213" bottom="0.74803149606299213" header="0.19685039370078741" footer="0.31496062992125984"/>
  <pageSetup scale="76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60" min="1" max="15" man="1"/>
  </rowBreaks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104"/>
  <sheetViews>
    <sheetView view="pageBreakPreview" zoomScale="80" zoomScaleSheetLayoutView="8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11.85546875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5"/>
      <c r="B2" s="291"/>
      <c r="C2" s="292"/>
      <c r="D2" s="293"/>
      <c r="E2" s="254" t="s">
        <v>53</v>
      </c>
      <c r="F2" s="255"/>
      <c r="G2" s="255"/>
      <c r="H2" s="255"/>
      <c r="I2" s="255"/>
      <c r="J2" s="255"/>
      <c r="K2" s="255"/>
      <c r="L2" s="255"/>
      <c r="M2" s="255"/>
      <c r="N2" s="255"/>
      <c r="O2" s="294"/>
      <c r="P2" s="258"/>
    </row>
    <row r="3" spans="1:16" s="2" customFormat="1" ht="20.45" customHeight="1" thickBot="1" x14ac:dyDescent="0.3">
      <c r="A3" s="15"/>
      <c r="B3" s="295"/>
      <c r="C3" s="296"/>
      <c r="D3" s="297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98"/>
      <c r="P3" s="259"/>
    </row>
    <row r="4" spans="1:16" s="2" customFormat="1" ht="4.9000000000000004" customHeight="1" thickBot="1" x14ac:dyDescent="0.3">
      <c r="A4" s="1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04" customFormat="1" ht="29.25" customHeight="1" thickBot="1" x14ac:dyDescent="0.3">
      <c r="A5" s="302"/>
      <c r="B5" s="49" t="s">
        <v>0</v>
      </c>
      <c r="C5" s="261">
        <v>42885</v>
      </c>
      <c r="D5" s="244"/>
      <c r="E5" s="238" t="s">
        <v>54</v>
      </c>
      <c r="F5" s="239"/>
      <c r="G5" s="303">
        <v>2</v>
      </c>
      <c r="H5" s="243" t="s">
        <v>1</v>
      </c>
      <c r="I5" s="239"/>
      <c r="J5" s="299" t="s">
        <v>101</v>
      </c>
      <c r="K5" s="300"/>
      <c r="L5" s="300"/>
      <c r="M5" s="300"/>
      <c r="N5" s="300"/>
      <c r="O5" s="300"/>
      <c r="P5" s="301"/>
    </row>
    <row r="6" spans="1:16" s="17" customFormat="1" ht="11.25" customHeight="1" thickBot="1" x14ac:dyDescent="0.3">
      <c r="A6" s="16"/>
      <c r="B6" s="238" t="s">
        <v>2</v>
      </c>
      <c r="C6" s="239"/>
      <c r="D6" s="240" t="s">
        <v>81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82</v>
      </c>
      <c r="N6" s="245"/>
      <c r="O6" s="244" t="s">
        <v>83</v>
      </c>
      <c r="P6" s="246"/>
    </row>
    <row r="7" spans="1:16" s="17" customFormat="1" ht="14.1" customHeight="1" x14ac:dyDescent="0.25">
      <c r="A7" s="16"/>
      <c r="B7" s="247" t="s">
        <v>55</v>
      </c>
      <c r="C7" s="227"/>
      <c r="D7" s="227"/>
      <c r="E7" s="248"/>
      <c r="F7" s="249" t="s">
        <v>10</v>
      </c>
      <c r="G7" s="250"/>
      <c r="H7" s="251"/>
      <c r="I7" s="18">
        <v>0.34027777777777773</v>
      </c>
      <c r="J7" s="252" t="s">
        <v>11</v>
      </c>
      <c r="K7" s="253"/>
      <c r="L7" s="19">
        <v>1.1399999999999999</v>
      </c>
      <c r="M7" s="247" t="s">
        <v>13</v>
      </c>
      <c r="N7" s="227"/>
      <c r="O7" s="227"/>
      <c r="P7" s="20">
        <v>10.24</v>
      </c>
    </row>
    <row r="8" spans="1:16" s="17" customFormat="1" ht="14.1" customHeight="1" thickBot="1" x14ac:dyDescent="0.3">
      <c r="A8" s="16"/>
      <c r="B8" s="216" t="s">
        <v>5</v>
      </c>
      <c r="C8" s="217"/>
      <c r="D8" s="217"/>
      <c r="E8" s="218"/>
      <c r="F8" s="21" t="s">
        <v>14</v>
      </c>
      <c r="G8" s="22"/>
      <c r="H8" s="23"/>
      <c r="I8" s="24">
        <v>0.40486111111111112</v>
      </c>
      <c r="J8" s="219" t="s">
        <v>15</v>
      </c>
      <c r="K8" s="220"/>
      <c r="L8" s="19">
        <v>1.1499999999999999</v>
      </c>
      <c r="M8" s="221" t="s">
        <v>17</v>
      </c>
      <c r="N8" s="201"/>
      <c r="O8" s="201"/>
      <c r="P8" s="25">
        <v>0.5</v>
      </c>
    </row>
    <row r="9" spans="1:16" s="17" customFormat="1" ht="14.1" customHeight="1" x14ac:dyDescent="0.25">
      <c r="A9" s="26"/>
      <c r="B9" s="222" t="s">
        <v>6</v>
      </c>
      <c r="C9" s="223"/>
      <c r="D9" s="225" t="s">
        <v>7</v>
      </c>
      <c r="E9" s="227" t="s">
        <v>8</v>
      </c>
      <c r="F9" s="227"/>
      <c r="G9" s="227"/>
      <c r="H9" s="27"/>
      <c r="I9" s="228" t="s">
        <v>56</v>
      </c>
      <c r="J9" s="229"/>
      <c r="K9" s="232">
        <v>4.63</v>
      </c>
      <c r="L9" s="234" t="s">
        <v>12</v>
      </c>
      <c r="M9" s="235"/>
      <c r="N9" s="235"/>
      <c r="O9" s="236">
        <v>14</v>
      </c>
      <c r="P9" s="237"/>
    </row>
    <row r="10" spans="1:16" s="17" customFormat="1" ht="14.1" customHeight="1" thickBot="1" x14ac:dyDescent="0.3">
      <c r="A10" s="26"/>
      <c r="B10" s="110"/>
      <c r="C10" s="224"/>
      <c r="D10" s="226"/>
      <c r="E10" s="201" t="s">
        <v>9</v>
      </c>
      <c r="F10" s="201"/>
      <c r="G10" s="201"/>
      <c r="H10" s="28" t="s">
        <v>4</v>
      </c>
      <c r="I10" s="230"/>
      <c r="J10" s="231"/>
      <c r="K10" s="233"/>
      <c r="L10" s="202" t="s">
        <v>16</v>
      </c>
      <c r="M10" s="203"/>
      <c r="N10" s="203"/>
      <c r="O10" s="204">
        <v>0.33333333333333331</v>
      </c>
      <c r="P10" s="205"/>
    </row>
    <row r="11" spans="1:16" s="30" customFormat="1" ht="21.6" customHeight="1" x14ac:dyDescent="0.2">
      <c r="A11" s="11"/>
      <c r="B11" s="206" t="s">
        <v>18</v>
      </c>
      <c r="C11" s="209" t="s">
        <v>57</v>
      </c>
      <c r="D11" s="209"/>
      <c r="E11" s="209"/>
      <c r="F11" s="29"/>
      <c r="G11" s="210" t="s">
        <v>58</v>
      </c>
      <c r="H11" s="210"/>
      <c r="I11" s="210"/>
      <c r="J11" s="210"/>
      <c r="K11" s="210"/>
      <c r="L11" s="211"/>
      <c r="M11" s="210" t="s">
        <v>59</v>
      </c>
      <c r="N11" s="210"/>
      <c r="O11" s="210"/>
      <c r="P11" s="214"/>
    </row>
    <row r="12" spans="1:16" s="30" customFormat="1" ht="21.6" customHeight="1" x14ac:dyDescent="0.2">
      <c r="A12" s="11"/>
      <c r="B12" s="207"/>
      <c r="C12" s="215" t="s">
        <v>60</v>
      </c>
      <c r="D12" s="215"/>
      <c r="E12" s="215"/>
      <c r="F12" s="31"/>
      <c r="G12" s="179" t="s">
        <v>61</v>
      </c>
      <c r="H12" s="179"/>
      <c r="I12" s="179"/>
      <c r="J12" s="179"/>
      <c r="K12" s="179"/>
      <c r="L12" s="212"/>
      <c r="M12" s="179" t="s">
        <v>62</v>
      </c>
      <c r="N12" s="179"/>
      <c r="O12" s="179"/>
      <c r="P12" s="180"/>
    </row>
    <row r="13" spans="1:16" s="30" customFormat="1" ht="21.6" customHeight="1" thickBot="1" x14ac:dyDescent="0.25">
      <c r="A13" s="11"/>
      <c r="B13" s="208"/>
      <c r="C13" s="181" t="s">
        <v>79</v>
      </c>
      <c r="D13" s="182"/>
      <c r="E13" s="182"/>
      <c r="F13" s="182"/>
      <c r="G13" s="183"/>
      <c r="H13" s="183"/>
      <c r="I13" s="183"/>
      <c r="J13" s="183"/>
      <c r="K13" s="183"/>
      <c r="L13" s="213"/>
      <c r="M13" s="183" t="s">
        <v>63</v>
      </c>
      <c r="N13" s="183"/>
      <c r="O13" s="183"/>
      <c r="P13" s="184"/>
    </row>
    <row r="14" spans="1:16" ht="16.5" customHeight="1" x14ac:dyDescent="0.25">
      <c r="A14" s="5"/>
      <c r="B14" s="185" t="s">
        <v>19</v>
      </c>
      <c r="C14" s="187" t="s">
        <v>20</v>
      </c>
      <c r="D14" s="187" t="s">
        <v>41</v>
      </c>
      <c r="E14" s="189" t="s">
        <v>21</v>
      </c>
      <c r="F14" s="191" t="s">
        <v>42</v>
      </c>
      <c r="G14" s="192"/>
      <c r="H14" s="193"/>
      <c r="I14" s="197" t="s">
        <v>43</v>
      </c>
      <c r="J14" s="198"/>
      <c r="K14" s="32"/>
      <c r="L14" s="33" t="s">
        <v>44</v>
      </c>
      <c r="M14" s="33" t="s">
        <v>45</v>
      </c>
      <c r="N14" s="33" t="s">
        <v>45</v>
      </c>
      <c r="O14" s="33" t="s">
        <v>46</v>
      </c>
      <c r="P14" s="34" t="s">
        <v>22</v>
      </c>
    </row>
    <row r="15" spans="1:16" ht="14.1" customHeight="1" thickBot="1" x14ac:dyDescent="0.3">
      <c r="A15" s="5"/>
      <c r="B15" s="186"/>
      <c r="C15" s="188"/>
      <c r="D15" s="188"/>
      <c r="E15" s="190"/>
      <c r="F15" s="194"/>
      <c r="G15" s="195"/>
      <c r="H15" s="196"/>
      <c r="I15" s="199" t="s">
        <v>23</v>
      </c>
      <c r="J15" s="200"/>
      <c r="K15" s="35" t="s">
        <v>24</v>
      </c>
      <c r="L15" s="35" t="s">
        <v>47</v>
      </c>
      <c r="M15" s="35" t="s">
        <v>48</v>
      </c>
      <c r="N15" s="35" t="s">
        <v>25</v>
      </c>
      <c r="O15" s="35" t="s">
        <v>26</v>
      </c>
      <c r="P15" s="36" t="s">
        <v>27</v>
      </c>
    </row>
    <row r="16" spans="1:16" s="3" customFormat="1" ht="14.1" customHeight="1" x14ac:dyDescent="0.2">
      <c r="A16" s="11"/>
      <c r="B16" s="160">
        <v>1</v>
      </c>
      <c r="C16" s="163">
        <f>+K9</f>
        <v>4.63</v>
      </c>
      <c r="D16" s="145">
        <v>0</v>
      </c>
      <c r="E16" s="145">
        <v>6.5000000000000002E-2</v>
      </c>
      <c r="F16" s="37" t="s">
        <v>64</v>
      </c>
      <c r="G16" s="154" t="str">
        <f>IF(E16&lt;0.12,"NA",IF(E16&gt;=0.12,0.2*E16))</f>
        <v>NA</v>
      </c>
      <c r="H16" s="154"/>
      <c r="I16" s="154"/>
      <c r="J16" s="154"/>
      <c r="K16" s="145">
        <f>ROUND(+IF(E16&lt;0.12,(I17),(IF(E16&gt;=0.12,((I16+2*I17+I18)/4)))),3)</f>
        <v>7.8E-2</v>
      </c>
      <c r="L16" s="145">
        <f>ROUND(+(D16+D18)/2*(C18-C16),3)</f>
        <v>0.02</v>
      </c>
      <c r="M16" s="148">
        <f>ROUND(+K16*L16,4)</f>
        <v>1.6000000000000001E-3</v>
      </c>
      <c r="N16" s="151">
        <f>ROUND(+M16/$M$89*100,1)</f>
        <v>0.1</v>
      </c>
      <c r="O16" s="154"/>
      <c r="P16" s="157"/>
    </row>
    <row r="17" spans="1:16" s="3" customFormat="1" ht="14.1" customHeight="1" x14ac:dyDescent="0.2">
      <c r="A17" s="11"/>
      <c r="B17" s="161"/>
      <c r="C17" s="164"/>
      <c r="D17" s="146"/>
      <c r="E17" s="146"/>
      <c r="F17" s="38" t="s">
        <v>65</v>
      </c>
      <c r="G17" s="164">
        <f>IF(E16&lt;0.12,0.6*E16,IF(E16&gt;=0.12,0.6*E16))</f>
        <v>3.9E-2</v>
      </c>
      <c r="H17" s="164"/>
      <c r="I17" s="155">
        <v>7.8E-2</v>
      </c>
      <c r="J17" s="155"/>
      <c r="K17" s="146"/>
      <c r="L17" s="146"/>
      <c r="M17" s="149"/>
      <c r="N17" s="152"/>
      <c r="O17" s="155"/>
      <c r="P17" s="158"/>
    </row>
    <row r="18" spans="1:16" s="3" customFormat="1" ht="13.9" customHeight="1" thickBot="1" x14ac:dyDescent="0.25">
      <c r="A18" s="11"/>
      <c r="B18" s="162"/>
      <c r="C18" s="41">
        <f>+C16+0.5</f>
        <v>5.13</v>
      </c>
      <c r="D18" s="39">
        <v>7.8E-2</v>
      </c>
      <c r="E18" s="147"/>
      <c r="F18" s="40" t="s">
        <v>66</v>
      </c>
      <c r="G18" s="167" t="str">
        <f>IF(E16&lt;0.12,"NA",IF(E16&gt;=0.12,0.8*E16))</f>
        <v>NA</v>
      </c>
      <c r="H18" s="167"/>
      <c r="I18" s="156"/>
      <c r="J18" s="156"/>
      <c r="K18" s="147"/>
      <c r="L18" s="147"/>
      <c r="M18" s="150"/>
      <c r="N18" s="153"/>
      <c r="O18" s="156"/>
      <c r="P18" s="159"/>
    </row>
    <row r="19" spans="1:16" s="3" customFormat="1" ht="14.1" customHeight="1" x14ac:dyDescent="0.2">
      <c r="A19" s="11"/>
      <c r="B19" s="160">
        <v>2</v>
      </c>
      <c r="C19" s="163">
        <f>+C18</f>
        <v>5.13</v>
      </c>
      <c r="D19" s="145">
        <f>+D18</f>
        <v>7.8E-2</v>
      </c>
      <c r="E19" s="145">
        <v>0.129</v>
      </c>
      <c r="F19" s="37" t="s">
        <v>64</v>
      </c>
      <c r="G19" s="154">
        <f t="shared" ref="G19" si="0">IF(E19&lt;0.12,"NA",IF(E19&gt;=0.12,0.2*E19))</f>
        <v>2.5800000000000003E-2</v>
      </c>
      <c r="H19" s="154"/>
      <c r="I19" s="154">
        <v>0.20300000000000001</v>
      </c>
      <c r="J19" s="154"/>
      <c r="K19" s="145">
        <f>ROUND(+IF(E19&lt;0.12,(I20),(IF(E19&gt;=0.12,((I19+2*I20+I21)/4)))),3)</f>
        <v>0.13400000000000001</v>
      </c>
      <c r="L19" s="145">
        <f>ROUND(+(D19+D21)/2*(C21-C19),3)</f>
        <v>6.2E-2</v>
      </c>
      <c r="M19" s="148">
        <f>ROUND(+K19*L19,4)</f>
        <v>8.3000000000000001E-3</v>
      </c>
      <c r="N19" s="151">
        <f>ROUND(+M19/$M$89*100,1)</f>
        <v>0.7</v>
      </c>
      <c r="O19" s="154"/>
      <c r="P19" s="157"/>
    </row>
    <row r="20" spans="1:16" s="3" customFormat="1" ht="14.1" customHeight="1" x14ac:dyDescent="0.2">
      <c r="A20" s="11"/>
      <c r="B20" s="161"/>
      <c r="C20" s="164"/>
      <c r="D20" s="146"/>
      <c r="E20" s="146"/>
      <c r="F20" s="38" t="s">
        <v>65</v>
      </c>
      <c r="G20" s="164">
        <f t="shared" ref="G20" si="1">IF(E19&lt;0.12,0.6*E19,IF(E19&gt;=0.12,0.6*E19))</f>
        <v>7.7399999999999997E-2</v>
      </c>
      <c r="H20" s="164"/>
      <c r="I20" s="155">
        <v>0.112</v>
      </c>
      <c r="J20" s="155"/>
      <c r="K20" s="146"/>
      <c r="L20" s="146"/>
      <c r="M20" s="149"/>
      <c r="N20" s="152"/>
      <c r="O20" s="155"/>
      <c r="P20" s="158"/>
    </row>
    <row r="21" spans="1:16" s="3" customFormat="1" ht="13.9" customHeight="1" thickBot="1" x14ac:dyDescent="0.25">
      <c r="A21" s="11"/>
      <c r="B21" s="162"/>
      <c r="C21" s="41">
        <f>+C19+$P$8</f>
        <v>5.63</v>
      </c>
      <c r="D21" s="39">
        <v>0.16800000000000001</v>
      </c>
      <c r="E21" s="147"/>
      <c r="F21" s="40" t="s">
        <v>66</v>
      </c>
      <c r="G21" s="167">
        <f t="shared" ref="G21" si="2">IF(E19&lt;0.12,"NA",IF(E19&gt;=0.12,0.8*E19))</f>
        <v>0.10320000000000001</v>
      </c>
      <c r="H21" s="167"/>
      <c r="I21" s="156">
        <v>0.109</v>
      </c>
      <c r="J21" s="156"/>
      <c r="K21" s="147"/>
      <c r="L21" s="147"/>
      <c r="M21" s="150"/>
      <c r="N21" s="153"/>
      <c r="O21" s="156"/>
      <c r="P21" s="159"/>
    </row>
    <row r="22" spans="1:16" s="3" customFormat="1" ht="14.1" customHeight="1" x14ac:dyDescent="0.2">
      <c r="A22" s="11"/>
      <c r="B22" s="160">
        <v>3</v>
      </c>
      <c r="C22" s="163">
        <f>+C21</f>
        <v>5.63</v>
      </c>
      <c r="D22" s="145">
        <f>+D21</f>
        <v>0.16800000000000001</v>
      </c>
      <c r="E22" s="145">
        <v>0.14000000000000001</v>
      </c>
      <c r="F22" s="37" t="s">
        <v>64</v>
      </c>
      <c r="G22" s="154">
        <f t="shared" ref="G22" si="3">IF(E22&lt;0.12,"NA",IF(E22&gt;=0.12,0.2*E22))</f>
        <v>2.8000000000000004E-2</v>
      </c>
      <c r="H22" s="154"/>
      <c r="I22" s="154">
        <v>0.222</v>
      </c>
      <c r="J22" s="154"/>
      <c r="K22" s="145">
        <f>ROUND(+IF(E22&lt;0.12,(I23),(IF(E22&gt;=0.12,((I22+2*I23+I24)/4)))),3)</f>
        <v>0.21099999999999999</v>
      </c>
      <c r="L22" s="145">
        <f>ROUND(+(D22+D24)/2*(C24-C22),3)</f>
        <v>7.8E-2</v>
      </c>
      <c r="M22" s="148">
        <f>ROUND(+K22*L22,4)</f>
        <v>1.6500000000000001E-2</v>
      </c>
      <c r="N22" s="151">
        <f>ROUND(+M22/$M$89*100,1)</f>
        <v>1.3</v>
      </c>
      <c r="O22" s="154"/>
      <c r="P22" s="157"/>
    </row>
    <row r="23" spans="1:16" s="3" customFormat="1" ht="14.1" customHeight="1" x14ac:dyDescent="0.2">
      <c r="A23" s="11"/>
      <c r="B23" s="161"/>
      <c r="C23" s="164"/>
      <c r="D23" s="146"/>
      <c r="E23" s="146"/>
      <c r="F23" s="38" t="s">
        <v>65</v>
      </c>
      <c r="G23" s="164">
        <f t="shared" ref="G23" si="4">IF(E22&lt;0.12,0.6*E22,IF(E22&gt;=0.12,0.6*E22))</f>
        <v>8.4000000000000005E-2</v>
      </c>
      <c r="H23" s="164"/>
      <c r="I23" s="155">
        <v>0.20799999999999999</v>
      </c>
      <c r="J23" s="155"/>
      <c r="K23" s="146"/>
      <c r="L23" s="146"/>
      <c r="M23" s="149"/>
      <c r="N23" s="152"/>
      <c r="O23" s="155"/>
      <c r="P23" s="158"/>
    </row>
    <row r="24" spans="1:16" s="3" customFormat="1" ht="13.9" customHeight="1" thickBot="1" x14ac:dyDescent="0.25">
      <c r="A24" s="11"/>
      <c r="B24" s="162"/>
      <c r="C24" s="41">
        <f>+C22+$P$8</f>
        <v>6.13</v>
      </c>
      <c r="D24" s="39">
        <v>0.14199999999999999</v>
      </c>
      <c r="E24" s="147"/>
      <c r="F24" s="40" t="s">
        <v>66</v>
      </c>
      <c r="G24" s="167">
        <f t="shared" ref="G24" si="5">IF(E22&lt;0.12,"NA",IF(E22&gt;=0.12,0.8*E22))</f>
        <v>0.11200000000000002</v>
      </c>
      <c r="H24" s="167"/>
      <c r="I24" s="156">
        <v>0.20699999999999999</v>
      </c>
      <c r="J24" s="156"/>
      <c r="K24" s="147"/>
      <c r="L24" s="147"/>
      <c r="M24" s="150"/>
      <c r="N24" s="153"/>
      <c r="O24" s="156"/>
      <c r="P24" s="159"/>
    </row>
    <row r="25" spans="1:16" s="3" customFormat="1" ht="14.1" customHeight="1" x14ac:dyDescent="0.2">
      <c r="A25" s="11"/>
      <c r="B25" s="160">
        <v>4</v>
      </c>
      <c r="C25" s="163">
        <f>+C24</f>
        <v>6.13</v>
      </c>
      <c r="D25" s="145">
        <f>+D24</f>
        <v>0.14199999999999999</v>
      </c>
      <c r="E25" s="145">
        <v>0.113</v>
      </c>
      <c r="F25" s="37" t="s">
        <v>64</v>
      </c>
      <c r="G25" s="154" t="str">
        <f t="shared" ref="G25" si="6">IF(E25&lt;0.12,"NA",IF(E25&gt;=0.12,0.2*E25))</f>
        <v>NA</v>
      </c>
      <c r="H25" s="154"/>
      <c r="I25" s="154"/>
      <c r="J25" s="154"/>
      <c r="K25" s="145">
        <f t="shared" ref="K25" si="7">ROUND(+IF(E25&lt;0.12,(I26),(IF(E25&gt;=0.12,((I25+2*I26+I27)/4)))),3)</f>
        <v>4.2999999999999997E-2</v>
      </c>
      <c r="L25" s="145">
        <f>ROUND(+(D25+D27)/2*(C27-C25),3)</f>
        <v>9.0999999999999998E-2</v>
      </c>
      <c r="M25" s="148">
        <f>ROUND(+K25*L25,4)</f>
        <v>3.8999999999999998E-3</v>
      </c>
      <c r="N25" s="151">
        <f>ROUND(+M25/$M$89*100,1)</f>
        <v>0.3</v>
      </c>
      <c r="O25" s="154"/>
      <c r="P25" s="157"/>
    </row>
    <row r="26" spans="1:16" s="3" customFormat="1" ht="14.1" customHeight="1" x14ac:dyDescent="0.2">
      <c r="A26" s="11"/>
      <c r="B26" s="161"/>
      <c r="C26" s="164"/>
      <c r="D26" s="146"/>
      <c r="E26" s="146"/>
      <c r="F26" s="38" t="s">
        <v>65</v>
      </c>
      <c r="G26" s="164">
        <f t="shared" ref="G26" si="8">IF(E25&lt;0.12,0.6*E25,IF(E25&gt;=0.12,0.6*E25))</f>
        <v>6.7799999999999999E-2</v>
      </c>
      <c r="H26" s="164"/>
      <c r="I26" s="155">
        <v>4.2999999999999997E-2</v>
      </c>
      <c r="J26" s="155"/>
      <c r="K26" s="146"/>
      <c r="L26" s="146"/>
      <c r="M26" s="149"/>
      <c r="N26" s="152"/>
      <c r="O26" s="155"/>
      <c r="P26" s="158"/>
    </row>
    <row r="27" spans="1:16" s="3" customFormat="1" ht="13.9" customHeight="1" thickBot="1" x14ac:dyDescent="0.25">
      <c r="A27" s="11"/>
      <c r="B27" s="162"/>
      <c r="C27" s="41">
        <f>+C25+$P$8</f>
        <v>6.63</v>
      </c>
      <c r="D27" s="39">
        <v>0.22</v>
      </c>
      <c r="E27" s="147"/>
      <c r="F27" s="40" t="s">
        <v>66</v>
      </c>
      <c r="G27" s="167" t="str">
        <f t="shared" ref="G27" si="9">IF(E25&lt;0.12,"NA",IF(E25&gt;=0.12,0.8*E25))</f>
        <v>NA</v>
      </c>
      <c r="H27" s="167"/>
      <c r="I27" s="156"/>
      <c r="J27" s="156"/>
      <c r="K27" s="147"/>
      <c r="L27" s="147"/>
      <c r="M27" s="150"/>
      <c r="N27" s="153"/>
      <c r="O27" s="156"/>
      <c r="P27" s="159"/>
    </row>
    <row r="28" spans="1:16" s="3" customFormat="1" ht="14.1" customHeight="1" x14ac:dyDescent="0.2">
      <c r="A28" s="11"/>
      <c r="B28" s="160">
        <v>5</v>
      </c>
      <c r="C28" s="163">
        <f>+C27</f>
        <v>6.63</v>
      </c>
      <c r="D28" s="145">
        <f>+D27</f>
        <v>0.22</v>
      </c>
      <c r="E28" s="145">
        <v>0.20100000000000001</v>
      </c>
      <c r="F28" s="37" t="s">
        <v>64</v>
      </c>
      <c r="G28" s="154">
        <f t="shared" ref="G28" si="10">IF(E28&lt;0.12,"NA",IF(E28&gt;=0.12,0.2*E28))</f>
        <v>4.0200000000000007E-2</v>
      </c>
      <c r="H28" s="154"/>
      <c r="I28" s="154">
        <v>0.43</v>
      </c>
      <c r="J28" s="154"/>
      <c r="K28" s="145">
        <f t="shared" ref="K28" si="11">ROUND(+IF(E28&lt;0.12,(I29),(IF(E28&gt;=0.12,((I28+2*I29+I30)/4)))),3)</f>
        <v>0.36399999999999999</v>
      </c>
      <c r="L28" s="145">
        <f>ROUND(+(D28+D30)/2*(C30-C28),3)</f>
        <v>0.125</v>
      </c>
      <c r="M28" s="148">
        <f>ROUND(+K28*L28,4)</f>
        <v>4.5499999999999999E-2</v>
      </c>
      <c r="N28" s="151">
        <f>ROUND(+M28/$M$89*100,1)</f>
        <v>3.6</v>
      </c>
      <c r="O28" s="154"/>
      <c r="P28" s="157"/>
    </row>
    <row r="29" spans="1:16" s="3" customFormat="1" ht="14.1" customHeight="1" x14ac:dyDescent="0.2">
      <c r="A29" s="11"/>
      <c r="B29" s="161"/>
      <c r="C29" s="164"/>
      <c r="D29" s="146"/>
      <c r="E29" s="146"/>
      <c r="F29" s="38" t="s">
        <v>65</v>
      </c>
      <c r="G29" s="164">
        <f t="shared" ref="G29" si="12">IF(E28&lt;0.12,0.6*E28,IF(E28&gt;=0.12,0.6*E28))</f>
        <v>0.1206</v>
      </c>
      <c r="H29" s="164"/>
      <c r="I29" s="155">
        <v>0.38100000000000001</v>
      </c>
      <c r="J29" s="155"/>
      <c r="K29" s="146"/>
      <c r="L29" s="146"/>
      <c r="M29" s="149"/>
      <c r="N29" s="152"/>
      <c r="O29" s="155"/>
      <c r="P29" s="158"/>
    </row>
    <row r="30" spans="1:16" s="3" customFormat="1" ht="13.9" customHeight="1" thickBot="1" x14ac:dyDescent="0.25">
      <c r="A30" s="11"/>
      <c r="B30" s="162"/>
      <c r="C30" s="41">
        <f>+C28+$P$8</f>
        <v>7.13</v>
      </c>
      <c r="D30" s="39">
        <v>0.27900000000000003</v>
      </c>
      <c r="E30" s="147"/>
      <c r="F30" s="40" t="s">
        <v>66</v>
      </c>
      <c r="G30" s="167">
        <f t="shared" ref="G30" si="13">IF(E28&lt;0.12,"NA",IF(E28&gt;=0.12,0.8*E28))</f>
        <v>0.16080000000000003</v>
      </c>
      <c r="H30" s="167"/>
      <c r="I30" s="156">
        <v>0.26300000000000001</v>
      </c>
      <c r="J30" s="156"/>
      <c r="K30" s="147"/>
      <c r="L30" s="147"/>
      <c r="M30" s="150"/>
      <c r="N30" s="153"/>
      <c r="O30" s="156"/>
      <c r="P30" s="159"/>
    </row>
    <row r="31" spans="1:16" s="3" customFormat="1" ht="14.1" customHeight="1" x14ac:dyDescent="0.2">
      <c r="A31" s="11"/>
      <c r="B31" s="160">
        <v>6</v>
      </c>
      <c r="C31" s="163">
        <f>+C30</f>
        <v>7.13</v>
      </c>
      <c r="D31" s="145">
        <f>+D30</f>
        <v>0.27900000000000003</v>
      </c>
      <c r="E31" s="170">
        <v>0.40300000000000002</v>
      </c>
      <c r="F31" s="37" t="s">
        <v>64</v>
      </c>
      <c r="G31" s="154">
        <f t="shared" ref="G31" si="14">IF(E31&lt;0.12,"NA",IF(E31&gt;=0.12,0.2*E31))</f>
        <v>8.0600000000000005E-2</v>
      </c>
      <c r="H31" s="154"/>
      <c r="I31" s="173">
        <v>0.46100000000000002</v>
      </c>
      <c r="J31" s="174"/>
      <c r="K31" s="145">
        <f t="shared" ref="K31" si="15">ROUND(+IF(E31&lt;0.12,(I32),(IF(E31&gt;=0.12,((I31+2*I32+I33)/4)))),3)</f>
        <v>0.38100000000000001</v>
      </c>
      <c r="L31" s="145">
        <f>ROUND(+(D31+D33)/2*(C33-C31),3)</f>
        <v>0.16400000000000001</v>
      </c>
      <c r="M31" s="148">
        <f>ROUND(+K31*L31,4)</f>
        <v>6.25E-2</v>
      </c>
      <c r="N31" s="151">
        <f>ROUND(+M31/$M$89*100,1)</f>
        <v>5</v>
      </c>
      <c r="O31" s="154"/>
      <c r="P31" s="157"/>
    </row>
    <row r="32" spans="1:16" s="3" customFormat="1" ht="14.1" customHeight="1" x14ac:dyDescent="0.2">
      <c r="A32" s="11"/>
      <c r="B32" s="161"/>
      <c r="C32" s="164"/>
      <c r="D32" s="146"/>
      <c r="E32" s="171"/>
      <c r="F32" s="38" t="s">
        <v>65</v>
      </c>
      <c r="G32" s="164">
        <f t="shared" ref="G32" si="16">IF(E31&lt;0.12,0.6*E31,IF(E31&gt;=0.12,0.6*E31))</f>
        <v>0.24180000000000001</v>
      </c>
      <c r="H32" s="164"/>
      <c r="I32" s="175">
        <v>0.36599999999999999</v>
      </c>
      <c r="J32" s="176"/>
      <c r="K32" s="146"/>
      <c r="L32" s="146"/>
      <c r="M32" s="149"/>
      <c r="N32" s="152"/>
      <c r="O32" s="155"/>
      <c r="P32" s="158"/>
    </row>
    <row r="33" spans="1:18" s="3" customFormat="1" ht="13.9" customHeight="1" thickBot="1" x14ac:dyDescent="0.25">
      <c r="A33" s="11"/>
      <c r="B33" s="162"/>
      <c r="C33" s="41">
        <f>+C31+$P$8</f>
        <v>7.63</v>
      </c>
      <c r="D33" s="39">
        <v>0.377</v>
      </c>
      <c r="E33" s="172"/>
      <c r="F33" s="40" t="s">
        <v>66</v>
      </c>
      <c r="G33" s="167">
        <f t="shared" ref="G33" si="17">IF(E31&lt;0.12,"NA",IF(E31&gt;=0.12,0.8*E31))</f>
        <v>0.32240000000000002</v>
      </c>
      <c r="H33" s="167"/>
      <c r="I33" s="177">
        <v>0.33200000000000002</v>
      </c>
      <c r="J33" s="178"/>
      <c r="K33" s="147"/>
      <c r="L33" s="147"/>
      <c r="M33" s="150"/>
      <c r="N33" s="153"/>
      <c r="O33" s="156"/>
      <c r="P33" s="159"/>
    </row>
    <row r="34" spans="1:18" s="3" customFormat="1" ht="14.1" customHeight="1" x14ac:dyDescent="0.2">
      <c r="A34" s="11"/>
      <c r="B34" s="160">
        <v>7</v>
      </c>
      <c r="C34" s="163">
        <f>+C33</f>
        <v>7.63</v>
      </c>
      <c r="D34" s="145">
        <f>+D33</f>
        <v>0.377</v>
      </c>
      <c r="E34" s="145">
        <v>0.39800000000000002</v>
      </c>
      <c r="F34" s="37" t="s">
        <v>64</v>
      </c>
      <c r="G34" s="154">
        <f t="shared" ref="G34" si="18">IF(E34&lt;0.12,"NA",IF(E34&gt;=0.12,0.2*E34))</f>
        <v>7.9600000000000004E-2</v>
      </c>
      <c r="H34" s="154"/>
      <c r="I34" s="145">
        <v>0.53</v>
      </c>
      <c r="J34" s="145"/>
      <c r="K34" s="145">
        <f t="shared" ref="K34" si="19">ROUND(+IF(E34&lt;0.12,(I35),(IF(E34&gt;=0.12,((I34+2*I35+I36)/4)))),3)</f>
        <v>0.436</v>
      </c>
      <c r="L34" s="145">
        <f>ROUND(+(D34+D36)/2*(C36-C34),3)</f>
        <v>0.2</v>
      </c>
      <c r="M34" s="148">
        <f>ROUND(+K34*L34,4)</f>
        <v>8.72E-2</v>
      </c>
      <c r="N34" s="151">
        <f>ROUND(+M34/$M$89*100,1)</f>
        <v>7</v>
      </c>
      <c r="O34" s="154"/>
      <c r="P34" s="157"/>
    </row>
    <row r="35" spans="1:18" s="3" customFormat="1" ht="14.1" customHeight="1" x14ac:dyDescent="0.2">
      <c r="A35" s="11"/>
      <c r="B35" s="161"/>
      <c r="C35" s="164"/>
      <c r="D35" s="146"/>
      <c r="E35" s="146"/>
      <c r="F35" s="38" t="s">
        <v>65</v>
      </c>
      <c r="G35" s="164">
        <f t="shared" ref="G35" si="20">IF(E34&lt;0.12,0.6*E34,IF(E34&gt;=0.12,0.6*E34))</f>
        <v>0.23880000000000001</v>
      </c>
      <c r="H35" s="164"/>
      <c r="I35" s="155">
        <v>0.436</v>
      </c>
      <c r="J35" s="155"/>
      <c r="K35" s="146"/>
      <c r="L35" s="146"/>
      <c r="M35" s="149"/>
      <c r="N35" s="152"/>
      <c r="O35" s="155"/>
      <c r="P35" s="158"/>
    </row>
    <row r="36" spans="1:18" s="3" customFormat="1" ht="13.9" customHeight="1" thickBot="1" x14ac:dyDescent="0.25">
      <c r="A36" s="11"/>
      <c r="B36" s="162"/>
      <c r="C36" s="41">
        <f>+C34+$P$8</f>
        <v>8.129999999999999</v>
      </c>
      <c r="D36" s="39">
        <v>0.42099999999999999</v>
      </c>
      <c r="E36" s="147"/>
      <c r="F36" s="40" t="s">
        <v>66</v>
      </c>
      <c r="G36" s="167">
        <f t="shared" ref="G36" si="21">IF(E34&lt;0.12,"NA",IF(E34&gt;=0.12,0.8*E34))</f>
        <v>0.31840000000000002</v>
      </c>
      <c r="H36" s="167"/>
      <c r="I36" s="156">
        <v>0.34</v>
      </c>
      <c r="J36" s="156"/>
      <c r="K36" s="147"/>
      <c r="L36" s="147"/>
      <c r="M36" s="150"/>
      <c r="N36" s="153"/>
      <c r="O36" s="156"/>
      <c r="P36" s="159"/>
    </row>
    <row r="37" spans="1:18" s="3" customFormat="1" ht="14.1" customHeight="1" x14ac:dyDescent="0.2">
      <c r="A37" s="11"/>
      <c r="B37" s="160">
        <v>8</v>
      </c>
      <c r="C37" s="163">
        <f>+C36</f>
        <v>8.129999999999999</v>
      </c>
      <c r="D37" s="145">
        <f>+D36</f>
        <v>0.42099999999999999</v>
      </c>
      <c r="E37" s="145">
        <v>0.42</v>
      </c>
      <c r="F37" s="37" t="s">
        <v>64</v>
      </c>
      <c r="G37" s="154">
        <f t="shared" ref="G37" si="22">IF(E37&lt;0.12,"NA",IF(E37&gt;=0.12,0.2*E37))</f>
        <v>8.4000000000000005E-2</v>
      </c>
      <c r="H37" s="154"/>
      <c r="I37" s="154">
        <v>0.60699999999999998</v>
      </c>
      <c r="J37" s="154"/>
      <c r="K37" s="145">
        <f t="shared" ref="K37" si="23">ROUND(+IF(E37&lt;0.12,(I38),(IF(E37&gt;=0.12,((I37+2*I38+I39)/4)))),3)</f>
        <v>0.44600000000000001</v>
      </c>
      <c r="L37" s="145">
        <f>ROUND(+(D37+D39)/2*(C39-C37),3)</f>
        <v>0.19500000000000001</v>
      </c>
      <c r="M37" s="148">
        <f>ROUND(+K37*L37,4)</f>
        <v>8.6999999999999994E-2</v>
      </c>
      <c r="N37" s="151">
        <f>ROUND(+M37/$M$89*100,1)</f>
        <v>6.9</v>
      </c>
      <c r="O37" s="154"/>
      <c r="P37" s="157"/>
    </row>
    <row r="38" spans="1:18" s="3" customFormat="1" ht="14.1" customHeight="1" x14ac:dyDescent="0.2">
      <c r="A38" s="11"/>
      <c r="B38" s="161"/>
      <c r="C38" s="164"/>
      <c r="D38" s="146"/>
      <c r="E38" s="146"/>
      <c r="F38" s="38" t="s">
        <v>65</v>
      </c>
      <c r="G38" s="164">
        <f t="shared" ref="G38" si="24">IF(E37&lt;0.12,0.6*E37,IF(E37&gt;=0.12,0.6*E37))</f>
        <v>0.252</v>
      </c>
      <c r="H38" s="164"/>
      <c r="I38" s="146">
        <v>0.42</v>
      </c>
      <c r="J38" s="146"/>
      <c r="K38" s="146"/>
      <c r="L38" s="146"/>
      <c r="M38" s="149"/>
      <c r="N38" s="152"/>
      <c r="O38" s="155"/>
      <c r="P38" s="158"/>
      <c r="R38" s="50"/>
    </row>
    <row r="39" spans="1:18" s="3" customFormat="1" ht="13.9" customHeight="1" thickBot="1" x14ac:dyDescent="0.25">
      <c r="A39" s="11"/>
      <c r="B39" s="162"/>
      <c r="C39" s="41">
        <f>+C37+$P$8</f>
        <v>8.629999999999999</v>
      </c>
      <c r="D39" s="39">
        <v>0.36</v>
      </c>
      <c r="E39" s="147"/>
      <c r="F39" s="40" t="s">
        <v>66</v>
      </c>
      <c r="G39" s="167">
        <f t="shared" ref="G39" si="25">IF(E37&lt;0.12,"NA",IF(E37&gt;=0.12,0.8*E37))</f>
        <v>0.33600000000000002</v>
      </c>
      <c r="H39" s="167"/>
      <c r="I39" s="147">
        <v>0.33500000000000002</v>
      </c>
      <c r="J39" s="147"/>
      <c r="K39" s="147"/>
      <c r="L39" s="147"/>
      <c r="M39" s="150"/>
      <c r="N39" s="153"/>
      <c r="O39" s="156"/>
      <c r="P39" s="159"/>
    </row>
    <row r="40" spans="1:18" s="3" customFormat="1" ht="14.1" customHeight="1" x14ac:dyDescent="0.2">
      <c r="A40" s="11"/>
      <c r="B40" s="160">
        <v>9</v>
      </c>
      <c r="C40" s="163">
        <f>+C39</f>
        <v>8.629999999999999</v>
      </c>
      <c r="D40" s="145">
        <f>+D39</f>
        <v>0.36</v>
      </c>
      <c r="E40" s="145">
        <v>0.372</v>
      </c>
      <c r="F40" s="37" t="s">
        <v>64</v>
      </c>
      <c r="G40" s="154">
        <f t="shared" ref="G40" si="26">IF(E40&lt;0.12,"NA",IF(E40&gt;=0.12,0.2*E40))</f>
        <v>7.4400000000000008E-2</v>
      </c>
      <c r="H40" s="154"/>
      <c r="I40" s="165">
        <v>0.69499999999999995</v>
      </c>
      <c r="J40" s="165"/>
      <c r="K40" s="145">
        <f t="shared" ref="K40" si="27">ROUND(+IF(E40&lt;0.12,(I41),(IF(E40&gt;=0.12,((I40+2*I41+I42)/4)))),3)</f>
        <v>0.65100000000000002</v>
      </c>
      <c r="L40" s="145">
        <f>ROUND(+(D40+D42)/2*(C42-C40),3)</f>
        <v>0.182</v>
      </c>
      <c r="M40" s="148">
        <f>ROUND(+K40*L40,4)</f>
        <v>0.11849999999999999</v>
      </c>
      <c r="N40" s="151">
        <f>ROUND(+M40/$M$89*100,1)</f>
        <v>9.5</v>
      </c>
      <c r="O40" s="154"/>
      <c r="P40" s="157"/>
    </row>
    <row r="41" spans="1:18" s="3" customFormat="1" ht="14.1" customHeight="1" x14ac:dyDescent="0.2">
      <c r="A41" s="11"/>
      <c r="B41" s="161"/>
      <c r="C41" s="164"/>
      <c r="D41" s="146"/>
      <c r="E41" s="146"/>
      <c r="F41" s="38" t="s">
        <v>65</v>
      </c>
      <c r="G41" s="164">
        <f t="shared" ref="G41" si="28">IF(E40&lt;0.12,0.6*E40,IF(E40&gt;=0.12,0.6*E40))</f>
        <v>0.22319999999999998</v>
      </c>
      <c r="H41" s="164"/>
      <c r="I41" s="166">
        <v>0.64600000000000002</v>
      </c>
      <c r="J41" s="166"/>
      <c r="K41" s="146"/>
      <c r="L41" s="146"/>
      <c r="M41" s="149"/>
      <c r="N41" s="152"/>
      <c r="O41" s="155"/>
      <c r="P41" s="158"/>
    </row>
    <row r="42" spans="1:18" s="3" customFormat="1" ht="13.9" customHeight="1" thickBot="1" x14ac:dyDescent="0.25">
      <c r="A42" s="11"/>
      <c r="B42" s="162"/>
      <c r="C42" s="41">
        <f>+C40+$P$8</f>
        <v>9.129999999999999</v>
      </c>
      <c r="D42" s="39">
        <v>0.36799999999999999</v>
      </c>
      <c r="E42" s="147"/>
      <c r="F42" s="40" t="s">
        <v>66</v>
      </c>
      <c r="G42" s="167">
        <f t="shared" ref="G42" si="29">IF(E40&lt;0.12,"NA",IF(E40&gt;=0.12,0.8*E40))</f>
        <v>0.29760000000000003</v>
      </c>
      <c r="H42" s="167"/>
      <c r="I42" s="169">
        <v>0.61499999999999999</v>
      </c>
      <c r="J42" s="169"/>
      <c r="K42" s="147"/>
      <c r="L42" s="147"/>
      <c r="M42" s="150"/>
      <c r="N42" s="153"/>
      <c r="O42" s="156"/>
      <c r="P42" s="159"/>
    </row>
    <row r="43" spans="1:18" s="3" customFormat="1" ht="14.1" customHeight="1" x14ac:dyDescent="0.2">
      <c r="A43" s="11"/>
      <c r="B43" s="160">
        <v>10</v>
      </c>
      <c r="C43" s="163">
        <f>+C42</f>
        <v>9.129999999999999</v>
      </c>
      <c r="D43" s="145">
        <f>+D42</f>
        <v>0.36799999999999999</v>
      </c>
      <c r="E43" s="145">
        <v>0.378</v>
      </c>
      <c r="F43" s="37" t="s">
        <v>64</v>
      </c>
      <c r="G43" s="154">
        <f t="shared" ref="G43" si="30">IF(E43&lt;0.12,"NA",IF(E43&gt;=0.12,0.2*E43))</f>
        <v>7.5600000000000001E-2</v>
      </c>
      <c r="H43" s="154"/>
      <c r="I43" s="165">
        <v>0.93500000000000005</v>
      </c>
      <c r="J43" s="165"/>
      <c r="K43" s="145">
        <f t="shared" ref="K43" si="31">ROUND(+IF(E43&lt;0.12,(I44),(IF(E43&gt;=0.12,((I43+2*I44+I45)/4)))),3)</f>
        <v>0.84099999999999997</v>
      </c>
      <c r="L43" s="145">
        <f>ROUND(+(D43+D45)/2*(C45-C43),3)</f>
        <v>0.188</v>
      </c>
      <c r="M43" s="148">
        <f>ROUND(+K43*L43,4)</f>
        <v>0.15809999999999999</v>
      </c>
      <c r="N43" s="151">
        <f>ROUND(+M43/$M$89*100,1)</f>
        <v>12.6</v>
      </c>
      <c r="O43" s="154"/>
      <c r="P43" s="157"/>
    </row>
    <row r="44" spans="1:18" s="3" customFormat="1" ht="14.1" customHeight="1" x14ac:dyDescent="0.2">
      <c r="A44" s="11"/>
      <c r="B44" s="161"/>
      <c r="C44" s="164"/>
      <c r="D44" s="146"/>
      <c r="E44" s="146"/>
      <c r="F44" s="38" t="s">
        <v>65</v>
      </c>
      <c r="G44" s="164">
        <f t="shared" ref="G44" si="32">IF(E43&lt;0.12,0.6*E43,IF(E43&gt;=0.12,0.6*E43))</f>
        <v>0.2268</v>
      </c>
      <c r="H44" s="164"/>
      <c r="I44" s="166">
        <v>0.81399999999999995</v>
      </c>
      <c r="J44" s="166"/>
      <c r="K44" s="146"/>
      <c r="L44" s="146"/>
      <c r="M44" s="149"/>
      <c r="N44" s="152"/>
      <c r="O44" s="155"/>
      <c r="P44" s="158"/>
    </row>
    <row r="45" spans="1:18" s="3" customFormat="1" ht="13.9" customHeight="1" thickBot="1" x14ac:dyDescent="0.25">
      <c r="A45" s="11"/>
      <c r="B45" s="162"/>
      <c r="C45" s="41">
        <f>+C43+$P$8</f>
        <v>9.629999999999999</v>
      </c>
      <c r="D45" s="39">
        <v>0.38300000000000001</v>
      </c>
      <c r="E45" s="147"/>
      <c r="F45" s="40" t="s">
        <v>66</v>
      </c>
      <c r="G45" s="167">
        <f t="shared" ref="G45" si="33">IF(E43&lt;0.12,"NA",IF(E43&gt;=0.12,0.8*E43))</f>
        <v>0.3024</v>
      </c>
      <c r="H45" s="167"/>
      <c r="I45" s="169">
        <v>0.79900000000000004</v>
      </c>
      <c r="J45" s="169"/>
      <c r="K45" s="147"/>
      <c r="L45" s="147"/>
      <c r="M45" s="150"/>
      <c r="N45" s="153"/>
      <c r="O45" s="156"/>
      <c r="P45" s="159"/>
    </row>
    <row r="46" spans="1:18" s="3" customFormat="1" ht="14.1" customHeight="1" x14ac:dyDescent="0.2">
      <c r="A46" s="11"/>
      <c r="B46" s="160">
        <v>11</v>
      </c>
      <c r="C46" s="163">
        <f>+C45</f>
        <v>9.629999999999999</v>
      </c>
      <c r="D46" s="145">
        <f>+D45</f>
        <v>0.38300000000000001</v>
      </c>
      <c r="E46" s="145">
        <v>0.39100000000000001</v>
      </c>
      <c r="F46" s="37" t="s">
        <v>64</v>
      </c>
      <c r="G46" s="154">
        <f t="shared" ref="G46" si="34">IF(E46&lt;0.12,"NA",IF(E46&gt;=0.12,0.2*E46))</f>
        <v>7.8200000000000006E-2</v>
      </c>
      <c r="H46" s="154"/>
      <c r="I46" s="154">
        <v>0.50800000000000001</v>
      </c>
      <c r="J46" s="154"/>
      <c r="K46" s="145">
        <f t="shared" ref="K46" si="35">ROUND(+IF(E46&lt;0.12,(I47),(IF(E46&gt;=0.12,((I46+2*I47+I48)/4)))),3)</f>
        <v>0.45</v>
      </c>
      <c r="L46" s="145">
        <f>ROUND(+(D46+D48)/2*(C48-C46),3)</f>
        <v>0.20499999999999999</v>
      </c>
      <c r="M46" s="148">
        <f>ROUND(+K46*L46,4)</f>
        <v>9.2299999999999993E-2</v>
      </c>
      <c r="N46" s="151">
        <f>ROUND(+M46/$M$89*100,1)</f>
        <v>7.4</v>
      </c>
      <c r="O46" s="154"/>
      <c r="P46" s="157"/>
    </row>
    <row r="47" spans="1:18" s="3" customFormat="1" ht="14.1" customHeight="1" x14ac:dyDescent="0.2">
      <c r="A47" s="11"/>
      <c r="B47" s="161"/>
      <c r="C47" s="164"/>
      <c r="D47" s="146"/>
      <c r="E47" s="146"/>
      <c r="F47" s="38" t="s">
        <v>65</v>
      </c>
      <c r="G47" s="164">
        <f t="shared" ref="G47" si="36">IF(E46&lt;0.12,0.6*E46,IF(E46&gt;=0.12,0.6*E46))</f>
        <v>0.2346</v>
      </c>
      <c r="H47" s="164"/>
      <c r="I47" s="155">
        <v>0.46200000000000002</v>
      </c>
      <c r="J47" s="155"/>
      <c r="K47" s="146"/>
      <c r="L47" s="146"/>
      <c r="M47" s="149"/>
      <c r="N47" s="152"/>
      <c r="O47" s="155"/>
      <c r="P47" s="158"/>
    </row>
    <row r="48" spans="1:18" s="3" customFormat="1" ht="13.9" customHeight="1" thickBot="1" x14ac:dyDescent="0.25">
      <c r="A48" s="11"/>
      <c r="B48" s="162"/>
      <c r="C48" s="41">
        <f>+C46+$P$8</f>
        <v>10.129999999999999</v>
      </c>
      <c r="D48" s="39">
        <v>0.435</v>
      </c>
      <c r="E48" s="147"/>
      <c r="F48" s="40" t="s">
        <v>66</v>
      </c>
      <c r="G48" s="167">
        <f t="shared" ref="G48" si="37">IF(E46&lt;0.12,"NA",IF(E46&gt;=0.12,0.8*E46))</f>
        <v>0.31280000000000002</v>
      </c>
      <c r="H48" s="167"/>
      <c r="I48" s="156">
        <v>0.36599999999999999</v>
      </c>
      <c r="J48" s="156"/>
      <c r="K48" s="147"/>
      <c r="L48" s="147"/>
      <c r="M48" s="150"/>
      <c r="N48" s="153"/>
      <c r="O48" s="156"/>
      <c r="P48" s="159"/>
    </row>
    <row r="49" spans="1:16" s="3" customFormat="1" ht="14.1" customHeight="1" x14ac:dyDescent="0.2">
      <c r="A49" s="11"/>
      <c r="B49" s="160">
        <v>12</v>
      </c>
      <c r="C49" s="163">
        <f>+C48</f>
        <v>10.129999999999999</v>
      </c>
      <c r="D49" s="145">
        <f>+D48</f>
        <v>0.435</v>
      </c>
      <c r="E49" s="145">
        <v>0.432</v>
      </c>
      <c r="F49" s="37" t="s">
        <v>64</v>
      </c>
      <c r="G49" s="154">
        <f t="shared" ref="G49" si="38">IF(E49&lt;0.12,"NA",IF(E49&gt;=0.12,0.2*E49))</f>
        <v>8.6400000000000005E-2</v>
      </c>
      <c r="H49" s="154"/>
      <c r="I49" s="154"/>
      <c r="J49" s="154"/>
      <c r="K49" s="145"/>
      <c r="L49" s="145"/>
      <c r="M49" s="148"/>
      <c r="N49" s="151"/>
      <c r="O49" s="154"/>
      <c r="P49" s="157"/>
    </row>
    <row r="50" spans="1:16" s="3" customFormat="1" ht="14.1" customHeight="1" x14ac:dyDescent="0.2">
      <c r="A50" s="11"/>
      <c r="B50" s="161"/>
      <c r="C50" s="164"/>
      <c r="D50" s="146"/>
      <c r="E50" s="146"/>
      <c r="F50" s="38" t="s">
        <v>65</v>
      </c>
      <c r="G50" s="164">
        <f t="shared" ref="G50" si="39">IF(E49&lt;0.12,0.6*E49,IF(E49&gt;=0.12,0.6*E49))</f>
        <v>0.25919999999999999</v>
      </c>
      <c r="H50" s="164"/>
      <c r="I50" s="155"/>
      <c r="J50" s="155"/>
      <c r="K50" s="146"/>
      <c r="L50" s="146"/>
      <c r="M50" s="149"/>
      <c r="N50" s="152"/>
      <c r="O50" s="155"/>
      <c r="P50" s="158"/>
    </row>
    <row r="51" spans="1:16" s="3" customFormat="1" ht="13.9" customHeight="1" thickBot="1" x14ac:dyDescent="0.25">
      <c r="A51" s="11"/>
      <c r="B51" s="162"/>
      <c r="C51" s="41">
        <f>+C49+$P$8</f>
        <v>10.629999999999999</v>
      </c>
      <c r="D51" s="39">
        <v>0.39</v>
      </c>
      <c r="E51" s="147"/>
      <c r="F51" s="40" t="s">
        <v>66</v>
      </c>
      <c r="G51" s="167">
        <f t="shared" ref="G51" si="40">IF(E49&lt;0.12,"NA",IF(E49&gt;=0.12,0.8*E49))</f>
        <v>0.34560000000000002</v>
      </c>
      <c r="H51" s="167"/>
      <c r="I51" s="156"/>
      <c r="J51" s="156"/>
      <c r="K51" s="147"/>
      <c r="L51" s="147"/>
      <c r="M51" s="150"/>
      <c r="N51" s="153"/>
      <c r="O51" s="156"/>
      <c r="P51" s="159"/>
    </row>
    <row r="52" spans="1:16" s="3" customFormat="1" ht="14.1" customHeight="1" x14ac:dyDescent="0.2">
      <c r="A52" s="11"/>
      <c r="B52" s="160">
        <v>13</v>
      </c>
      <c r="C52" s="163">
        <f>+C51</f>
        <v>10.629999999999999</v>
      </c>
      <c r="D52" s="145">
        <f>+D51</f>
        <v>0.39</v>
      </c>
      <c r="E52" s="145">
        <v>0.32500000000000001</v>
      </c>
      <c r="F52" s="37" t="s">
        <v>64</v>
      </c>
      <c r="G52" s="154">
        <f t="shared" ref="G52" si="41">IF(E52&lt;0.12,"NA",IF(E52&gt;=0.12,0.2*E52))</f>
        <v>6.5000000000000002E-2</v>
      </c>
      <c r="H52" s="154"/>
      <c r="I52" s="154">
        <v>0.61799999999999999</v>
      </c>
      <c r="J52" s="154"/>
      <c r="K52" s="145">
        <f t="shared" ref="K52" si="42">ROUND(+IF(E52&lt;0.12,(I53),(IF(E52&gt;=0.12,((I52+2*I53+I54)/4)))),3)</f>
        <v>0.56100000000000005</v>
      </c>
      <c r="L52" s="145">
        <f>ROUND(+(D52+D54)/2*(C54-C52),3)</f>
        <v>0.17899999999999999</v>
      </c>
      <c r="M52" s="148">
        <f>ROUND(+K52*L52,4)</f>
        <v>0.1004</v>
      </c>
      <c r="N52" s="151">
        <f>ROUND(+M52/$M$89*100,1)</f>
        <v>8</v>
      </c>
      <c r="O52" s="154"/>
      <c r="P52" s="157"/>
    </row>
    <row r="53" spans="1:16" s="3" customFormat="1" ht="14.1" customHeight="1" x14ac:dyDescent="0.2">
      <c r="A53" s="11"/>
      <c r="B53" s="161"/>
      <c r="C53" s="164"/>
      <c r="D53" s="146"/>
      <c r="E53" s="146"/>
      <c r="F53" s="38" t="s">
        <v>65</v>
      </c>
      <c r="G53" s="164">
        <f t="shared" ref="G53" si="43">IF(E52&lt;0.12,0.6*E52,IF(E52&gt;=0.12,0.6*E52))</f>
        <v>0.19500000000000001</v>
      </c>
      <c r="H53" s="164"/>
      <c r="I53" s="155">
        <v>0.56399999999999995</v>
      </c>
      <c r="J53" s="155"/>
      <c r="K53" s="146"/>
      <c r="L53" s="146"/>
      <c r="M53" s="149"/>
      <c r="N53" s="152"/>
      <c r="O53" s="155"/>
      <c r="P53" s="158"/>
    </row>
    <row r="54" spans="1:16" s="3" customFormat="1" ht="13.9" customHeight="1" thickBot="1" x14ac:dyDescent="0.25">
      <c r="A54" s="11"/>
      <c r="B54" s="162"/>
      <c r="C54" s="41">
        <f>+C52+$P$8</f>
        <v>11.129999999999999</v>
      </c>
      <c r="D54" s="39">
        <v>0.32500000000000001</v>
      </c>
      <c r="E54" s="147"/>
      <c r="F54" s="40" t="s">
        <v>66</v>
      </c>
      <c r="G54" s="167">
        <f t="shared" ref="G54" si="44">IF(E52&lt;0.12,"NA",IF(E52&gt;=0.12,0.8*E52))</f>
        <v>0.26</v>
      </c>
      <c r="H54" s="167"/>
      <c r="I54" s="156">
        <v>0.499</v>
      </c>
      <c r="J54" s="156"/>
      <c r="K54" s="147"/>
      <c r="L54" s="147"/>
      <c r="M54" s="150"/>
      <c r="N54" s="153"/>
      <c r="O54" s="156"/>
      <c r="P54" s="159"/>
    </row>
    <row r="55" spans="1:16" s="3" customFormat="1" ht="14.1" customHeight="1" x14ac:dyDescent="0.2">
      <c r="A55" s="11"/>
      <c r="B55" s="160">
        <v>14</v>
      </c>
      <c r="C55" s="163">
        <f>+C54</f>
        <v>11.129999999999999</v>
      </c>
      <c r="D55" s="145">
        <f>+D54</f>
        <v>0.32500000000000001</v>
      </c>
      <c r="E55" s="145">
        <v>0.34499999999999997</v>
      </c>
      <c r="F55" s="37" t="s">
        <v>64</v>
      </c>
      <c r="G55" s="154">
        <f t="shared" ref="G55" si="45">IF(E55&lt;0.12,"NA",IF(E55&gt;=0.12,0.2*E55))</f>
        <v>6.8999999999999992E-2</v>
      </c>
      <c r="H55" s="154"/>
      <c r="I55" s="154">
        <v>0.68899999999999995</v>
      </c>
      <c r="J55" s="154"/>
      <c r="K55" s="145">
        <f t="shared" ref="K55" si="46">ROUND(+IF(E55&lt;0.12,(I56),(IF(E55&gt;=0.12,((I55+2*I56+I57)/4)))),3)</f>
        <v>0.60199999999999998</v>
      </c>
      <c r="L55" s="145">
        <f>ROUND(+(D55+D57)/2*(C57-C55),3)</f>
        <v>0.17100000000000001</v>
      </c>
      <c r="M55" s="148">
        <f>ROUND(+K55*L55,4)</f>
        <v>0.10290000000000001</v>
      </c>
      <c r="N55" s="151">
        <f>ROUND(+M55/$M$89*100,1)</f>
        <v>8.1999999999999993</v>
      </c>
      <c r="O55" s="154"/>
      <c r="P55" s="157"/>
    </row>
    <row r="56" spans="1:16" s="3" customFormat="1" ht="14.1" customHeight="1" x14ac:dyDescent="0.2">
      <c r="A56" s="11"/>
      <c r="B56" s="161"/>
      <c r="C56" s="164"/>
      <c r="D56" s="146"/>
      <c r="E56" s="146"/>
      <c r="F56" s="38" t="s">
        <v>65</v>
      </c>
      <c r="G56" s="164">
        <f t="shared" ref="G56" si="47">IF(E55&lt;0.12,0.6*E55,IF(E55&gt;=0.12,0.6*E55))</f>
        <v>0.20699999999999999</v>
      </c>
      <c r="H56" s="164"/>
      <c r="I56" s="155">
        <v>0.61299999999999999</v>
      </c>
      <c r="J56" s="155"/>
      <c r="K56" s="146"/>
      <c r="L56" s="146"/>
      <c r="M56" s="149"/>
      <c r="N56" s="152"/>
      <c r="O56" s="155"/>
      <c r="P56" s="158"/>
    </row>
    <row r="57" spans="1:16" s="3" customFormat="1" ht="13.9" customHeight="1" thickBot="1" x14ac:dyDescent="0.25">
      <c r="A57" s="11"/>
      <c r="B57" s="162"/>
      <c r="C57" s="41">
        <f>+C55+$P$8</f>
        <v>11.629999999999999</v>
      </c>
      <c r="D57" s="39">
        <v>0.35899999999999999</v>
      </c>
      <c r="E57" s="147"/>
      <c r="F57" s="40" t="s">
        <v>66</v>
      </c>
      <c r="G57" s="167">
        <f t="shared" ref="G57" si="48">IF(E55&lt;0.12,"NA",IF(E55&gt;=0.12,0.8*E55))</f>
        <v>0.27599999999999997</v>
      </c>
      <c r="H57" s="167"/>
      <c r="I57" s="147">
        <v>0.49399999999999999</v>
      </c>
      <c r="J57" s="147"/>
      <c r="K57" s="147"/>
      <c r="L57" s="147"/>
      <c r="M57" s="150"/>
      <c r="N57" s="153"/>
      <c r="O57" s="156"/>
      <c r="P57" s="159"/>
    </row>
    <row r="58" spans="1:16" s="3" customFormat="1" ht="14.1" customHeight="1" x14ac:dyDescent="0.2">
      <c r="A58" s="11"/>
      <c r="B58" s="160">
        <v>15</v>
      </c>
      <c r="C58" s="163">
        <f>+C57</f>
        <v>11.629999999999999</v>
      </c>
      <c r="D58" s="145">
        <f>+D57</f>
        <v>0.35899999999999999</v>
      </c>
      <c r="E58" s="145">
        <v>0.29899999999999999</v>
      </c>
      <c r="F58" s="37" t="s">
        <v>64</v>
      </c>
      <c r="G58" s="154">
        <f t="shared" ref="G58" si="49">IF(E58&lt;0.12,"NA",IF(E58&gt;=0.12,0.2*E58))</f>
        <v>5.9799999999999999E-2</v>
      </c>
      <c r="H58" s="154"/>
      <c r="I58" s="154">
        <v>0.499</v>
      </c>
      <c r="J58" s="154"/>
      <c r="K58" s="145">
        <f t="shared" ref="K58" si="50">ROUND(+IF(E58&lt;0.12,(I59),(IF(E58&gt;=0.12,((I58+2*I59+I60)/4)))),3)</f>
        <v>0.48799999999999999</v>
      </c>
      <c r="L58" s="145">
        <f>ROUND(+(D58+D60)/2*(C60-C58),3)</f>
        <v>0.155</v>
      </c>
      <c r="M58" s="148">
        <f>ROUND(+K58*L58,4)</f>
        <v>7.5600000000000001E-2</v>
      </c>
      <c r="N58" s="151">
        <f>ROUND(+M58/$M$89*100,1)</f>
        <v>6</v>
      </c>
      <c r="O58" s="154"/>
      <c r="P58" s="157"/>
    </row>
    <row r="59" spans="1:16" s="3" customFormat="1" ht="14.1" customHeight="1" x14ac:dyDescent="0.2">
      <c r="A59" s="11"/>
      <c r="B59" s="161"/>
      <c r="C59" s="164"/>
      <c r="D59" s="146"/>
      <c r="E59" s="146"/>
      <c r="F59" s="38" t="s">
        <v>65</v>
      </c>
      <c r="G59" s="164">
        <f t="shared" ref="G59" si="51">IF(E58&lt;0.12,0.6*E58,IF(E58&gt;=0.12,0.6*E58))</f>
        <v>0.17939999999999998</v>
      </c>
      <c r="H59" s="164"/>
      <c r="I59" s="146">
        <v>0.48</v>
      </c>
      <c r="J59" s="146"/>
      <c r="K59" s="146"/>
      <c r="L59" s="146"/>
      <c r="M59" s="149"/>
      <c r="N59" s="152"/>
      <c r="O59" s="155"/>
      <c r="P59" s="158"/>
    </row>
    <row r="60" spans="1:16" s="3" customFormat="1" ht="13.9" customHeight="1" thickBot="1" x14ac:dyDescent="0.25">
      <c r="A60" s="11"/>
      <c r="B60" s="162"/>
      <c r="C60" s="41">
        <f>+C58+$P$8</f>
        <v>12.129999999999999</v>
      </c>
      <c r="D60" s="39">
        <v>0.26100000000000001</v>
      </c>
      <c r="E60" s="147"/>
      <c r="F60" s="40" t="s">
        <v>66</v>
      </c>
      <c r="G60" s="167">
        <f t="shared" ref="G60" si="52">IF(E58&lt;0.12,"NA",IF(E58&gt;=0.12,0.8*E58))</f>
        <v>0.2392</v>
      </c>
      <c r="H60" s="167"/>
      <c r="I60" s="156">
        <v>0.49399999999999999</v>
      </c>
      <c r="J60" s="156"/>
      <c r="K60" s="147"/>
      <c r="L60" s="147"/>
      <c r="M60" s="150"/>
      <c r="N60" s="153"/>
      <c r="O60" s="156"/>
      <c r="P60" s="159"/>
    </row>
    <row r="61" spans="1:16" s="3" customFormat="1" ht="14.1" customHeight="1" x14ac:dyDescent="0.2">
      <c r="A61" s="11"/>
      <c r="B61" s="160">
        <v>16</v>
      </c>
      <c r="C61" s="163">
        <f>+C60</f>
        <v>12.129999999999999</v>
      </c>
      <c r="D61" s="145">
        <f>+D60</f>
        <v>0.26100000000000001</v>
      </c>
      <c r="E61" s="170">
        <v>0.2</v>
      </c>
      <c r="F61" s="37" t="s">
        <v>64</v>
      </c>
      <c r="G61" s="154">
        <f t="shared" ref="G61" si="53">IF(E61&lt;0.12,"NA",IF(E61&gt;=0.12,0.2*E61))</f>
        <v>4.0000000000000008E-2</v>
      </c>
      <c r="H61" s="154"/>
      <c r="I61" s="173">
        <v>0.42099999999999999</v>
      </c>
      <c r="J61" s="174"/>
      <c r="K61" s="145">
        <f t="shared" ref="K61" si="54">ROUND(+IF(E61&lt;0.12,(I62),(IF(E61&gt;=0.12,((I61+2*I62+I63)/4)))),3)</f>
        <v>0.34799999999999998</v>
      </c>
      <c r="L61" s="145">
        <f>ROUND(+(D61+D63)/2*(C63-C61),3)</f>
        <v>9.5000000000000001E-2</v>
      </c>
      <c r="M61" s="148">
        <f>ROUND(+K61*L61,4)</f>
        <v>3.3099999999999997E-2</v>
      </c>
      <c r="N61" s="151">
        <f>ROUND(+M61/$M$89*100,1)</f>
        <v>2.6</v>
      </c>
      <c r="O61" s="154"/>
      <c r="P61" s="157"/>
    </row>
    <row r="62" spans="1:16" s="3" customFormat="1" ht="14.1" customHeight="1" x14ac:dyDescent="0.2">
      <c r="A62" s="11"/>
      <c r="B62" s="161"/>
      <c r="C62" s="164"/>
      <c r="D62" s="146"/>
      <c r="E62" s="171"/>
      <c r="F62" s="38" t="s">
        <v>65</v>
      </c>
      <c r="G62" s="164">
        <f t="shared" ref="G62" si="55">IF(E61&lt;0.12,0.6*E61,IF(E61&gt;=0.12,0.6*E61))</f>
        <v>0.12</v>
      </c>
      <c r="H62" s="164"/>
      <c r="I62" s="175">
        <v>0.32700000000000001</v>
      </c>
      <c r="J62" s="176"/>
      <c r="K62" s="146"/>
      <c r="L62" s="146"/>
      <c r="M62" s="149"/>
      <c r="N62" s="152"/>
      <c r="O62" s="155"/>
      <c r="P62" s="158"/>
    </row>
    <row r="63" spans="1:16" s="3" customFormat="1" ht="13.9" customHeight="1" thickBot="1" x14ac:dyDescent="0.25">
      <c r="A63" s="11"/>
      <c r="B63" s="162"/>
      <c r="C63" s="41">
        <f>+C61+$P$8</f>
        <v>12.629999999999999</v>
      </c>
      <c r="D63" s="39">
        <v>0.11799999999999999</v>
      </c>
      <c r="E63" s="172"/>
      <c r="F63" s="40" t="s">
        <v>66</v>
      </c>
      <c r="G63" s="167">
        <f t="shared" ref="G63" si="56">IF(E61&lt;0.12,"NA",IF(E61&gt;=0.12,0.8*E61))</f>
        <v>0.16000000000000003</v>
      </c>
      <c r="H63" s="167"/>
      <c r="I63" s="177">
        <v>0.315</v>
      </c>
      <c r="J63" s="178"/>
      <c r="K63" s="147"/>
      <c r="L63" s="147"/>
      <c r="M63" s="150"/>
      <c r="N63" s="153"/>
      <c r="O63" s="156"/>
      <c r="P63" s="159"/>
    </row>
    <row r="64" spans="1:16" s="3" customFormat="1" ht="14.1" customHeight="1" x14ac:dyDescent="0.2">
      <c r="A64" s="11"/>
      <c r="B64" s="160">
        <v>17</v>
      </c>
      <c r="C64" s="163">
        <f>+C63</f>
        <v>12.629999999999999</v>
      </c>
      <c r="D64" s="145">
        <f>+D63</f>
        <v>0.11799999999999999</v>
      </c>
      <c r="E64" s="145">
        <v>9.9000000000000005E-2</v>
      </c>
      <c r="F64" s="37" t="s">
        <v>64</v>
      </c>
      <c r="G64" s="154" t="str">
        <f t="shared" ref="G64" si="57">IF(E64&lt;0.12,"NA",IF(E64&gt;=0.12,0.2*E64))</f>
        <v>NA</v>
      </c>
      <c r="H64" s="154"/>
      <c r="I64" s="154"/>
      <c r="J64" s="154"/>
      <c r="K64" s="145">
        <f t="shared" ref="K64" si="58">ROUND(+IF(E64&lt;0.12,(I65),(IF(E64&gt;=0.12,((I64+2*I65+I66)/4)))),3)</f>
        <v>0.309</v>
      </c>
      <c r="L64" s="145">
        <f>ROUND(+(D64+D66)/2*(C66-C64),3)</f>
        <v>4.3999999999999997E-2</v>
      </c>
      <c r="M64" s="148">
        <f>ROUND(+K64*L64,4)</f>
        <v>1.3599999999999999E-2</v>
      </c>
      <c r="N64" s="151">
        <f>ROUND(+M64/$M$89*100,1)</f>
        <v>1.1000000000000001</v>
      </c>
      <c r="O64" s="154"/>
      <c r="P64" s="157"/>
    </row>
    <row r="65" spans="1:18" s="3" customFormat="1" ht="14.1" customHeight="1" x14ac:dyDescent="0.2">
      <c r="A65" s="11"/>
      <c r="B65" s="161"/>
      <c r="C65" s="164"/>
      <c r="D65" s="146"/>
      <c r="E65" s="146"/>
      <c r="F65" s="38" t="s">
        <v>65</v>
      </c>
      <c r="G65" s="164">
        <f t="shared" ref="G65" si="59">IF(E64&lt;0.12,0.6*E64,IF(E64&gt;=0.12,0.6*E64))</f>
        <v>5.9400000000000001E-2</v>
      </c>
      <c r="H65" s="164"/>
      <c r="I65" s="155">
        <v>0.309</v>
      </c>
      <c r="J65" s="155"/>
      <c r="K65" s="146"/>
      <c r="L65" s="146"/>
      <c r="M65" s="149"/>
      <c r="N65" s="152"/>
      <c r="O65" s="155"/>
      <c r="P65" s="158"/>
    </row>
    <row r="66" spans="1:18" s="3" customFormat="1" ht="13.9" customHeight="1" thickBot="1" x14ac:dyDescent="0.25">
      <c r="A66" s="11"/>
      <c r="B66" s="162"/>
      <c r="C66" s="41">
        <f>+C64+$P$8</f>
        <v>13.129999999999999</v>
      </c>
      <c r="D66" s="39">
        <v>5.7000000000000002E-2</v>
      </c>
      <c r="E66" s="147"/>
      <c r="F66" s="40" t="s">
        <v>66</v>
      </c>
      <c r="G66" s="167" t="str">
        <f t="shared" ref="G66" si="60">IF(E64&lt;0.12,"NA",IF(E64&gt;=0.12,0.8*E64))</f>
        <v>NA</v>
      </c>
      <c r="H66" s="167"/>
      <c r="I66" s="156"/>
      <c r="J66" s="156"/>
      <c r="K66" s="147"/>
      <c r="L66" s="147"/>
      <c r="M66" s="150"/>
      <c r="N66" s="153"/>
      <c r="O66" s="156"/>
      <c r="P66" s="159"/>
    </row>
    <row r="67" spans="1:18" s="3" customFormat="1" ht="14.1" customHeight="1" x14ac:dyDescent="0.2">
      <c r="A67" s="11"/>
      <c r="B67" s="160">
        <v>18</v>
      </c>
      <c r="C67" s="163">
        <f>+C66</f>
        <v>13.129999999999999</v>
      </c>
      <c r="D67" s="145">
        <f>+D66</f>
        <v>5.7000000000000002E-2</v>
      </c>
      <c r="E67" s="145">
        <v>0.10199999999999999</v>
      </c>
      <c r="F67" s="37" t="s">
        <v>64</v>
      </c>
      <c r="G67" s="154" t="str">
        <f t="shared" ref="G67" si="61">IF(E67&lt;0.12,"NA",IF(E67&gt;=0.12,0.2*E67))</f>
        <v>NA</v>
      </c>
      <c r="H67" s="154"/>
      <c r="I67" s="154"/>
      <c r="J67" s="154"/>
      <c r="K67" s="145">
        <f t="shared" ref="K67" si="62">ROUND(+IF(E67&lt;0.12,(I68),(IF(E67&gt;=0.12,((I67+2*I68+I69)/4)))),3)</f>
        <v>0.65700000000000003</v>
      </c>
      <c r="L67" s="145">
        <f>ROUND(+(D67+D69)/2*(C69-C67),3)</f>
        <v>0.04</v>
      </c>
      <c r="M67" s="148">
        <f>ROUND(+K67*L67,4)</f>
        <v>2.63E-2</v>
      </c>
      <c r="N67" s="151">
        <f>ROUND(+M67/$M$89*100,1)</f>
        <v>2.1</v>
      </c>
      <c r="O67" s="154"/>
      <c r="P67" s="157"/>
    </row>
    <row r="68" spans="1:18" s="3" customFormat="1" ht="14.1" customHeight="1" x14ac:dyDescent="0.2">
      <c r="A68" s="11"/>
      <c r="B68" s="161"/>
      <c r="C68" s="164"/>
      <c r="D68" s="146"/>
      <c r="E68" s="146"/>
      <c r="F68" s="38" t="s">
        <v>65</v>
      </c>
      <c r="G68" s="164">
        <f t="shared" ref="G68" si="63">IF(E67&lt;0.12,0.6*E67,IF(E67&gt;=0.12,0.6*E67))</f>
        <v>6.1199999999999991E-2</v>
      </c>
      <c r="H68" s="164"/>
      <c r="I68" s="146">
        <v>0.65700000000000003</v>
      </c>
      <c r="J68" s="146"/>
      <c r="K68" s="146"/>
      <c r="L68" s="146"/>
      <c r="M68" s="149"/>
      <c r="N68" s="152"/>
      <c r="O68" s="155"/>
      <c r="P68" s="158"/>
    </row>
    <row r="69" spans="1:18" s="3" customFormat="1" ht="13.9" customHeight="1" thickBot="1" x14ac:dyDescent="0.25">
      <c r="A69" s="11"/>
      <c r="B69" s="162"/>
      <c r="C69" s="41">
        <f>+C67+$P$8</f>
        <v>13.629999999999999</v>
      </c>
      <c r="D69" s="39">
        <v>0.10199999999999999</v>
      </c>
      <c r="E69" s="147"/>
      <c r="F69" s="40" t="s">
        <v>66</v>
      </c>
      <c r="G69" s="167" t="str">
        <f t="shared" ref="G69" si="64">IF(E67&lt;0.12,"NA",IF(E67&gt;=0.12,0.8*E67))</f>
        <v>NA</v>
      </c>
      <c r="H69" s="167"/>
      <c r="I69" s="156"/>
      <c r="J69" s="156"/>
      <c r="K69" s="147"/>
      <c r="L69" s="147"/>
      <c r="M69" s="150"/>
      <c r="N69" s="153"/>
      <c r="O69" s="156"/>
      <c r="P69" s="159"/>
    </row>
    <row r="70" spans="1:18" s="3" customFormat="1" ht="14.1" customHeight="1" x14ac:dyDescent="0.2">
      <c r="A70" s="11"/>
      <c r="B70" s="160">
        <v>19</v>
      </c>
      <c r="C70" s="163">
        <f>+C69</f>
        <v>13.629999999999999</v>
      </c>
      <c r="D70" s="145">
        <f>+D69</f>
        <v>0.10199999999999999</v>
      </c>
      <c r="E70" s="145">
        <v>0.13</v>
      </c>
      <c r="F70" s="37" t="s">
        <v>64</v>
      </c>
      <c r="G70" s="154">
        <f t="shared" ref="G70" si="65">IF(E70&lt;0.12,"NA",IF(E70&gt;=0.12,0.2*E70))</f>
        <v>2.6000000000000002E-2</v>
      </c>
      <c r="H70" s="154"/>
      <c r="I70" s="165">
        <v>0.57799999999999996</v>
      </c>
      <c r="J70" s="165"/>
      <c r="K70" s="145">
        <f t="shared" ref="K70" si="66">ROUND(+IF(E70&lt;0.12,(I71),(IF(E70&gt;=0.12,((I70+2*I71+I72)/4)))),3)</f>
        <v>0.53600000000000003</v>
      </c>
      <c r="L70" s="145">
        <f>ROUND(+(D70+D72)/2*(C72-C70),3)</f>
        <v>6.3E-2</v>
      </c>
      <c r="M70" s="148">
        <f>ROUND(+K70*L70,4)</f>
        <v>3.3799999999999997E-2</v>
      </c>
      <c r="N70" s="151">
        <f>ROUND(+M70/$M$89*100,1)</f>
        <v>2.7</v>
      </c>
      <c r="O70" s="154"/>
      <c r="P70" s="157"/>
    </row>
    <row r="71" spans="1:18" s="3" customFormat="1" ht="14.1" customHeight="1" x14ac:dyDescent="0.2">
      <c r="A71" s="11"/>
      <c r="B71" s="161"/>
      <c r="C71" s="164"/>
      <c r="D71" s="146"/>
      <c r="E71" s="146"/>
      <c r="F71" s="38" t="s">
        <v>65</v>
      </c>
      <c r="G71" s="164">
        <f t="shared" ref="G71" si="67">IF(E70&lt;0.12,0.6*E70,IF(E70&gt;=0.12,0.6*E70))</f>
        <v>7.8E-2</v>
      </c>
      <c r="H71" s="164"/>
      <c r="I71" s="166">
        <v>0.52300000000000002</v>
      </c>
      <c r="J71" s="166"/>
      <c r="K71" s="146"/>
      <c r="L71" s="146"/>
      <c r="M71" s="149"/>
      <c r="N71" s="152"/>
      <c r="O71" s="155"/>
      <c r="P71" s="158"/>
    </row>
    <row r="72" spans="1:18" s="3" customFormat="1" ht="13.9" customHeight="1" thickBot="1" x14ac:dyDescent="0.25">
      <c r="A72" s="11"/>
      <c r="B72" s="162"/>
      <c r="C72" s="41">
        <f>+C70+$P$8</f>
        <v>14.129999999999999</v>
      </c>
      <c r="D72" s="39">
        <v>0.14799999999999999</v>
      </c>
      <c r="E72" s="147"/>
      <c r="F72" s="40" t="s">
        <v>66</v>
      </c>
      <c r="G72" s="167">
        <f t="shared" ref="G72" si="68">IF(E70&lt;0.12,"NA",IF(E70&gt;=0.12,0.8*E70))</f>
        <v>0.10400000000000001</v>
      </c>
      <c r="H72" s="167"/>
      <c r="I72" s="169">
        <v>0.51900000000000002</v>
      </c>
      <c r="J72" s="169"/>
      <c r="K72" s="147"/>
      <c r="L72" s="147"/>
      <c r="M72" s="150"/>
      <c r="N72" s="153"/>
      <c r="O72" s="156"/>
      <c r="P72" s="159"/>
    </row>
    <row r="73" spans="1:18" s="3" customFormat="1" ht="14.1" customHeight="1" x14ac:dyDescent="0.2">
      <c r="A73" s="11"/>
      <c r="B73" s="160">
        <v>20</v>
      </c>
      <c r="C73" s="163">
        <f>+C72</f>
        <v>14.129999999999999</v>
      </c>
      <c r="D73" s="145">
        <f>+D72</f>
        <v>0.14799999999999999</v>
      </c>
      <c r="E73" s="145">
        <v>0.16200000000000001</v>
      </c>
      <c r="F73" s="37" t="s">
        <v>64</v>
      </c>
      <c r="G73" s="154">
        <f t="shared" ref="G73" si="69">IF(E73&lt;0.12,"NA",IF(E73&gt;=0.12,0.2*E73))</f>
        <v>3.2400000000000005E-2</v>
      </c>
      <c r="H73" s="154"/>
      <c r="I73" s="165">
        <v>0.496</v>
      </c>
      <c r="J73" s="165"/>
      <c r="K73" s="145">
        <f t="shared" ref="K73" si="70">ROUND(+IF(E73&lt;0.12,(I74),(IF(E73&gt;=0.12,((I73+2*I74+I75)/4)))),3)</f>
        <v>0.45800000000000002</v>
      </c>
      <c r="L73" s="145">
        <f>ROUND(+(D73+D75)/2*(C75-C73),3)</f>
        <v>7.9000000000000001E-2</v>
      </c>
      <c r="M73" s="148">
        <f>ROUND(+K73*L73,4)</f>
        <v>3.6200000000000003E-2</v>
      </c>
      <c r="N73" s="151">
        <f>ROUND(+M73/$M$89*100,1)</f>
        <v>2.9</v>
      </c>
      <c r="O73" s="154"/>
      <c r="P73" s="157"/>
    </row>
    <row r="74" spans="1:18" s="3" customFormat="1" ht="14.1" customHeight="1" x14ac:dyDescent="0.2">
      <c r="A74" s="11"/>
      <c r="B74" s="161"/>
      <c r="C74" s="164"/>
      <c r="D74" s="146"/>
      <c r="E74" s="146"/>
      <c r="F74" s="38" t="s">
        <v>65</v>
      </c>
      <c r="G74" s="164">
        <f t="shared" ref="G74" si="71">IF(E73&lt;0.12,0.6*E73,IF(E73&gt;=0.12,0.6*E73))</f>
        <v>9.7199999999999995E-2</v>
      </c>
      <c r="H74" s="164"/>
      <c r="I74" s="166">
        <v>0.47199999999999998</v>
      </c>
      <c r="J74" s="166"/>
      <c r="K74" s="146"/>
      <c r="L74" s="146"/>
      <c r="M74" s="149"/>
      <c r="N74" s="152"/>
      <c r="O74" s="155"/>
      <c r="P74" s="158"/>
    </row>
    <row r="75" spans="1:18" s="3" customFormat="1" ht="13.9" customHeight="1" thickBot="1" x14ac:dyDescent="0.25">
      <c r="A75" s="11"/>
      <c r="B75" s="162"/>
      <c r="C75" s="41">
        <f>+C73+$P$8</f>
        <v>14.629999999999999</v>
      </c>
      <c r="D75" s="39">
        <v>0.16600000000000001</v>
      </c>
      <c r="E75" s="147"/>
      <c r="F75" s="40" t="s">
        <v>66</v>
      </c>
      <c r="G75" s="167">
        <f t="shared" ref="G75" si="72">IF(E73&lt;0.12,"NA",IF(E73&gt;=0.12,0.8*E73))</f>
        <v>0.12960000000000002</v>
      </c>
      <c r="H75" s="167"/>
      <c r="I75" s="169">
        <v>0.39200000000000002</v>
      </c>
      <c r="J75" s="169"/>
      <c r="K75" s="147"/>
      <c r="L75" s="147"/>
      <c r="M75" s="150"/>
      <c r="N75" s="153"/>
      <c r="O75" s="156"/>
      <c r="P75" s="159"/>
    </row>
    <row r="76" spans="1:18" s="3" customFormat="1" ht="14.1" customHeight="1" x14ac:dyDescent="0.2">
      <c r="A76" s="11"/>
      <c r="B76" s="160">
        <v>21</v>
      </c>
      <c r="C76" s="163">
        <f>+C75</f>
        <v>14.629999999999999</v>
      </c>
      <c r="D76" s="145">
        <f>+D75</f>
        <v>0.16600000000000001</v>
      </c>
      <c r="E76" s="145">
        <v>0.159</v>
      </c>
      <c r="F76" s="37" t="s">
        <v>64</v>
      </c>
      <c r="G76" s="154">
        <f t="shared" ref="G76" si="73">IF(E76&lt;0.12,"NA",IF(E76&gt;=0.12,0.2*E76))</f>
        <v>3.1800000000000002E-2</v>
      </c>
      <c r="H76" s="154"/>
      <c r="I76" s="165">
        <v>0.432</v>
      </c>
      <c r="J76" s="165"/>
      <c r="K76" s="145">
        <f t="shared" ref="K76" si="74">ROUND(+IF(E76&lt;0.12,(I77),(IF(E76&gt;=0.12,((I76+2*I77+I78)/4)))),3)</f>
        <v>0.42199999999999999</v>
      </c>
      <c r="L76" s="145">
        <f>ROUND(+(D76+D78)/2*(C78-C76),3)</f>
        <v>3.5999999999999997E-2</v>
      </c>
      <c r="M76" s="148">
        <f>ROUND(+K76*L76,4)</f>
        <v>1.52E-2</v>
      </c>
      <c r="N76" s="151">
        <f>ROUND(+M76/$M$89*100,1)</f>
        <v>1.2</v>
      </c>
      <c r="O76" s="154"/>
      <c r="P76" s="157"/>
    </row>
    <row r="77" spans="1:18" s="3" customFormat="1" ht="14.1" customHeight="1" x14ac:dyDescent="0.2">
      <c r="A77" s="11"/>
      <c r="B77" s="161"/>
      <c r="C77" s="164"/>
      <c r="D77" s="146"/>
      <c r="E77" s="146"/>
      <c r="F77" s="38" t="s">
        <v>65</v>
      </c>
      <c r="G77" s="164">
        <f t="shared" ref="G77" si="75">IF(E76&lt;0.12,0.6*E76,IF(E76&gt;=0.12,0.6*E76))</f>
        <v>9.5399999999999999E-2</v>
      </c>
      <c r="H77" s="164"/>
      <c r="I77" s="166">
        <v>0.42499999999999999</v>
      </c>
      <c r="J77" s="166"/>
      <c r="K77" s="146"/>
      <c r="L77" s="146"/>
      <c r="M77" s="149"/>
      <c r="N77" s="152"/>
      <c r="O77" s="155"/>
      <c r="P77" s="158"/>
    </row>
    <row r="78" spans="1:18" s="3" customFormat="1" ht="13.9" customHeight="1" thickBot="1" x14ac:dyDescent="0.25">
      <c r="A78" s="11"/>
      <c r="B78" s="162"/>
      <c r="C78" s="41">
        <f>+C76+0.24</f>
        <v>14.87</v>
      </c>
      <c r="D78" s="39">
        <v>0.13400000000000001</v>
      </c>
      <c r="E78" s="147"/>
      <c r="F78" s="40" t="s">
        <v>66</v>
      </c>
      <c r="G78" s="167">
        <f t="shared" ref="G78" si="76">IF(E76&lt;0.12,"NA",IF(E76&gt;=0.12,0.8*E76))</f>
        <v>0.12720000000000001</v>
      </c>
      <c r="H78" s="167"/>
      <c r="I78" s="168">
        <v>0.40400000000000003</v>
      </c>
      <c r="J78" s="168"/>
      <c r="K78" s="147"/>
      <c r="L78" s="147"/>
      <c r="M78" s="150"/>
      <c r="N78" s="153"/>
      <c r="O78" s="156"/>
      <c r="P78" s="159"/>
    </row>
    <row r="79" spans="1:18" s="3" customFormat="1" ht="14.1" customHeight="1" x14ac:dyDescent="0.25">
      <c r="A79" s="11"/>
      <c r="B79" s="137">
        <f>+B49</f>
        <v>12</v>
      </c>
      <c r="C79" s="263">
        <f>+C49</f>
        <v>10.129999999999999</v>
      </c>
      <c r="D79" s="127">
        <f>+D49</f>
        <v>0.435</v>
      </c>
      <c r="E79" s="140">
        <f>+E49</f>
        <v>0.432</v>
      </c>
      <c r="F79" s="43" t="s">
        <v>30</v>
      </c>
      <c r="G79" s="143"/>
      <c r="H79" s="143"/>
      <c r="I79" s="144">
        <v>0.73499999999999999</v>
      </c>
      <c r="J79" s="144"/>
      <c r="K79" s="127">
        <f>ROUND(+AVERAGE(I79:J88),3)</f>
        <v>0.65600000000000003</v>
      </c>
      <c r="L79" s="130">
        <f>ROUND(+(D79+D84)/2*(C84-C79),3)</f>
        <v>0.20599999999999999</v>
      </c>
      <c r="M79" s="131">
        <f>ROUND(+K79*L79,4)</f>
        <v>0.1351</v>
      </c>
      <c r="N79" s="130">
        <f>ROUND(+M79/$M$89*100,1)</f>
        <v>10.8</v>
      </c>
      <c r="O79" s="130"/>
      <c r="P79" s="134"/>
    </row>
    <row r="80" spans="1:18" s="3" customFormat="1" ht="14.1" customHeight="1" x14ac:dyDescent="0.25">
      <c r="A80" s="11"/>
      <c r="B80" s="138"/>
      <c r="C80" s="123"/>
      <c r="D80" s="125"/>
      <c r="E80" s="141"/>
      <c r="F80" s="44" t="s">
        <v>67</v>
      </c>
      <c r="G80" s="119">
        <f>+ROUND(0.1*$E$79,2)</f>
        <v>0.04</v>
      </c>
      <c r="H80" s="119"/>
      <c r="I80" s="120">
        <v>0.72399999999999998</v>
      </c>
      <c r="J80" s="120"/>
      <c r="K80" s="128"/>
      <c r="L80" s="128"/>
      <c r="M80" s="132"/>
      <c r="N80" s="128"/>
      <c r="O80" s="128"/>
      <c r="P80" s="135"/>
      <c r="R80" s="45"/>
    </row>
    <row r="81" spans="1:18" s="3" customFormat="1" ht="14.1" customHeight="1" x14ac:dyDescent="0.25">
      <c r="A81" s="11"/>
      <c r="B81" s="138"/>
      <c r="C81" s="123"/>
      <c r="D81" s="125"/>
      <c r="E81" s="141"/>
      <c r="F81" s="44" t="s">
        <v>64</v>
      </c>
      <c r="G81" s="119">
        <f>+ROUND(0.2*$E$79,2)</f>
        <v>0.09</v>
      </c>
      <c r="H81" s="119"/>
      <c r="I81" s="120">
        <v>0.73599999999999999</v>
      </c>
      <c r="J81" s="120"/>
      <c r="K81" s="128"/>
      <c r="L81" s="128"/>
      <c r="M81" s="132"/>
      <c r="N81" s="128"/>
      <c r="O81" s="128"/>
      <c r="P81" s="135"/>
      <c r="R81" s="45"/>
    </row>
    <row r="82" spans="1:18" s="3" customFormat="1" ht="14.1" customHeight="1" x14ac:dyDescent="0.25">
      <c r="A82" s="11"/>
      <c r="B82" s="138"/>
      <c r="C82" s="123"/>
      <c r="D82" s="125"/>
      <c r="E82" s="141"/>
      <c r="F82" s="44" t="s">
        <v>68</v>
      </c>
      <c r="G82" s="119">
        <f>+ROUND(0.3*$E$79,2)</f>
        <v>0.13</v>
      </c>
      <c r="H82" s="119"/>
      <c r="I82" s="120">
        <v>0.71499999999999997</v>
      </c>
      <c r="J82" s="120"/>
      <c r="K82" s="128"/>
      <c r="L82" s="128"/>
      <c r="M82" s="132"/>
      <c r="N82" s="128"/>
      <c r="O82" s="128"/>
      <c r="P82" s="135"/>
      <c r="R82" s="45"/>
    </row>
    <row r="83" spans="1:18" s="3" customFormat="1" ht="14.1" customHeight="1" x14ac:dyDescent="0.25">
      <c r="A83" s="11"/>
      <c r="B83" s="138"/>
      <c r="C83" s="123"/>
      <c r="D83" s="125"/>
      <c r="E83" s="141"/>
      <c r="F83" s="44" t="s">
        <v>69</v>
      </c>
      <c r="G83" s="119">
        <f>+ROUND(0.4*$E$79,2)</f>
        <v>0.17</v>
      </c>
      <c r="H83" s="119"/>
      <c r="I83" s="120">
        <v>0.67400000000000004</v>
      </c>
      <c r="J83" s="120"/>
      <c r="K83" s="128"/>
      <c r="L83" s="128"/>
      <c r="M83" s="132"/>
      <c r="N83" s="128"/>
      <c r="O83" s="128"/>
      <c r="P83" s="135"/>
      <c r="R83" s="45"/>
    </row>
    <row r="84" spans="1:18" s="3" customFormat="1" ht="14.1" customHeight="1" x14ac:dyDescent="0.25">
      <c r="A84" s="11"/>
      <c r="B84" s="138"/>
      <c r="C84" s="262">
        <f>+C51</f>
        <v>10.629999999999999</v>
      </c>
      <c r="D84" s="125">
        <f>+D51</f>
        <v>0.39</v>
      </c>
      <c r="E84" s="141"/>
      <c r="F84" s="44" t="s">
        <v>29</v>
      </c>
      <c r="G84" s="119">
        <f>+ROUND(0.5*$E$79,2)</f>
        <v>0.22</v>
      </c>
      <c r="H84" s="119"/>
      <c r="I84" s="120">
        <v>0.68700000000000006</v>
      </c>
      <c r="J84" s="120"/>
      <c r="K84" s="128"/>
      <c r="L84" s="128"/>
      <c r="M84" s="132"/>
      <c r="N84" s="128"/>
      <c r="O84" s="128"/>
      <c r="P84" s="135"/>
      <c r="R84" s="45"/>
    </row>
    <row r="85" spans="1:18" s="3" customFormat="1" ht="14.1" customHeight="1" x14ac:dyDescent="0.25">
      <c r="A85" s="11"/>
      <c r="B85" s="138"/>
      <c r="C85" s="123"/>
      <c r="D85" s="125"/>
      <c r="E85" s="141"/>
      <c r="F85" s="44" t="s">
        <v>65</v>
      </c>
      <c r="G85" s="119">
        <f>+ROUND(0.6*$E$79,2)</f>
        <v>0.26</v>
      </c>
      <c r="H85" s="119"/>
      <c r="I85" s="120">
        <v>0.61099999999999999</v>
      </c>
      <c r="J85" s="120"/>
      <c r="K85" s="128"/>
      <c r="L85" s="128"/>
      <c r="M85" s="132"/>
      <c r="N85" s="128"/>
      <c r="O85" s="128"/>
      <c r="P85" s="135"/>
      <c r="R85" s="45"/>
    </row>
    <row r="86" spans="1:18" s="3" customFormat="1" ht="14.1" customHeight="1" x14ac:dyDescent="0.25">
      <c r="A86" s="11"/>
      <c r="B86" s="138"/>
      <c r="C86" s="123"/>
      <c r="D86" s="125"/>
      <c r="E86" s="141"/>
      <c r="F86" s="44" t="s">
        <v>70</v>
      </c>
      <c r="G86" s="119">
        <f>+ROUND(0.7*$E$79,2)</f>
        <v>0.3</v>
      </c>
      <c r="H86" s="119"/>
      <c r="I86" s="120">
        <v>0.59399999999999997</v>
      </c>
      <c r="J86" s="120"/>
      <c r="K86" s="128"/>
      <c r="L86" s="128"/>
      <c r="M86" s="132"/>
      <c r="N86" s="128"/>
      <c r="O86" s="128"/>
      <c r="P86" s="135"/>
      <c r="R86" s="45"/>
    </row>
    <row r="87" spans="1:18" s="3" customFormat="1" ht="14.1" customHeight="1" x14ac:dyDescent="0.25">
      <c r="A87" s="11"/>
      <c r="B87" s="138"/>
      <c r="C87" s="123"/>
      <c r="D87" s="125"/>
      <c r="E87" s="141"/>
      <c r="F87" s="44" t="s">
        <v>66</v>
      </c>
      <c r="G87" s="119">
        <f>+ROUND(0.8*$E$79,2)</f>
        <v>0.35</v>
      </c>
      <c r="H87" s="119"/>
      <c r="I87" s="120">
        <v>0.57399999999999995</v>
      </c>
      <c r="J87" s="120"/>
      <c r="K87" s="128"/>
      <c r="L87" s="128"/>
      <c r="M87" s="132"/>
      <c r="N87" s="128"/>
      <c r="O87" s="128"/>
      <c r="P87" s="135"/>
      <c r="R87" s="45"/>
    </row>
    <row r="88" spans="1:18" s="3" customFormat="1" ht="15.75" thickBot="1" x14ac:dyDescent="0.3">
      <c r="A88" s="11"/>
      <c r="B88" s="138"/>
      <c r="C88" s="124"/>
      <c r="D88" s="126"/>
      <c r="E88" s="142"/>
      <c r="F88" s="46" t="s">
        <v>71</v>
      </c>
      <c r="G88" s="121">
        <f>+ROUND(0.9*$E$79,2)</f>
        <v>0.39</v>
      </c>
      <c r="H88" s="121"/>
      <c r="I88" s="122">
        <v>0.51100000000000001</v>
      </c>
      <c r="J88" s="122"/>
      <c r="K88" s="129"/>
      <c r="L88" s="129"/>
      <c r="M88" s="133"/>
      <c r="N88" s="129"/>
      <c r="O88" s="129"/>
      <c r="P88" s="136"/>
      <c r="R88" s="45"/>
    </row>
    <row r="89" spans="1:18" s="3" customFormat="1" ht="12.75" customHeight="1" x14ac:dyDescent="0.2">
      <c r="A89" s="11"/>
      <c r="B89" s="105" t="s">
        <v>31</v>
      </c>
      <c r="C89" s="106"/>
      <c r="D89" s="106"/>
      <c r="E89" s="106"/>
      <c r="F89" s="106"/>
      <c r="G89" s="106"/>
      <c r="H89" s="106"/>
      <c r="I89" s="106"/>
      <c r="J89" s="106"/>
      <c r="K89" s="51">
        <f>ROUND(+M89/L89,3)</f>
        <v>0.48599999999999999</v>
      </c>
      <c r="L89" s="42">
        <f>SUM(L16:L88)</f>
        <v>2.5780000000000007</v>
      </c>
      <c r="M89" s="14">
        <f>SUM(M16:M88)</f>
        <v>1.2536000000000003</v>
      </c>
      <c r="N89" s="12">
        <f>ROUND(SUM(N16:N88),0)</f>
        <v>100</v>
      </c>
      <c r="O89" s="109" t="s">
        <v>32</v>
      </c>
      <c r="P89" s="111"/>
    </row>
    <row r="90" spans="1:18" s="3" customFormat="1" ht="15" customHeight="1" thickBot="1" x14ac:dyDescent="0.25">
      <c r="A90" s="11"/>
      <c r="B90" s="107"/>
      <c r="C90" s="108"/>
      <c r="D90" s="108"/>
      <c r="E90" s="108"/>
      <c r="F90" s="108"/>
      <c r="G90" s="108"/>
      <c r="H90" s="108"/>
      <c r="I90" s="108"/>
      <c r="J90" s="108"/>
      <c r="K90" s="13" t="s">
        <v>33</v>
      </c>
      <c r="L90" s="13" t="s">
        <v>49</v>
      </c>
      <c r="M90" s="13" t="s">
        <v>50</v>
      </c>
      <c r="N90" s="13" t="s">
        <v>34</v>
      </c>
      <c r="O90" s="110"/>
      <c r="P90" s="112"/>
    </row>
    <row r="91" spans="1:18" ht="57" customHeight="1" thickBot="1" x14ac:dyDescent="0.3">
      <c r="A91" s="47"/>
      <c r="B91" s="113" t="s">
        <v>28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5"/>
    </row>
    <row r="92" spans="1:18" ht="15" customHeight="1" thickBot="1" x14ac:dyDescent="0.3">
      <c r="A92" s="5"/>
      <c r="B92" s="116" t="s">
        <v>72</v>
      </c>
      <c r="C92" s="117"/>
      <c r="D92" s="117"/>
      <c r="E92" s="117"/>
      <c r="F92" s="117"/>
      <c r="G92" s="117" t="s">
        <v>73</v>
      </c>
      <c r="H92" s="117"/>
      <c r="I92" s="117"/>
      <c r="J92" s="117"/>
      <c r="K92" s="117"/>
      <c r="L92" s="117"/>
      <c r="M92" s="117" t="s">
        <v>74</v>
      </c>
      <c r="N92" s="117"/>
      <c r="O92" s="117"/>
      <c r="P92" s="118"/>
    </row>
    <row r="93" spans="1:18" ht="15" customHeight="1" thickBot="1" x14ac:dyDescent="0.3">
      <c r="A93" s="5"/>
      <c r="B93" s="79"/>
      <c r="C93" s="80"/>
      <c r="D93" s="80"/>
      <c r="E93" s="80"/>
      <c r="F93" s="80"/>
      <c r="G93" s="80"/>
      <c r="H93" s="80"/>
      <c r="I93" s="81"/>
      <c r="J93" s="85" t="s">
        <v>52</v>
      </c>
      <c r="K93" s="86"/>
      <c r="L93" s="86"/>
      <c r="M93" s="86"/>
      <c r="N93" s="86"/>
      <c r="O93" s="86"/>
      <c r="P93" s="87"/>
    </row>
    <row r="94" spans="1:18" ht="18.600000000000001" customHeight="1" thickBot="1" x14ac:dyDescent="0.3">
      <c r="A94" s="6"/>
      <c r="B94" s="79"/>
      <c r="C94" s="80"/>
      <c r="D94" s="80"/>
      <c r="E94" s="80"/>
      <c r="F94" s="80"/>
      <c r="G94" s="80"/>
      <c r="H94" s="80"/>
      <c r="I94" s="81"/>
      <c r="J94" s="48" t="s">
        <v>75</v>
      </c>
      <c r="K94" s="88" t="s">
        <v>86</v>
      </c>
      <c r="L94" s="88"/>
      <c r="M94" s="88"/>
      <c r="N94" s="88"/>
      <c r="O94" s="88"/>
      <c r="P94" s="89"/>
    </row>
    <row r="95" spans="1:18" ht="60" customHeight="1" thickBot="1" x14ac:dyDescent="0.3">
      <c r="A95" s="10"/>
      <c r="B95" s="79"/>
      <c r="C95" s="80"/>
      <c r="D95" s="80"/>
      <c r="E95" s="80"/>
      <c r="F95" s="80"/>
      <c r="G95" s="80"/>
      <c r="H95" s="80"/>
      <c r="I95" s="81"/>
      <c r="J95" s="90" t="s">
        <v>90</v>
      </c>
      <c r="K95" s="91"/>
      <c r="L95" s="91"/>
      <c r="M95" s="91"/>
      <c r="N95" s="91"/>
      <c r="O95" s="91"/>
      <c r="P95" s="92"/>
    </row>
    <row r="96" spans="1:18" ht="15" customHeight="1" thickBot="1" x14ac:dyDescent="0.3">
      <c r="A96" s="5"/>
      <c r="B96" s="79"/>
      <c r="C96" s="80"/>
      <c r="D96" s="80"/>
      <c r="E96" s="80"/>
      <c r="F96" s="80"/>
      <c r="G96" s="80"/>
      <c r="H96" s="80"/>
      <c r="I96" s="81"/>
      <c r="J96" s="93" t="s">
        <v>35</v>
      </c>
      <c r="K96" s="94"/>
      <c r="L96" s="94"/>
      <c r="M96" s="94"/>
      <c r="N96" s="95"/>
      <c r="O96" s="96">
        <v>6.21</v>
      </c>
      <c r="P96" s="97"/>
    </row>
    <row r="97" spans="1:16" ht="15" customHeight="1" thickBot="1" x14ac:dyDescent="0.3">
      <c r="A97" s="5"/>
      <c r="B97" s="79"/>
      <c r="C97" s="80"/>
      <c r="D97" s="80"/>
      <c r="E97" s="80"/>
      <c r="F97" s="80"/>
      <c r="G97" s="80"/>
      <c r="H97" s="80"/>
      <c r="I97" s="80"/>
      <c r="J97" s="98" t="s">
        <v>51</v>
      </c>
      <c r="K97" s="99"/>
      <c r="L97" s="99"/>
      <c r="M97" s="99"/>
      <c r="N97" s="99"/>
      <c r="O97" s="100">
        <v>1.6564000000000001</v>
      </c>
      <c r="P97" s="101"/>
    </row>
    <row r="98" spans="1:16" ht="22.5" customHeight="1" thickBot="1" x14ac:dyDescent="0.3">
      <c r="A98" s="5"/>
      <c r="B98" s="82"/>
      <c r="C98" s="83"/>
      <c r="D98" s="83"/>
      <c r="E98" s="83"/>
      <c r="F98" s="83"/>
      <c r="G98" s="83"/>
      <c r="H98" s="83"/>
      <c r="I98" s="84"/>
      <c r="J98" s="102" t="s">
        <v>76</v>
      </c>
      <c r="K98" s="103"/>
      <c r="L98" s="103"/>
      <c r="M98" s="103"/>
      <c r="N98" s="103"/>
      <c r="O98" s="103"/>
      <c r="P98" s="104"/>
    </row>
    <row r="99" spans="1:16" ht="14.45" customHeight="1" thickBot="1" x14ac:dyDescent="0.3">
      <c r="A99" s="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2"/>
    </row>
    <row r="100" spans="1:16" s="3" customFormat="1" ht="14.1" customHeight="1" thickBot="1" x14ac:dyDescent="0.3">
      <c r="A100" s="11" t="s">
        <v>36</v>
      </c>
      <c r="B100" s="73" t="s">
        <v>36</v>
      </c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4"/>
    </row>
    <row r="101" spans="1:16" ht="141.6" customHeight="1" thickBot="1" x14ac:dyDescent="0.3">
      <c r="A101" s="4"/>
      <c r="B101" s="75"/>
      <c r="C101" s="76"/>
      <c r="D101" s="76"/>
      <c r="E101" s="76"/>
      <c r="F101" s="77"/>
      <c r="G101" s="75"/>
      <c r="H101" s="76"/>
      <c r="I101" s="76"/>
      <c r="J101" s="76"/>
      <c r="K101" s="76"/>
      <c r="L101" s="77"/>
      <c r="M101" s="75"/>
      <c r="N101" s="76"/>
      <c r="O101" s="76"/>
      <c r="P101" s="77"/>
    </row>
    <row r="102" spans="1:16" s="9" customFormat="1" ht="13.9" customHeight="1" thickBot="1" x14ac:dyDescent="0.3">
      <c r="A102" s="8" t="s">
        <v>77</v>
      </c>
      <c r="B102" s="78" t="s">
        <v>91</v>
      </c>
      <c r="C102" s="66"/>
      <c r="D102" s="66"/>
      <c r="E102" s="66"/>
      <c r="F102" s="66"/>
      <c r="G102" s="66"/>
      <c r="H102" s="66"/>
      <c r="I102" s="66"/>
      <c r="J102" s="66"/>
      <c r="K102" s="66"/>
      <c r="L102" s="67"/>
      <c r="M102" s="78" t="s">
        <v>78</v>
      </c>
      <c r="N102" s="66"/>
      <c r="O102" s="66"/>
      <c r="P102" s="67"/>
    </row>
    <row r="103" spans="1:16" s="9" customFormat="1" ht="52.15" customHeight="1" thickBot="1" x14ac:dyDescent="0.3">
      <c r="A103" s="8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7"/>
    </row>
    <row r="104" spans="1:16" s="3" customFormat="1" ht="15.75" customHeight="1" thickBot="1" x14ac:dyDescent="0.25">
      <c r="A104" s="68" t="s">
        <v>37</v>
      </c>
      <c r="B104" s="69"/>
      <c r="C104" s="69"/>
      <c r="D104" s="69" t="s">
        <v>89</v>
      </c>
      <c r="E104" s="69"/>
      <c r="F104" s="69"/>
      <c r="G104" s="69"/>
      <c r="H104" s="69"/>
      <c r="I104" s="69"/>
      <c r="J104" s="69" t="s">
        <v>38</v>
      </c>
      <c r="K104" s="69"/>
      <c r="L104" s="69"/>
      <c r="M104" s="69"/>
      <c r="N104" s="69"/>
      <c r="O104" s="69"/>
      <c r="P104" s="70"/>
    </row>
  </sheetData>
  <mergeCells count="443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K61:K63"/>
    <mergeCell ref="L61:L63"/>
    <mergeCell ref="M61:M63"/>
    <mergeCell ref="N61:N63"/>
    <mergeCell ref="O61:O63"/>
    <mergeCell ref="P61:P63"/>
    <mergeCell ref="B61:B63"/>
    <mergeCell ref="C61:C62"/>
    <mergeCell ref="D61:D62"/>
    <mergeCell ref="E61:E63"/>
    <mergeCell ref="G61:H61"/>
    <mergeCell ref="I61:J61"/>
    <mergeCell ref="G62:H62"/>
    <mergeCell ref="I62:J62"/>
    <mergeCell ref="G63:H63"/>
    <mergeCell ref="I63:J63"/>
    <mergeCell ref="K64:K66"/>
    <mergeCell ref="L64:L66"/>
    <mergeCell ref="M64:M66"/>
    <mergeCell ref="N64:N66"/>
    <mergeCell ref="O64:O66"/>
    <mergeCell ref="P64:P66"/>
    <mergeCell ref="B64:B66"/>
    <mergeCell ref="C64:C65"/>
    <mergeCell ref="D64:D65"/>
    <mergeCell ref="E64:E66"/>
    <mergeCell ref="G64:H64"/>
    <mergeCell ref="I64:J64"/>
    <mergeCell ref="G65:H65"/>
    <mergeCell ref="I65:J65"/>
    <mergeCell ref="G66:H66"/>
    <mergeCell ref="I66:J66"/>
    <mergeCell ref="K67:K69"/>
    <mergeCell ref="L67:L69"/>
    <mergeCell ref="M67:M69"/>
    <mergeCell ref="N67:N69"/>
    <mergeCell ref="O67:O69"/>
    <mergeCell ref="P67:P69"/>
    <mergeCell ref="B67:B69"/>
    <mergeCell ref="C67:C68"/>
    <mergeCell ref="D67:D68"/>
    <mergeCell ref="E67:E69"/>
    <mergeCell ref="G67:H67"/>
    <mergeCell ref="I67:J67"/>
    <mergeCell ref="G68:H68"/>
    <mergeCell ref="I68:J68"/>
    <mergeCell ref="G69:H69"/>
    <mergeCell ref="I69:J69"/>
    <mergeCell ref="K70:K72"/>
    <mergeCell ref="L70:L72"/>
    <mergeCell ref="M70:M72"/>
    <mergeCell ref="N70:N72"/>
    <mergeCell ref="O70:O72"/>
    <mergeCell ref="P70:P72"/>
    <mergeCell ref="B70:B72"/>
    <mergeCell ref="C70:C71"/>
    <mergeCell ref="D70:D71"/>
    <mergeCell ref="E70:E72"/>
    <mergeCell ref="G70:H70"/>
    <mergeCell ref="I70:J70"/>
    <mergeCell ref="G71:H71"/>
    <mergeCell ref="I71:J71"/>
    <mergeCell ref="G72:H72"/>
    <mergeCell ref="I72:J72"/>
    <mergeCell ref="K73:K75"/>
    <mergeCell ref="L73:L75"/>
    <mergeCell ref="M73:M75"/>
    <mergeCell ref="N73:N75"/>
    <mergeCell ref="O73:O75"/>
    <mergeCell ref="P73:P75"/>
    <mergeCell ref="B73:B75"/>
    <mergeCell ref="C73:C74"/>
    <mergeCell ref="D73:D74"/>
    <mergeCell ref="E73:E75"/>
    <mergeCell ref="G73:H73"/>
    <mergeCell ref="I73:J73"/>
    <mergeCell ref="G74:H74"/>
    <mergeCell ref="I74:J74"/>
    <mergeCell ref="G75:H75"/>
    <mergeCell ref="I75:J75"/>
    <mergeCell ref="K76:K78"/>
    <mergeCell ref="L76:L78"/>
    <mergeCell ref="M76:M78"/>
    <mergeCell ref="N76:N78"/>
    <mergeCell ref="O76:O78"/>
    <mergeCell ref="P76:P78"/>
    <mergeCell ref="B76:B78"/>
    <mergeCell ref="C76:C77"/>
    <mergeCell ref="D76:D77"/>
    <mergeCell ref="E76:E78"/>
    <mergeCell ref="G76:H76"/>
    <mergeCell ref="I76:J76"/>
    <mergeCell ref="G77:H77"/>
    <mergeCell ref="I77:J77"/>
    <mergeCell ref="G78:H78"/>
    <mergeCell ref="I78:J78"/>
    <mergeCell ref="G82:H82"/>
    <mergeCell ref="I82:J82"/>
    <mergeCell ref="G83:H83"/>
    <mergeCell ref="I83:J83"/>
    <mergeCell ref="C84:C88"/>
    <mergeCell ref="D84:D88"/>
    <mergeCell ref="G84:H84"/>
    <mergeCell ref="I84:J84"/>
    <mergeCell ref="G85:H85"/>
    <mergeCell ref="I85:J85"/>
    <mergeCell ref="C79:C83"/>
    <mergeCell ref="D79:D83"/>
    <mergeCell ref="E79:E88"/>
    <mergeCell ref="G79:H79"/>
    <mergeCell ref="I79:J79"/>
    <mergeCell ref="G80:H80"/>
    <mergeCell ref="I80:J80"/>
    <mergeCell ref="G81:H81"/>
    <mergeCell ref="I81:J81"/>
    <mergeCell ref="B89:J90"/>
    <mergeCell ref="O89:O90"/>
    <mergeCell ref="P89:P90"/>
    <mergeCell ref="B91:P91"/>
    <mergeCell ref="B92:F92"/>
    <mergeCell ref="G92:L92"/>
    <mergeCell ref="M92:P92"/>
    <mergeCell ref="G86:H86"/>
    <mergeCell ref="I86:J86"/>
    <mergeCell ref="G87:H87"/>
    <mergeCell ref="I87:J87"/>
    <mergeCell ref="G88:H88"/>
    <mergeCell ref="I88:J88"/>
    <mergeCell ref="K79:K88"/>
    <mergeCell ref="L79:L88"/>
    <mergeCell ref="M79:M88"/>
    <mergeCell ref="N79:N88"/>
    <mergeCell ref="O79:O88"/>
    <mergeCell ref="P79:P88"/>
    <mergeCell ref="B79:B88"/>
    <mergeCell ref="B93:I98"/>
    <mergeCell ref="J93:P93"/>
    <mergeCell ref="K94:P94"/>
    <mergeCell ref="J95:P95"/>
    <mergeCell ref="J96:N96"/>
    <mergeCell ref="O96:P96"/>
    <mergeCell ref="J97:N97"/>
    <mergeCell ref="O97:P97"/>
    <mergeCell ref="J98:P98"/>
    <mergeCell ref="B103:P103"/>
    <mergeCell ref="A104:C104"/>
    <mergeCell ref="D104:I104"/>
    <mergeCell ref="J104:K104"/>
    <mergeCell ref="L104:P104"/>
    <mergeCell ref="B99:P99"/>
    <mergeCell ref="B100:P100"/>
    <mergeCell ref="B101:F101"/>
    <mergeCell ref="G101:L101"/>
    <mergeCell ref="M101:P101"/>
    <mergeCell ref="B102:L102"/>
    <mergeCell ref="M102:P102"/>
  </mergeCells>
  <printOptions horizontalCentered="1"/>
  <pageMargins left="0.35433070866141736" right="0.23622047244094491" top="0.74803149606299213" bottom="0.74803149606299213" header="0.19685039370078741" footer="0.31496062992125984"/>
  <pageSetup scale="74" fitToHeight="0" orientation="portrait" r:id="rId1"/>
  <headerFooter>
    <oddHeader>&amp;C&amp;"-,Negrita Cursiva"&amp;12Protocolo integrado de aforo en ríos de montaña 
Universidad Nacional de Colombia-Sede Manizales</oddHeader>
  </headerFooter>
  <rowBreaks count="2" manualBreakCount="2">
    <brk id="60" min="1" max="15" man="1"/>
    <brk id="98" min="1" max="15" man="1"/>
  </rowBreaks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101"/>
  <sheetViews>
    <sheetView view="pageBreakPreview" zoomScale="90" zoomScaleSheetLayoutView="9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5"/>
      <c r="B2" s="291"/>
      <c r="C2" s="292"/>
      <c r="D2" s="293"/>
      <c r="E2" s="254" t="s">
        <v>53</v>
      </c>
      <c r="F2" s="255"/>
      <c r="G2" s="255"/>
      <c r="H2" s="255"/>
      <c r="I2" s="255"/>
      <c r="J2" s="255"/>
      <c r="K2" s="255"/>
      <c r="L2" s="255"/>
      <c r="M2" s="255"/>
      <c r="N2" s="255"/>
      <c r="O2" s="294"/>
      <c r="P2" s="258"/>
    </row>
    <row r="3" spans="1:16" s="2" customFormat="1" ht="20.45" customHeight="1" thickBot="1" x14ac:dyDescent="0.3">
      <c r="A3" s="15"/>
      <c r="B3" s="295"/>
      <c r="C3" s="296"/>
      <c r="D3" s="297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98"/>
      <c r="P3" s="259"/>
    </row>
    <row r="4" spans="1:16" s="2" customFormat="1" ht="4.9000000000000004" customHeight="1" thickBot="1" x14ac:dyDescent="0.3">
      <c r="A4" s="1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04" customFormat="1" ht="29.25" customHeight="1" thickBot="1" x14ac:dyDescent="0.3">
      <c r="A5" s="302"/>
      <c r="B5" s="49" t="s">
        <v>0</v>
      </c>
      <c r="C5" s="261">
        <v>42906</v>
      </c>
      <c r="D5" s="244"/>
      <c r="E5" s="238" t="s">
        <v>54</v>
      </c>
      <c r="F5" s="239"/>
      <c r="G5" s="303">
        <v>3</v>
      </c>
      <c r="H5" s="243" t="s">
        <v>1</v>
      </c>
      <c r="I5" s="239"/>
      <c r="J5" s="299" t="s">
        <v>101</v>
      </c>
      <c r="K5" s="300"/>
      <c r="L5" s="300"/>
      <c r="M5" s="300"/>
      <c r="N5" s="300"/>
      <c r="O5" s="300"/>
      <c r="P5" s="301"/>
    </row>
    <row r="6" spans="1:16" s="17" customFormat="1" ht="11.25" customHeight="1" thickBot="1" x14ac:dyDescent="0.3">
      <c r="A6" s="16"/>
      <c r="B6" s="238" t="s">
        <v>2</v>
      </c>
      <c r="C6" s="239"/>
      <c r="D6" s="240" t="s">
        <v>81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92</v>
      </c>
      <c r="N6" s="245"/>
      <c r="O6" s="244" t="s">
        <v>93</v>
      </c>
      <c r="P6" s="246"/>
    </row>
    <row r="7" spans="1:16" s="17" customFormat="1" ht="14.1" customHeight="1" x14ac:dyDescent="0.25">
      <c r="A7" s="16"/>
      <c r="B7" s="247" t="s">
        <v>55</v>
      </c>
      <c r="C7" s="227"/>
      <c r="D7" s="227"/>
      <c r="E7" s="248"/>
      <c r="F7" s="249" t="s">
        <v>10</v>
      </c>
      <c r="G7" s="250"/>
      <c r="H7" s="251"/>
      <c r="I7" s="18">
        <v>0.38194444444444442</v>
      </c>
      <c r="J7" s="252" t="s">
        <v>84</v>
      </c>
      <c r="K7" s="253"/>
      <c r="L7" s="19">
        <v>1.1299999999999999</v>
      </c>
      <c r="M7" s="247" t="s">
        <v>13</v>
      </c>
      <c r="N7" s="227"/>
      <c r="O7" s="227"/>
      <c r="P7" s="20">
        <v>10.199999999999999</v>
      </c>
    </row>
    <row r="8" spans="1:16" s="17" customFormat="1" ht="14.1" customHeight="1" thickBot="1" x14ac:dyDescent="0.3">
      <c r="A8" s="16"/>
      <c r="B8" s="216" t="s">
        <v>5</v>
      </c>
      <c r="C8" s="217"/>
      <c r="D8" s="217"/>
      <c r="E8" s="218"/>
      <c r="F8" s="21" t="s">
        <v>14</v>
      </c>
      <c r="G8" s="22"/>
      <c r="H8" s="23"/>
      <c r="I8" s="24">
        <v>0.46527777777777773</v>
      </c>
      <c r="J8" s="219" t="s">
        <v>85</v>
      </c>
      <c r="K8" s="220"/>
      <c r="L8" s="19">
        <v>1.1299999999999999</v>
      </c>
      <c r="M8" s="221" t="s">
        <v>17</v>
      </c>
      <c r="N8" s="201"/>
      <c r="O8" s="201"/>
      <c r="P8" s="25">
        <v>0.5</v>
      </c>
    </row>
    <row r="9" spans="1:16" s="17" customFormat="1" ht="14.1" customHeight="1" x14ac:dyDescent="0.25">
      <c r="A9" s="26"/>
      <c r="B9" s="222" t="s">
        <v>6</v>
      </c>
      <c r="C9" s="223"/>
      <c r="D9" s="225" t="s">
        <v>7</v>
      </c>
      <c r="E9" s="227" t="s">
        <v>8</v>
      </c>
      <c r="F9" s="227"/>
      <c r="G9" s="227"/>
      <c r="H9" s="27"/>
      <c r="I9" s="228" t="s">
        <v>56</v>
      </c>
      <c r="J9" s="229"/>
      <c r="K9" s="232">
        <v>4.67</v>
      </c>
      <c r="L9" s="234" t="s">
        <v>12</v>
      </c>
      <c r="M9" s="235"/>
      <c r="N9" s="235"/>
      <c r="O9" s="236">
        <v>12</v>
      </c>
      <c r="P9" s="237"/>
    </row>
    <row r="10" spans="1:16" s="17" customFormat="1" ht="14.1" customHeight="1" thickBot="1" x14ac:dyDescent="0.3">
      <c r="A10" s="26"/>
      <c r="B10" s="110"/>
      <c r="C10" s="224"/>
      <c r="D10" s="226"/>
      <c r="E10" s="201" t="s">
        <v>9</v>
      </c>
      <c r="F10" s="201"/>
      <c r="G10" s="201"/>
      <c r="H10" s="28" t="s">
        <v>4</v>
      </c>
      <c r="I10" s="230"/>
      <c r="J10" s="231"/>
      <c r="K10" s="233"/>
      <c r="L10" s="202" t="s">
        <v>16</v>
      </c>
      <c r="M10" s="203"/>
      <c r="N10" s="203"/>
      <c r="O10" s="204">
        <v>0.37152777777777773</v>
      </c>
      <c r="P10" s="205"/>
    </row>
    <row r="11" spans="1:16" s="30" customFormat="1" ht="21.6" customHeight="1" x14ac:dyDescent="0.2">
      <c r="A11" s="11"/>
      <c r="B11" s="206" t="s">
        <v>18</v>
      </c>
      <c r="C11" s="209" t="s">
        <v>57</v>
      </c>
      <c r="D11" s="209"/>
      <c r="E11" s="209"/>
      <c r="F11" s="29"/>
      <c r="G11" s="210" t="s">
        <v>58</v>
      </c>
      <c r="H11" s="210"/>
      <c r="I11" s="210"/>
      <c r="J11" s="210"/>
      <c r="K11" s="210"/>
      <c r="L11" s="211"/>
      <c r="M11" s="210" t="s">
        <v>59</v>
      </c>
      <c r="N11" s="210"/>
      <c r="O11" s="210"/>
      <c r="P11" s="214"/>
    </row>
    <row r="12" spans="1:16" s="30" customFormat="1" ht="21.6" customHeight="1" x14ac:dyDescent="0.2">
      <c r="A12" s="11"/>
      <c r="B12" s="207"/>
      <c r="C12" s="215" t="s">
        <v>60</v>
      </c>
      <c r="D12" s="215"/>
      <c r="E12" s="215"/>
      <c r="F12" s="31"/>
      <c r="G12" s="179" t="s">
        <v>61</v>
      </c>
      <c r="H12" s="179"/>
      <c r="I12" s="179"/>
      <c r="J12" s="179"/>
      <c r="K12" s="179"/>
      <c r="L12" s="212"/>
      <c r="M12" s="179" t="s">
        <v>62</v>
      </c>
      <c r="N12" s="179"/>
      <c r="O12" s="179"/>
      <c r="P12" s="180"/>
    </row>
    <row r="13" spans="1:16" s="30" customFormat="1" ht="21.6" customHeight="1" thickBot="1" x14ac:dyDescent="0.25">
      <c r="A13" s="11"/>
      <c r="B13" s="208"/>
      <c r="C13" s="181" t="s">
        <v>79</v>
      </c>
      <c r="D13" s="182"/>
      <c r="E13" s="182"/>
      <c r="F13" s="182"/>
      <c r="G13" s="183"/>
      <c r="H13" s="183"/>
      <c r="I13" s="183"/>
      <c r="J13" s="183"/>
      <c r="K13" s="183"/>
      <c r="L13" s="213"/>
      <c r="M13" s="183" t="s">
        <v>63</v>
      </c>
      <c r="N13" s="183"/>
      <c r="O13" s="183"/>
      <c r="P13" s="184"/>
    </row>
    <row r="14" spans="1:16" ht="16.5" customHeight="1" x14ac:dyDescent="0.25">
      <c r="A14" s="5"/>
      <c r="B14" s="185" t="s">
        <v>19</v>
      </c>
      <c r="C14" s="187" t="s">
        <v>20</v>
      </c>
      <c r="D14" s="187" t="s">
        <v>41</v>
      </c>
      <c r="E14" s="189" t="s">
        <v>21</v>
      </c>
      <c r="F14" s="191" t="s">
        <v>42</v>
      </c>
      <c r="G14" s="192"/>
      <c r="H14" s="193"/>
      <c r="I14" s="197" t="s">
        <v>43</v>
      </c>
      <c r="J14" s="198"/>
      <c r="K14" s="32"/>
      <c r="L14" s="33" t="s">
        <v>44</v>
      </c>
      <c r="M14" s="33" t="s">
        <v>45</v>
      </c>
      <c r="N14" s="33" t="s">
        <v>45</v>
      </c>
      <c r="O14" s="33" t="s">
        <v>46</v>
      </c>
      <c r="P14" s="34" t="s">
        <v>22</v>
      </c>
    </row>
    <row r="15" spans="1:16" ht="14.1" customHeight="1" thickBot="1" x14ac:dyDescent="0.3">
      <c r="A15" s="5"/>
      <c r="B15" s="186"/>
      <c r="C15" s="188"/>
      <c r="D15" s="188"/>
      <c r="E15" s="190"/>
      <c r="F15" s="194"/>
      <c r="G15" s="195"/>
      <c r="H15" s="196"/>
      <c r="I15" s="199" t="s">
        <v>23</v>
      </c>
      <c r="J15" s="200"/>
      <c r="K15" s="35" t="s">
        <v>24</v>
      </c>
      <c r="L15" s="35" t="s">
        <v>47</v>
      </c>
      <c r="M15" s="35" t="s">
        <v>48</v>
      </c>
      <c r="N15" s="35" t="s">
        <v>25</v>
      </c>
      <c r="O15" s="35" t="s">
        <v>26</v>
      </c>
      <c r="P15" s="36" t="s">
        <v>27</v>
      </c>
    </row>
    <row r="16" spans="1:16" s="3" customFormat="1" ht="14.1" customHeight="1" x14ac:dyDescent="0.2">
      <c r="A16" s="11"/>
      <c r="B16" s="160">
        <v>1</v>
      </c>
      <c r="C16" s="163">
        <f>+K9</f>
        <v>4.67</v>
      </c>
      <c r="D16" s="145">
        <v>0</v>
      </c>
      <c r="E16" s="145">
        <v>6.5000000000000002E-2</v>
      </c>
      <c r="F16" s="37" t="s">
        <v>64</v>
      </c>
      <c r="G16" s="154" t="str">
        <f>IF(E16&lt;0.12,"NA",IF(E16&gt;=0.12,0.2*E16))</f>
        <v>NA</v>
      </c>
      <c r="H16" s="154"/>
      <c r="I16" s="154"/>
      <c r="J16" s="154"/>
      <c r="K16" s="145">
        <f>ROUND(+IF(E16&lt;0.12,(I17),(IF(E16&gt;=0.12,((I16+2*I17+I18)/4)))),3)</f>
        <v>6.7000000000000004E-2</v>
      </c>
      <c r="L16" s="145">
        <f>ROUND(+(D16+D18)/2*(C18-C16),3)</f>
        <v>3.1E-2</v>
      </c>
      <c r="M16" s="148">
        <f>ROUND(+K16*L16,4)</f>
        <v>2.0999999999999999E-3</v>
      </c>
      <c r="N16" s="151">
        <f>ROUND(+M16/$M$86*100,1)</f>
        <v>0.2</v>
      </c>
      <c r="O16" s="154"/>
      <c r="P16" s="157"/>
    </row>
    <row r="17" spans="1:16" s="3" customFormat="1" ht="14.1" customHeight="1" x14ac:dyDescent="0.2">
      <c r="A17" s="11"/>
      <c r="B17" s="161"/>
      <c r="C17" s="164"/>
      <c r="D17" s="146"/>
      <c r="E17" s="146"/>
      <c r="F17" s="38" t="s">
        <v>65</v>
      </c>
      <c r="G17" s="164">
        <f>IF(E16&lt;0.12,0.6*E16,IF(E16&gt;=0.12,0.6*E16))</f>
        <v>3.9E-2</v>
      </c>
      <c r="H17" s="164"/>
      <c r="I17" s="155">
        <v>6.7000000000000004E-2</v>
      </c>
      <c r="J17" s="155"/>
      <c r="K17" s="146"/>
      <c r="L17" s="146"/>
      <c r="M17" s="149"/>
      <c r="N17" s="152"/>
      <c r="O17" s="155"/>
      <c r="P17" s="158"/>
    </row>
    <row r="18" spans="1:16" s="3" customFormat="1" ht="13.9" customHeight="1" thickBot="1" x14ac:dyDescent="0.25">
      <c r="A18" s="11"/>
      <c r="B18" s="162"/>
      <c r="C18" s="41">
        <f>+C16+0.5</f>
        <v>5.17</v>
      </c>
      <c r="D18" s="39">
        <v>0.125</v>
      </c>
      <c r="E18" s="147"/>
      <c r="F18" s="40" t="s">
        <v>66</v>
      </c>
      <c r="G18" s="167" t="str">
        <f>IF(E16&lt;0.12,"NA",IF(E16&gt;=0.12,0.8*E16))</f>
        <v>NA</v>
      </c>
      <c r="H18" s="167"/>
      <c r="I18" s="156"/>
      <c r="J18" s="156"/>
      <c r="K18" s="147"/>
      <c r="L18" s="147"/>
      <c r="M18" s="150"/>
      <c r="N18" s="153"/>
      <c r="O18" s="156"/>
      <c r="P18" s="159"/>
    </row>
    <row r="19" spans="1:16" s="3" customFormat="1" ht="14.1" customHeight="1" x14ac:dyDescent="0.2">
      <c r="A19" s="11"/>
      <c r="B19" s="160">
        <v>2</v>
      </c>
      <c r="C19" s="163">
        <f>+C18</f>
        <v>5.17</v>
      </c>
      <c r="D19" s="145">
        <f>+D18</f>
        <v>0.125</v>
      </c>
      <c r="E19" s="145">
        <v>0.127</v>
      </c>
      <c r="F19" s="37" t="s">
        <v>64</v>
      </c>
      <c r="G19" s="154">
        <f t="shared" ref="G19" si="0">IF(E19&lt;0.12,"NA",IF(E19&gt;=0.12,0.2*E19))</f>
        <v>2.5400000000000002E-2</v>
      </c>
      <c r="H19" s="154"/>
      <c r="I19" s="154">
        <v>0.28399999999999997</v>
      </c>
      <c r="J19" s="154"/>
      <c r="K19" s="145">
        <f t="shared" ref="K19" si="1">ROUND(+IF(E19&lt;0.12,(I20),(IF(E19&gt;=0.12,((I19+2*I20+I21)/4)))),3)</f>
        <v>0.27</v>
      </c>
      <c r="L19" s="145">
        <f>ROUND(+(D19+D21)/2*(C21-C19),3)</f>
        <v>6.4000000000000001E-2</v>
      </c>
      <c r="M19" s="148">
        <f>ROUND(+K19*L19,4)</f>
        <v>1.7299999999999999E-2</v>
      </c>
      <c r="N19" s="151">
        <f>ROUND(+M19/$M$86*100,1)</f>
        <v>1.3</v>
      </c>
      <c r="O19" s="154"/>
      <c r="P19" s="157"/>
    </row>
    <row r="20" spans="1:16" s="3" customFormat="1" ht="14.1" customHeight="1" x14ac:dyDescent="0.2">
      <c r="A20" s="11"/>
      <c r="B20" s="161"/>
      <c r="C20" s="164"/>
      <c r="D20" s="146"/>
      <c r="E20" s="146"/>
      <c r="F20" s="38" t="s">
        <v>65</v>
      </c>
      <c r="G20" s="164">
        <f t="shared" ref="G20" si="2">IF(E19&lt;0.12,0.6*E19,IF(E19&gt;=0.12,0.6*E19))</f>
        <v>7.6200000000000004E-2</v>
      </c>
      <c r="H20" s="164"/>
      <c r="I20" s="155">
        <v>0.27900000000000003</v>
      </c>
      <c r="J20" s="155"/>
      <c r="K20" s="146"/>
      <c r="L20" s="146"/>
      <c r="M20" s="149"/>
      <c r="N20" s="152"/>
      <c r="O20" s="155"/>
      <c r="P20" s="158"/>
    </row>
    <row r="21" spans="1:16" s="3" customFormat="1" ht="13.9" customHeight="1" thickBot="1" x14ac:dyDescent="0.25">
      <c r="A21" s="11"/>
      <c r="B21" s="162"/>
      <c r="C21" s="41">
        <f>+C19+$P$8</f>
        <v>5.67</v>
      </c>
      <c r="D21" s="39">
        <v>0.129</v>
      </c>
      <c r="E21" s="147"/>
      <c r="F21" s="40" t="s">
        <v>66</v>
      </c>
      <c r="G21" s="167">
        <f t="shared" ref="G21" si="3">IF(E19&lt;0.12,"NA",IF(E19&gt;=0.12,0.8*E19))</f>
        <v>0.10160000000000001</v>
      </c>
      <c r="H21" s="167"/>
      <c r="I21" s="156">
        <v>0.23799999999999999</v>
      </c>
      <c r="J21" s="156"/>
      <c r="K21" s="147"/>
      <c r="L21" s="147"/>
      <c r="M21" s="150"/>
      <c r="N21" s="153"/>
      <c r="O21" s="156"/>
      <c r="P21" s="159"/>
    </row>
    <row r="22" spans="1:16" s="3" customFormat="1" ht="14.1" customHeight="1" x14ac:dyDescent="0.2">
      <c r="A22" s="11"/>
      <c r="B22" s="160">
        <v>3</v>
      </c>
      <c r="C22" s="163">
        <f>+C21</f>
        <v>5.67</v>
      </c>
      <c r="D22" s="145">
        <f>+D21</f>
        <v>0.129</v>
      </c>
      <c r="E22" s="145">
        <v>0.121</v>
      </c>
      <c r="F22" s="37" t="s">
        <v>64</v>
      </c>
      <c r="G22" s="154">
        <f t="shared" ref="G22" si="4">IF(E22&lt;0.12,"NA",IF(E22&gt;=0.12,0.2*E22))</f>
        <v>2.4199999999999999E-2</v>
      </c>
      <c r="H22" s="154"/>
      <c r="I22" s="154">
        <v>0.311</v>
      </c>
      <c r="J22" s="154"/>
      <c r="K22" s="145">
        <f t="shared" ref="K22" si="5">ROUND(+IF(E22&lt;0.12,(I23),(IF(E22&gt;=0.12,((I22+2*I23+I24)/4)))),3)</f>
        <v>0.28599999999999998</v>
      </c>
      <c r="L22" s="145">
        <f>ROUND(+(D22+D24)/2*(C24-C22),3)</f>
        <v>6.0999999999999999E-2</v>
      </c>
      <c r="M22" s="148">
        <f>ROUND(+K22*L22,4)</f>
        <v>1.7399999999999999E-2</v>
      </c>
      <c r="N22" s="151">
        <f>ROUND(+M22/$M$86*100,1)</f>
        <v>1.3</v>
      </c>
      <c r="O22" s="154"/>
      <c r="P22" s="157"/>
    </row>
    <row r="23" spans="1:16" s="3" customFormat="1" ht="14.1" customHeight="1" x14ac:dyDescent="0.2">
      <c r="A23" s="11"/>
      <c r="B23" s="161"/>
      <c r="C23" s="164"/>
      <c r="D23" s="146"/>
      <c r="E23" s="146"/>
      <c r="F23" s="38" t="s">
        <v>65</v>
      </c>
      <c r="G23" s="164">
        <f t="shared" ref="G23" si="6">IF(E22&lt;0.12,0.6*E22,IF(E22&gt;=0.12,0.6*E22))</f>
        <v>7.2599999999999998E-2</v>
      </c>
      <c r="H23" s="164"/>
      <c r="I23" s="155">
        <v>0.29599999999999999</v>
      </c>
      <c r="J23" s="155"/>
      <c r="K23" s="146"/>
      <c r="L23" s="146"/>
      <c r="M23" s="149"/>
      <c r="N23" s="152"/>
      <c r="O23" s="155"/>
      <c r="P23" s="158"/>
    </row>
    <row r="24" spans="1:16" s="3" customFormat="1" ht="13.9" customHeight="1" thickBot="1" x14ac:dyDescent="0.25">
      <c r="A24" s="11"/>
      <c r="B24" s="162"/>
      <c r="C24" s="41">
        <f>+C22+$P$8</f>
        <v>6.17</v>
      </c>
      <c r="D24" s="39">
        <v>0.115</v>
      </c>
      <c r="E24" s="147"/>
      <c r="F24" s="40" t="s">
        <v>66</v>
      </c>
      <c r="G24" s="167">
        <f t="shared" ref="G24" si="7">IF(E22&lt;0.12,"NA",IF(E22&gt;=0.12,0.8*E22))</f>
        <v>9.6799999999999997E-2</v>
      </c>
      <c r="H24" s="167"/>
      <c r="I24" s="156">
        <v>0.24099999999999999</v>
      </c>
      <c r="J24" s="156"/>
      <c r="K24" s="147"/>
      <c r="L24" s="147"/>
      <c r="M24" s="150"/>
      <c r="N24" s="153"/>
      <c r="O24" s="156"/>
      <c r="P24" s="159"/>
    </row>
    <row r="25" spans="1:16" s="3" customFormat="1" ht="14.1" customHeight="1" x14ac:dyDescent="0.2">
      <c r="A25" s="11"/>
      <c r="B25" s="160">
        <v>4</v>
      </c>
      <c r="C25" s="163">
        <f>+C24</f>
        <v>6.17</v>
      </c>
      <c r="D25" s="145">
        <f>+D24</f>
        <v>0.115</v>
      </c>
      <c r="E25" s="145">
        <v>0.17499999999999999</v>
      </c>
      <c r="F25" s="37" t="s">
        <v>64</v>
      </c>
      <c r="G25" s="154">
        <f t="shared" ref="G25" si="8">IF(E25&lt;0.12,"NA",IF(E25&gt;=0.12,0.2*E25))</f>
        <v>3.4999999999999996E-2</v>
      </c>
      <c r="H25" s="154"/>
      <c r="I25" s="154">
        <v>0.35599999999999998</v>
      </c>
      <c r="J25" s="154"/>
      <c r="K25" s="145">
        <f t="shared" ref="K25" si="9">ROUND(+IF(E25&lt;0.12,(I26),(IF(E25&gt;=0.12,((I25+2*I26+I27)/4)))),3)</f>
        <v>0.34300000000000003</v>
      </c>
      <c r="L25" s="145">
        <f>ROUND(+(D25+D27)/2*(C27-C25),3)</f>
        <v>6.8000000000000005E-2</v>
      </c>
      <c r="M25" s="148">
        <f>ROUND(+K25*L25,4)</f>
        <v>2.3300000000000001E-2</v>
      </c>
      <c r="N25" s="151">
        <f>ROUND(+M25/$M$86*100,1)</f>
        <v>1.8</v>
      </c>
      <c r="O25" s="154"/>
      <c r="P25" s="157"/>
    </row>
    <row r="26" spans="1:16" s="3" customFormat="1" ht="14.1" customHeight="1" x14ac:dyDescent="0.2">
      <c r="A26" s="11"/>
      <c r="B26" s="161"/>
      <c r="C26" s="164"/>
      <c r="D26" s="146"/>
      <c r="E26" s="146"/>
      <c r="F26" s="38" t="s">
        <v>65</v>
      </c>
      <c r="G26" s="164">
        <f t="shared" ref="G26" si="10">IF(E25&lt;0.12,0.6*E25,IF(E25&gt;=0.12,0.6*E25))</f>
        <v>0.105</v>
      </c>
      <c r="H26" s="164"/>
      <c r="I26" s="146">
        <v>0.35</v>
      </c>
      <c r="J26" s="146"/>
      <c r="K26" s="146"/>
      <c r="L26" s="146"/>
      <c r="M26" s="149"/>
      <c r="N26" s="152"/>
      <c r="O26" s="155"/>
      <c r="P26" s="158"/>
    </row>
    <row r="27" spans="1:16" s="3" customFormat="1" ht="13.9" customHeight="1" thickBot="1" x14ac:dyDescent="0.25">
      <c r="A27" s="11"/>
      <c r="B27" s="162"/>
      <c r="C27" s="41">
        <f>+C25+$P$8</f>
        <v>6.67</v>
      </c>
      <c r="D27" s="39">
        <v>0.155</v>
      </c>
      <c r="E27" s="147"/>
      <c r="F27" s="40" t="s">
        <v>66</v>
      </c>
      <c r="G27" s="167">
        <f t="shared" ref="G27" si="11">IF(E25&lt;0.12,"NA",IF(E25&gt;=0.12,0.8*E25))</f>
        <v>0.13999999999999999</v>
      </c>
      <c r="H27" s="167"/>
      <c r="I27" s="156">
        <v>0.315</v>
      </c>
      <c r="J27" s="156"/>
      <c r="K27" s="147"/>
      <c r="L27" s="147"/>
      <c r="M27" s="150"/>
      <c r="N27" s="153"/>
      <c r="O27" s="156"/>
      <c r="P27" s="159"/>
    </row>
    <row r="28" spans="1:16" s="3" customFormat="1" ht="14.1" customHeight="1" x14ac:dyDescent="0.2">
      <c r="A28" s="11"/>
      <c r="B28" s="160">
        <v>5</v>
      </c>
      <c r="C28" s="163">
        <f>+C27</f>
        <v>6.67</v>
      </c>
      <c r="D28" s="145">
        <f>+D27</f>
        <v>0.155</v>
      </c>
      <c r="E28" s="145">
        <v>0.13500000000000001</v>
      </c>
      <c r="F28" s="37" t="s">
        <v>64</v>
      </c>
      <c r="G28" s="154">
        <f t="shared" ref="G28" si="12">IF(E28&lt;0.12,"NA",IF(E28&gt;=0.12,0.2*E28))</f>
        <v>2.7000000000000003E-2</v>
      </c>
      <c r="H28" s="154"/>
      <c r="I28" s="154">
        <v>0.38900000000000001</v>
      </c>
      <c r="J28" s="154"/>
      <c r="K28" s="145">
        <f t="shared" ref="K28" si="13">ROUND(+IF(E28&lt;0.12,(I29),(IF(E28&gt;=0.12,((I28+2*I29+I30)/4)))),3)</f>
        <v>0.378</v>
      </c>
      <c r="L28" s="145">
        <f>ROUND(+(D28+D30)/2*(C30-C28),3)</f>
        <v>0.113</v>
      </c>
      <c r="M28" s="148">
        <f>ROUND(+K28*L28,4)</f>
        <v>4.2700000000000002E-2</v>
      </c>
      <c r="N28" s="151">
        <f>ROUND(+M28/$M$86*100,1)</f>
        <v>3.3</v>
      </c>
      <c r="O28" s="154"/>
      <c r="P28" s="157"/>
    </row>
    <row r="29" spans="1:16" s="3" customFormat="1" ht="14.1" customHeight="1" x14ac:dyDescent="0.2">
      <c r="A29" s="11"/>
      <c r="B29" s="161"/>
      <c r="C29" s="164"/>
      <c r="D29" s="146"/>
      <c r="E29" s="146"/>
      <c r="F29" s="38" t="s">
        <v>65</v>
      </c>
      <c r="G29" s="164">
        <f t="shared" ref="G29" si="14">IF(E28&lt;0.12,0.6*E28,IF(E28&gt;=0.12,0.6*E28))</f>
        <v>8.1000000000000003E-2</v>
      </c>
      <c r="H29" s="164"/>
      <c r="I29" s="155">
        <v>0.38300000000000001</v>
      </c>
      <c r="J29" s="155"/>
      <c r="K29" s="146"/>
      <c r="L29" s="146"/>
      <c r="M29" s="149"/>
      <c r="N29" s="152"/>
      <c r="O29" s="155"/>
      <c r="P29" s="158"/>
    </row>
    <row r="30" spans="1:16" s="3" customFormat="1" ht="13.9" customHeight="1" thickBot="1" x14ac:dyDescent="0.25">
      <c r="A30" s="11"/>
      <c r="B30" s="162"/>
      <c r="C30" s="41">
        <f>+C28+$P$8</f>
        <v>7.17</v>
      </c>
      <c r="D30" s="39">
        <v>0.29699999999999999</v>
      </c>
      <c r="E30" s="147"/>
      <c r="F30" s="40" t="s">
        <v>66</v>
      </c>
      <c r="G30" s="167">
        <f t="shared" ref="G30" si="15">IF(E28&lt;0.12,"NA",IF(E28&gt;=0.12,0.8*E28))</f>
        <v>0.10800000000000001</v>
      </c>
      <c r="H30" s="167"/>
      <c r="I30" s="156">
        <v>0.35599999999999998</v>
      </c>
      <c r="J30" s="156"/>
      <c r="K30" s="147"/>
      <c r="L30" s="147"/>
      <c r="M30" s="150"/>
      <c r="N30" s="153"/>
      <c r="O30" s="156"/>
      <c r="P30" s="159"/>
    </row>
    <row r="31" spans="1:16" s="3" customFormat="1" ht="14.1" customHeight="1" x14ac:dyDescent="0.2">
      <c r="A31" s="11"/>
      <c r="B31" s="160">
        <v>6</v>
      </c>
      <c r="C31" s="163">
        <f>+C30</f>
        <v>7.17</v>
      </c>
      <c r="D31" s="145">
        <f>+D30</f>
        <v>0.29699999999999999</v>
      </c>
      <c r="E31" s="170">
        <v>0.42299999999999999</v>
      </c>
      <c r="F31" s="37" t="s">
        <v>64</v>
      </c>
      <c r="G31" s="154">
        <f t="shared" ref="G31" si="16">IF(E31&lt;0.12,"NA",IF(E31&gt;=0.12,0.2*E31))</f>
        <v>8.4600000000000009E-2</v>
      </c>
      <c r="H31" s="154"/>
      <c r="I31" s="173">
        <v>0.40699999999999997</v>
      </c>
      <c r="J31" s="174"/>
      <c r="K31" s="145">
        <f t="shared" ref="K31" si="17">ROUND(+IF(E31&lt;0.12,(I32),(IF(E31&gt;=0.12,((I31+2*I32+I33)/4)))),3)</f>
        <v>0.373</v>
      </c>
      <c r="L31" s="145">
        <f>ROUND(+(D31+D33)/2*(C33-C31),3)</f>
        <v>0.17199999999999999</v>
      </c>
      <c r="M31" s="148">
        <f>ROUND(+K31*L31,4)</f>
        <v>6.4199999999999993E-2</v>
      </c>
      <c r="N31" s="151">
        <f>ROUND(+M31/$M$86*100,1)</f>
        <v>5</v>
      </c>
      <c r="O31" s="154"/>
      <c r="P31" s="157"/>
    </row>
    <row r="32" spans="1:16" s="3" customFormat="1" ht="14.1" customHeight="1" x14ac:dyDescent="0.2">
      <c r="A32" s="11"/>
      <c r="B32" s="161"/>
      <c r="C32" s="164"/>
      <c r="D32" s="146"/>
      <c r="E32" s="171"/>
      <c r="F32" s="38" t="s">
        <v>65</v>
      </c>
      <c r="G32" s="164">
        <f t="shared" ref="G32" si="18">IF(E31&lt;0.12,0.6*E31,IF(E31&gt;=0.12,0.6*E31))</f>
        <v>0.25379999999999997</v>
      </c>
      <c r="H32" s="164"/>
      <c r="I32" s="175">
        <v>0.375</v>
      </c>
      <c r="J32" s="176"/>
      <c r="K32" s="146"/>
      <c r="L32" s="146"/>
      <c r="M32" s="149"/>
      <c r="N32" s="152"/>
      <c r="O32" s="155"/>
      <c r="P32" s="158"/>
    </row>
    <row r="33" spans="1:16" s="3" customFormat="1" ht="13.9" customHeight="1" thickBot="1" x14ac:dyDescent="0.25">
      <c r="A33" s="11"/>
      <c r="B33" s="162"/>
      <c r="C33" s="41">
        <f>+C31+$P$8</f>
        <v>7.67</v>
      </c>
      <c r="D33" s="39">
        <v>0.39200000000000002</v>
      </c>
      <c r="E33" s="172"/>
      <c r="F33" s="40" t="s">
        <v>66</v>
      </c>
      <c r="G33" s="167">
        <f t="shared" ref="G33" si="19">IF(E31&lt;0.12,"NA",IF(E31&gt;=0.12,0.8*E31))</f>
        <v>0.33840000000000003</v>
      </c>
      <c r="H33" s="167"/>
      <c r="I33" s="177">
        <v>0.33400000000000002</v>
      </c>
      <c r="J33" s="178"/>
      <c r="K33" s="147"/>
      <c r="L33" s="147"/>
      <c r="M33" s="150"/>
      <c r="N33" s="153"/>
      <c r="O33" s="156"/>
      <c r="P33" s="159"/>
    </row>
    <row r="34" spans="1:16" s="3" customFormat="1" ht="14.1" customHeight="1" x14ac:dyDescent="0.2">
      <c r="A34" s="11"/>
      <c r="B34" s="160">
        <v>7</v>
      </c>
      <c r="C34" s="163">
        <f>+C33</f>
        <v>7.67</v>
      </c>
      <c r="D34" s="145">
        <f>+D33</f>
        <v>0.39200000000000002</v>
      </c>
      <c r="E34" s="145">
        <v>0.34499999999999997</v>
      </c>
      <c r="F34" s="37" t="s">
        <v>64</v>
      </c>
      <c r="G34" s="154">
        <f t="shared" ref="G34" si="20">IF(E34&lt;0.12,"NA",IF(E34&gt;=0.12,0.2*E34))</f>
        <v>6.8999999999999992E-2</v>
      </c>
      <c r="H34" s="154"/>
      <c r="I34" s="145">
        <v>0.51800000000000002</v>
      </c>
      <c r="J34" s="145"/>
      <c r="K34" s="145">
        <f t="shared" ref="K34" si="21">ROUND(+IF(E34&lt;0.12,(I35),(IF(E34&gt;=0.12,((I34+2*I35+I36)/4)))),3)</f>
        <v>0.499</v>
      </c>
      <c r="L34" s="145">
        <f>ROUND(+(D34+D36)/2*(C36-C34),3)</f>
        <v>0.182</v>
      </c>
      <c r="M34" s="148">
        <f>ROUND(+K34*L34,4)</f>
        <v>9.0800000000000006E-2</v>
      </c>
      <c r="N34" s="151">
        <f>ROUND(+M34/$M$86*100,1)</f>
        <v>7</v>
      </c>
      <c r="O34" s="154"/>
      <c r="P34" s="157"/>
    </row>
    <row r="35" spans="1:16" s="3" customFormat="1" ht="14.1" customHeight="1" x14ac:dyDescent="0.2">
      <c r="A35" s="11"/>
      <c r="B35" s="161"/>
      <c r="C35" s="164"/>
      <c r="D35" s="146"/>
      <c r="E35" s="146"/>
      <c r="F35" s="38" t="s">
        <v>65</v>
      </c>
      <c r="G35" s="164">
        <f t="shared" ref="G35" si="22">IF(E34&lt;0.12,0.6*E34,IF(E34&gt;=0.12,0.6*E34))</f>
        <v>0.20699999999999999</v>
      </c>
      <c r="H35" s="164"/>
      <c r="I35" s="155">
        <v>0.51400000000000001</v>
      </c>
      <c r="J35" s="155"/>
      <c r="K35" s="146"/>
      <c r="L35" s="146"/>
      <c r="M35" s="149"/>
      <c r="N35" s="152"/>
      <c r="O35" s="155"/>
      <c r="P35" s="158"/>
    </row>
    <row r="36" spans="1:16" s="3" customFormat="1" ht="13.9" customHeight="1" thickBot="1" x14ac:dyDescent="0.25">
      <c r="A36" s="11"/>
      <c r="B36" s="162"/>
      <c r="C36" s="41">
        <f>+C34+$P$8</f>
        <v>8.17</v>
      </c>
      <c r="D36" s="39">
        <v>0.33500000000000002</v>
      </c>
      <c r="E36" s="147"/>
      <c r="F36" s="40" t="s">
        <v>66</v>
      </c>
      <c r="G36" s="167">
        <f t="shared" ref="G36" si="23">IF(E34&lt;0.12,"NA",IF(E34&gt;=0.12,0.8*E34))</f>
        <v>0.27599999999999997</v>
      </c>
      <c r="H36" s="167"/>
      <c r="I36" s="156">
        <v>0.45100000000000001</v>
      </c>
      <c r="J36" s="156"/>
      <c r="K36" s="147"/>
      <c r="L36" s="147"/>
      <c r="M36" s="150"/>
      <c r="N36" s="153"/>
      <c r="O36" s="156"/>
      <c r="P36" s="159"/>
    </row>
    <row r="37" spans="1:16" s="3" customFormat="1" ht="14.1" customHeight="1" x14ac:dyDescent="0.2">
      <c r="A37" s="11"/>
      <c r="B37" s="160">
        <v>8</v>
      </c>
      <c r="C37" s="163">
        <f>+C36</f>
        <v>8.17</v>
      </c>
      <c r="D37" s="145">
        <f>+D36</f>
        <v>0.33500000000000002</v>
      </c>
      <c r="E37" s="145">
        <v>0.36899999999999999</v>
      </c>
      <c r="F37" s="37" t="s">
        <v>64</v>
      </c>
      <c r="G37" s="154">
        <f t="shared" ref="G37" si="24">IF(E37&lt;0.12,"NA",IF(E37&gt;=0.12,0.2*E37))</f>
        <v>7.3800000000000004E-2</v>
      </c>
      <c r="H37" s="154"/>
      <c r="I37" s="145">
        <v>0.52</v>
      </c>
      <c r="J37" s="145"/>
      <c r="K37" s="145">
        <f t="shared" ref="K37" si="25">ROUND(+IF(E37&lt;0.12,(I38),(IF(E37&gt;=0.12,((I37+2*I38+I39)/4)))),3)</f>
        <v>0.45700000000000002</v>
      </c>
      <c r="L37" s="145">
        <f>ROUND(+(D37+D39)/2*(C39-C37),3)</f>
        <v>0.18099999999999999</v>
      </c>
      <c r="M37" s="148">
        <f>ROUND(+K37*L37,4)</f>
        <v>8.2699999999999996E-2</v>
      </c>
      <c r="N37" s="151">
        <f>ROUND(+M37/$M$86*100,1)</f>
        <v>6.4</v>
      </c>
      <c r="O37" s="154"/>
      <c r="P37" s="157"/>
    </row>
    <row r="38" spans="1:16" s="3" customFormat="1" ht="14.1" customHeight="1" x14ac:dyDescent="0.2">
      <c r="A38" s="11"/>
      <c r="B38" s="161"/>
      <c r="C38" s="164"/>
      <c r="D38" s="146"/>
      <c r="E38" s="146"/>
      <c r="F38" s="38" t="s">
        <v>65</v>
      </c>
      <c r="G38" s="164">
        <f t="shared" ref="G38" si="26">IF(E37&lt;0.12,0.6*E37,IF(E37&gt;=0.12,0.6*E37))</f>
        <v>0.22139999999999999</v>
      </c>
      <c r="H38" s="164"/>
      <c r="I38" s="146">
        <v>0.44500000000000001</v>
      </c>
      <c r="J38" s="146"/>
      <c r="K38" s="146"/>
      <c r="L38" s="146"/>
      <c r="M38" s="149"/>
      <c r="N38" s="152"/>
      <c r="O38" s="155"/>
      <c r="P38" s="158"/>
    </row>
    <row r="39" spans="1:16" s="3" customFormat="1" ht="13.9" customHeight="1" thickBot="1" x14ac:dyDescent="0.25">
      <c r="A39" s="11"/>
      <c r="B39" s="162"/>
      <c r="C39" s="41">
        <f>+C37+$P$8</f>
        <v>8.67</v>
      </c>
      <c r="D39" s="39">
        <v>0.38700000000000001</v>
      </c>
      <c r="E39" s="147"/>
      <c r="F39" s="40" t="s">
        <v>66</v>
      </c>
      <c r="G39" s="167">
        <f t="shared" ref="G39" si="27">IF(E37&lt;0.12,"NA",IF(E37&gt;=0.12,0.8*E37))</f>
        <v>0.29520000000000002</v>
      </c>
      <c r="H39" s="167"/>
      <c r="I39" s="147">
        <v>0.41599999999999998</v>
      </c>
      <c r="J39" s="147"/>
      <c r="K39" s="147"/>
      <c r="L39" s="147"/>
      <c r="M39" s="150"/>
      <c r="N39" s="153"/>
      <c r="O39" s="156"/>
      <c r="P39" s="159"/>
    </row>
    <row r="40" spans="1:16" s="3" customFormat="1" ht="14.1" customHeight="1" x14ac:dyDescent="0.2">
      <c r="A40" s="11"/>
      <c r="B40" s="160">
        <v>9</v>
      </c>
      <c r="C40" s="163">
        <f>+C39</f>
        <v>8.67</v>
      </c>
      <c r="D40" s="145">
        <f>+D39</f>
        <v>0.38700000000000001</v>
      </c>
      <c r="E40" s="145">
        <v>0.39500000000000002</v>
      </c>
      <c r="F40" s="37" t="s">
        <v>64</v>
      </c>
      <c r="G40" s="154">
        <f t="shared" ref="G40" si="28">IF(E40&lt;0.12,"NA",IF(E40&gt;=0.12,0.2*E40))</f>
        <v>7.9000000000000015E-2</v>
      </c>
      <c r="H40" s="154"/>
      <c r="I40" s="165">
        <v>0.68700000000000006</v>
      </c>
      <c r="J40" s="165"/>
      <c r="K40" s="145">
        <f t="shared" ref="K40" si="29">ROUND(+IF(E40&lt;0.12,(I41),(IF(E40&gt;=0.12,((I40+2*I41+I42)/4)))),3)</f>
        <v>0.66200000000000003</v>
      </c>
      <c r="L40" s="145">
        <f>ROUND(+(D40+D42)/2*(C42-C40),3)</f>
        <v>0.214</v>
      </c>
      <c r="M40" s="148">
        <f>ROUND(+K40*L40,4)</f>
        <v>0.14169999999999999</v>
      </c>
      <c r="N40" s="151">
        <f>ROUND(+M40/$M$86*100,1)</f>
        <v>10.9</v>
      </c>
      <c r="O40" s="154"/>
      <c r="P40" s="157"/>
    </row>
    <row r="41" spans="1:16" s="3" customFormat="1" ht="14.1" customHeight="1" x14ac:dyDescent="0.2">
      <c r="A41" s="11"/>
      <c r="B41" s="161"/>
      <c r="C41" s="164"/>
      <c r="D41" s="146"/>
      <c r="E41" s="146"/>
      <c r="F41" s="38" t="s">
        <v>65</v>
      </c>
      <c r="G41" s="164">
        <f t="shared" ref="G41" si="30">IF(E40&lt;0.12,0.6*E40,IF(E40&gt;=0.12,0.6*E40))</f>
        <v>0.23699999999999999</v>
      </c>
      <c r="H41" s="164"/>
      <c r="I41" s="166">
        <v>0.67200000000000004</v>
      </c>
      <c r="J41" s="166"/>
      <c r="K41" s="146"/>
      <c r="L41" s="146"/>
      <c r="M41" s="149"/>
      <c r="N41" s="152"/>
      <c r="O41" s="155"/>
      <c r="P41" s="158"/>
    </row>
    <row r="42" spans="1:16" s="3" customFormat="1" ht="13.9" customHeight="1" thickBot="1" x14ac:dyDescent="0.25">
      <c r="A42" s="11"/>
      <c r="B42" s="162"/>
      <c r="C42" s="41">
        <f>+C40+$P$8</f>
        <v>9.17</v>
      </c>
      <c r="D42" s="39">
        <v>0.47</v>
      </c>
      <c r="E42" s="147"/>
      <c r="F42" s="40" t="s">
        <v>66</v>
      </c>
      <c r="G42" s="167">
        <f t="shared" ref="G42" si="31">IF(E40&lt;0.12,"NA",IF(E40&gt;=0.12,0.8*E40))</f>
        <v>0.31600000000000006</v>
      </c>
      <c r="H42" s="167"/>
      <c r="I42" s="169">
        <v>0.61499999999999999</v>
      </c>
      <c r="J42" s="169"/>
      <c r="K42" s="147"/>
      <c r="L42" s="147"/>
      <c r="M42" s="150"/>
      <c r="N42" s="153"/>
      <c r="O42" s="156"/>
      <c r="P42" s="159"/>
    </row>
    <row r="43" spans="1:16" s="3" customFormat="1" ht="14.1" customHeight="1" x14ac:dyDescent="0.2">
      <c r="A43" s="11"/>
      <c r="B43" s="160">
        <v>10</v>
      </c>
      <c r="C43" s="163">
        <f>+C42</f>
        <v>9.17</v>
      </c>
      <c r="D43" s="145">
        <f>+D42</f>
        <v>0.47</v>
      </c>
      <c r="E43" s="145">
        <v>0.46500000000000002</v>
      </c>
      <c r="F43" s="37" t="s">
        <v>64</v>
      </c>
      <c r="G43" s="154">
        <f t="shared" ref="G43" si="32">IF(E43&lt;0.12,"NA",IF(E43&gt;=0.12,0.2*E43))</f>
        <v>9.3000000000000013E-2</v>
      </c>
      <c r="H43" s="154"/>
      <c r="I43" s="165"/>
      <c r="J43" s="165"/>
      <c r="K43" s="145"/>
      <c r="L43" s="145"/>
      <c r="M43" s="148"/>
      <c r="N43" s="151"/>
      <c r="O43" s="154"/>
      <c r="P43" s="157"/>
    </row>
    <row r="44" spans="1:16" s="3" customFormat="1" ht="14.1" customHeight="1" x14ac:dyDescent="0.2">
      <c r="A44" s="11"/>
      <c r="B44" s="161"/>
      <c r="C44" s="164"/>
      <c r="D44" s="146"/>
      <c r="E44" s="146"/>
      <c r="F44" s="38" t="s">
        <v>65</v>
      </c>
      <c r="G44" s="164">
        <f t="shared" ref="G44" si="33">IF(E43&lt;0.12,0.6*E43,IF(E43&gt;=0.12,0.6*E43))</f>
        <v>0.27900000000000003</v>
      </c>
      <c r="H44" s="164"/>
      <c r="I44" s="166"/>
      <c r="J44" s="166"/>
      <c r="K44" s="146"/>
      <c r="L44" s="146"/>
      <c r="M44" s="149"/>
      <c r="N44" s="152"/>
      <c r="O44" s="155"/>
      <c r="P44" s="158"/>
    </row>
    <row r="45" spans="1:16" s="3" customFormat="1" ht="13.9" customHeight="1" thickBot="1" x14ac:dyDescent="0.25">
      <c r="A45" s="11"/>
      <c r="B45" s="162"/>
      <c r="C45" s="41">
        <f>+C43+$P$8</f>
        <v>9.67</v>
      </c>
      <c r="D45" s="39">
        <v>0.42099999999999999</v>
      </c>
      <c r="E45" s="147"/>
      <c r="F45" s="40" t="s">
        <v>66</v>
      </c>
      <c r="G45" s="167">
        <f t="shared" ref="G45" si="34">IF(E43&lt;0.12,"NA",IF(E43&gt;=0.12,0.8*E43))</f>
        <v>0.37200000000000005</v>
      </c>
      <c r="H45" s="167"/>
      <c r="I45" s="169"/>
      <c r="J45" s="169"/>
      <c r="K45" s="147"/>
      <c r="L45" s="147"/>
      <c r="M45" s="150"/>
      <c r="N45" s="153"/>
      <c r="O45" s="156"/>
      <c r="P45" s="159"/>
    </row>
    <row r="46" spans="1:16" s="3" customFormat="1" ht="14.1" customHeight="1" x14ac:dyDescent="0.2">
      <c r="A46" s="11"/>
      <c r="B46" s="160">
        <v>11</v>
      </c>
      <c r="C46" s="163">
        <f>+C45</f>
        <v>9.67</v>
      </c>
      <c r="D46" s="145">
        <f>+D45</f>
        <v>0.42099999999999999</v>
      </c>
      <c r="E46" s="145">
        <v>0.40500000000000003</v>
      </c>
      <c r="F46" s="37" t="s">
        <v>64</v>
      </c>
      <c r="G46" s="154">
        <f t="shared" ref="G46" si="35">IF(E46&lt;0.12,"NA",IF(E46&gt;=0.12,0.2*E46))</f>
        <v>8.1000000000000016E-2</v>
      </c>
      <c r="H46" s="154"/>
      <c r="I46" s="154">
        <v>0.65800000000000003</v>
      </c>
      <c r="J46" s="154"/>
      <c r="K46" s="145">
        <f t="shared" ref="K46" si="36">ROUND(+IF(E46&lt;0.12,(I47),(IF(E46&gt;=0.12,((I46+2*I47+I48)/4)))),3)</f>
        <v>0.622</v>
      </c>
      <c r="L46" s="145">
        <f>ROUND(+(D46+D48)/2*(C48-C46),3)</f>
        <v>0.217</v>
      </c>
      <c r="M46" s="148">
        <f>ROUND(+K46*L46,4)</f>
        <v>0.13500000000000001</v>
      </c>
      <c r="N46" s="151">
        <f>ROUND(+M46/$M$86*100,1)</f>
        <v>10.4</v>
      </c>
      <c r="O46" s="154"/>
      <c r="P46" s="157"/>
    </row>
    <row r="47" spans="1:16" s="3" customFormat="1" ht="14.1" customHeight="1" x14ac:dyDescent="0.2">
      <c r="A47" s="11"/>
      <c r="B47" s="161"/>
      <c r="C47" s="164"/>
      <c r="D47" s="146"/>
      <c r="E47" s="146"/>
      <c r="F47" s="38" t="s">
        <v>65</v>
      </c>
      <c r="G47" s="164">
        <f t="shared" ref="G47" si="37">IF(E46&lt;0.12,0.6*E46,IF(E46&gt;=0.12,0.6*E46))</f>
        <v>0.24299999999999999</v>
      </c>
      <c r="H47" s="164"/>
      <c r="I47" s="155">
        <v>0.64600000000000002</v>
      </c>
      <c r="J47" s="155"/>
      <c r="K47" s="146"/>
      <c r="L47" s="146"/>
      <c r="M47" s="149"/>
      <c r="N47" s="152"/>
      <c r="O47" s="155"/>
      <c r="P47" s="158"/>
    </row>
    <row r="48" spans="1:16" s="3" customFormat="1" ht="13.9" customHeight="1" thickBot="1" x14ac:dyDescent="0.25">
      <c r="A48" s="11"/>
      <c r="B48" s="162"/>
      <c r="C48" s="41">
        <f>+C46+$P$8</f>
        <v>10.17</v>
      </c>
      <c r="D48" s="39">
        <v>0.44700000000000001</v>
      </c>
      <c r="E48" s="147"/>
      <c r="F48" s="40" t="s">
        <v>66</v>
      </c>
      <c r="G48" s="167">
        <f t="shared" ref="G48" si="38">IF(E46&lt;0.12,"NA",IF(E46&gt;=0.12,0.8*E46))</f>
        <v>0.32400000000000007</v>
      </c>
      <c r="H48" s="167"/>
      <c r="I48" s="156">
        <v>0.53800000000000003</v>
      </c>
      <c r="J48" s="156"/>
      <c r="K48" s="147"/>
      <c r="L48" s="147"/>
      <c r="M48" s="150"/>
      <c r="N48" s="153"/>
      <c r="O48" s="156"/>
      <c r="P48" s="159"/>
    </row>
    <row r="49" spans="1:16" s="3" customFormat="1" ht="14.1" customHeight="1" x14ac:dyDescent="0.2">
      <c r="A49" s="11"/>
      <c r="B49" s="160">
        <v>12</v>
      </c>
      <c r="C49" s="163">
        <f>+C48</f>
        <v>10.17</v>
      </c>
      <c r="D49" s="145">
        <f>+D48</f>
        <v>0.44700000000000001</v>
      </c>
      <c r="E49" s="145">
        <v>0.35099999999999998</v>
      </c>
      <c r="F49" s="37" t="s">
        <v>64</v>
      </c>
      <c r="G49" s="154">
        <f t="shared" ref="G49" si="39">IF(E49&lt;0.12,"NA",IF(E49&gt;=0.12,0.2*E49))</f>
        <v>7.0199999999999999E-2</v>
      </c>
      <c r="H49" s="154"/>
      <c r="I49" s="154">
        <v>0.58599999999999997</v>
      </c>
      <c r="J49" s="154"/>
      <c r="K49" s="145">
        <f t="shared" ref="K49" si="40">ROUND(+IF(E49&lt;0.12,(I50),(IF(E49&gt;=0.12,((I49+2*I50+I51)/4)))),3)</f>
        <v>0.55400000000000005</v>
      </c>
      <c r="L49" s="145">
        <f>ROUND(+(D49+D51)/2*(C51-C49),3)</f>
        <v>0.189</v>
      </c>
      <c r="M49" s="148">
        <f>ROUND(+K49*L49,4)</f>
        <v>0.1047</v>
      </c>
      <c r="N49" s="151">
        <f>ROUND(+M49/$M$86*100,1)</f>
        <v>8.1</v>
      </c>
      <c r="O49" s="154"/>
      <c r="P49" s="157"/>
    </row>
    <row r="50" spans="1:16" s="3" customFormat="1" ht="14.1" customHeight="1" x14ac:dyDescent="0.2">
      <c r="A50" s="11"/>
      <c r="B50" s="161"/>
      <c r="C50" s="164"/>
      <c r="D50" s="146"/>
      <c r="E50" s="146"/>
      <c r="F50" s="38" t="s">
        <v>65</v>
      </c>
      <c r="G50" s="164">
        <f t="shared" ref="G50" si="41">IF(E49&lt;0.12,0.6*E49,IF(E49&gt;=0.12,0.6*E49))</f>
        <v>0.21059999999999998</v>
      </c>
      <c r="H50" s="164"/>
      <c r="I50" s="155">
        <v>0.56499999999999995</v>
      </c>
      <c r="J50" s="155"/>
      <c r="K50" s="146"/>
      <c r="L50" s="146"/>
      <c r="M50" s="149"/>
      <c r="N50" s="152"/>
      <c r="O50" s="155"/>
      <c r="P50" s="158"/>
    </row>
    <row r="51" spans="1:16" s="3" customFormat="1" ht="13.9" customHeight="1" thickBot="1" x14ac:dyDescent="0.25">
      <c r="A51" s="11"/>
      <c r="B51" s="162"/>
      <c r="C51" s="41">
        <f>+C49+$P$8</f>
        <v>10.67</v>
      </c>
      <c r="D51" s="39">
        <v>0.31</v>
      </c>
      <c r="E51" s="147"/>
      <c r="F51" s="40" t="s">
        <v>66</v>
      </c>
      <c r="G51" s="167">
        <f t="shared" ref="G51" si="42">IF(E49&lt;0.12,"NA",IF(E49&gt;=0.12,0.8*E49))</f>
        <v>0.28079999999999999</v>
      </c>
      <c r="H51" s="167"/>
      <c r="I51" s="156">
        <v>0.5</v>
      </c>
      <c r="J51" s="156"/>
      <c r="K51" s="147"/>
      <c r="L51" s="147"/>
      <c r="M51" s="150"/>
      <c r="N51" s="153"/>
      <c r="O51" s="156"/>
      <c r="P51" s="159"/>
    </row>
    <row r="52" spans="1:16" s="3" customFormat="1" ht="14.1" customHeight="1" x14ac:dyDescent="0.2">
      <c r="A52" s="11"/>
      <c r="B52" s="160">
        <v>13</v>
      </c>
      <c r="C52" s="163">
        <f>+C51</f>
        <v>10.67</v>
      </c>
      <c r="D52" s="145">
        <f>+D51</f>
        <v>0.31</v>
      </c>
      <c r="E52" s="145">
        <v>0.36899999999999999</v>
      </c>
      <c r="F52" s="37" t="s">
        <v>64</v>
      </c>
      <c r="G52" s="154">
        <f t="shared" ref="G52" si="43">IF(E52&lt;0.12,"NA",IF(E52&gt;=0.12,0.2*E52))</f>
        <v>7.3800000000000004E-2</v>
      </c>
      <c r="H52" s="154"/>
      <c r="I52" s="154">
        <v>0.48599999999999999</v>
      </c>
      <c r="J52" s="154"/>
      <c r="K52" s="145">
        <f t="shared" ref="K52" si="44">ROUND(+IF(E52&lt;0.12,(I53),(IF(E52&gt;=0.12,((I52+2*I53+I54)/4)))),3)</f>
        <v>0.434</v>
      </c>
      <c r="L52" s="145">
        <f>ROUND(+(D52+D54)/2*(C54-C52),3)</f>
        <v>0.155</v>
      </c>
      <c r="M52" s="148">
        <f>ROUND(+K52*L52,4)</f>
        <v>6.7299999999999999E-2</v>
      </c>
      <c r="N52" s="151">
        <f>ROUND(+M52/$M$86*100,1)</f>
        <v>5.2</v>
      </c>
      <c r="O52" s="154"/>
      <c r="P52" s="157"/>
    </row>
    <row r="53" spans="1:16" s="3" customFormat="1" ht="14.1" customHeight="1" x14ac:dyDescent="0.2">
      <c r="A53" s="11"/>
      <c r="B53" s="161"/>
      <c r="C53" s="164"/>
      <c r="D53" s="146"/>
      <c r="E53" s="146"/>
      <c r="F53" s="38" t="s">
        <v>65</v>
      </c>
      <c r="G53" s="164">
        <f t="shared" ref="G53" si="45">IF(E52&lt;0.12,0.6*E52,IF(E52&gt;=0.12,0.6*E52))</f>
        <v>0.22139999999999999</v>
      </c>
      <c r="H53" s="164"/>
      <c r="I53" s="155">
        <v>0.41799999999999998</v>
      </c>
      <c r="J53" s="155"/>
      <c r="K53" s="146"/>
      <c r="L53" s="146"/>
      <c r="M53" s="149"/>
      <c r="N53" s="152"/>
      <c r="O53" s="155"/>
      <c r="P53" s="158"/>
    </row>
    <row r="54" spans="1:16" s="3" customFormat="1" ht="13.9" customHeight="1" thickBot="1" x14ac:dyDescent="0.25">
      <c r="A54" s="11"/>
      <c r="B54" s="162"/>
      <c r="C54" s="41">
        <f>+C52+$P$8</f>
        <v>11.17</v>
      </c>
      <c r="D54" s="39">
        <v>0.311</v>
      </c>
      <c r="E54" s="147"/>
      <c r="F54" s="40" t="s">
        <v>66</v>
      </c>
      <c r="G54" s="167">
        <f t="shared" ref="G54" si="46">IF(E52&lt;0.12,"NA",IF(E52&gt;=0.12,0.8*E52))</f>
        <v>0.29520000000000002</v>
      </c>
      <c r="H54" s="167"/>
      <c r="I54" s="156">
        <v>0.41299999999999998</v>
      </c>
      <c r="J54" s="156"/>
      <c r="K54" s="147"/>
      <c r="L54" s="147"/>
      <c r="M54" s="150"/>
      <c r="N54" s="153"/>
      <c r="O54" s="156"/>
      <c r="P54" s="159"/>
    </row>
    <row r="55" spans="1:16" s="3" customFormat="1" ht="14.1" customHeight="1" x14ac:dyDescent="0.2">
      <c r="A55" s="11"/>
      <c r="B55" s="160">
        <v>14</v>
      </c>
      <c r="C55" s="163">
        <f>+C54</f>
        <v>11.17</v>
      </c>
      <c r="D55" s="145">
        <f>+D54</f>
        <v>0.311</v>
      </c>
      <c r="E55" s="145">
        <v>0.30299999999999999</v>
      </c>
      <c r="F55" s="37" t="s">
        <v>64</v>
      </c>
      <c r="G55" s="154">
        <f t="shared" ref="G55" si="47">IF(E55&lt;0.12,"NA",IF(E55&gt;=0.12,0.2*E55))</f>
        <v>6.0600000000000001E-2</v>
      </c>
      <c r="H55" s="154"/>
      <c r="I55" s="154">
        <v>0.51800000000000002</v>
      </c>
      <c r="J55" s="154"/>
      <c r="K55" s="145">
        <f t="shared" ref="K55" si="48">ROUND(+IF(E55&lt;0.12,(I56),(IF(E55&gt;=0.12,((I55+2*I56+I57)/4)))),3)</f>
        <v>0.48199999999999998</v>
      </c>
      <c r="L55" s="145">
        <f>ROUND(+(D55+D57)/2*(C57-C55),3)</f>
        <v>0.153</v>
      </c>
      <c r="M55" s="148">
        <f>ROUND(+K55*L55,4)</f>
        <v>7.3700000000000002E-2</v>
      </c>
      <c r="N55" s="151">
        <f>ROUND(+M55/$M$86*100,1)</f>
        <v>5.7</v>
      </c>
      <c r="O55" s="154"/>
      <c r="P55" s="157"/>
    </row>
    <row r="56" spans="1:16" s="3" customFormat="1" ht="14.1" customHeight="1" x14ac:dyDescent="0.2">
      <c r="A56" s="11"/>
      <c r="B56" s="161"/>
      <c r="C56" s="164"/>
      <c r="D56" s="146"/>
      <c r="E56" s="146"/>
      <c r="F56" s="38" t="s">
        <v>65</v>
      </c>
      <c r="G56" s="164">
        <f t="shared" ref="G56" si="49">IF(E55&lt;0.12,0.6*E55,IF(E55&gt;=0.12,0.6*E55))</f>
        <v>0.18179999999999999</v>
      </c>
      <c r="H56" s="164"/>
      <c r="I56" s="155">
        <v>0.47299999999999998</v>
      </c>
      <c r="J56" s="155"/>
      <c r="K56" s="146"/>
      <c r="L56" s="146"/>
      <c r="M56" s="149"/>
      <c r="N56" s="152"/>
      <c r="O56" s="155"/>
      <c r="P56" s="158"/>
    </row>
    <row r="57" spans="1:16" s="3" customFormat="1" ht="13.9" customHeight="1" thickBot="1" x14ac:dyDescent="0.25">
      <c r="A57" s="11"/>
      <c r="B57" s="162"/>
      <c r="C57" s="41">
        <f>+C55+$P$8</f>
        <v>11.67</v>
      </c>
      <c r="D57" s="39">
        <v>0.30099999999999999</v>
      </c>
      <c r="E57" s="147"/>
      <c r="F57" s="40" t="s">
        <v>66</v>
      </c>
      <c r="G57" s="167">
        <f t="shared" ref="G57" si="50">IF(E55&lt;0.12,"NA",IF(E55&gt;=0.12,0.8*E55))</f>
        <v>0.2424</v>
      </c>
      <c r="H57" s="167"/>
      <c r="I57" s="147">
        <v>0.46400000000000002</v>
      </c>
      <c r="J57" s="147"/>
      <c r="K57" s="147"/>
      <c r="L57" s="147"/>
      <c r="M57" s="150"/>
      <c r="N57" s="153"/>
      <c r="O57" s="156"/>
      <c r="P57" s="159"/>
    </row>
    <row r="58" spans="1:16" s="3" customFormat="1" ht="14.1" customHeight="1" x14ac:dyDescent="0.2">
      <c r="A58" s="11"/>
      <c r="B58" s="160">
        <v>15</v>
      </c>
      <c r="C58" s="163">
        <f>+C57</f>
        <v>11.67</v>
      </c>
      <c r="D58" s="145">
        <f>+D57</f>
        <v>0.30099999999999999</v>
      </c>
      <c r="E58" s="145">
        <v>0.28499999999999998</v>
      </c>
      <c r="F58" s="37" t="s">
        <v>64</v>
      </c>
      <c r="G58" s="154">
        <f t="shared" ref="G58" si="51">IF(E58&lt;0.12,"NA",IF(E58&gt;=0.12,0.2*E58))</f>
        <v>5.6999999999999995E-2</v>
      </c>
      <c r="H58" s="154"/>
      <c r="I58" s="154">
        <v>0.57399999999999995</v>
      </c>
      <c r="J58" s="154"/>
      <c r="K58" s="145">
        <f t="shared" ref="K58" si="52">ROUND(+IF(E58&lt;0.12,(I59),(IF(E58&gt;=0.12,((I58+2*I59+I60)/4)))),3)</f>
        <v>0.52900000000000003</v>
      </c>
      <c r="L58" s="145">
        <f>ROUND(+(D58+D60)/2*(C60-C58),3)</f>
        <v>0.13700000000000001</v>
      </c>
      <c r="M58" s="148">
        <f>ROUND(+K58*L58,4)</f>
        <v>7.2499999999999995E-2</v>
      </c>
      <c r="N58" s="151">
        <f>ROUND(+M58/$M$86*100,1)</f>
        <v>5.6</v>
      </c>
      <c r="O58" s="154"/>
      <c r="P58" s="157"/>
    </row>
    <row r="59" spans="1:16" s="3" customFormat="1" ht="14.1" customHeight="1" x14ac:dyDescent="0.2">
      <c r="A59" s="11"/>
      <c r="B59" s="161"/>
      <c r="C59" s="164"/>
      <c r="D59" s="146"/>
      <c r="E59" s="146"/>
      <c r="F59" s="38" t="s">
        <v>65</v>
      </c>
      <c r="G59" s="164">
        <f t="shared" ref="G59" si="53">IF(E58&lt;0.12,0.6*E58,IF(E58&gt;=0.12,0.6*E58))</f>
        <v>0.17099999999999999</v>
      </c>
      <c r="H59" s="164"/>
      <c r="I59" s="155">
        <v>0.54700000000000004</v>
      </c>
      <c r="J59" s="155"/>
      <c r="K59" s="146"/>
      <c r="L59" s="146"/>
      <c r="M59" s="149"/>
      <c r="N59" s="152"/>
      <c r="O59" s="155"/>
      <c r="P59" s="158"/>
    </row>
    <row r="60" spans="1:16" s="3" customFormat="1" ht="13.9" customHeight="1" thickBot="1" x14ac:dyDescent="0.25">
      <c r="A60" s="11"/>
      <c r="B60" s="162"/>
      <c r="C60" s="41">
        <f>+C58+$P$8</f>
        <v>12.17</v>
      </c>
      <c r="D60" s="39">
        <v>0.245</v>
      </c>
      <c r="E60" s="147"/>
      <c r="F60" s="40" t="s">
        <v>66</v>
      </c>
      <c r="G60" s="167">
        <f t="shared" ref="G60" si="54">IF(E58&lt;0.12,"NA",IF(E58&gt;=0.12,0.8*E58))</f>
        <v>0.22799999999999998</v>
      </c>
      <c r="H60" s="167"/>
      <c r="I60" s="156">
        <v>0.44900000000000001</v>
      </c>
      <c r="J60" s="156"/>
      <c r="K60" s="147"/>
      <c r="L60" s="147"/>
      <c r="M60" s="150"/>
      <c r="N60" s="153"/>
      <c r="O60" s="156"/>
      <c r="P60" s="159"/>
    </row>
    <row r="61" spans="1:16" s="3" customFormat="1" ht="14.1" customHeight="1" x14ac:dyDescent="0.2">
      <c r="A61" s="11"/>
      <c r="B61" s="160">
        <v>16</v>
      </c>
      <c r="C61" s="163">
        <f>+C60</f>
        <v>12.17</v>
      </c>
      <c r="D61" s="145">
        <f>+D60</f>
        <v>0.245</v>
      </c>
      <c r="E61" s="170">
        <v>0.23300000000000001</v>
      </c>
      <c r="F61" s="37" t="s">
        <v>64</v>
      </c>
      <c r="G61" s="154">
        <f t="shared" ref="G61" si="55">IF(E61&lt;0.12,"NA",IF(E61&gt;=0.12,0.2*E61))</f>
        <v>4.6600000000000003E-2</v>
      </c>
      <c r="H61" s="154"/>
      <c r="I61" s="173">
        <v>0.49399999999999999</v>
      </c>
      <c r="J61" s="174"/>
      <c r="K61" s="145">
        <f t="shared" ref="K61" si="56">ROUND(+IF(E61&lt;0.12,(I62),(IF(E61&gt;=0.12,((I61+2*I62+I63)/4)))),3)</f>
        <v>0.42199999999999999</v>
      </c>
      <c r="L61" s="145">
        <f>ROUND(+(D61+D63)/2*(C63-C61),3)</f>
        <v>0.11</v>
      </c>
      <c r="M61" s="148">
        <f>ROUND(+K61*L61,4)</f>
        <v>4.6399999999999997E-2</v>
      </c>
      <c r="N61" s="151">
        <f>ROUND(+M61/$M$86*100,1)</f>
        <v>3.6</v>
      </c>
      <c r="O61" s="154"/>
      <c r="P61" s="157"/>
    </row>
    <row r="62" spans="1:16" s="3" customFormat="1" ht="14.1" customHeight="1" x14ac:dyDescent="0.2">
      <c r="A62" s="11"/>
      <c r="B62" s="161"/>
      <c r="C62" s="164"/>
      <c r="D62" s="146"/>
      <c r="E62" s="171"/>
      <c r="F62" s="38" t="s">
        <v>65</v>
      </c>
      <c r="G62" s="164">
        <f t="shared" ref="G62" si="57">IF(E61&lt;0.12,0.6*E61,IF(E61&gt;=0.12,0.6*E61))</f>
        <v>0.13980000000000001</v>
      </c>
      <c r="H62" s="164"/>
      <c r="I62" s="175">
        <v>0.372</v>
      </c>
      <c r="J62" s="176"/>
      <c r="K62" s="146"/>
      <c r="L62" s="146"/>
      <c r="M62" s="149"/>
      <c r="N62" s="152"/>
      <c r="O62" s="155"/>
      <c r="P62" s="158"/>
    </row>
    <row r="63" spans="1:16" s="3" customFormat="1" ht="13.9" customHeight="1" thickBot="1" x14ac:dyDescent="0.25">
      <c r="A63" s="11"/>
      <c r="B63" s="162"/>
      <c r="C63" s="41">
        <f>+C61+$P$8</f>
        <v>12.67</v>
      </c>
      <c r="D63" s="39">
        <v>0.19500000000000001</v>
      </c>
      <c r="E63" s="172"/>
      <c r="F63" s="40" t="s">
        <v>66</v>
      </c>
      <c r="G63" s="167">
        <f t="shared" ref="G63" si="58">IF(E61&lt;0.12,"NA",IF(E61&gt;=0.12,0.8*E61))</f>
        <v>0.18640000000000001</v>
      </c>
      <c r="H63" s="167"/>
      <c r="I63" s="177">
        <v>0.44800000000000001</v>
      </c>
      <c r="J63" s="178"/>
      <c r="K63" s="147"/>
      <c r="L63" s="147"/>
      <c r="M63" s="150"/>
      <c r="N63" s="153"/>
      <c r="O63" s="156"/>
      <c r="P63" s="159"/>
    </row>
    <row r="64" spans="1:16" s="3" customFormat="1" ht="14.1" customHeight="1" x14ac:dyDescent="0.2">
      <c r="A64" s="11"/>
      <c r="B64" s="160">
        <v>17</v>
      </c>
      <c r="C64" s="163">
        <f>+C63</f>
        <v>12.67</v>
      </c>
      <c r="D64" s="145">
        <f>+D63</f>
        <v>0.19500000000000001</v>
      </c>
      <c r="E64" s="145">
        <v>0.221</v>
      </c>
      <c r="F64" s="37" t="s">
        <v>64</v>
      </c>
      <c r="G64" s="154">
        <f t="shared" ref="G64" si="59">IF(E64&lt;0.12,"NA",IF(E64&gt;=0.12,0.2*E64))</f>
        <v>4.4200000000000003E-2</v>
      </c>
      <c r="H64" s="154"/>
      <c r="I64" s="154">
        <v>0.35599999999999998</v>
      </c>
      <c r="J64" s="154"/>
      <c r="K64" s="145">
        <f t="shared" ref="K64" si="60">ROUND(+IF(E64&lt;0.12,(I65),(IF(E64&gt;=0.12,((I64+2*I65+I66)/4)))),3)</f>
        <v>0.26400000000000001</v>
      </c>
      <c r="L64" s="145">
        <f>ROUND(+(D64+D66)/2*(C66-C64),3)</f>
        <v>0.122</v>
      </c>
      <c r="M64" s="148">
        <f>ROUND(+K64*L64,4)</f>
        <v>3.2199999999999999E-2</v>
      </c>
      <c r="N64" s="151">
        <f>ROUND(+M64/$M$86*100,1)</f>
        <v>2.5</v>
      </c>
      <c r="O64" s="154"/>
      <c r="P64" s="157"/>
    </row>
    <row r="65" spans="1:18" s="3" customFormat="1" ht="14.1" customHeight="1" x14ac:dyDescent="0.2">
      <c r="A65" s="11"/>
      <c r="B65" s="161"/>
      <c r="C65" s="164"/>
      <c r="D65" s="146"/>
      <c r="E65" s="146"/>
      <c r="F65" s="38" t="s">
        <v>65</v>
      </c>
      <c r="G65" s="164">
        <f t="shared" ref="G65" si="61">IF(E64&lt;0.12,0.6*E64,IF(E64&gt;=0.12,0.6*E64))</f>
        <v>0.1326</v>
      </c>
      <c r="H65" s="164"/>
      <c r="I65" s="155">
        <v>0.24399999999999999</v>
      </c>
      <c r="J65" s="155"/>
      <c r="K65" s="146"/>
      <c r="L65" s="146"/>
      <c r="M65" s="149"/>
      <c r="N65" s="152"/>
      <c r="O65" s="155"/>
      <c r="P65" s="158"/>
    </row>
    <row r="66" spans="1:18" s="3" customFormat="1" ht="13.9" customHeight="1" thickBot="1" x14ac:dyDescent="0.25">
      <c r="A66" s="11"/>
      <c r="B66" s="162"/>
      <c r="C66" s="41">
        <f>+C64+$P$8</f>
        <v>13.17</v>
      </c>
      <c r="D66" s="39">
        <v>0.29099999999999998</v>
      </c>
      <c r="E66" s="147"/>
      <c r="F66" s="40" t="s">
        <v>66</v>
      </c>
      <c r="G66" s="167">
        <f t="shared" ref="G66" si="62">IF(E64&lt;0.12,"NA",IF(E64&gt;=0.12,0.8*E64))</f>
        <v>0.17680000000000001</v>
      </c>
      <c r="H66" s="167"/>
      <c r="I66" s="156">
        <v>0.21299999999999999</v>
      </c>
      <c r="J66" s="156"/>
      <c r="K66" s="147"/>
      <c r="L66" s="147"/>
      <c r="M66" s="150"/>
      <c r="N66" s="153"/>
      <c r="O66" s="156"/>
      <c r="P66" s="159"/>
    </row>
    <row r="67" spans="1:18" s="3" customFormat="1" ht="14.1" customHeight="1" x14ac:dyDescent="0.2">
      <c r="A67" s="11"/>
      <c r="B67" s="160">
        <v>18</v>
      </c>
      <c r="C67" s="163">
        <f>+C66</f>
        <v>13.17</v>
      </c>
      <c r="D67" s="145">
        <f>+D66</f>
        <v>0.29099999999999998</v>
      </c>
      <c r="E67" s="145">
        <v>0.33800000000000002</v>
      </c>
      <c r="F67" s="37" t="s">
        <v>64</v>
      </c>
      <c r="G67" s="154">
        <f t="shared" ref="G67" si="63">IF(E67&lt;0.12,"NA",IF(E67&gt;=0.12,0.2*E67))</f>
        <v>6.7600000000000007E-2</v>
      </c>
      <c r="H67" s="154"/>
      <c r="I67" s="154">
        <v>0.29899999999999999</v>
      </c>
      <c r="J67" s="154"/>
      <c r="K67" s="145">
        <f t="shared" ref="K67" si="64">ROUND(+IF(E67&lt;0.12,(I68),(IF(E67&gt;=0.12,((I67+2*I68+I69)/4)))),3)</f>
        <v>0.27400000000000002</v>
      </c>
      <c r="L67" s="145">
        <f>ROUND(+(D67+D69)/2*(C69-C67),3)</f>
        <v>0.17299999999999999</v>
      </c>
      <c r="M67" s="148">
        <f>ROUND(+K67*L67,4)</f>
        <v>4.7399999999999998E-2</v>
      </c>
      <c r="N67" s="151">
        <f>ROUND(+M67/$M$86*100,1)</f>
        <v>3.7</v>
      </c>
      <c r="O67" s="154"/>
      <c r="P67" s="157"/>
    </row>
    <row r="68" spans="1:18" s="3" customFormat="1" ht="14.1" customHeight="1" x14ac:dyDescent="0.2">
      <c r="A68" s="11"/>
      <c r="B68" s="161"/>
      <c r="C68" s="164"/>
      <c r="D68" s="146"/>
      <c r="E68" s="146"/>
      <c r="F68" s="38" t="s">
        <v>65</v>
      </c>
      <c r="G68" s="164">
        <f t="shared" ref="G68" si="65">IF(E67&lt;0.12,0.6*E67,IF(E67&gt;=0.12,0.6*E67))</f>
        <v>0.20280000000000001</v>
      </c>
      <c r="H68" s="164"/>
      <c r="I68" s="146">
        <v>0.27300000000000002</v>
      </c>
      <c r="J68" s="146"/>
      <c r="K68" s="146"/>
      <c r="L68" s="146"/>
      <c r="M68" s="149"/>
      <c r="N68" s="152"/>
      <c r="O68" s="155"/>
      <c r="P68" s="158"/>
    </row>
    <row r="69" spans="1:18" s="3" customFormat="1" ht="13.9" customHeight="1" thickBot="1" x14ac:dyDescent="0.25">
      <c r="A69" s="11"/>
      <c r="B69" s="162"/>
      <c r="C69" s="41">
        <f>+C67+$P$8</f>
        <v>13.67</v>
      </c>
      <c r="D69" s="39">
        <v>0.39900000000000002</v>
      </c>
      <c r="E69" s="147"/>
      <c r="F69" s="40" t="s">
        <v>66</v>
      </c>
      <c r="G69" s="167">
        <f t="shared" ref="G69" si="66">IF(E67&lt;0.12,"NA",IF(E67&gt;=0.12,0.8*E67))</f>
        <v>0.27040000000000003</v>
      </c>
      <c r="H69" s="167"/>
      <c r="I69" s="156">
        <v>0.249</v>
      </c>
      <c r="J69" s="156"/>
      <c r="K69" s="147"/>
      <c r="L69" s="147"/>
      <c r="M69" s="150"/>
      <c r="N69" s="153"/>
      <c r="O69" s="156"/>
      <c r="P69" s="159"/>
    </row>
    <row r="70" spans="1:18" s="3" customFormat="1" ht="14.1" customHeight="1" x14ac:dyDescent="0.2">
      <c r="A70" s="11"/>
      <c r="B70" s="160">
        <v>19</v>
      </c>
      <c r="C70" s="163">
        <f>+C69</f>
        <v>13.67</v>
      </c>
      <c r="D70" s="145">
        <f>+D69</f>
        <v>0.39900000000000002</v>
      </c>
      <c r="E70" s="145">
        <v>0.45500000000000002</v>
      </c>
      <c r="F70" s="37" t="s">
        <v>64</v>
      </c>
      <c r="G70" s="154">
        <f t="shared" ref="G70" si="67">IF(E70&lt;0.12,"NA",IF(E70&gt;=0.12,0.2*E70))</f>
        <v>9.1000000000000011E-2</v>
      </c>
      <c r="H70" s="154"/>
      <c r="I70" s="165">
        <v>0.27600000000000002</v>
      </c>
      <c r="J70" s="165"/>
      <c r="K70" s="145">
        <f t="shared" ref="K70" si="68">ROUND(+IF(E70&lt;0.12,(I71),(IF(E70&gt;=0.12,((I70+2*I71+I72)/4)))),3)</f>
        <v>0.25700000000000001</v>
      </c>
      <c r="L70" s="145">
        <f>ROUND(+(D70+D72)/2*(C72-C70),3)</f>
        <v>0.21</v>
      </c>
      <c r="M70" s="148">
        <f>ROUND(+K70*L70,4)</f>
        <v>5.3999999999999999E-2</v>
      </c>
      <c r="N70" s="151">
        <f>ROUND(+M70/$M$86*100,1)</f>
        <v>4.2</v>
      </c>
      <c r="O70" s="154"/>
      <c r="P70" s="157"/>
    </row>
    <row r="71" spans="1:18" s="3" customFormat="1" ht="14.1" customHeight="1" x14ac:dyDescent="0.2">
      <c r="A71" s="11"/>
      <c r="B71" s="161"/>
      <c r="C71" s="164"/>
      <c r="D71" s="146"/>
      <c r="E71" s="146"/>
      <c r="F71" s="38" t="s">
        <v>65</v>
      </c>
      <c r="G71" s="164">
        <f t="shared" ref="G71" si="69">IF(E70&lt;0.12,0.6*E70,IF(E70&gt;=0.12,0.6*E70))</f>
        <v>0.27300000000000002</v>
      </c>
      <c r="H71" s="164"/>
      <c r="I71" s="166">
        <v>0.255</v>
      </c>
      <c r="J71" s="166"/>
      <c r="K71" s="146"/>
      <c r="L71" s="146"/>
      <c r="M71" s="149"/>
      <c r="N71" s="152"/>
      <c r="O71" s="155"/>
      <c r="P71" s="158"/>
    </row>
    <row r="72" spans="1:18" s="3" customFormat="1" ht="13.9" customHeight="1" thickBot="1" x14ac:dyDescent="0.25">
      <c r="A72" s="11"/>
      <c r="B72" s="162"/>
      <c r="C72" s="41">
        <f>+C70+$P$8</f>
        <v>14.17</v>
      </c>
      <c r="D72" s="39">
        <v>0.439</v>
      </c>
      <c r="E72" s="147"/>
      <c r="F72" s="40" t="s">
        <v>66</v>
      </c>
      <c r="G72" s="167">
        <f t="shared" ref="G72" si="70">IF(E70&lt;0.12,"NA",IF(E70&gt;=0.12,0.8*E70))</f>
        <v>0.36400000000000005</v>
      </c>
      <c r="H72" s="167"/>
      <c r="I72" s="169">
        <v>0.24099999999999999</v>
      </c>
      <c r="J72" s="169"/>
      <c r="K72" s="147"/>
      <c r="L72" s="147"/>
      <c r="M72" s="150"/>
      <c r="N72" s="153"/>
      <c r="O72" s="156"/>
      <c r="P72" s="159"/>
    </row>
    <row r="73" spans="1:18" s="3" customFormat="1" ht="14.1" customHeight="1" x14ac:dyDescent="0.2">
      <c r="A73" s="11"/>
      <c r="B73" s="160">
        <v>20</v>
      </c>
      <c r="C73" s="163">
        <f>+C72</f>
        <v>14.17</v>
      </c>
      <c r="D73" s="145">
        <f>+D72</f>
        <v>0.439</v>
      </c>
      <c r="E73" s="145">
        <v>0.42799999999999999</v>
      </c>
      <c r="F73" s="37" t="s">
        <v>64</v>
      </c>
      <c r="G73" s="154">
        <f t="shared" ref="G73" si="71">IF(E73&lt;0.12,"NA",IF(E73&gt;=0.12,0.2*E73))</f>
        <v>8.5600000000000009E-2</v>
      </c>
      <c r="H73" s="154"/>
      <c r="I73" s="165">
        <v>0.152</v>
      </c>
      <c r="J73" s="165"/>
      <c r="K73" s="145">
        <f t="shared" ref="K73" si="72">ROUND(+IF(E73&lt;0.12,(I74),(IF(E73&gt;=0.12,((I73+2*I74+I75)/4)))),3)</f>
        <v>0.127</v>
      </c>
      <c r="L73" s="145">
        <f>ROUND(+(D73+D75)/2*(C75-C73),3)</f>
        <v>0.29499999999999998</v>
      </c>
      <c r="M73" s="148">
        <f>ROUND(+K73*L73,4)</f>
        <v>3.7499999999999999E-2</v>
      </c>
      <c r="N73" s="151">
        <f>ROUND(+M73/$M$86*100,1)</f>
        <v>2.9</v>
      </c>
      <c r="O73" s="154"/>
      <c r="P73" s="157"/>
    </row>
    <row r="74" spans="1:18" s="3" customFormat="1" ht="14.1" customHeight="1" x14ac:dyDescent="0.2">
      <c r="A74" s="11"/>
      <c r="B74" s="161"/>
      <c r="C74" s="164"/>
      <c r="D74" s="146"/>
      <c r="E74" s="146"/>
      <c r="F74" s="38" t="s">
        <v>65</v>
      </c>
      <c r="G74" s="164">
        <f t="shared" ref="G74" si="73">IF(E73&lt;0.12,0.6*E73,IF(E73&gt;=0.12,0.6*E73))</f>
        <v>0.25679999999999997</v>
      </c>
      <c r="H74" s="164"/>
      <c r="I74" s="166">
        <v>0.129</v>
      </c>
      <c r="J74" s="166"/>
      <c r="K74" s="146"/>
      <c r="L74" s="146"/>
      <c r="M74" s="149"/>
      <c r="N74" s="152"/>
      <c r="O74" s="155"/>
      <c r="P74" s="158"/>
    </row>
    <row r="75" spans="1:18" s="3" customFormat="1" ht="13.9" customHeight="1" thickBot="1" x14ac:dyDescent="0.25">
      <c r="A75" s="11"/>
      <c r="B75" s="269"/>
      <c r="C75" s="52">
        <f>+C73+0.7</f>
        <v>14.87</v>
      </c>
      <c r="D75" s="53">
        <v>0.40500000000000003</v>
      </c>
      <c r="E75" s="264"/>
      <c r="F75" s="54" t="s">
        <v>66</v>
      </c>
      <c r="G75" s="270">
        <f t="shared" ref="G75" si="74">IF(E73&lt;0.12,"NA",IF(E73&gt;=0.12,0.8*E73))</f>
        <v>0.34240000000000004</v>
      </c>
      <c r="H75" s="270"/>
      <c r="I75" s="271">
        <v>9.8000000000000004E-2</v>
      </c>
      <c r="J75" s="271"/>
      <c r="K75" s="264"/>
      <c r="L75" s="264"/>
      <c r="M75" s="265"/>
      <c r="N75" s="266"/>
      <c r="O75" s="267"/>
      <c r="P75" s="268"/>
    </row>
    <row r="76" spans="1:18" s="3" customFormat="1" ht="14.1" customHeight="1" x14ac:dyDescent="0.25">
      <c r="A76" s="11"/>
      <c r="B76" s="139">
        <f>+B43</f>
        <v>10</v>
      </c>
      <c r="C76" s="130">
        <f>+C43</f>
        <v>9.17</v>
      </c>
      <c r="D76" s="127">
        <f>+D43</f>
        <v>0.47</v>
      </c>
      <c r="E76" s="127">
        <f>+E43</f>
        <v>0.46500000000000002</v>
      </c>
      <c r="F76" s="43" t="s">
        <v>30</v>
      </c>
      <c r="G76" s="143"/>
      <c r="H76" s="143"/>
      <c r="I76" s="144">
        <v>0.68</v>
      </c>
      <c r="J76" s="144"/>
      <c r="K76" s="127">
        <f>ROUND(+AVERAGE(I76:J85),3)</f>
        <v>0.63800000000000001</v>
      </c>
      <c r="L76" s="130">
        <f>ROUND(+(D76+D81)/2*(C81-C76),3)</f>
        <v>0.223</v>
      </c>
      <c r="M76" s="131">
        <f>ROUND(+K76*L76,4)</f>
        <v>0.14230000000000001</v>
      </c>
      <c r="N76" s="130">
        <f>ROUND(+M76/$M$86*100,1)</f>
        <v>11</v>
      </c>
      <c r="O76" s="130"/>
      <c r="P76" s="134"/>
    </row>
    <row r="77" spans="1:18" s="3" customFormat="1" ht="14.1" customHeight="1" x14ac:dyDescent="0.25">
      <c r="A77" s="11"/>
      <c r="B77" s="123"/>
      <c r="C77" s="128"/>
      <c r="D77" s="125"/>
      <c r="E77" s="125"/>
      <c r="F77" s="44" t="s">
        <v>67</v>
      </c>
      <c r="G77" s="119">
        <f>+ROUND(0.1*$E$76,2)</f>
        <v>0.05</v>
      </c>
      <c r="H77" s="119"/>
      <c r="I77" s="120">
        <v>0.67400000000000004</v>
      </c>
      <c r="J77" s="120"/>
      <c r="K77" s="128"/>
      <c r="L77" s="128"/>
      <c r="M77" s="132"/>
      <c r="N77" s="128"/>
      <c r="O77" s="128"/>
      <c r="P77" s="135"/>
      <c r="R77" s="45"/>
    </row>
    <row r="78" spans="1:18" s="3" customFormat="1" ht="14.1" customHeight="1" x14ac:dyDescent="0.25">
      <c r="A78" s="11"/>
      <c r="B78" s="123"/>
      <c r="C78" s="128"/>
      <c r="D78" s="125"/>
      <c r="E78" s="125"/>
      <c r="F78" s="44" t="s">
        <v>64</v>
      </c>
      <c r="G78" s="119">
        <f>+ROUND(0.2*$E$76,2)</f>
        <v>0.09</v>
      </c>
      <c r="H78" s="119"/>
      <c r="I78" s="120">
        <v>0.67800000000000005</v>
      </c>
      <c r="J78" s="120"/>
      <c r="K78" s="128"/>
      <c r="L78" s="128"/>
      <c r="M78" s="132"/>
      <c r="N78" s="128"/>
      <c r="O78" s="128"/>
      <c r="P78" s="135"/>
      <c r="R78" s="45"/>
    </row>
    <row r="79" spans="1:18" s="3" customFormat="1" ht="14.1" customHeight="1" x14ac:dyDescent="0.25">
      <c r="A79" s="11"/>
      <c r="B79" s="123"/>
      <c r="C79" s="128"/>
      <c r="D79" s="125"/>
      <c r="E79" s="125"/>
      <c r="F79" s="44" t="s">
        <v>68</v>
      </c>
      <c r="G79" s="119">
        <f>+ROUND(0.3*$E$76,2)</f>
        <v>0.14000000000000001</v>
      </c>
      <c r="H79" s="119"/>
      <c r="I79" s="120">
        <v>0.67800000000000005</v>
      </c>
      <c r="J79" s="120"/>
      <c r="K79" s="128"/>
      <c r="L79" s="128"/>
      <c r="M79" s="132"/>
      <c r="N79" s="128"/>
      <c r="O79" s="128"/>
      <c r="P79" s="135"/>
      <c r="R79" s="45"/>
    </row>
    <row r="80" spans="1:18" s="3" customFormat="1" ht="14.1" customHeight="1" x14ac:dyDescent="0.25">
      <c r="A80" s="11"/>
      <c r="B80" s="123"/>
      <c r="C80" s="128"/>
      <c r="D80" s="125"/>
      <c r="E80" s="125"/>
      <c r="F80" s="44" t="s">
        <v>69</v>
      </c>
      <c r="G80" s="119">
        <f>+ROUND(0.4*$E$76,2)</f>
        <v>0.19</v>
      </c>
      <c r="H80" s="119"/>
      <c r="I80" s="120">
        <v>0.67200000000000004</v>
      </c>
      <c r="J80" s="120"/>
      <c r="K80" s="128"/>
      <c r="L80" s="128"/>
      <c r="M80" s="132"/>
      <c r="N80" s="128"/>
      <c r="O80" s="128"/>
      <c r="P80" s="135"/>
      <c r="R80" s="45"/>
    </row>
    <row r="81" spans="1:18" s="3" customFormat="1" ht="14.1" customHeight="1" x14ac:dyDescent="0.25">
      <c r="A81" s="11"/>
      <c r="B81" s="123"/>
      <c r="C81" s="128">
        <f>+C45</f>
        <v>9.67</v>
      </c>
      <c r="D81" s="125">
        <f>+D45</f>
        <v>0.42099999999999999</v>
      </c>
      <c r="E81" s="125"/>
      <c r="F81" s="44" t="s">
        <v>29</v>
      </c>
      <c r="G81" s="119">
        <f>+ROUND(0.5*$E$76,2)</f>
        <v>0.23</v>
      </c>
      <c r="H81" s="119"/>
      <c r="I81" s="120">
        <v>0.66900000000000004</v>
      </c>
      <c r="J81" s="120"/>
      <c r="K81" s="128"/>
      <c r="L81" s="128"/>
      <c r="M81" s="132"/>
      <c r="N81" s="128"/>
      <c r="O81" s="128"/>
      <c r="P81" s="135"/>
      <c r="R81" s="45"/>
    </row>
    <row r="82" spans="1:18" s="3" customFormat="1" ht="14.1" customHeight="1" x14ac:dyDescent="0.25">
      <c r="A82" s="11"/>
      <c r="B82" s="123"/>
      <c r="C82" s="128"/>
      <c r="D82" s="125"/>
      <c r="E82" s="125"/>
      <c r="F82" s="44" t="s">
        <v>65</v>
      </c>
      <c r="G82" s="119">
        <f>+ROUND(0.6*$E$76,2)</f>
        <v>0.28000000000000003</v>
      </c>
      <c r="H82" s="119"/>
      <c r="I82" s="120">
        <v>0.65800000000000003</v>
      </c>
      <c r="J82" s="120"/>
      <c r="K82" s="128"/>
      <c r="L82" s="128"/>
      <c r="M82" s="132"/>
      <c r="N82" s="128"/>
      <c r="O82" s="128"/>
      <c r="P82" s="135"/>
      <c r="R82" s="45"/>
    </row>
    <row r="83" spans="1:18" s="3" customFormat="1" ht="14.1" customHeight="1" x14ac:dyDescent="0.25">
      <c r="A83" s="11"/>
      <c r="B83" s="123"/>
      <c r="C83" s="128"/>
      <c r="D83" s="125"/>
      <c r="E83" s="125"/>
      <c r="F83" s="44" t="s">
        <v>70</v>
      </c>
      <c r="G83" s="119">
        <f>+ROUND(0.7*$E$76,2)</f>
        <v>0.33</v>
      </c>
      <c r="H83" s="119"/>
      <c r="I83" s="120">
        <v>0.64600000000000002</v>
      </c>
      <c r="J83" s="120"/>
      <c r="K83" s="128"/>
      <c r="L83" s="128"/>
      <c r="M83" s="132"/>
      <c r="N83" s="128"/>
      <c r="O83" s="128"/>
      <c r="P83" s="135"/>
      <c r="R83" s="45"/>
    </row>
    <row r="84" spans="1:18" s="3" customFormat="1" ht="14.1" customHeight="1" x14ac:dyDescent="0.25">
      <c r="A84" s="11"/>
      <c r="B84" s="123"/>
      <c r="C84" s="128"/>
      <c r="D84" s="125"/>
      <c r="E84" s="125"/>
      <c r="F84" s="44" t="s">
        <v>66</v>
      </c>
      <c r="G84" s="119">
        <f>+ROUND(0.8*$E$76,2)</f>
        <v>0.37</v>
      </c>
      <c r="H84" s="119"/>
      <c r="I84" s="120">
        <v>0.53800000000000003</v>
      </c>
      <c r="J84" s="120"/>
      <c r="K84" s="128"/>
      <c r="L84" s="128"/>
      <c r="M84" s="132"/>
      <c r="N84" s="128"/>
      <c r="O84" s="128"/>
      <c r="P84" s="135"/>
      <c r="R84" s="45"/>
    </row>
    <row r="85" spans="1:18" s="3" customFormat="1" ht="15.75" thickBot="1" x14ac:dyDescent="0.3">
      <c r="A85" s="11"/>
      <c r="B85" s="124"/>
      <c r="C85" s="129"/>
      <c r="D85" s="126"/>
      <c r="E85" s="126"/>
      <c r="F85" s="46" t="s">
        <v>71</v>
      </c>
      <c r="G85" s="121">
        <f>+ROUND(0.9*$E$76,2)</f>
        <v>0.42</v>
      </c>
      <c r="H85" s="121"/>
      <c r="I85" s="122">
        <v>0.48399999999999999</v>
      </c>
      <c r="J85" s="122"/>
      <c r="K85" s="129"/>
      <c r="L85" s="129"/>
      <c r="M85" s="133"/>
      <c r="N85" s="129"/>
      <c r="O85" s="129"/>
      <c r="P85" s="136"/>
      <c r="R85" s="45"/>
    </row>
    <row r="86" spans="1:18" s="3" customFormat="1" ht="12.75" customHeight="1" x14ac:dyDescent="0.2">
      <c r="A86" s="11"/>
      <c r="B86" s="105" t="s">
        <v>31</v>
      </c>
      <c r="C86" s="106"/>
      <c r="D86" s="106"/>
      <c r="E86" s="106"/>
      <c r="F86" s="106"/>
      <c r="G86" s="106"/>
      <c r="H86" s="106"/>
      <c r="I86" s="106"/>
      <c r="J86" s="106"/>
      <c r="K86" s="51">
        <f>ROUND(+M86/L86,3)</f>
        <v>0.42199999999999999</v>
      </c>
      <c r="L86" s="42">
        <f>SUM(L16:L85)</f>
        <v>3.07</v>
      </c>
      <c r="M86" s="14">
        <f>SUM(M16:M85)</f>
        <v>1.2952000000000001</v>
      </c>
      <c r="N86" s="12">
        <f>ROUND(SUM(N16:N85),0)</f>
        <v>100</v>
      </c>
      <c r="O86" s="109" t="s">
        <v>32</v>
      </c>
      <c r="P86" s="111"/>
    </row>
    <row r="87" spans="1:18" s="3" customFormat="1" ht="15" customHeight="1" thickBot="1" x14ac:dyDescent="0.25">
      <c r="A87" s="11"/>
      <c r="B87" s="107"/>
      <c r="C87" s="108"/>
      <c r="D87" s="108"/>
      <c r="E87" s="108"/>
      <c r="F87" s="108"/>
      <c r="G87" s="108"/>
      <c r="H87" s="108"/>
      <c r="I87" s="108"/>
      <c r="J87" s="108"/>
      <c r="K87" s="13" t="s">
        <v>33</v>
      </c>
      <c r="L87" s="13" t="s">
        <v>49</v>
      </c>
      <c r="M87" s="13" t="s">
        <v>50</v>
      </c>
      <c r="N87" s="13" t="s">
        <v>34</v>
      </c>
      <c r="O87" s="110"/>
      <c r="P87" s="112"/>
    </row>
    <row r="88" spans="1:18" ht="57" customHeight="1" thickBot="1" x14ac:dyDescent="0.3">
      <c r="A88" s="47"/>
      <c r="B88" s="113" t="s">
        <v>28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5"/>
    </row>
    <row r="89" spans="1:18" ht="15" customHeight="1" thickBot="1" x14ac:dyDescent="0.3">
      <c r="A89" s="5"/>
      <c r="B89" s="116" t="s">
        <v>72</v>
      </c>
      <c r="C89" s="117"/>
      <c r="D89" s="117"/>
      <c r="E89" s="117"/>
      <c r="F89" s="117"/>
      <c r="G89" s="117" t="s">
        <v>73</v>
      </c>
      <c r="H89" s="117"/>
      <c r="I89" s="117"/>
      <c r="J89" s="117"/>
      <c r="K89" s="117"/>
      <c r="L89" s="117"/>
      <c r="M89" s="117" t="s">
        <v>74</v>
      </c>
      <c r="N89" s="117"/>
      <c r="O89" s="117"/>
      <c r="P89" s="118"/>
    </row>
    <row r="90" spans="1:18" ht="15" customHeight="1" thickBot="1" x14ac:dyDescent="0.3">
      <c r="A90" s="5"/>
      <c r="B90" s="79"/>
      <c r="C90" s="80"/>
      <c r="D90" s="80"/>
      <c r="E90" s="80"/>
      <c r="F90" s="80"/>
      <c r="G90" s="80"/>
      <c r="H90" s="80"/>
      <c r="I90" s="81"/>
      <c r="J90" s="85" t="s">
        <v>52</v>
      </c>
      <c r="K90" s="86"/>
      <c r="L90" s="86"/>
      <c r="M90" s="86"/>
      <c r="N90" s="86"/>
      <c r="O90" s="86"/>
      <c r="P90" s="87"/>
    </row>
    <row r="91" spans="1:18" ht="18.600000000000001" customHeight="1" thickBot="1" x14ac:dyDescent="0.3">
      <c r="A91" s="6"/>
      <c r="B91" s="79"/>
      <c r="C91" s="80"/>
      <c r="D91" s="80"/>
      <c r="E91" s="80"/>
      <c r="F91" s="80"/>
      <c r="G91" s="80"/>
      <c r="H91" s="80"/>
      <c r="I91" s="81"/>
      <c r="J91" s="48" t="s">
        <v>75</v>
      </c>
      <c r="K91" s="88" t="s">
        <v>86</v>
      </c>
      <c r="L91" s="88"/>
      <c r="M91" s="88"/>
      <c r="N91" s="88"/>
      <c r="O91" s="88"/>
      <c r="P91" s="89"/>
    </row>
    <row r="92" spans="1:18" ht="60" customHeight="1" thickBot="1" x14ac:dyDescent="0.3">
      <c r="A92" s="10"/>
      <c r="B92" s="79"/>
      <c r="C92" s="80"/>
      <c r="D92" s="80"/>
      <c r="E92" s="80"/>
      <c r="F92" s="80"/>
      <c r="G92" s="80"/>
      <c r="H92" s="80"/>
      <c r="I92" s="81"/>
      <c r="J92" s="90" t="s">
        <v>94</v>
      </c>
      <c r="K92" s="91"/>
      <c r="L92" s="91"/>
      <c r="M92" s="91"/>
      <c r="N92" s="91"/>
      <c r="O92" s="91"/>
      <c r="P92" s="92"/>
    </row>
    <row r="93" spans="1:18" ht="15" customHeight="1" thickBot="1" x14ac:dyDescent="0.3">
      <c r="A93" s="5"/>
      <c r="B93" s="79"/>
      <c r="C93" s="80"/>
      <c r="D93" s="80"/>
      <c r="E93" s="80"/>
      <c r="F93" s="80"/>
      <c r="G93" s="80"/>
      <c r="H93" s="80"/>
      <c r="I93" s="81"/>
      <c r="J93" s="93" t="s">
        <v>35</v>
      </c>
      <c r="K93" s="94"/>
      <c r="L93" s="94"/>
      <c r="M93" s="94"/>
      <c r="N93" s="95"/>
      <c r="O93" s="96">
        <v>6.15</v>
      </c>
      <c r="P93" s="97"/>
    </row>
    <row r="94" spans="1:18" ht="15" customHeight="1" thickBot="1" x14ac:dyDescent="0.3">
      <c r="A94" s="5"/>
      <c r="B94" s="79"/>
      <c r="C94" s="80"/>
      <c r="D94" s="80"/>
      <c r="E94" s="80"/>
      <c r="F94" s="80"/>
      <c r="G94" s="80"/>
      <c r="H94" s="80"/>
      <c r="I94" s="80"/>
      <c r="J94" s="98" t="s">
        <v>51</v>
      </c>
      <c r="K94" s="99"/>
      <c r="L94" s="99"/>
      <c r="M94" s="99"/>
      <c r="N94" s="99"/>
      <c r="O94" s="100">
        <v>1.6274999999999999</v>
      </c>
      <c r="P94" s="101"/>
    </row>
    <row r="95" spans="1:18" ht="22.5" customHeight="1" thickBot="1" x14ac:dyDescent="0.3">
      <c r="A95" s="5"/>
      <c r="B95" s="82"/>
      <c r="C95" s="83"/>
      <c r="D95" s="83"/>
      <c r="E95" s="83"/>
      <c r="F95" s="83"/>
      <c r="G95" s="83"/>
      <c r="H95" s="83"/>
      <c r="I95" s="84"/>
      <c r="J95" s="102" t="s">
        <v>76</v>
      </c>
      <c r="K95" s="103"/>
      <c r="L95" s="103"/>
      <c r="M95" s="103"/>
      <c r="N95" s="103"/>
      <c r="O95" s="103"/>
      <c r="P95" s="104"/>
    </row>
    <row r="96" spans="1:18" ht="14.45" customHeight="1" thickBot="1" x14ac:dyDescent="0.3">
      <c r="A96" s="7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2"/>
    </row>
    <row r="97" spans="1:16" s="3" customFormat="1" ht="14.1" customHeight="1" thickBot="1" x14ac:dyDescent="0.3">
      <c r="A97" s="11" t="s">
        <v>36</v>
      </c>
      <c r="B97" s="73" t="s">
        <v>36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4"/>
    </row>
    <row r="98" spans="1:16" s="3" customFormat="1" ht="154.5" customHeight="1" thickBot="1" x14ac:dyDescent="0.3">
      <c r="A98" s="55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7"/>
    </row>
    <row r="99" spans="1:16" s="9" customFormat="1" ht="13.9" customHeight="1" thickBot="1" x14ac:dyDescent="0.3">
      <c r="A99" s="8" t="s">
        <v>77</v>
      </c>
      <c r="B99" s="78" t="s">
        <v>91</v>
      </c>
      <c r="C99" s="66"/>
      <c r="D99" s="66"/>
      <c r="E99" s="66"/>
      <c r="F99" s="66"/>
      <c r="G99" s="66"/>
      <c r="H99" s="66"/>
      <c r="I99" s="66"/>
      <c r="J99" s="66"/>
      <c r="K99" s="66"/>
      <c r="L99" s="67"/>
      <c r="M99" s="78" t="s">
        <v>78</v>
      </c>
      <c r="N99" s="66"/>
      <c r="O99" s="66"/>
      <c r="P99" s="67"/>
    </row>
    <row r="100" spans="1:16" s="9" customFormat="1" ht="33.75" customHeight="1" thickBot="1" x14ac:dyDescent="0.3">
      <c r="A100" s="8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7"/>
    </row>
    <row r="101" spans="1:16" s="3" customFormat="1" ht="15.75" customHeight="1" thickBot="1" x14ac:dyDescent="0.25">
      <c r="A101" s="68" t="s">
        <v>37</v>
      </c>
      <c r="B101" s="69"/>
      <c r="C101" s="69"/>
      <c r="D101" s="69" t="s">
        <v>89</v>
      </c>
      <c r="E101" s="69"/>
      <c r="F101" s="69"/>
      <c r="G101" s="69"/>
      <c r="H101" s="69"/>
      <c r="I101" s="69"/>
      <c r="J101" s="69" t="s">
        <v>38</v>
      </c>
      <c r="K101" s="69"/>
      <c r="L101" s="69"/>
      <c r="M101" s="69"/>
      <c r="N101" s="69"/>
      <c r="O101" s="69"/>
      <c r="P101" s="70"/>
    </row>
  </sheetData>
  <mergeCells count="426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K61:K63"/>
    <mergeCell ref="L61:L63"/>
    <mergeCell ref="M61:M63"/>
    <mergeCell ref="N61:N63"/>
    <mergeCell ref="O61:O63"/>
    <mergeCell ref="P61:P63"/>
    <mergeCell ref="B61:B63"/>
    <mergeCell ref="C61:C62"/>
    <mergeCell ref="D61:D62"/>
    <mergeCell ref="E61:E63"/>
    <mergeCell ref="G61:H61"/>
    <mergeCell ref="I61:J61"/>
    <mergeCell ref="G62:H62"/>
    <mergeCell ref="I62:J62"/>
    <mergeCell ref="G63:H63"/>
    <mergeCell ref="I63:J63"/>
    <mergeCell ref="K64:K66"/>
    <mergeCell ref="L64:L66"/>
    <mergeCell ref="M64:M66"/>
    <mergeCell ref="N64:N66"/>
    <mergeCell ref="O64:O66"/>
    <mergeCell ref="P64:P66"/>
    <mergeCell ref="B64:B66"/>
    <mergeCell ref="C64:C65"/>
    <mergeCell ref="D64:D65"/>
    <mergeCell ref="E64:E66"/>
    <mergeCell ref="G64:H64"/>
    <mergeCell ref="I64:J64"/>
    <mergeCell ref="G65:H65"/>
    <mergeCell ref="I65:J65"/>
    <mergeCell ref="G66:H66"/>
    <mergeCell ref="I66:J66"/>
    <mergeCell ref="K67:K69"/>
    <mergeCell ref="L67:L69"/>
    <mergeCell ref="M67:M69"/>
    <mergeCell ref="N67:N69"/>
    <mergeCell ref="O67:O69"/>
    <mergeCell ref="P67:P69"/>
    <mergeCell ref="B67:B69"/>
    <mergeCell ref="C67:C68"/>
    <mergeCell ref="D67:D68"/>
    <mergeCell ref="E67:E69"/>
    <mergeCell ref="G67:H67"/>
    <mergeCell ref="I67:J67"/>
    <mergeCell ref="G68:H68"/>
    <mergeCell ref="I68:J68"/>
    <mergeCell ref="G69:H69"/>
    <mergeCell ref="I69:J69"/>
    <mergeCell ref="K70:K72"/>
    <mergeCell ref="L70:L72"/>
    <mergeCell ref="M70:M72"/>
    <mergeCell ref="N70:N72"/>
    <mergeCell ref="O70:O72"/>
    <mergeCell ref="P70:P72"/>
    <mergeCell ref="B70:B72"/>
    <mergeCell ref="C70:C71"/>
    <mergeCell ref="D70:D71"/>
    <mergeCell ref="E70:E72"/>
    <mergeCell ref="G70:H70"/>
    <mergeCell ref="I70:J70"/>
    <mergeCell ref="G71:H71"/>
    <mergeCell ref="I71:J71"/>
    <mergeCell ref="G72:H72"/>
    <mergeCell ref="I72:J72"/>
    <mergeCell ref="K73:K75"/>
    <mergeCell ref="L73:L75"/>
    <mergeCell ref="M73:M75"/>
    <mergeCell ref="N73:N75"/>
    <mergeCell ref="O73:O75"/>
    <mergeCell ref="P73:P75"/>
    <mergeCell ref="B73:B75"/>
    <mergeCell ref="C73:C74"/>
    <mergeCell ref="D73:D74"/>
    <mergeCell ref="E73:E75"/>
    <mergeCell ref="G73:H73"/>
    <mergeCell ref="I73:J73"/>
    <mergeCell ref="G74:H74"/>
    <mergeCell ref="I74:J74"/>
    <mergeCell ref="G75:H75"/>
    <mergeCell ref="I75:J75"/>
    <mergeCell ref="G79:H79"/>
    <mergeCell ref="I79:J79"/>
    <mergeCell ref="G80:H80"/>
    <mergeCell ref="I80:J80"/>
    <mergeCell ref="C81:C85"/>
    <mergeCell ref="D81:D85"/>
    <mergeCell ref="G81:H81"/>
    <mergeCell ref="I81:J81"/>
    <mergeCell ref="G82:H82"/>
    <mergeCell ref="I82:J82"/>
    <mergeCell ref="C76:C80"/>
    <mergeCell ref="D76:D80"/>
    <mergeCell ref="E76:E85"/>
    <mergeCell ref="G76:H76"/>
    <mergeCell ref="I76:J76"/>
    <mergeCell ref="G77:H77"/>
    <mergeCell ref="I77:J77"/>
    <mergeCell ref="G78:H78"/>
    <mergeCell ref="I78:J78"/>
    <mergeCell ref="B86:J87"/>
    <mergeCell ref="O86:O87"/>
    <mergeCell ref="P86:P87"/>
    <mergeCell ref="B88:P88"/>
    <mergeCell ref="B89:F89"/>
    <mergeCell ref="G89:L89"/>
    <mergeCell ref="M89:P89"/>
    <mergeCell ref="G83:H83"/>
    <mergeCell ref="I83:J83"/>
    <mergeCell ref="G84:H84"/>
    <mergeCell ref="I84:J84"/>
    <mergeCell ref="G85:H85"/>
    <mergeCell ref="I85:J85"/>
    <mergeCell ref="K76:K85"/>
    <mergeCell ref="L76:L85"/>
    <mergeCell ref="M76:M85"/>
    <mergeCell ref="N76:N85"/>
    <mergeCell ref="O76:O85"/>
    <mergeCell ref="P76:P85"/>
    <mergeCell ref="B76:B85"/>
    <mergeCell ref="B90:I95"/>
    <mergeCell ref="J90:P90"/>
    <mergeCell ref="K91:P91"/>
    <mergeCell ref="J92:P92"/>
    <mergeCell ref="J93:N93"/>
    <mergeCell ref="O93:P93"/>
    <mergeCell ref="J94:N94"/>
    <mergeCell ref="O94:P94"/>
    <mergeCell ref="J95:P95"/>
    <mergeCell ref="B100:P100"/>
    <mergeCell ref="A101:C101"/>
    <mergeCell ref="D101:I101"/>
    <mergeCell ref="J101:K101"/>
    <mergeCell ref="L101:P101"/>
    <mergeCell ref="B96:P96"/>
    <mergeCell ref="B97:P97"/>
    <mergeCell ref="B98:L98"/>
    <mergeCell ref="M98:P98"/>
    <mergeCell ref="B99:L99"/>
    <mergeCell ref="M99:P99"/>
  </mergeCells>
  <printOptions horizontalCentered="1"/>
  <pageMargins left="0.35433070866141736" right="0.23622047244094491" top="0.74803149606299213" bottom="0.74803149606299213" header="0.19685039370078741" footer="0.31496062992125984"/>
  <pageSetup scale="76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60" min="1" max="15" man="1"/>
  </rowBreaks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104"/>
  <sheetViews>
    <sheetView view="pageBreakPreview" zoomScale="85" zoomScaleSheetLayoutView="85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5"/>
      <c r="B2" s="291"/>
      <c r="C2" s="292"/>
      <c r="D2" s="293"/>
      <c r="E2" s="254" t="s">
        <v>53</v>
      </c>
      <c r="F2" s="255"/>
      <c r="G2" s="255"/>
      <c r="H2" s="255"/>
      <c r="I2" s="255"/>
      <c r="J2" s="255"/>
      <c r="K2" s="255"/>
      <c r="L2" s="255"/>
      <c r="M2" s="255"/>
      <c r="N2" s="255"/>
      <c r="O2" s="294"/>
      <c r="P2" s="258"/>
    </row>
    <row r="3" spans="1:16" s="2" customFormat="1" ht="20.45" customHeight="1" thickBot="1" x14ac:dyDescent="0.3">
      <c r="A3" s="15"/>
      <c r="B3" s="295"/>
      <c r="C3" s="296"/>
      <c r="D3" s="297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98"/>
      <c r="P3" s="259"/>
    </row>
    <row r="4" spans="1:16" s="2" customFormat="1" ht="4.9000000000000004" customHeight="1" thickBot="1" x14ac:dyDescent="0.3">
      <c r="A4" s="1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04" customFormat="1" ht="29.25" customHeight="1" thickBot="1" x14ac:dyDescent="0.3">
      <c r="A5" s="302"/>
      <c r="B5" s="49" t="s">
        <v>0</v>
      </c>
      <c r="C5" s="261">
        <v>42920</v>
      </c>
      <c r="D5" s="244"/>
      <c r="E5" s="238" t="s">
        <v>54</v>
      </c>
      <c r="F5" s="239"/>
      <c r="G5" s="303">
        <v>4</v>
      </c>
      <c r="H5" s="243" t="s">
        <v>1</v>
      </c>
      <c r="I5" s="239"/>
      <c r="J5" s="299" t="s">
        <v>101</v>
      </c>
      <c r="K5" s="300"/>
      <c r="L5" s="300"/>
      <c r="M5" s="300"/>
      <c r="N5" s="300"/>
      <c r="O5" s="300"/>
      <c r="P5" s="301"/>
    </row>
    <row r="6" spans="1:16" s="17" customFormat="1" ht="11.25" customHeight="1" thickBot="1" x14ac:dyDescent="0.3">
      <c r="A6" s="16"/>
      <c r="B6" s="238" t="s">
        <v>2</v>
      </c>
      <c r="C6" s="239"/>
      <c r="D6" s="240" t="s">
        <v>81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82</v>
      </c>
      <c r="N6" s="245"/>
      <c r="O6" s="244" t="s">
        <v>83</v>
      </c>
      <c r="P6" s="246"/>
    </row>
    <row r="7" spans="1:16" s="17" customFormat="1" ht="14.1" customHeight="1" x14ac:dyDescent="0.25">
      <c r="A7" s="16"/>
      <c r="B7" s="247" t="s">
        <v>55</v>
      </c>
      <c r="C7" s="227"/>
      <c r="D7" s="227"/>
      <c r="E7" s="248"/>
      <c r="F7" s="249" t="s">
        <v>10</v>
      </c>
      <c r="G7" s="250"/>
      <c r="H7" s="251"/>
      <c r="I7" s="18">
        <v>0.42708333333333331</v>
      </c>
      <c r="J7" s="252" t="s">
        <v>84</v>
      </c>
      <c r="K7" s="253"/>
      <c r="L7" s="19">
        <v>1.17</v>
      </c>
      <c r="M7" s="247" t="s">
        <v>13</v>
      </c>
      <c r="N7" s="227"/>
      <c r="O7" s="227"/>
      <c r="P7" s="20">
        <v>10.45</v>
      </c>
    </row>
    <row r="8" spans="1:16" s="17" customFormat="1" ht="14.1" customHeight="1" thickBot="1" x14ac:dyDescent="0.3">
      <c r="A8" s="16"/>
      <c r="B8" s="216" t="s">
        <v>5</v>
      </c>
      <c r="C8" s="217"/>
      <c r="D8" s="217"/>
      <c r="E8" s="218"/>
      <c r="F8" s="21" t="s">
        <v>14</v>
      </c>
      <c r="G8" s="22"/>
      <c r="H8" s="23"/>
      <c r="I8" s="24">
        <v>0.51388888888888895</v>
      </c>
      <c r="J8" s="219" t="s">
        <v>85</v>
      </c>
      <c r="K8" s="220"/>
      <c r="L8" s="19">
        <v>1.19</v>
      </c>
      <c r="M8" s="221" t="s">
        <v>17</v>
      </c>
      <c r="N8" s="201"/>
      <c r="O8" s="201"/>
      <c r="P8" s="25">
        <v>0.5</v>
      </c>
    </row>
    <row r="9" spans="1:16" s="17" customFormat="1" ht="14.1" customHeight="1" x14ac:dyDescent="0.25">
      <c r="A9" s="26"/>
      <c r="B9" s="222" t="s">
        <v>6</v>
      </c>
      <c r="C9" s="223"/>
      <c r="D9" s="225" t="s">
        <v>7</v>
      </c>
      <c r="E9" s="227" t="s">
        <v>8</v>
      </c>
      <c r="F9" s="227"/>
      <c r="G9" s="227"/>
      <c r="H9" s="27"/>
      <c r="I9" s="228" t="s">
        <v>56</v>
      </c>
      <c r="J9" s="229"/>
      <c r="K9" s="232">
        <v>4.42</v>
      </c>
      <c r="L9" s="234" t="s">
        <v>12</v>
      </c>
      <c r="M9" s="235"/>
      <c r="N9" s="235"/>
      <c r="O9" s="236">
        <v>14</v>
      </c>
      <c r="P9" s="237"/>
    </row>
    <row r="10" spans="1:16" s="17" customFormat="1" ht="14.1" customHeight="1" thickBot="1" x14ac:dyDescent="0.3">
      <c r="A10" s="26"/>
      <c r="B10" s="110"/>
      <c r="C10" s="224"/>
      <c r="D10" s="226"/>
      <c r="E10" s="201" t="s">
        <v>9</v>
      </c>
      <c r="F10" s="201"/>
      <c r="G10" s="201"/>
      <c r="H10" s="28" t="s">
        <v>4</v>
      </c>
      <c r="I10" s="230"/>
      <c r="J10" s="231"/>
      <c r="K10" s="233"/>
      <c r="L10" s="202" t="s">
        <v>16</v>
      </c>
      <c r="M10" s="203"/>
      <c r="N10" s="203"/>
      <c r="O10" s="204">
        <v>0.4236111111111111</v>
      </c>
      <c r="P10" s="205"/>
    </row>
    <row r="11" spans="1:16" s="30" customFormat="1" ht="21.6" customHeight="1" x14ac:dyDescent="0.2">
      <c r="A11" s="11"/>
      <c r="B11" s="206" t="s">
        <v>18</v>
      </c>
      <c r="C11" s="209" t="s">
        <v>57</v>
      </c>
      <c r="D11" s="209"/>
      <c r="E11" s="209"/>
      <c r="F11" s="29"/>
      <c r="G11" s="210" t="s">
        <v>58</v>
      </c>
      <c r="H11" s="210"/>
      <c r="I11" s="210"/>
      <c r="J11" s="210"/>
      <c r="K11" s="210"/>
      <c r="L11" s="211"/>
      <c r="M11" s="210" t="s">
        <v>59</v>
      </c>
      <c r="N11" s="210"/>
      <c r="O11" s="210"/>
      <c r="P11" s="214"/>
    </row>
    <row r="12" spans="1:16" s="30" customFormat="1" ht="21.6" customHeight="1" x14ac:dyDescent="0.2">
      <c r="A12" s="11"/>
      <c r="B12" s="207"/>
      <c r="C12" s="215" t="s">
        <v>60</v>
      </c>
      <c r="D12" s="215"/>
      <c r="E12" s="215"/>
      <c r="F12" s="31"/>
      <c r="G12" s="179" t="s">
        <v>61</v>
      </c>
      <c r="H12" s="179"/>
      <c r="I12" s="179"/>
      <c r="J12" s="179"/>
      <c r="K12" s="179"/>
      <c r="L12" s="212"/>
      <c r="M12" s="179" t="s">
        <v>62</v>
      </c>
      <c r="N12" s="179"/>
      <c r="O12" s="179"/>
      <c r="P12" s="180"/>
    </row>
    <row r="13" spans="1:16" s="30" customFormat="1" ht="21.6" customHeight="1" thickBot="1" x14ac:dyDescent="0.25">
      <c r="A13" s="11"/>
      <c r="B13" s="208"/>
      <c r="C13" s="181" t="s">
        <v>79</v>
      </c>
      <c r="D13" s="182"/>
      <c r="E13" s="182"/>
      <c r="F13" s="182"/>
      <c r="G13" s="183"/>
      <c r="H13" s="183"/>
      <c r="I13" s="183"/>
      <c r="J13" s="183"/>
      <c r="K13" s="183"/>
      <c r="L13" s="213"/>
      <c r="M13" s="183" t="s">
        <v>63</v>
      </c>
      <c r="N13" s="183"/>
      <c r="O13" s="183"/>
      <c r="P13" s="184"/>
    </row>
    <row r="14" spans="1:16" ht="16.5" customHeight="1" x14ac:dyDescent="0.25">
      <c r="A14" s="5"/>
      <c r="B14" s="185" t="s">
        <v>19</v>
      </c>
      <c r="C14" s="187" t="s">
        <v>20</v>
      </c>
      <c r="D14" s="187" t="s">
        <v>41</v>
      </c>
      <c r="E14" s="189" t="s">
        <v>21</v>
      </c>
      <c r="F14" s="191" t="s">
        <v>42</v>
      </c>
      <c r="G14" s="192"/>
      <c r="H14" s="193"/>
      <c r="I14" s="197" t="s">
        <v>43</v>
      </c>
      <c r="J14" s="198"/>
      <c r="K14" s="32"/>
      <c r="L14" s="33" t="s">
        <v>44</v>
      </c>
      <c r="M14" s="33" t="s">
        <v>45</v>
      </c>
      <c r="N14" s="33" t="s">
        <v>45</v>
      </c>
      <c r="O14" s="33" t="s">
        <v>46</v>
      </c>
      <c r="P14" s="34" t="s">
        <v>22</v>
      </c>
    </row>
    <row r="15" spans="1:16" ht="14.1" customHeight="1" thickBot="1" x14ac:dyDescent="0.3">
      <c r="A15" s="5"/>
      <c r="B15" s="186"/>
      <c r="C15" s="188"/>
      <c r="D15" s="188"/>
      <c r="E15" s="190"/>
      <c r="F15" s="194"/>
      <c r="G15" s="195"/>
      <c r="H15" s="196"/>
      <c r="I15" s="199" t="s">
        <v>23</v>
      </c>
      <c r="J15" s="200"/>
      <c r="K15" s="35" t="s">
        <v>24</v>
      </c>
      <c r="L15" s="35" t="s">
        <v>47</v>
      </c>
      <c r="M15" s="35" t="s">
        <v>48</v>
      </c>
      <c r="N15" s="35" t="s">
        <v>25</v>
      </c>
      <c r="O15" s="35" t="s">
        <v>26</v>
      </c>
      <c r="P15" s="36" t="s">
        <v>27</v>
      </c>
    </row>
    <row r="16" spans="1:16" s="3" customFormat="1" ht="14.1" customHeight="1" x14ac:dyDescent="0.2">
      <c r="A16" s="11"/>
      <c r="B16" s="160">
        <v>1</v>
      </c>
      <c r="C16" s="163">
        <f>+K9</f>
        <v>4.42</v>
      </c>
      <c r="D16" s="145">
        <v>0</v>
      </c>
      <c r="E16" s="145">
        <v>7.9000000000000001E-2</v>
      </c>
      <c r="F16" s="37" t="s">
        <v>64</v>
      </c>
      <c r="G16" s="154" t="str">
        <f>IF(E16&lt;0.12,"NA",IF(E16&gt;=0.12,0.2*E16))</f>
        <v>NA</v>
      </c>
      <c r="H16" s="154"/>
      <c r="I16" s="154"/>
      <c r="J16" s="154"/>
      <c r="K16" s="145">
        <f>ROUND(+IF(E16&lt;0.12,(I17),(IF(E16&gt;=0.12,((I16+2*I17+I18)/4)))),3)</f>
        <v>7.1999999999999995E-2</v>
      </c>
      <c r="L16" s="145">
        <f>ROUND(+(D16+D18)/2*(C18-C16),3)</f>
        <v>1.2E-2</v>
      </c>
      <c r="M16" s="148">
        <f>ROUND(+K16*L16,4)</f>
        <v>8.9999999999999998E-4</v>
      </c>
      <c r="N16" s="151">
        <f>ROUND(+M16/$M$89*100,1)</f>
        <v>0.1</v>
      </c>
      <c r="O16" s="154"/>
      <c r="P16" s="157"/>
    </row>
    <row r="17" spans="1:16" s="3" customFormat="1" ht="14.1" customHeight="1" x14ac:dyDescent="0.2">
      <c r="A17" s="11"/>
      <c r="B17" s="161"/>
      <c r="C17" s="164"/>
      <c r="D17" s="146"/>
      <c r="E17" s="146"/>
      <c r="F17" s="38" t="s">
        <v>65</v>
      </c>
      <c r="G17" s="146">
        <f>IF(E16&lt;0.12,0.6*E16,IF(E16&gt;=0.12,0.6*E16))</f>
        <v>4.7399999999999998E-2</v>
      </c>
      <c r="H17" s="146"/>
      <c r="I17" s="146">
        <v>7.1999999999999995E-2</v>
      </c>
      <c r="J17" s="146"/>
      <c r="K17" s="146"/>
      <c r="L17" s="146"/>
      <c r="M17" s="149"/>
      <c r="N17" s="152"/>
      <c r="O17" s="155"/>
      <c r="P17" s="158"/>
    </row>
    <row r="18" spans="1:16" s="3" customFormat="1" ht="13.9" customHeight="1" thickBot="1" x14ac:dyDescent="0.25">
      <c r="A18" s="11"/>
      <c r="B18" s="162"/>
      <c r="C18" s="41">
        <f>+C16+0.5</f>
        <v>4.92</v>
      </c>
      <c r="D18" s="39">
        <v>4.5999999999999999E-2</v>
      </c>
      <c r="E18" s="147"/>
      <c r="F18" s="40" t="s">
        <v>66</v>
      </c>
      <c r="G18" s="147" t="str">
        <f>IF(E16&lt;0.12,"NA",IF(E16&gt;=0.12,0.8*E16))</f>
        <v>NA</v>
      </c>
      <c r="H18" s="147"/>
      <c r="I18" s="147"/>
      <c r="J18" s="147"/>
      <c r="K18" s="147"/>
      <c r="L18" s="147"/>
      <c r="M18" s="150"/>
      <c r="N18" s="153"/>
      <c r="O18" s="156"/>
      <c r="P18" s="159"/>
    </row>
    <row r="19" spans="1:16" s="3" customFormat="1" ht="14.1" customHeight="1" x14ac:dyDescent="0.2">
      <c r="A19" s="11"/>
      <c r="B19" s="160">
        <v>2</v>
      </c>
      <c r="C19" s="163">
        <f>+C18</f>
        <v>4.92</v>
      </c>
      <c r="D19" s="145">
        <f>+D18</f>
        <v>4.5999999999999999E-2</v>
      </c>
      <c r="E19" s="145">
        <v>7.4999999999999997E-2</v>
      </c>
      <c r="F19" s="37" t="s">
        <v>64</v>
      </c>
      <c r="G19" s="145" t="str">
        <f t="shared" ref="G19" si="0">IF(E19&lt;0.12,"NA",IF(E19&gt;=0.12,0.2*E19))</f>
        <v>NA</v>
      </c>
      <c r="H19" s="145"/>
      <c r="I19" s="145"/>
      <c r="J19" s="145"/>
      <c r="K19" s="145">
        <f t="shared" ref="K19" si="1">ROUND(+IF(E19&lt;0.12,(I20),(IF(E19&gt;=0.12,((I19+2*I20+I21)/4)))),3)</f>
        <v>7.8E-2</v>
      </c>
      <c r="L19" s="145">
        <f>ROUND(+(D19+D21)/2*(C21-C19),3)</f>
        <v>4.9000000000000002E-2</v>
      </c>
      <c r="M19" s="148">
        <f>ROUND(+K19*L19,4)</f>
        <v>3.8E-3</v>
      </c>
      <c r="N19" s="151">
        <f>ROUND(+M19/$M$89*100,1)</f>
        <v>0.3</v>
      </c>
      <c r="O19" s="154"/>
      <c r="P19" s="157"/>
    </row>
    <row r="20" spans="1:16" s="3" customFormat="1" ht="14.1" customHeight="1" x14ac:dyDescent="0.2">
      <c r="A20" s="11"/>
      <c r="B20" s="161"/>
      <c r="C20" s="164"/>
      <c r="D20" s="146"/>
      <c r="E20" s="146"/>
      <c r="F20" s="38" t="s">
        <v>65</v>
      </c>
      <c r="G20" s="146">
        <f t="shared" ref="G20" si="2">IF(E19&lt;0.12,0.6*E19,IF(E19&gt;=0.12,0.6*E19))</f>
        <v>4.4999999999999998E-2</v>
      </c>
      <c r="H20" s="146"/>
      <c r="I20" s="146">
        <v>7.8E-2</v>
      </c>
      <c r="J20" s="146"/>
      <c r="K20" s="146"/>
      <c r="L20" s="146"/>
      <c r="M20" s="149"/>
      <c r="N20" s="152"/>
      <c r="O20" s="155"/>
      <c r="P20" s="158"/>
    </row>
    <row r="21" spans="1:16" s="3" customFormat="1" ht="13.9" customHeight="1" thickBot="1" x14ac:dyDescent="0.25">
      <c r="A21" s="11"/>
      <c r="B21" s="162"/>
      <c r="C21" s="41">
        <f>+C19+$P$8</f>
        <v>5.42</v>
      </c>
      <c r="D21" s="39">
        <v>0.15</v>
      </c>
      <c r="E21" s="147"/>
      <c r="F21" s="40" t="s">
        <v>66</v>
      </c>
      <c r="G21" s="147" t="str">
        <f t="shared" ref="G21" si="3">IF(E19&lt;0.12,"NA",IF(E19&gt;=0.12,0.8*E19))</f>
        <v>NA</v>
      </c>
      <c r="H21" s="147"/>
      <c r="I21" s="147"/>
      <c r="J21" s="147"/>
      <c r="K21" s="147"/>
      <c r="L21" s="147"/>
      <c r="M21" s="150"/>
      <c r="N21" s="153"/>
      <c r="O21" s="156"/>
      <c r="P21" s="159"/>
    </row>
    <row r="22" spans="1:16" s="3" customFormat="1" ht="14.1" customHeight="1" x14ac:dyDescent="0.2">
      <c r="A22" s="11"/>
      <c r="B22" s="160">
        <v>3</v>
      </c>
      <c r="C22" s="163">
        <f>+C21</f>
        <v>5.42</v>
      </c>
      <c r="D22" s="145">
        <f>+D21</f>
        <v>0.15</v>
      </c>
      <c r="E22" s="145">
        <v>0.14000000000000001</v>
      </c>
      <c r="F22" s="37" t="s">
        <v>64</v>
      </c>
      <c r="G22" s="145">
        <f t="shared" ref="G22" si="4">IF(E22&lt;0.12,"NA",IF(E22&gt;=0.12,0.2*E22))</f>
        <v>2.8000000000000004E-2</v>
      </c>
      <c r="H22" s="145"/>
      <c r="I22" s="145">
        <v>0.255</v>
      </c>
      <c r="J22" s="145"/>
      <c r="K22" s="145">
        <f t="shared" ref="K22" si="5">ROUND(+IF(E22&lt;0.12,(I23),(IF(E22&gt;=0.12,((I22+2*I23+I24)/4)))),3)</f>
        <v>0.20699999999999999</v>
      </c>
      <c r="L22" s="145">
        <f>ROUND(+(D22+D24)/2*(C24-C22),3)</f>
        <v>7.0999999999999994E-2</v>
      </c>
      <c r="M22" s="148">
        <f>ROUND(+K22*L22,4)</f>
        <v>1.47E-2</v>
      </c>
      <c r="N22" s="151">
        <f>ROUND(+M22/$M$89*100,1)</f>
        <v>1.3</v>
      </c>
      <c r="O22" s="154"/>
      <c r="P22" s="157"/>
    </row>
    <row r="23" spans="1:16" s="3" customFormat="1" ht="14.1" customHeight="1" x14ac:dyDescent="0.2">
      <c r="A23" s="11"/>
      <c r="B23" s="161"/>
      <c r="C23" s="164"/>
      <c r="D23" s="146"/>
      <c r="E23" s="146"/>
      <c r="F23" s="38" t="s">
        <v>65</v>
      </c>
      <c r="G23" s="146">
        <f t="shared" ref="G23" si="6">IF(E22&lt;0.12,0.6*E22,IF(E22&gt;=0.12,0.6*E22))</f>
        <v>8.4000000000000005E-2</v>
      </c>
      <c r="H23" s="146"/>
      <c r="I23" s="146">
        <v>0.19800000000000001</v>
      </c>
      <c r="J23" s="146"/>
      <c r="K23" s="146"/>
      <c r="L23" s="146"/>
      <c r="M23" s="149"/>
      <c r="N23" s="152"/>
      <c r="O23" s="155"/>
      <c r="P23" s="158"/>
    </row>
    <row r="24" spans="1:16" s="3" customFormat="1" ht="13.9" customHeight="1" thickBot="1" x14ac:dyDescent="0.25">
      <c r="A24" s="11"/>
      <c r="B24" s="162"/>
      <c r="C24" s="41">
        <f>+C22+$P$8</f>
        <v>5.92</v>
      </c>
      <c r="D24" s="39">
        <v>0.13200000000000001</v>
      </c>
      <c r="E24" s="147"/>
      <c r="F24" s="40" t="s">
        <v>66</v>
      </c>
      <c r="G24" s="147">
        <f t="shared" ref="G24" si="7">IF(E22&lt;0.12,"NA",IF(E22&gt;=0.12,0.8*E22))</f>
        <v>0.11200000000000002</v>
      </c>
      <c r="H24" s="147"/>
      <c r="I24" s="147">
        <v>0.17799999999999999</v>
      </c>
      <c r="J24" s="147"/>
      <c r="K24" s="147"/>
      <c r="L24" s="147"/>
      <c r="M24" s="150"/>
      <c r="N24" s="153"/>
      <c r="O24" s="156"/>
      <c r="P24" s="159"/>
    </row>
    <row r="25" spans="1:16" s="3" customFormat="1" ht="14.1" customHeight="1" x14ac:dyDescent="0.2">
      <c r="A25" s="11"/>
      <c r="B25" s="160">
        <v>4</v>
      </c>
      <c r="C25" s="163">
        <f>+C24</f>
        <v>5.92</v>
      </c>
      <c r="D25" s="145">
        <f>+D24</f>
        <v>0.13200000000000001</v>
      </c>
      <c r="E25" s="145">
        <v>0.125</v>
      </c>
      <c r="F25" s="37" t="s">
        <v>64</v>
      </c>
      <c r="G25" s="145">
        <f t="shared" ref="G25" si="8">IF(E25&lt;0.12,"NA",IF(E25&gt;=0.12,0.2*E25))</f>
        <v>2.5000000000000001E-2</v>
      </c>
      <c r="H25" s="145"/>
      <c r="I25" s="145">
        <v>0.35799999999999998</v>
      </c>
      <c r="J25" s="145"/>
      <c r="K25" s="145">
        <f t="shared" ref="K25" si="9">ROUND(+IF(E25&lt;0.12,(I26),(IF(E25&gt;=0.12,((I25+2*I26+I27)/4)))),3)</f>
        <v>0.32100000000000001</v>
      </c>
      <c r="L25" s="145">
        <f>ROUND(+(D25+D27)/2*(C27-C25),3)</f>
        <v>7.1999999999999995E-2</v>
      </c>
      <c r="M25" s="148">
        <f>ROUND(+K25*L25,4)</f>
        <v>2.3099999999999999E-2</v>
      </c>
      <c r="N25" s="151">
        <f>ROUND(+M25/$M$89*100,1)</f>
        <v>2</v>
      </c>
      <c r="O25" s="154"/>
      <c r="P25" s="157"/>
    </row>
    <row r="26" spans="1:16" s="3" customFormat="1" ht="14.1" customHeight="1" x14ac:dyDescent="0.2">
      <c r="A26" s="11"/>
      <c r="B26" s="161"/>
      <c r="C26" s="164"/>
      <c r="D26" s="146"/>
      <c r="E26" s="146"/>
      <c r="F26" s="38" t="s">
        <v>65</v>
      </c>
      <c r="G26" s="146">
        <f t="shared" ref="G26" si="10">IF(E25&lt;0.12,0.6*E25,IF(E25&gt;=0.12,0.6*E25))</f>
        <v>7.4999999999999997E-2</v>
      </c>
      <c r="H26" s="146"/>
      <c r="I26" s="146">
        <v>0.33900000000000002</v>
      </c>
      <c r="J26" s="146"/>
      <c r="K26" s="146"/>
      <c r="L26" s="146"/>
      <c r="M26" s="149"/>
      <c r="N26" s="152"/>
      <c r="O26" s="155"/>
      <c r="P26" s="158"/>
    </row>
    <row r="27" spans="1:16" s="3" customFormat="1" ht="13.9" customHeight="1" thickBot="1" x14ac:dyDescent="0.25">
      <c r="A27" s="11"/>
      <c r="B27" s="162"/>
      <c r="C27" s="41">
        <f>+C25+$P$8</f>
        <v>6.42</v>
      </c>
      <c r="D27" s="39">
        <v>0.155</v>
      </c>
      <c r="E27" s="147"/>
      <c r="F27" s="40" t="s">
        <v>66</v>
      </c>
      <c r="G27" s="147">
        <f t="shared" ref="G27" si="11">IF(E25&lt;0.12,"NA",IF(E25&gt;=0.12,0.8*E25))</f>
        <v>0.1</v>
      </c>
      <c r="H27" s="147"/>
      <c r="I27" s="147">
        <v>0.247</v>
      </c>
      <c r="J27" s="147"/>
      <c r="K27" s="147"/>
      <c r="L27" s="147"/>
      <c r="M27" s="150"/>
      <c r="N27" s="153"/>
      <c r="O27" s="156"/>
      <c r="P27" s="159"/>
    </row>
    <row r="28" spans="1:16" s="3" customFormat="1" ht="14.1" customHeight="1" x14ac:dyDescent="0.2">
      <c r="A28" s="11"/>
      <c r="B28" s="160">
        <v>5</v>
      </c>
      <c r="C28" s="163">
        <f>+C27</f>
        <v>6.42</v>
      </c>
      <c r="D28" s="145">
        <f>+D27</f>
        <v>0.155</v>
      </c>
      <c r="E28" s="145">
        <v>0.189</v>
      </c>
      <c r="F28" s="37" t="s">
        <v>64</v>
      </c>
      <c r="G28" s="145">
        <f t="shared" ref="G28" si="12">IF(E28&lt;0.12,"NA",IF(E28&gt;=0.12,0.2*E28))</f>
        <v>3.78E-2</v>
      </c>
      <c r="H28" s="145"/>
      <c r="I28" s="145">
        <v>0.499</v>
      </c>
      <c r="J28" s="145"/>
      <c r="K28" s="145">
        <f t="shared" ref="K28" si="13">ROUND(+IF(E28&lt;0.12,(I29),(IF(E28&gt;=0.12,((I28+2*I29+I30)/4)))),3)</f>
        <v>0.501</v>
      </c>
      <c r="L28" s="145">
        <f>ROUND(+(D28+D30)/2*(C30-C28),3)</f>
        <v>9.4E-2</v>
      </c>
      <c r="M28" s="148">
        <f>ROUND(+K28*L28,4)</f>
        <v>4.7100000000000003E-2</v>
      </c>
      <c r="N28" s="151">
        <f>ROUND(+M28/$M$89*100,1)</f>
        <v>4.2</v>
      </c>
      <c r="O28" s="154"/>
      <c r="P28" s="157"/>
    </row>
    <row r="29" spans="1:16" s="3" customFormat="1" ht="14.1" customHeight="1" x14ac:dyDescent="0.2">
      <c r="A29" s="11"/>
      <c r="B29" s="161"/>
      <c r="C29" s="164"/>
      <c r="D29" s="146"/>
      <c r="E29" s="146"/>
      <c r="F29" s="38" t="s">
        <v>65</v>
      </c>
      <c r="G29" s="146">
        <f t="shared" ref="G29" si="14">IF(E28&lt;0.12,0.6*E28,IF(E28&gt;=0.12,0.6*E28))</f>
        <v>0.1134</v>
      </c>
      <c r="H29" s="146"/>
      <c r="I29" s="146">
        <v>0.51300000000000001</v>
      </c>
      <c r="J29" s="146"/>
      <c r="K29" s="146"/>
      <c r="L29" s="146"/>
      <c r="M29" s="149"/>
      <c r="N29" s="152"/>
      <c r="O29" s="155"/>
      <c r="P29" s="158"/>
    </row>
    <row r="30" spans="1:16" s="3" customFormat="1" ht="13.9" customHeight="1" thickBot="1" x14ac:dyDescent="0.25">
      <c r="A30" s="11"/>
      <c r="B30" s="162"/>
      <c r="C30" s="41">
        <f>+C28+$P$8</f>
        <v>6.92</v>
      </c>
      <c r="D30" s="39">
        <v>0.221</v>
      </c>
      <c r="E30" s="147"/>
      <c r="F30" s="40" t="s">
        <v>66</v>
      </c>
      <c r="G30" s="147">
        <f t="shared" ref="G30" si="15">IF(E28&lt;0.12,"NA",IF(E28&gt;=0.12,0.8*E28))</f>
        <v>0.1512</v>
      </c>
      <c r="H30" s="147"/>
      <c r="I30" s="147">
        <v>0.47699999999999998</v>
      </c>
      <c r="J30" s="147"/>
      <c r="K30" s="147"/>
      <c r="L30" s="147"/>
      <c r="M30" s="150"/>
      <c r="N30" s="153"/>
      <c r="O30" s="156"/>
      <c r="P30" s="159"/>
    </row>
    <row r="31" spans="1:16" s="3" customFormat="1" ht="14.1" customHeight="1" x14ac:dyDescent="0.2">
      <c r="A31" s="11"/>
      <c r="B31" s="160">
        <v>6</v>
      </c>
      <c r="C31" s="163">
        <f>+C30</f>
        <v>6.92</v>
      </c>
      <c r="D31" s="145">
        <f>+D30</f>
        <v>0.221</v>
      </c>
      <c r="E31" s="170">
        <v>0.35499999999999998</v>
      </c>
      <c r="F31" s="37" t="s">
        <v>64</v>
      </c>
      <c r="G31" s="145">
        <f t="shared" ref="G31" si="16">IF(E31&lt;0.12,"NA",IF(E31&gt;=0.12,0.2*E31))</f>
        <v>7.0999999999999994E-2</v>
      </c>
      <c r="H31" s="145"/>
      <c r="I31" s="283">
        <v>0.34899999999999998</v>
      </c>
      <c r="J31" s="284"/>
      <c r="K31" s="145">
        <f t="shared" ref="K31" si="17">ROUND(+IF(E31&lt;0.12,(I32),(IF(E31&gt;=0.12,((I31+2*I32+I33)/4)))),3)</f>
        <v>0.23499999999999999</v>
      </c>
      <c r="L31" s="145">
        <f>ROUND(+(D31+D33)/2*(C33-C31),3)</f>
        <v>0.16500000000000001</v>
      </c>
      <c r="M31" s="148">
        <f>ROUND(+K31*L31,4)</f>
        <v>3.8800000000000001E-2</v>
      </c>
      <c r="N31" s="151">
        <f>ROUND(+M31/$M$89*100,1)</f>
        <v>3.4</v>
      </c>
      <c r="O31" s="154"/>
      <c r="P31" s="157"/>
    </row>
    <row r="32" spans="1:16" s="3" customFormat="1" ht="14.1" customHeight="1" x14ac:dyDescent="0.2">
      <c r="A32" s="11"/>
      <c r="B32" s="161"/>
      <c r="C32" s="164"/>
      <c r="D32" s="146"/>
      <c r="E32" s="171"/>
      <c r="F32" s="38" t="s">
        <v>65</v>
      </c>
      <c r="G32" s="146">
        <f t="shared" ref="G32" si="18">IF(E31&lt;0.12,0.6*E31,IF(E31&gt;=0.12,0.6*E31))</f>
        <v>0.21299999999999999</v>
      </c>
      <c r="H32" s="146"/>
      <c r="I32" s="285">
        <v>0.20799999999999999</v>
      </c>
      <c r="J32" s="286"/>
      <c r="K32" s="146"/>
      <c r="L32" s="146"/>
      <c r="M32" s="149"/>
      <c r="N32" s="152"/>
      <c r="O32" s="155"/>
      <c r="P32" s="158"/>
    </row>
    <row r="33" spans="1:16" s="3" customFormat="1" ht="13.9" customHeight="1" thickBot="1" x14ac:dyDescent="0.25">
      <c r="A33" s="11"/>
      <c r="B33" s="162"/>
      <c r="C33" s="41">
        <f>+C31+$P$8</f>
        <v>7.42</v>
      </c>
      <c r="D33" s="39">
        <v>0.438</v>
      </c>
      <c r="E33" s="172"/>
      <c r="F33" s="40" t="s">
        <v>66</v>
      </c>
      <c r="G33" s="147">
        <f t="shared" ref="G33" si="19">IF(E31&lt;0.12,"NA",IF(E31&gt;=0.12,0.8*E31))</f>
        <v>0.28399999999999997</v>
      </c>
      <c r="H33" s="147"/>
      <c r="I33" s="287">
        <v>0.17499999999999999</v>
      </c>
      <c r="J33" s="288"/>
      <c r="K33" s="147"/>
      <c r="L33" s="147"/>
      <c r="M33" s="150"/>
      <c r="N33" s="153"/>
      <c r="O33" s="156"/>
      <c r="P33" s="159"/>
    </row>
    <row r="34" spans="1:16" s="3" customFormat="1" ht="14.1" customHeight="1" x14ac:dyDescent="0.2">
      <c r="A34" s="11"/>
      <c r="B34" s="160">
        <v>7</v>
      </c>
      <c r="C34" s="163">
        <f>+C33</f>
        <v>7.42</v>
      </c>
      <c r="D34" s="145">
        <f>+D33</f>
        <v>0.438</v>
      </c>
      <c r="E34" s="145">
        <v>0.39700000000000002</v>
      </c>
      <c r="F34" s="37" t="s">
        <v>64</v>
      </c>
      <c r="G34" s="145">
        <f t="shared" ref="G34" si="20">IF(E34&lt;0.12,"NA",IF(E34&gt;=0.12,0.2*E34))</f>
        <v>7.9400000000000012E-2</v>
      </c>
      <c r="H34" s="145"/>
      <c r="I34" s="145">
        <v>0.41899999999999998</v>
      </c>
      <c r="J34" s="145"/>
      <c r="K34" s="145">
        <f t="shared" ref="K34" si="21">ROUND(+IF(E34&lt;0.12,(I35),(IF(E34&gt;=0.12,((I34+2*I35+I36)/4)))),3)</f>
        <v>0.39600000000000002</v>
      </c>
      <c r="L34" s="145">
        <f>ROUND(+(D34+D36)/2*(C36-C34),3)</f>
        <v>0.20799999999999999</v>
      </c>
      <c r="M34" s="148">
        <f>ROUND(+K34*L34,4)</f>
        <v>8.2400000000000001E-2</v>
      </c>
      <c r="N34" s="151">
        <f>ROUND(+M34/$M$89*100,1)</f>
        <v>7.3</v>
      </c>
      <c r="O34" s="154"/>
      <c r="P34" s="157"/>
    </row>
    <row r="35" spans="1:16" s="3" customFormat="1" ht="14.1" customHeight="1" x14ac:dyDescent="0.2">
      <c r="A35" s="11"/>
      <c r="B35" s="161"/>
      <c r="C35" s="164"/>
      <c r="D35" s="146"/>
      <c r="E35" s="146"/>
      <c r="F35" s="38" t="s">
        <v>65</v>
      </c>
      <c r="G35" s="146">
        <f t="shared" ref="G35" si="22">IF(E34&lt;0.12,0.6*E34,IF(E34&gt;=0.12,0.6*E34))</f>
        <v>0.2382</v>
      </c>
      <c r="H35" s="146"/>
      <c r="I35" s="146">
        <v>0.39300000000000002</v>
      </c>
      <c r="J35" s="146"/>
      <c r="K35" s="146"/>
      <c r="L35" s="146"/>
      <c r="M35" s="149"/>
      <c r="N35" s="152"/>
      <c r="O35" s="155"/>
      <c r="P35" s="158"/>
    </row>
    <row r="36" spans="1:16" s="3" customFormat="1" ht="13.9" customHeight="1" thickBot="1" x14ac:dyDescent="0.25">
      <c r="A36" s="11"/>
      <c r="B36" s="162"/>
      <c r="C36" s="41">
        <f>+C34+$P$8</f>
        <v>7.92</v>
      </c>
      <c r="D36" s="39">
        <v>0.39500000000000002</v>
      </c>
      <c r="E36" s="147"/>
      <c r="F36" s="40" t="s">
        <v>66</v>
      </c>
      <c r="G36" s="147">
        <f t="shared" ref="G36" si="23">IF(E34&lt;0.12,"NA",IF(E34&gt;=0.12,0.8*E34))</f>
        <v>0.31760000000000005</v>
      </c>
      <c r="H36" s="147"/>
      <c r="I36" s="147">
        <v>0.378</v>
      </c>
      <c r="J36" s="147"/>
      <c r="K36" s="147"/>
      <c r="L36" s="147"/>
      <c r="M36" s="150"/>
      <c r="N36" s="153"/>
      <c r="O36" s="156"/>
      <c r="P36" s="159"/>
    </row>
    <row r="37" spans="1:16" s="3" customFormat="1" ht="14.1" customHeight="1" x14ac:dyDescent="0.2">
      <c r="A37" s="11"/>
      <c r="B37" s="160">
        <v>8</v>
      </c>
      <c r="C37" s="163">
        <f>+C36</f>
        <v>7.92</v>
      </c>
      <c r="D37" s="145">
        <f>+D36</f>
        <v>0.39500000000000002</v>
      </c>
      <c r="E37" s="145">
        <v>0.36499999999999999</v>
      </c>
      <c r="F37" s="37" t="s">
        <v>64</v>
      </c>
      <c r="G37" s="145">
        <f t="shared" ref="G37" si="24">IF(E37&lt;0.12,"NA",IF(E37&gt;=0.12,0.2*E37))</f>
        <v>7.2999999999999995E-2</v>
      </c>
      <c r="H37" s="145"/>
      <c r="I37" s="145">
        <v>0.66100000000000003</v>
      </c>
      <c r="J37" s="145"/>
      <c r="K37" s="145">
        <f t="shared" ref="K37" si="25">ROUND(+IF(E37&lt;0.12,(I38),(IF(E37&gt;=0.12,((I37+2*I38+I39)/4)))),3)</f>
        <v>0.53800000000000003</v>
      </c>
      <c r="L37" s="145">
        <f>ROUND(+(D37+D39)/2*(C39-C37),3)</f>
        <v>0.17399999999999999</v>
      </c>
      <c r="M37" s="148">
        <f>ROUND(+K37*L37,4)</f>
        <v>9.3600000000000003E-2</v>
      </c>
      <c r="N37" s="151">
        <f>ROUND(+M37/$M$89*100,1)</f>
        <v>8.3000000000000007</v>
      </c>
      <c r="O37" s="154"/>
      <c r="P37" s="157"/>
    </row>
    <row r="38" spans="1:16" s="3" customFormat="1" ht="14.1" customHeight="1" x14ac:dyDescent="0.2">
      <c r="A38" s="11"/>
      <c r="B38" s="161"/>
      <c r="C38" s="164"/>
      <c r="D38" s="146"/>
      <c r="E38" s="146"/>
      <c r="F38" s="38" t="s">
        <v>65</v>
      </c>
      <c r="G38" s="146">
        <f t="shared" ref="G38" si="26">IF(E37&lt;0.12,0.6*E37,IF(E37&gt;=0.12,0.6*E37))</f>
        <v>0.219</v>
      </c>
      <c r="H38" s="146"/>
      <c r="I38" s="146">
        <v>0.54300000000000004</v>
      </c>
      <c r="J38" s="146"/>
      <c r="K38" s="146"/>
      <c r="L38" s="146"/>
      <c r="M38" s="149"/>
      <c r="N38" s="152"/>
      <c r="O38" s="155"/>
      <c r="P38" s="158"/>
    </row>
    <row r="39" spans="1:16" s="3" customFormat="1" ht="13.9" customHeight="1" thickBot="1" x14ac:dyDescent="0.25">
      <c r="A39" s="11"/>
      <c r="B39" s="162"/>
      <c r="C39" s="41">
        <f>+C37+$P$8</f>
        <v>8.42</v>
      </c>
      <c r="D39" s="39">
        <v>0.3</v>
      </c>
      <c r="E39" s="147"/>
      <c r="F39" s="40" t="s">
        <v>66</v>
      </c>
      <c r="G39" s="147">
        <f t="shared" ref="G39" si="27">IF(E37&lt;0.12,"NA",IF(E37&gt;=0.12,0.8*E37))</f>
        <v>0.29199999999999998</v>
      </c>
      <c r="H39" s="147"/>
      <c r="I39" s="147">
        <v>0.40500000000000003</v>
      </c>
      <c r="J39" s="147"/>
      <c r="K39" s="147"/>
      <c r="L39" s="147"/>
      <c r="M39" s="150"/>
      <c r="N39" s="153"/>
      <c r="O39" s="156"/>
      <c r="P39" s="159"/>
    </row>
    <row r="40" spans="1:16" s="3" customFormat="1" ht="14.1" customHeight="1" x14ac:dyDescent="0.2">
      <c r="A40" s="11"/>
      <c r="B40" s="160">
        <v>9</v>
      </c>
      <c r="C40" s="163">
        <f>+C39</f>
        <v>8.42</v>
      </c>
      <c r="D40" s="145">
        <f>+D39</f>
        <v>0.3</v>
      </c>
      <c r="E40" s="145">
        <v>0.35299999999999998</v>
      </c>
      <c r="F40" s="37" t="s">
        <v>64</v>
      </c>
      <c r="G40" s="145">
        <f t="shared" ref="G40" si="28">IF(E40&lt;0.12,"NA",IF(E40&gt;=0.12,0.2*E40))</f>
        <v>7.0599999999999996E-2</v>
      </c>
      <c r="H40" s="145"/>
      <c r="I40" s="279">
        <v>0.63400000000000001</v>
      </c>
      <c r="J40" s="279"/>
      <c r="K40" s="145">
        <f t="shared" ref="K40" si="29">ROUND(+IF(E40&lt;0.12,(I41),(IF(E40&gt;=0.12,((I40+2*I41+I42)/4)))),3)</f>
        <v>0.60099999999999998</v>
      </c>
      <c r="L40" s="145">
        <f>ROUND(+(D40+D42)/2*(C42-C40),3)</f>
        <v>0.16</v>
      </c>
      <c r="M40" s="148">
        <f>ROUND(+K40*L40,4)</f>
        <v>9.6199999999999994E-2</v>
      </c>
      <c r="N40" s="151">
        <f>ROUND(+M40/$M$89*100,1)</f>
        <v>8.5</v>
      </c>
      <c r="O40" s="154"/>
      <c r="P40" s="157"/>
    </row>
    <row r="41" spans="1:16" s="3" customFormat="1" ht="14.1" customHeight="1" x14ac:dyDescent="0.2">
      <c r="A41" s="11"/>
      <c r="B41" s="161"/>
      <c r="C41" s="164"/>
      <c r="D41" s="146"/>
      <c r="E41" s="146"/>
      <c r="F41" s="38" t="s">
        <v>65</v>
      </c>
      <c r="G41" s="146">
        <f t="shared" ref="G41" si="30">IF(E40&lt;0.12,0.6*E40,IF(E40&gt;=0.12,0.6*E40))</f>
        <v>0.21179999999999999</v>
      </c>
      <c r="H41" s="146"/>
      <c r="I41" s="280">
        <v>0.59899999999999998</v>
      </c>
      <c r="J41" s="280"/>
      <c r="K41" s="146"/>
      <c r="L41" s="146"/>
      <c r="M41" s="149"/>
      <c r="N41" s="152"/>
      <c r="O41" s="155"/>
      <c r="P41" s="158"/>
    </row>
    <row r="42" spans="1:16" s="3" customFormat="1" ht="13.9" customHeight="1" thickBot="1" x14ac:dyDescent="0.25">
      <c r="A42" s="11"/>
      <c r="B42" s="162"/>
      <c r="C42" s="41">
        <f>+C40+$P$8</f>
        <v>8.92</v>
      </c>
      <c r="D42" s="39">
        <v>0.33900000000000002</v>
      </c>
      <c r="E42" s="147"/>
      <c r="F42" s="40" t="s">
        <v>66</v>
      </c>
      <c r="G42" s="147">
        <f t="shared" ref="G42" si="31">IF(E40&lt;0.12,"NA",IF(E40&gt;=0.12,0.8*E40))</f>
        <v>0.28239999999999998</v>
      </c>
      <c r="H42" s="147"/>
      <c r="I42" s="168">
        <v>0.57199999999999995</v>
      </c>
      <c r="J42" s="168"/>
      <c r="K42" s="147"/>
      <c r="L42" s="147"/>
      <c r="M42" s="150"/>
      <c r="N42" s="153"/>
      <c r="O42" s="156"/>
      <c r="P42" s="159"/>
    </row>
    <row r="43" spans="1:16" s="3" customFormat="1" ht="14.1" customHeight="1" x14ac:dyDescent="0.2">
      <c r="A43" s="11"/>
      <c r="B43" s="160">
        <v>10</v>
      </c>
      <c r="C43" s="163">
        <f>+C42</f>
        <v>8.92</v>
      </c>
      <c r="D43" s="145">
        <f>+D42</f>
        <v>0.33900000000000002</v>
      </c>
      <c r="E43" s="145">
        <v>0.34100000000000003</v>
      </c>
      <c r="F43" s="37" t="s">
        <v>64</v>
      </c>
      <c r="G43" s="145">
        <f t="shared" ref="G43" si="32">IF(E43&lt;0.12,"NA",IF(E43&gt;=0.12,0.2*E43))</f>
        <v>6.8200000000000011E-2</v>
      </c>
      <c r="H43" s="145"/>
      <c r="I43" s="279">
        <v>0.61099999999999999</v>
      </c>
      <c r="J43" s="279"/>
      <c r="K43" s="145">
        <f t="shared" ref="K43" si="33">ROUND(+IF(E43&lt;0.12,(I44),(IF(E43&gt;=0.12,((I43+2*I44+I45)/4)))),3)</f>
        <v>0.57999999999999996</v>
      </c>
      <c r="L43" s="145">
        <f>ROUND(+(D43+D45)/2*(C45-C43),3)</f>
        <v>0.17599999999999999</v>
      </c>
      <c r="M43" s="148">
        <f>ROUND(+K43*L43,4)</f>
        <v>0.1021</v>
      </c>
      <c r="N43" s="151">
        <f>ROUND(+M43/$M$89*100,1)</f>
        <v>9</v>
      </c>
      <c r="O43" s="154"/>
      <c r="P43" s="157"/>
    </row>
    <row r="44" spans="1:16" s="3" customFormat="1" ht="14.1" customHeight="1" x14ac:dyDescent="0.2">
      <c r="A44" s="11"/>
      <c r="B44" s="161"/>
      <c r="C44" s="164"/>
      <c r="D44" s="146"/>
      <c r="E44" s="146"/>
      <c r="F44" s="38" t="s">
        <v>65</v>
      </c>
      <c r="G44" s="146">
        <f t="shared" ref="G44" si="34">IF(E43&lt;0.12,0.6*E43,IF(E43&gt;=0.12,0.6*E43))</f>
        <v>0.2046</v>
      </c>
      <c r="H44" s="146"/>
      <c r="I44" s="280">
        <v>0.59</v>
      </c>
      <c r="J44" s="280"/>
      <c r="K44" s="146"/>
      <c r="L44" s="146"/>
      <c r="M44" s="149"/>
      <c r="N44" s="152"/>
      <c r="O44" s="155"/>
      <c r="P44" s="158"/>
    </row>
    <row r="45" spans="1:16" s="3" customFormat="1" ht="13.9" customHeight="1" thickBot="1" x14ac:dyDescent="0.25">
      <c r="A45" s="11"/>
      <c r="B45" s="162"/>
      <c r="C45" s="41">
        <f>+C43+$P$8</f>
        <v>9.42</v>
      </c>
      <c r="D45" s="39">
        <v>0.36499999999999999</v>
      </c>
      <c r="E45" s="147"/>
      <c r="F45" s="40" t="s">
        <v>66</v>
      </c>
      <c r="G45" s="147">
        <f t="shared" ref="G45" si="35">IF(E43&lt;0.12,"NA",IF(E43&gt;=0.12,0.8*E43))</f>
        <v>0.27280000000000004</v>
      </c>
      <c r="H45" s="147"/>
      <c r="I45" s="168">
        <v>0.52700000000000002</v>
      </c>
      <c r="J45" s="168"/>
      <c r="K45" s="147"/>
      <c r="L45" s="147"/>
      <c r="M45" s="150"/>
      <c r="N45" s="153"/>
      <c r="O45" s="156"/>
      <c r="P45" s="159"/>
    </row>
    <row r="46" spans="1:16" s="3" customFormat="1" ht="14.1" customHeight="1" x14ac:dyDescent="0.2">
      <c r="A46" s="11"/>
      <c r="B46" s="160">
        <v>11</v>
      </c>
      <c r="C46" s="163">
        <f>+C45</f>
        <v>9.42</v>
      </c>
      <c r="D46" s="145">
        <f>+D45</f>
        <v>0.36499999999999999</v>
      </c>
      <c r="E46" s="145">
        <v>0.36099999999999999</v>
      </c>
      <c r="F46" s="37" t="s">
        <v>64</v>
      </c>
      <c r="G46" s="145">
        <f t="shared" ref="G46" si="36">IF(E46&lt;0.12,"NA",IF(E46&gt;=0.12,0.2*E46))</f>
        <v>7.22E-2</v>
      </c>
      <c r="H46" s="145"/>
      <c r="I46" s="145">
        <v>0.64300000000000002</v>
      </c>
      <c r="J46" s="145"/>
      <c r="K46" s="145">
        <f t="shared" ref="K46" si="37">ROUND(+IF(E46&lt;0.12,(I47),(IF(E46&gt;=0.12,((I46+2*I47+I48)/4)))),3)</f>
        <v>0.61399999999999999</v>
      </c>
      <c r="L46" s="145">
        <f>ROUND(+(D46+D48)/2*(C48-C46),3)</f>
        <v>0.17899999999999999</v>
      </c>
      <c r="M46" s="148">
        <f>ROUND(+K46*L46,4)</f>
        <v>0.1099</v>
      </c>
      <c r="N46" s="151">
        <f>ROUND(+M46/$M$89*100,1)</f>
        <v>9.6999999999999993</v>
      </c>
      <c r="O46" s="154"/>
      <c r="P46" s="157"/>
    </row>
    <row r="47" spans="1:16" s="3" customFormat="1" ht="14.1" customHeight="1" x14ac:dyDescent="0.2">
      <c r="A47" s="11"/>
      <c r="B47" s="161"/>
      <c r="C47" s="164"/>
      <c r="D47" s="146"/>
      <c r="E47" s="146"/>
      <c r="F47" s="38" t="s">
        <v>65</v>
      </c>
      <c r="G47" s="146">
        <f t="shared" ref="G47" si="38">IF(E46&lt;0.12,0.6*E46,IF(E46&gt;=0.12,0.6*E46))</f>
        <v>0.21659999999999999</v>
      </c>
      <c r="H47" s="146"/>
      <c r="I47" s="146">
        <v>0.621</v>
      </c>
      <c r="J47" s="146"/>
      <c r="K47" s="146"/>
      <c r="L47" s="146"/>
      <c r="M47" s="149"/>
      <c r="N47" s="152"/>
      <c r="O47" s="155"/>
      <c r="P47" s="158"/>
    </row>
    <row r="48" spans="1:16" s="3" customFormat="1" ht="13.9" customHeight="1" thickBot="1" x14ac:dyDescent="0.25">
      <c r="A48" s="11"/>
      <c r="B48" s="162"/>
      <c r="C48" s="41">
        <f>+C46+$P$8</f>
        <v>9.92</v>
      </c>
      <c r="D48" s="39">
        <v>0.35</v>
      </c>
      <c r="E48" s="147"/>
      <c r="F48" s="40" t="s">
        <v>66</v>
      </c>
      <c r="G48" s="147">
        <f t="shared" ref="G48" si="39">IF(E46&lt;0.12,"NA",IF(E46&gt;=0.12,0.8*E46))</f>
        <v>0.2888</v>
      </c>
      <c r="H48" s="147"/>
      <c r="I48" s="147">
        <v>0.56899999999999995</v>
      </c>
      <c r="J48" s="147"/>
      <c r="K48" s="147"/>
      <c r="L48" s="147"/>
      <c r="M48" s="150"/>
      <c r="N48" s="153"/>
      <c r="O48" s="156"/>
      <c r="P48" s="159"/>
    </row>
    <row r="49" spans="1:18" s="3" customFormat="1" ht="14.1" customHeight="1" x14ac:dyDescent="0.2">
      <c r="A49" s="11"/>
      <c r="B49" s="160">
        <v>12</v>
      </c>
      <c r="C49" s="163">
        <f>+C48</f>
        <v>9.92</v>
      </c>
      <c r="D49" s="145">
        <f>+D48</f>
        <v>0.35</v>
      </c>
      <c r="E49" s="145">
        <v>0.433</v>
      </c>
      <c r="F49" s="37" t="s">
        <v>64</v>
      </c>
      <c r="G49" s="145">
        <f t="shared" ref="G49" si="40">IF(E49&lt;0.12,"NA",IF(E49&gt;=0.12,0.2*E49))</f>
        <v>8.660000000000001E-2</v>
      </c>
      <c r="H49" s="145"/>
      <c r="I49" s="145">
        <v>0.497</v>
      </c>
      <c r="J49" s="145"/>
      <c r="K49" s="145">
        <f t="shared" ref="K49" si="41">ROUND(+IF(E49&lt;0.12,(I50),(IF(E49&gt;=0.12,((I49+2*I50+I51)/4)))),3)</f>
        <v>0.438</v>
      </c>
      <c r="L49" s="145">
        <f>ROUND(+(D49+D51)/2*(C51-C49),3)</f>
        <v>0.19900000000000001</v>
      </c>
      <c r="M49" s="148">
        <f>ROUND(+K49*L49,4)</f>
        <v>8.72E-2</v>
      </c>
      <c r="N49" s="151">
        <f>ROUND(+M49/$M$89*100,1)</f>
        <v>7.7</v>
      </c>
      <c r="O49" s="154"/>
      <c r="P49" s="157"/>
    </row>
    <row r="50" spans="1:18" s="3" customFormat="1" ht="14.1" customHeight="1" x14ac:dyDescent="0.2">
      <c r="A50" s="11"/>
      <c r="B50" s="161"/>
      <c r="C50" s="164"/>
      <c r="D50" s="146"/>
      <c r="E50" s="146"/>
      <c r="F50" s="38" t="s">
        <v>65</v>
      </c>
      <c r="G50" s="146">
        <f t="shared" ref="G50" si="42">IF(E49&lt;0.12,0.6*E49,IF(E49&gt;=0.12,0.6*E49))</f>
        <v>0.25979999999999998</v>
      </c>
      <c r="H50" s="146"/>
      <c r="I50" s="146">
        <v>0.42099999999999999</v>
      </c>
      <c r="J50" s="146"/>
      <c r="K50" s="146"/>
      <c r="L50" s="146"/>
      <c r="M50" s="149"/>
      <c r="N50" s="152"/>
      <c r="O50" s="155"/>
      <c r="P50" s="158"/>
    </row>
    <row r="51" spans="1:18" s="3" customFormat="1" ht="13.9" customHeight="1" thickBot="1" x14ac:dyDescent="0.25">
      <c r="A51" s="11"/>
      <c r="B51" s="162"/>
      <c r="C51" s="41">
        <f>+C49+$P$8</f>
        <v>10.42</v>
      </c>
      <c r="D51" s="39">
        <v>0.44600000000000001</v>
      </c>
      <c r="E51" s="147"/>
      <c r="F51" s="40" t="s">
        <v>66</v>
      </c>
      <c r="G51" s="147">
        <f t="shared" ref="G51" si="43">IF(E49&lt;0.12,"NA",IF(E49&gt;=0.12,0.8*E49))</f>
        <v>0.34640000000000004</v>
      </c>
      <c r="H51" s="147"/>
      <c r="I51" s="147">
        <v>0.41199999999999998</v>
      </c>
      <c r="J51" s="147"/>
      <c r="K51" s="147"/>
      <c r="L51" s="147"/>
      <c r="M51" s="150"/>
      <c r="N51" s="153"/>
      <c r="O51" s="156"/>
      <c r="P51" s="159"/>
    </row>
    <row r="52" spans="1:18" s="3" customFormat="1" ht="14.1" customHeight="1" x14ac:dyDescent="0.2">
      <c r="A52" s="11"/>
      <c r="B52" s="160">
        <v>13</v>
      </c>
      <c r="C52" s="163">
        <f>+C51</f>
        <v>10.42</v>
      </c>
      <c r="D52" s="145">
        <f>+D51</f>
        <v>0.44600000000000001</v>
      </c>
      <c r="E52" s="145">
        <v>0.41699999999999998</v>
      </c>
      <c r="F52" s="37" t="s">
        <v>64</v>
      </c>
      <c r="G52" s="145">
        <f t="shared" ref="G52" si="44">IF(E52&lt;0.12,"NA",IF(E52&gt;=0.12,0.2*E52))</f>
        <v>8.3400000000000002E-2</v>
      </c>
      <c r="H52" s="145"/>
      <c r="I52" s="145">
        <v>0.66200000000000003</v>
      </c>
      <c r="J52" s="145"/>
      <c r="K52" s="145">
        <f t="shared" ref="K52" si="45">ROUND(+IF(E52&lt;0.12,(I53),(IF(E52&gt;=0.12,((I52+2*I53+I54)/4)))),3)</f>
        <v>0.58899999999999997</v>
      </c>
      <c r="L52" s="145">
        <f>ROUND(+(D52+D54)/2*(C54-C52),3)</f>
        <v>0.19500000000000001</v>
      </c>
      <c r="M52" s="148">
        <f>ROUND(+K52*L52,4)</f>
        <v>0.1149</v>
      </c>
      <c r="N52" s="151">
        <f>ROUND(+M52/$M$89*100,1)</f>
        <v>10.199999999999999</v>
      </c>
      <c r="O52" s="154"/>
      <c r="P52" s="157"/>
      <c r="R52" s="50"/>
    </row>
    <row r="53" spans="1:18" s="3" customFormat="1" ht="14.1" customHeight="1" x14ac:dyDescent="0.2">
      <c r="A53" s="11"/>
      <c r="B53" s="161"/>
      <c r="C53" s="164"/>
      <c r="D53" s="146"/>
      <c r="E53" s="146"/>
      <c r="F53" s="38" t="s">
        <v>65</v>
      </c>
      <c r="G53" s="146">
        <f t="shared" ref="G53" si="46">IF(E52&lt;0.12,0.6*E52,IF(E52&gt;=0.12,0.6*E52))</f>
        <v>0.25019999999999998</v>
      </c>
      <c r="H53" s="146"/>
      <c r="I53" s="146">
        <v>0.627</v>
      </c>
      <c r="J53" s="146"/>
      <c r="K53" s="146"/>
      <c r="L53" s="146"/>
      <c r="M53" s="149"/>
      <c r="N53" s="152"/>
      <c r="O53" s="155"/>
      <c r="P53" s="158"/>
      <c r="R53" s="50"/>
    </row>
    <row r="54" spans="1:18" s="3" customFormat="1" ht="13.9" customHeight="1" thickBot="1" x14ac:dyDescent="0.25">
      <c r="A54" s="11"/>
      <c r="B54" s="162"/>
      <c r="C54" s="41">
        <f>+C52+$P$8</f>
        <v>10.92</v>
      </c>
      <c r="D54" s="39">
        <v>0.33500000000000002</v>
      </c>
      <c r="E54" s="147"/>
      <c r="F54" s="40" t="s">
        <v>66</v>
      </c>
      <c r="G54" s="147">
        <f t="shared" ref="G54" si="47">IF(E52&lt;0.12,"NA",IF(E52&gt;=0.12,0.8*E52))</f>
        <v>0.33360000000000001</v>
      </c>
      <c r="H54" s="147"/>
      <c r="I54" s="147">
        <v>0.439</v>
      </c>
      <c r="J54" s="147"/>
      <c r="K54" s="147"/>
      <c r="L54" s="147"/>
      <c r="M54" s="150"/>
      <c r="N54" s="153"/>
      <c r="O54" s="156"/>
      <c r="P54" s="159"/>
    </row>
    <row r="55" spans="1:18" s="3" customFormat="1" ht="14.1" customHeight="1" x14ac:dyDescent="0.2">
      <c r="A55" s="11"/>
      <c r="B55" s="160">
        <v>14</v>
      </c>
      <c r="C55" s="163">
        <f>+C54</f>
        <v>10.92</v>
      </c>
      <c r="D55" s="145">
        <f>+D54</f>
        <v>0.33500000000000002</v>
      </c>
      <c r="E55" s="145">
        <v>0.31900000000000001</v>
      </c>
      <c r="F55" s="37" t="s">
        <v>64</v>
      </c>
      <c r="G55" s="145">
        <f t="shared" ref="G55" si="48">IF(E55&lt;0.12,"NA",IF(E55&gt;=0.12,0.2*E55))</f>
        <v>6.3800000000000009E-2</v>
      </c>
      <c r="H55" s="145"/>
      <c r="I55" s="145">
        <v>0.57799999999999996</v>
      </c>
      <c r="J55" s="145"/>
      <c r="K55" s="145">
        <f t="shared" ref="K55" si="49">ROUND(+IF(E55&lt;0.12,(I56),(IF(E55&gt;=0.12,((I55+2*I56+I57)/4)))),3)</f>
        <v>0.46200000000000002</v>
      </c>
      <c r="L55" s="145">
        <f>ROUND(+(D55+D57)/2*(C57-C55),3)</f>
        <v>0.152</v>
      </c>
      <c r="M55" s="148">
        <f>ROUND(+K55*L55,4)</f>
        <v>7.0199999999999999E-2</v>
      </c>
      <c r="N55" s="151">
        <f>ROUND(+M55/$M$89*100,1)</f>
        <v>6.2</v>
      </c>
      <c r="O55" s="154"/>
      <c r="P55" s="157"/>
    </row>
    <row r="56" spans="1:18" s="3" customFormat="1" ht="14.1" customHeight="1" x14ac:dyDescent="0.2">
      <c r="A56" s="11"/>
      <c r="B56" s="161"/>
      <c r="C56" s="164"/>
      <c r="D56" s="146"/>
      <c r="E56" s="146"/>
      <c r="F56" s="38" t="s">
        <v>65</v>
      </c>
      <c r="G56" s="146">
        <f t="shared" ref="G56" si="50">IF(E55&lt;0.12,0.6*E55,IF(E55&gt;=0.12,0.6*E55))</f>
        <v>0.19139999999999999</v>
      </c>
      <c r="H56" s="146"/>
      <c r="I56" s="146">
        <v>0.433</v>
      </c>
      <c r="J56" s="146"/>
      <c r="K56" s="146"/>
      <c r="L56" s="146"/>
      <c r="M56" s="149"/>
      <c r="N56" s="152"/>
      <c r="O56" s="155"/>
      <c r="P56" s="158"/>
    </row>
    <row r="57" spans="1:18" s="3" customFormat="1" ht="13.9" customHeight="1" thickBot="1" x14ac:dyDescent="0.25">
      <c r="A57" s="11"/>
      <c r="B57" s="162"/>
      <c r="C57" s="41">
        <f>+C55+$P$8</f>
        <v>11.42</v>
      </c>
      <c r="D57" s="39">
        <v>0.27400000000000002</v>
      </c>
      <c r="E57" s="147"/>
      <c r="F57" s="40" t="s">
        <v>66</v>
      </c>
      <c r="G57" s="147">
        <f t="shared" ref="G57" si="51">IF(E55&lt;0.12,"NA",IF(E55&gt;=0.12,0.8*E55))</f>
        <v>0.25520000000000004</v>
      </c>
      <c r="H57" s="147"/>
      <c r="I57" s="147">
        <v>0.40500000000000003</v>
      </c>
      <c r="J57" s="147"/>
      <c r="K57" s="147"/>
      <c r="L57" s="147"/>
      <c r="M57" s="150"/>
      <c r="N57" s="153"/>
      <c r="O57" s="156"/>
      <c r="P57" s="159"/>
    </row>
    <row r="58" spans="1:18" s="3" customFormat="1" ht="14.1" customHeight="1" x14ac:dyDescent="0.2">
      <c r="A58" s="11"/>
      <c r="B58" s="160">
        <v>15</v>
      </c>
      <c r="C58" s="163">
        <f>+C57</f>
        <v>11.42</v>
      </c>
      <c r="D58" s="145">
        <f>+D57</f>
        <v>0.27400000000000002</v>
      </c>
      <c r="E58" s="145">
        <v>0.27</v>
      </c>
      <c r="F58" s="37" t="s">
        <v>64</v>
      </c>
      <c r="G58" s="145">
        <f t="shared" ref="G58" si="52">IF(E58&lt;0.12,"NA",IF(E58&gt;=0.12,0.2*E58))</f>
        <v>5.4000000000000006E-2</v>
      </c>
      <c r="H58" s="145"/>
      <c r="I58" s="145">
        <v>0.53800000000000003</v>
      </c>
      <c r="J58" s="145"/>
      <c r="K58" s="145">
        <f t="shared" ref="K58" si="53">ROUND(+IF(E58&lt;0.12,(I59),(IF(E58&gt;=0.12,((I58+2*I59+I60)/4)))),3)</f>
        <v>0.47499999999999998</v>
      </c>
      <c r="L58" s="145">
        <f>ROUND(+(D58+D60)/2*(C60-C58),3)</f>
        <v>0.13900000000000001</v>
      </c>
      <c r="M58" s="148">
        <f>ROUND(+K58*L58,4)</f>
        <v>6.6000000000000003E-2</v>
      </c>
      <c r="N58" s="151">
        <f>ROUND(+M58/$M$89*100,1)</f>
        <v>5.8</v>
      </c>
      <c r="O58" s="154"/>
      <c r="P58" s="157"/>
    </row>
    <row r="59" spans="1:18" s="3" customFormat="1" ht="14.1" customHeight="1" x14ac:dyDescent="0.2">
      <c r="A59" s="11"/>
      <c r="B59" s="161"/>
      <c r="C59" s="164"/>
      <c r="D59" s="146"/>
      <c r="E59" s="146"/>
      <c r="F59" s="38" t="s">
        <v>65</v>
      </c>
      <c r="G59" s="146">
        <f t="shared" ref="G59" si="54">IF(E58&lt;0.12,0.6*E58,IF(E58&gt;=0.12,0.6*E58))</f>
        <v>0.16200000000000001</v>
      </c>
      <c r="H59" s="146"/>
      <c r="I59" s="146">
        <v>0.48499999999999999</v>
      </c>
      <c r="J59" s="146"/>
      <c r="K59" s="146"/>
      <c r="L59" s="146"/>
      <c r="M59" s="149"/>
      <c r="N59" s="152"/>
      <c r="O59" s="155"/>
      <c r="P59" s="158"/>
    </row>
    <row r="60" spans="1:18" s="3" customFormat="1" ht="13.9" customHeight="1" thickBot="1" x14ac:dyDescent="0.25">
      <c r="A60" s="11"/>
      <c r="B60" s="162"/>
      <c r="C60" s="41">
        <f>+C58+$P$8</f>
        <v>11.92</v>
      </c>
      <c r="D60" s="39">
        <v>0.28199999999999997</v>
      </c>
      <c r="E60" s="147"/>
      <c r="F60" s="40" t="s">
        <v>66</v>
      </c>
      <c r="G60" s="147">
        <f t="shared" ref="G60" si="55">IF(E58&lt;0.12,"NA",IF(E58&gt;=0.12,0.8*E58))</f>
        <v>0.21600000000000003</v>
      </c>
      <c r="H60" s="147"/>
      <c r="I60" s="147">
        <v>0.39100000000000001</v>
      </c>
      <c r="J60" s="147"/>
      <c r="K60" s="147"/>
      <c r="L60" s="147"/>
      <c r="M60" s="150"/>
      <c r="N60" s="153"/>
      <c r="O60" s="156"/>
      <c r="P60" s="159"/>
    </row>
    <row r="61" spans="1:18" s="3" customFormat="1" ht="14.1" customHeight="1" x14ac:dyDescent="0.2">
      <c r="A61" s="11"/>
      <c r="B61" s="160">
        <v>16</v>
      </c>
      <c r="C61" s="163">
        <f>+C60</f>
        <v>11.92</v>
      </c>
      <c r="D61" s="145">
        <f>+D60</f>
        <v>0.28199999999999997</v>
      </c>
      <c r="E61" s="170">
        <v>0.26</v>
      </c>
      <c r="F61" s="37" t="s">
        <v>64</v>
      </c>
      <c r="G61" s="145">
        <f t="shared" ref="G61" si="56">IF(E61&lt;0.12,"NA",IF(E61&gt;=0.12,0.2*E61))</f>
        <v>5.2000000000000005E-2</v>
      </c>
      <c r="H61" s="145"/>
      <c r="I61" s="283">
        <v>0.47399999999999998</v>
      </c>
      <c r="J61" s="284"/>
      <c r="K61" s="145">
        <f t="shared" ref="K61" si="57">ROUND(+IF(E61&lt;0.12,(I62),(IF(E61&gt;=0.12,((I61+2*I62+I63)/4)))),3)</f>
        <v>0.42699999999999999</v>
      </c>
      <c r="L61" s="145">
        <f>ROUND(+(D61+D63)/2*(C63-C61),3)</f>
        <v>0.128</v>
      </c>
      <c r="M61" s="148">
        <f>ROUND(+K61*L61,4)</f>
        <v>5.4699999999999999E-2</v>
      </c>
      <c r="N61" s="151">
        <f>ROUND(+M61/$M$89*100,1)</f>
        <v>4.8</v>
      </c>
      <c r="O61" s="154"/>
      <c r="P61" s="157"/>
    </row>
    <row r="62" spans="1:18" s="3" customFormat="1" ht="14.1" customHeight="1" x14ac:dyDescent="0.2">
      <c r="A62" s="11"/>
      <c r="B62" s="161"/>
      <c r="C62" s="164"/>
      <c r="D62" s="146"/>
      <c r="E62" s="171"/>
      <c r="F62" s="38" t="s">
        <v>65</v>
      </c>
      <c r="G62" s="146">
        <f t="shared" ref="G62" si="58">IF(E61&lt;0.12,0.6*E61,IF(E61&gt;=0.12,0.6*E61))</f>
        <v>0.156</v>
      </c>
      <c r="H62" s="146"/>
      <c r="I62" s="285">
        <v>0.41699999999999998</v>
      </c>
      <c r="J62" s="286"/>
      <c r="K62" s="146"/>
      <c r="L62" s="146"/>
      <c r="M62" s="149"/>
      <c r="N62" s="152"/>
      <c r="O62" s="155"/>
      <c r="P62" s="158"/>
    </row>
    <row r="63" spans="1:18" s="3" customFormat="1" ht="13.9" customHeight="1" thickBot="1" x14ac:dyDescent="0.25">
      <c r="A63" s="11"/>
      <c r="B63" s="162"/>
      <c r="C63" s="41">
        <f>+C61+$P$8</f>
        <v>12.42</v>
      </c>
      <c r="D63" s="39">
        <v>0.23</v>
      </c>
      <c r="E63" s="172"/>
      <c r="F63" s="40" t="s">
        <v>66</v>
      </c>
      <c r="G63" s="147">
        <f t="shared" ref="G63" si="59">IF(E61&lt;0.12,"NA",IF(E61&gt;=0.12,0.8*E61))</f>
        <v>0.20800000000000002</v>
      </c>
      <c r="H63" s="147"/>
      <c r="I63" s="287">
        <v>0.39900000000000002</v>
      </c>
      <c r="J63" s="288"/>
      <c r="K63" s="147"/>
      <c r="L63" s="147"/>
      <c r="M63" s="150"/>
      <c r="N63" s="153"/>
      <c r="O63" s="156"/>
      <c r="P63" s="159"/>
    </row>
    <row r="64" spans="1:18" s="3" customFormat="1" ht="14.1" customHeight="1" x14ac:dyDescent="0.2">
      <c r="A64" s="11"/>
      <c r="B64" s="160">
        <v>17</v>
      </c>
      <c r="C64" s="163">
        <f>+C63</f>
        <v>12.42</v>
      </c>
      <c r="D64" s="145">
        <f>+D63</f>
        <v>0.23</v>
      </c>
      <c r="E64" s="145">
        <v>0.191</v>
      </c>
      <c r="F64" s="37" t="s">
        <v>64</v>
      </c>
      <c r="G64" s="145">
        <f t="shared" ref="G64" si="60">IF(E64&lt;0.12,"NA",IF(E64&gt;=0.12,0.2*E64))</f>
        <v>3.8200000000000005E-2</v>
      </c>
      <c r="H64" s="145"/>
      <c r="I64" s="145">
        <v>0.22700000000000001</v>
      </c>
      <c r="J64" s="145"/>
      <c r="K64" s="145">
        <f t="shared" ref="K64" si="61">ROUND(+IF(E64&lt;0.12,(I65),(IF(E64&gt;=0.12,((I64+2*I65+I66)/4)))),3)</f>
        <v>0.17899999999999999</v>
      </c>
      <c r="L64" s="145">
        <f>ROUND(+(D64+D66)/2*(C66-C64),3)</f>
        <v>0.105</v>
      </c>
      <c r="M64" s="148">
        <f>ROUND(+K64*L64,4)</f>
        <v>1.8800000000000001E-2</v>
      </c>
      <c r="N64" s="151">
        <f>ROUND(+M64/$M$89*100,1)</f>
        <v>1.7</v>
      </c>
      <c r="O64" s="154"/>
      <c r="P64" s="157"/>
    </row>
    <row r="65" spans="1:18" s="3" customFormat="1" ht="14.1" customHeight="1" x14ac:dyDescent="0.2">
      <c r="A65" s="11"/>
      <c r="B65" s="161"/>
      <c r="C65" s="164"/>
      <c r="D65" s="146"/>
      <c r="E65" s="146"/>
      <c r="F65" s="38" t="s">
        <v>65</v>
      </c>
      <c r="G65" s="146">
        <f t="shared" ref="G65" si="62">IF(E64&lt;0.12,0.6*E64,IF(E64&gt;=0.12,0.6*E64))</f>
        <v>0.11459999999999999</v>
      </c>
      <c r="H65" s="146"/>
      <c r="I65" s="146">
        <v>0.18099999999999999</v>
      </c>
      <c r="J65" s="146"/>
      <c r="K65" s="146"/>
      <c r="L65" s="146"/>
      <c r="M65" s="149"/>
      <c r="N65" s="152"/>
      <c r="O65" s="155"/>
      <c r="P65" s="158"/>
    </row>
    <row r="66" spans="1:18" s="3" customFormat="1" ht="13.9" customHeight="1" thickBot="1" x14ac:dyDescent="0.25">
      <c r="A66" s="11"/>
      <c r="B66" s="162"/>
      <c r="C66" s="41">
        <f>+C64+$P$8</f>
        <v>12.92</v>
      </c>
      <c r="D66" s="39">
        <v>0.189</v>
      </c>
      <c r="E66" s="147"/>
      <c r="F66" s="40" t="s">
        <v>66</v>
      </c>
      <c r="G66" s="147">
        <f t="shared" ref="G66" si="63">IF(E64&lt;0.12,"NA",IF(E64&gt;=0.12,0.8*E64))</f>
        <v>0.15280000000000002</v>
      </c>
      <c r="H66" s="147"/>
      <c r="I66" s="147">
        <v>0.126</v>
      </c>
      <c r="J66" s="147"/>
      <c r="K66" s="147"/>
      <c r="L66" s="147"/>
      <c r="M66" s="150"/>
      <c r="N66" s="153"/>
      <c r="O66" s="156"/>
      <c r="P66" s="159"/>
    </row>
    <row r="67" spans="1:18" s="3" customFormat="1" ht="14.1" customHeight="1" x14ac:dyDescent="0.2">
      <c r="A67" s="11"/>
      <c r="B67" s="160">
        <v>18</v>
      </c>
      <c r="C67" s="163">
        <f>+C66</f>
        <v>12.92</v>
      </c>
      <c r="D67" s="145">
        <f>+D66</f>
        <v>0.189</v>
      </c>
      <c r="E67" s="145">
        <v>0.28699999999999998</v>
      </c>
      <c r="F67" s="37" t="s">
        <v>64</v>
      </c>
      <c r="G67" s="145">
        <f t="shared" ref="G67" si="64">IF(E67&lt;0.12,"NA",IF(E67&gt;=0.12,0.2*E67))</f>
        <v>5.74E-2</v>
      </c>
      <c r="H67" s="145"/>
      <c r="I67" s="145">
        <v>4.9000000000000002E-2</v>
      </c>
      <c r="J67" s="145"/>
      <c r="K67" s="145">
        <f t="shared" ref="K67" si="65">ROUND(+IF(E67&lt;0.12,(I68),(IF(E67&gt;=0.12,((I67+2*I68+I69)/4)))),3)</f>
        <v>4.5999999999999999E-2</v>
      </c>
      <c r="L67" s="145">
        <f>ROUND(+(D67+D69)/2*(C69-C67),3)</f>
        <v>0.158</v>
      </c>
      <c r="M67" s="148">
        <f>ROUND(+K67*L67,4)</f>
        <v>7.3000000000000001E-3</v>
      </c>
      <c r="N67" s="151">
        <f>ROUND(+M67/$M$89*100,1)</f>
        <v>0.6</v>
      </c>
      <c r="O67" s="154"/>
      <c r="P67" s="157"/>
    </row>
    <row r="68" spans="1:18" s="3" customFormat="1" ht="14.1" customHeight="1" x14ac:dyDescent="0.2">
      <c r="A68" s="11"/>
      <c r="B68" s="161"/>
      <c r="C68" s="164"/>
      <c r="D68" s="146"/>
      <c r="E68" s="146"/>
      <c r="F68" s="38" t="s">
        <v>65</v>
      </c>
      <c r="G68" s="146">
        <f t="shared" ref="G68" si="66">IF(E67&lt;0.12,0.6*E67,IF(E67&gt;=0.12,0.6*E67))</f>
        <v>0.17219999999999999</v>
      </c>
      <c r="H68" s="146"/>
      <c r="I68" s="146">
        <v>4.3999999999999997E-2</v>
      </c>
      <c r="J68" s="146"/>
      <c r="K68" s="146"/>
      <c r="L68" s="146"/>
      <c r="M68" s="149"/>
      <c r="N68" s="152"/>
      <c r="O68" s="155"/>
      <c r="P68" s="158"/>
    </row>
    <row r="69" spans="1:18" s="3" customFormat="1" ht="13.9" customHeight="1" thickBot="1" x14ac:dyDescent="0.25">
      <c r="A69" s="11"/>
      <c r="B69" s="162"/>
      <c r="C69" s="41">
        <f>+C67+$P$8</f>
        <v>13.42</v>
      </c>
      <c r="D69" s="39">
        <v>0.44400000000000001</v>
      </c>
      <c r="E69" s="147"/>
      <c r="F69" s="40" t="s">
        <v>66</v>
      </c>
      <c r="G69" s="147">
        <f t="shared" ref="G69" si="67">IF(E67&lt;0.12,"NA",IF(E67&gt;=0.12,0.8*E67))</f>
        <v>0.2296</v>
      </c>
      <c r="H69" s="147"/>
      <c r="I69" s="147">
        <v>4.5999999999999999E-2</v>
      </c>
      <c r="J69" s="147"/>
      <c r="K69" s="147"/>
      <c r="L69" s="147"/>
      <c r="M69" s="150"/>
      <c r="N69" s="153"/>
      <c r="O69" s="156"/>
      <c r="P69" s="159"/>
    </row>
    <row r="70" spans="1:18" s="3" customFormat="1" ht="14.1" customHeight="1" x14ac:dyDescent="0.2">
      <c r="A70" s="11"/>
      <c r="B70" s="160">
        <v>19</v>
      </c>
      <c r="C70" s="163">
        <f>+C69</f>
        <v>13.42</v>
      </c>
      <c r="D70" s="145">
        <f>+D69</f>
        <v>0.44400000000000001</v>
      </c>
      <c r="E70" s="145">
        <v>0.49199999999999999</v>
      </c>
      <c r="F70" s="37" t="s">
        <v>64</v>
      </c>
      <c r="G70" s="145">
        <f t="shared" ref="G70" si="68">IF(E70&lt;0.12,"NA",IF(E70&gt;=0.12,0.2*E70))</f>
        <v>9.8400000000000001E-2</v>
      </c>
      <c r="H70" s="145"/>
      <c r="I70" s="279">
        <v>0.19600000000000001</v>
      </c>
      <c r="J70" s="279"/>
      <c r="K70" s="145">
        <f t="shared" ref="K70" si="69">ROUND(+IF(E70&lt;0.12,(I71),(IF(E70&gt;=0.12,((I70+2*I71+I72)/4)))),3)</f>
        <v>0.13700000000000001</v>
      </c>
      <c r="L70" s="145">
        <f>ROUND(+(D70+D72)/2*(C72-C70),3)</f>
        <v>0.21199999999999999</v>
      </c>
      <c r="M70" s="148">
        <f>ROUND(+K70*L70,4)</f>
        <v>2.9000000000000001E-2</v>
      </c>
      <c r="N70" s="151">
        <f>ROUND(+M70/$M$89*100,1)</f>
        <v>2.6</v>
      </c>
      <c r="O70" s="154"/>
      <c r="P70" s="157"/>
    </row>
    <row r="71" spans="1:18" s="3" customFormat="1" ht="14.1" customHeight="1" x14ac:dyDescent="0.2">
      <c r="A71" s="11"/>
      <c r="B71" s="161"/>
      <c r="C71" s="164"/>
      <c r="D71" s="146"/>
      <c r="E71" s="146"/>
      <c r="F71" s="38" t="s">
        <v>65</v>
      </c>
      <c r="G71" s="146">
        <f t="shared" ref="G71" si="70">IF(E70&lt;0.12,0.6*E70,IF(E70&gt;=0.12,0.6*E70))</f>
        <v>0.29519999999999996</v>
      </c>
      <c r="H71" s="146"/>
      <c r="I71" s="280">
        <v>0.12</v>
      </c>
      <c r="J71" s="280"/>
      <c r="K71" s="146"/>
      <c r="L71" s="146"/>
      <c r="M71" s="149"/>
      <c r="N71" s="152"/>
      <c r="O71" s="155"/>
      <c r="P71" s="158"/>
    </row>
    <row r="72" spans="1:18" s="3" customFormat="1" ht="13.9" customHeight="1" thickBot="1" x14ac:dyDescent="0.25">
      <c r="A72" s="11"/>
      <c r="B72" s="162"/>
      <c r="C72" s="41">
        <f>+C70+$P$8</f>
        <v>13.92</v>
      </c>
      <c r="D72" s="39">
        <v>0.40300000000000002</v>
      </c>
      <c r="E72" s="147"/>
      <c r="F72" s="40" t="s">
        <v>66</v>
      </c>
      <c r="G72" s="147">
        <f t="shared" ref="G72" si="71">IF(E70&lt;0.12,"NA",IF(E70&gt;=0.12,0.8*E70))</f>
        <v>0.39360000000000001</v>
      </c>
      <c r="H72" s="147"/>
      <c r="I72" s="168">
        <v>0.112</v>
      </c>
      <c r="J72" s="168"/>
      <c r="K72" s="147"/>
      <c r="L72" s="147"/>
      <c r="M72" s="150"/>
      <c r="N72" s="153"/>
      <c r="O72" s="156"/>
      <c r="P72" s="159"/>
    </row>
    <row r="73" spans="1:18" s="3" customFormat="1" ht="14.1" customHeight="1" x14ac:dyDescent="0.2">
      <c r="A73" s="11"/>
      <c r="B73" s="160">
        <v>20</v>
      </c>
      <c r="C73" s="163">
        <f>+C72</f>
        <v>13.92</v>
      </c>
      <c r="D73" s="145">
        <f>+D72</f>
        <v>0.40300000000000002</v>
      </c>
      <c r="E73" s="145">
        <v>0.51500000000000001</v>
      </c>
      <c r="F73" s="37" t="s">
        <v>64</v>
      </c>
      <c r="G73" s="145">
        <f t="shared" ref="G73" si="72">IF(E73&lt;0.12,"NA",IF(E73&gt;=0.12,0.2*E73))</f>
        <v>0.10300000000000001</v>
      </c>
      <c r="H73" s="145"/>
      <c r="I73" s="282"/>
      <c r="J73" s="282"/>
      <c r="K73" s="145"/>
      <c r="L73" s="145"/>
      <c r="M73" s="148"/>
      <c r="N73" s="151"/>
      <c r="O73" s="154"/>
      <c r="P73" s="157"/>
    </row>
    <row r="74" spans="1:18" s="3" customFormat="1" ht="14.1" customHeight="1" x14ac:dyDescent="0.2">
      <c r="A74" s="11"/>
      <c r="B74" s="161"/>
      <c r="C74" s="164"/>
      <c r="D74" s="146"/>
      <c r="E74" s="146"/>
      <c r="F74" s="38" t="s">
        <v>65</v>
      </c>
      <c r="G74" s="146">
        <f t="shared" ref="G74" si="73">IF(E73&lt;0.12,0.6*E73,IF(E73&gt;=0.12,0.6*E73))</f>
        <v>0.309</v>
      </c>
      <c r="H74" s="146"/>
      <c r="I74" s="280"/>
      <c r="J74" s="280"/>
      <c r="K74" s="146"/>
      <c r="L74" s="146"/>
      <c r="M74" s="149"/>
      <c r="N74" s="152"/>
      <c r="O74" s="155"/>
      <c r="P74" s="158"/>
    </row>
    <row r="75" spans="1:18" s="3" customFormat="1" ht="13.9" customHeight="1" thickBot="1" x14ac:dyDescent="0.25">
      <c r="A75" s="11"/>
      <c r="B75" s="269"/>
      <c r="C75" s="52">
        <f>+C73+$P$8</f>
        <v>14.42</v>
      </c>
      <c r="D75" s="53">
        <v>0.46300000000000002</v>
      </c>
      <c r="E75" s="264"/>
      <c r="F75" s="54" t="s">
        <v>66</v>
      </c>
      <c r="G75" s="264">
        <f t="shared" ref="G75" si="74">IF(E73&lt;0.12,"NA",IF(E73&gt;=0.12,0.8*E73))</f>
        <v>0.41200000000000003</v>
      </c>
      <c r="H75" s="264"/>
      <c r="I75" s="281"/>
      <c r="J75" s="281"/>
      <c r="K75" s="264"/>
      <c r="L75" s="264"/>
      <c r="M75" s="265"/>
      <c r="N75" s="266"/>
      <c r="O75" s="267"/>
      <c r="P75" s="268"/>
    </row>
    <row r="76" spans="1:18" s="3" customFormat="1" ht="14.1" customHeight="1" x14ac:dyDescent="0.2">
      <c r="A76" s="11"/>
      <c r="B76" s="160">
        <v>21</v>
      </c>
      <c r="C76" s="163">
        <f>+C75</f>
        <v>14.42</v>
      </c>
      <c r="D76" s="145">
        <f>+D75</f>
        <v>0.46300000000000002</v>
      </c>
      <c r="E76" s="145">
        <v>0.40899999999999997</v>
      </c>
      <c r="F76" s="37" t="s">
        <v>64</v>
      </c>
      <c r="G76" s="145">
        <f t="shared" ref="G76" si="75">IF(E76&lt;0.12,"NA",IF(E76&gt;=0.12,0.2*E76))</f>
        <v>8.1799999999999998E-2</v>
      </c>
      <c r="H76" s="145"/>
      <c r="I76" s="279">
        <v>0.109</v>
      </c>
      <c r="J76" s="279"/>
      <c r="K76" s="145">
        <f t="shared" ref="K76" si="76">ROUND(+IF(E76&lt;0.12,(I77),(IF(E76&gt;=0.12,((I76+2*I77+I78)/4)))),3)</f>
        <v>7.8E-2</v>
      </c>
      <c r="L76" s="145">
        <f>ROUND(+(D76+D78)/2*(C78-C76),3)</f>
        <v>0.185</v>
      </c>
      <c r="M76" s="148">
        <f>ROUND(+K76*L76,4)</f>
        <v>1.44E-2</v>
      </c>
      <c r="N76" s="151">
        <f>ROUND(+M76/$M$89*100,1)</f>
        <v>1.3</v>
      </c>
      <c r="O76" s="154"/>
      <c r="P76" s="157"/>
    </row>
    <row r="77" spans="1:18" s="3" customFormat="1" ht="14.1" customHeight="1" x14ac:dyDescent="0.2">
      <c r="A77" s="11"/>
      <c r="B77" s="161"/>
      <c r="C77" s="164"/>
      <c r="D77" s="146"/>
      <c r="E77" s="146"/>
      <c r="F77" s="38" t="s">
        <v>65</v>
      </c>
      <c r="G77" s="146">
        <f t="shared" ref="G77" si="77">IF(E76&lt;0.12,0.6*E76,IF(E76&gt;=0.12,0.6*E76))</f>
        <v>0.24539999999999998</v>
      </c>
      <c r="H77" s="146"/>
      <c r="I77" s="280">
        <v>6.8000000000000005E-2</v>
      </c>
      <c r="J77" s="280"/>
      <c r="K77" s="146"/>
      <c r="L77" s="146"/>
      <c r="M77" s="149"/>
      <c r="N77" s="152"/>
      <c r="O77" s="155"/>
      <c r="P77" s="158"/>
      <c r="R77" s="50"/>
    </row>
    <row r="78" spans="1:18" s="3" customFormat="1" ht="13.9" customHeight="1" thickBot="1" x14ac:dyDescent="0.25">
      <c r="A78" s="11"/>
      <c r="B78" s="269"/>
      <c r="C78" s="52">
        <f>+C76+0.45</f>
        <v>14.87</v>
      </c>
      <c r="D78" s="53">
        <v>0.35899999999999999</v>
      </c>
      <c r="E78" s="264"/>
      <c r="F78" s="54" t="s">
        <v>66</v>
      </c>
      <c r="G78" s="264">
        <f t="shared" ref="G78" si="78">IF(E76&lt;0.12,"NA",IF(E76&gt;=0.12,0.8*E76))</f>
        <v>0.32719999999999999</v>
      </c>
      <c r="H78" s="264"/>
      <c r="I78" s="281">
        <v>6.6000000000000003E-2</v>
      </c>
      <c r="J78" s="281"/>
      <c r="K78" s="264"/>
      <c r="L78" s="264"/>
      <c r="M78" s="265"/>
      <c r="N78" s="266"/>
      <c r="O78" s="267"/>
      <c r="P78" s="268"/>
    </row>
    <row r="79" spans="1:18" s="3" customFormat="1" ht="14.1" customHeight="1" x14ac:dyDescent="0.25">
      <c r="A79" s="11"/>
      <c r="B79" s="139">
        <f>+B73</f>
        <v>20</v>
      </c>
      <c r="C79" s="140">
        <f>+C73</f>
        <v>13.92</v>
      </c>
      <c r="D79" s="127">
        <f>+D73</f>
        <v>0.40300000000000002</v>
      </c>
      <c r="E79" s="127">
        <f>+E73</f>
        <v>0.51500000000000001</v>
      </c>
      <c r="F79" s="43" t="s">
        <v>30</v>
      </c>
      <c r="G79" s="278"/>
      <c r="H79" s="278"/>
      <c r="I79" s="144">
        <v>0.34300000000000003</v>
      </c>
      <c r="J79" s="144"/>
      <c r="K79" s="127">
        <f>ROUND(+AVERAGE(I79:J88),3)</f>
        <v>0.26200000000000001</v>
      </c>
      <c r="L79" s="130">
        <f>ROUND(+(D79+D84)/2*(C84-C79),3)</f>
        <v>0.217</v>
      </c>
      <c r="M79" s="131">
        <f>ROUND(+K79*L79,4)</f>
        <v>5.6899999999999999E-2</v>
      </c>
      <c r="N79" s="130">
        <f>ROUND(+M79/$M$89*100,1)</f>
        <v>5</v>
      </c>
      <c r="O79" s="130"/>
      <c r="P79" s="134"/>
    </row>
    <row r="80" spans="1:18" s="3" customFormat="1" ht="14.1" customHeight="1" x14ac:dyDescent="0.25">
      <c r="A80" s="11"/>
      <c r="B80" s="123"/>
      <c r="C80" s="128"/>
      <c r="D80" s="125"/>
      <c r="E80" s="125"/>
      <c r="F80" s="44" t="s">
        <v>67</v>
      </c>
      <c r="G80" s="275">
        <f>+ROUND(0.1*$E$79,2)</f>
        <v>0.05</v>
      </c>
      <c r="H80" s="275"/>
      <c r="I80" s="120">
        <v>0.36299999999999999</v>
      </c>
      <c r="J80" s="120"/>
      <c r="K80" s="128"/>
      <c r="L80" s="128"/>
      <c r="M80" s="132"/>
      <c r="N80" s="128"/>
      <c r="O80" s="128"/>
      <c r="P80" s="135"/>
      <c r="R80" s="45"/>
    </row>
    <row r="81" spans="1:19" s="3" customFormat="1" ht="14.1" customHeight="1" x14ac:dyDescent="0.25">
      <c r="A81" s="11"/>
      <c r="B81" s="123"/>
      <c r="C81" s="128"/>
      <c r="D81" s="125"/>
      <c r="E81" s="125"/>
      <c r="F81" s="44" t="s">
        <v>64</v>
      </c>
      <c r="G81" s="275">
        <f>+ROUND(0.2*$E$79,2)</f>
        <v>0.1</v>
      </c>
      <c r="H81" s="275"/>
      <c r="I81" s="120">
        <v>0.34100000000000003</v>
      </c>
      <c r="J81" s="120"/>
      <c r="K81" s="128"/>
      <c r="L81" s="128"/>
      <c r="M81" s="132"/>
      <c r="N81" s="128"/>
      <c r="O81" s="128"/>
      <c r="P81" s="135"/>
    </row>
    <row r="82" spans="1:19" s="3" customFormat="1" ht="14.1" customHeight="1" x14ac:dyDescent="0.25">
      <c r="A82" s="11"/>
      <c r="B82" s="123"/>
      <c r="C82" s="128"/>
      <c r="D82" s="125"/>
      <c r="E82" s="125"/>
      <c r="F82" s="44" t="s">
        <v>68</v>
      </c>
      <c r="G82" s="275">
        <f>+ROUND(0.3*$E$79,2)</f>
        <v>0.15</v>
      </c>
      <c r="H82" s="275"/>
      <c r="I82" s="120">
        <v>0.27500000000000002</v>
      </c>
      <c r="J82" s="120"/>
      <c r="K82" s="128"/>
      <c r="L82" s="128"/>
      <c r="M82" s="132"/>
      <c r="N82" s="128"/>
      <c r="O82" s="128"/>
      <c r="P82" s="135"/>
    </row>
    <row r="83" spans="1:19" s="3" customFormat="1" ht="14.1" customHeight="1" x14ac:dyDescent="0.25">
      <c r="A83" s="11"/>
      <c r="B83" s="123"/>
      <c r="C83" s="128"/>
      <c r="D83" s="125"/>
      <c r="E83" s="125"/>
      <c r="F83" s="44" t="s">
        <v>69</v>
      </c>
      <c r="G83" s="275">
        <f>+ROUND(0.4*$E$79,2)</f>
        <v>0.21</v>
      </c>
      <c r="H83" s="275"/>
      <c r="I83" s="120">
        <v>0.27200000000000002</v>
      </c>
      <c r="J83" s="120"/>
      <c r="K83" s="128"/>
      <c r="L83" s="128"/>
      <c r="M83" s="132"/>
      <c r="N83" s="128"/>
      <c r="O83" s="128"/>
      <c r="P83" s="135"/>
    </row>
    <row r="84" spans="1:19" s="3" customFormat="1" ht="14.1" customHeight="1" x14ac:dyDescent="0.25">
      <c r="A84" s="11"/>
      <c r="B84" s="123"/>
      <c r="C84" s="141">
        <f>+C75</f>
        <v>14.42</v>
      </c>
      <c r="D84" s="125">
        <f>+D75</f>
        <v>0.46300000000000002</v>
      </c>
      <c r="E84" s="125"/>
      <c r="F84" s="44" t="s">
        <v>29</v>
      </c>
      <c r="G84" s="275">
        <f>+ROUND(0.5*$E$79,2)</f>
        <v>0.26</v>
      </c>
      <c r="H84" s="275"/>
      <c r="I84" s="120">
        <v>0.26300000000000001</v>
      </c>
      <c r="J84" s="120"/>
      <c r="K84" s="128"/>
      <c r="L84" s="128"/>
      <c r="M84" s="132"/>
      <c r="N84" s="128"/>
      <c r="O84" s="128"/>
      <c r="P84" s="135"/>
    </row>
    <row r="85" spans="1:19" s="3" customFormat="1" ht="14.1" customHeight="1" x14ac:dyDescent="0.25">
      <c r="A85" s="11"/>
      <c r="B85" s="123"/>
      <c r="C85" s="128"/>
      <c r="D85" s="125"/>
      <c r="E85" s="125"/>
      <c r="F85" s="44" t="s">
        <v>65</v>
      </c>
      <c r="G85" s="275">
        <f>+ROUND(0.6*$E$79,2)</f>
        <v>0.31</v>
      </c>
      <c r="H85" s="275"/>
      <c r="I85" s="120">
        <v>0.217</v>
      </c>
      <c r="J85" s="120"/>
      <c r="K85" s="128"/>
      <c r="L85" s="128"/>
      <c r="M85" s="132"/>
      <c r="N85" s="128"/>
      <c r="O85" s="128"/>
      <c r="P85" s="135"/>
    </row>
    <row r="86" spans="1:19" s="3" customFormat="1" ht="14.1" customHeight="1" x14ac:dyDescent="0.25">
      <c r="A86" s="11"/>
      <c r="B86" s="123"/>
      <c r="C86" s="128"/>
      <c r="D86" s="125"/>
      <c r="E86" s="125"/>
      <c r="F86" s="44" t="s">
        <v>70</v>
      </c>
      <c r="G86" s="275">
        <f>+ROUND(0.7*$E$79,2)</f>
        <v>0.36</v>
      </c>
      <c r="H86" s="275"/>
      <c r="I86" s="120">
        <v>0.214</v>
      </c>
      <c r="J86" s="120"/>
      <c r="K86" s="128"/>
      <c r="L86" s="128"/>
      <c r="M86" s="132"/>
      <c r="N86" s="128"/>
      <c r="O86" s="128"/>
      <c r="P86" s="135"/>
    </row>
    <row r="87" spans="1:19" s="3" customFormat="1" ht="14.1" customHeight="1" x14ac:dyDescent="0.25">
      <c r="A87" s="11"/>
      <c r="B87" s="123"/>
      <c r="C87" s="128"/>
      <c r="D87" s="125"/>
      <c r="E87" s="125"/>
      <c r="F87" s="44" t="s">
        <v>66</v>
      </c>
      <c r="G87" s="275">
        <f>+ROUND(0.8*$E$79,2)</f>
        <v>0.41</v>
      </c>
      <c r="H87" s="275"/>
      <c r="I87" s="120">
        <v>0.17699999999999999</v>
      </c>
      <c r="J87" s="120"/>
      <c r="K87" s="128"/>
      <c r="L87" s="128"/>
      <c r="M87" s="132"/>
      <c r="N87" s="128"/>
      <c r="O87" s="128"/>
      <c r="P87" s="135"/>
    </row>
    <row r="88" spans="1:19" s="3" customFormat="1" ht="15.75" thickBot="1" x14ac:dyDescent="0.3">
      <c r="A88" s="11"/>
      <c r="B88" s="124"/>
      <c r="C88" s="129"/>
      <c r="D88" s="126"/>
      <c r="E88" s="126"/>
      <c r="F88" s="46" t="s">
        <v>71</v>
      </c>
      <c r="G88" s="276">
        <f>+ROUND(0.9*$E$79,2)</f>
        <v>0.46</v>
      </c>
      <c r="H88" s="276"/>
      <c r="I88" s="277">
        <v>0.153</v>
      </c>
      <c r="J88" s="277"/>
      <c r="K88" s="129"/>
      <c r="L88" s="129"/>
      <c r="M88" s="133"/>
      <c r="N88" s="129"/>
      <c r="O88" s="129"/>
      <c r="P88" s="136"/>
      <c r="R88" s="120"/>
      <c r="S88" s="120"/>
    </row>
    <row r="89" spans="1:19" s="3" customFormat="1" ht="12.75" customHeight="1" x14ac:dyDescent="0.2">
      <c r="A89" s="11"/>
      <c r="B89" s="105" t="s">
        <v>31</v>
      </c>
      <c r="C89" s="106"/>
      <c r="D89" s="106"/>
      <c r="E89" s="106"/>
      <c r="F89" s="106"/>
      <c r="G89" s="106"/>
      <c r="H89" s="106"/>
      <c r="I89" s="106"/>
      <c r="J89" s="106"/>
      <c r="K89" s="51">
        <f>ROUND(+M89/L89,3)</f>
        <v>0.371</v>
      </c>
      <c r="L89" s="42">
        <f>SUM(L16:L88)</f>
        <v>3.0500000000000003</v>
      </c>
      <c r="M89" s="14">
        <f>SUM(M16:M88)</f>
        <v>1.1319999999999999</v>
      </c>
      <c r="N89" s="12">
        <f>ROUND(SUM(N16:N88),0)</f>
        <v>100</v>
      </c>
      <c r="O89" s="109" t="s">
        <v>32</v>
      </c>
      <c r="P89" s="111"/>
    </row>
    <row r="90" spans="1:19" s="3" customFormat="1" ht="15" customHeight="1" thickBot="1" x14ac:dyDescent="0.25">
      <c r="A90" s="11"/>
      <c r="B90" s="107"/>
      <c r="C90" s="108"/>
      <c r="D90" s="108"/>
      <c r="E90" s="108"/>
      <c r="F90" s="108"/>
      <c r="G90" s="108"/>
      <c r="H90" s="108"/>
      <c r="I90" s="108"/>
      <c r="J90" s="108"/>
      <c r="K90" s="13" t="s">
        <v>33</v>
      </c>
      <c r="L90" s="13" t="s">
        <v>49</v>
      </c>
      <c r="M90" s="13" t="s">
        <v>50</v>
      </c>
      <c r="N90" s="13" t="s">
        <v>34</v>
      </c>
      <c r="O90" s="110"/>
      <c r="P90" s="112"/>
    </row>
    <row r="91" spans="1:19" ht="57" customHeight="1" thickBot="1" x14ac:dyDescent="0.3">
      <c r="A91" s="47"/>
      <c r="B91" s="113" t="s">
        <v>28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5"/>
    </row>
    <row r="92" spans="1:19" ht="15" customHeight="1" thickBot="1" x14ac:dyDescent="0.3">
      <c r="A92" s="5"/>
      <c r="B92" s="116" t="s">
        <v>72</v>
      </c>
      <c r="C92" s="117"/>
      <c r="D92" s="117"/>
      <c r="E92" s="117"/>
      <c r="F92" s="117"/>
      <c r="G92" s="117" t="s">
        <v>73</v>
      </c>
      <c r="H92" s="117"/>
      <c r="I92" s="117"/>
      <c r="J92" s="117"/>
      <c r="K92" s="117"/>
      <c r="L92" s="117"/>
      <c r="M92" s="117" t="s">
        <v>74</v>
      </c>
      <c r="N92" s="117"/>
      <c r="O92" s="117"/>
      <c r="P92" s="118"/>
    </row>
    <row r="93" spans="1:19" ht="15" customHeight="1" thickBot="1" x14ac:dyDescent="0.3">
      <c r="A93" s="5"/>
      <c r="B93" s="79"/>
      <c r="C93" s="80"/>
      <c r="D93" s="80"/>
      <c r="E93" s="80"/>
      <c r="F93" s="80"/>
      <c r="G93" s="80"/>
      <c r="H93" s="80"/>
      <c r="I93" s="81"/>
      <c r="J93" s="85" t="s">
        <v>52</v>
      </c>
      <c r="K93" s="86"/>
      <c r="L93" s="86"/>
      <c r="M93" s="86"/>
      <c r="N93" s="86"/>
      <c r="O93" s="86"/>
      <c r="P93" s="87"/>
    </row>
    <row r="94" spans="1:19" ht="18.600000000000001" customHeight="1" thickBot="1" x14ac:dyDescent="0.3">
      <c r="A94" s="6"/>
      <c r="B94" s="79"/>
      <c r="C94" s="80"/>
      <c r="D94" s="80"/>
      <c r="E94" s="80"/>
      <c r="F94" s="80"/>
      <c r="G94" s="80"/>
      <c r="H94" s="80"/>
      <c r="I94" s="81"/>
      <c r="J94" s="48" t="s">
        <v>75</v>
      </c>
      <c r="K94" s="88" t="s">
        <v>86</v>
      </c>
      <c r="L94" s="88"/>
      <c r="M94" s="88"/>
      <c r="N94" s="88"/>
      <c r="O94" s="88"/>
      <c r="P94" s="89"/>
    </row>
    <row r="95" spans="1:19" ht="60" customHeight="1" thickBot="1" x14ac:dyDescent="0.3">
      <c r="A95" s="10"/>
      <c r="B95" s="79"/>
      <c r="C95" s="80"/>
      <c r="D95" s="80"/>
      <c r="E95" s="80"/>
      <c r="F95" s="80"/>
      <c r="G95" s="80"/>
      <c r="H95" s="80"/>
      <c r="I95" s="81"/>
      <c r="J95" s="90" t="s">
        <v>94</v>
      </c>
      <c r="K95" s="91"/>
      <c r="L95" s="91"/>
      <c r="M95" s="91"/>
      <c r="N95" s="91"/>
      <c r="O95" s="91"/>
      <c r="P95" s="92"/>
    </row>
    <row r="96" spans="1:19" ht="15" customHeight="1" thickBot="1" x14ac:dyDescent="0.3">
      <c r="A96" s="5"/>
      <c r="B96" s="79"/>
      <c r="C96" s="80"/>
      <c r="D96" s="80"/>
      <c r="E96" s="80"/>
      <c r="F96" s="80"/>
      <c r="G96" s="80"/>
      <c r="H96" s="80"/>
      <c r="I96" s="81"/>
      <c r="J96" s="93" t="s">
        <v>35</v>
      </c>
      <c r="K96" s="94"/>
      <c r="L96" s="94"/>
      <c r="M96" s="94"/>
      <c r="N96" s="95"/>
      <c r="O96" s="96">
        <v>6.25</v>
      </c>
      <c r="P96" s="97"/>
    </row>
    <row r="97" spans="1:16" ht="15" customHeight="1" thickBot="1" x14ac:dyDescent="0.3">
      <c r="A97" s="5"/>
      <c r="B97" s="79"/>
      <c r="C97" s="80"/>
      <c r="D97" s="80"/>
      <c r="E97" s="80"/>
      <c r="F97" s="80"/>
      <c r="G97" s="80"/>
      <c r="H97" s="80"/>
      <c r="I97" s="80"/>
      <c r="J97" s="98" t="s">
        <v>51</v>
      </c>
      <c r="K97" s="99"/>
      <c r="L97" s="99"/>
      <c r="M97" s="99"/>
      <c r="N97" s="99"/>
      <c r="O97" s="100">
        <v>1.6274999999999999</v>
      </c>
      <c r="P97" s="101"/>
    </row>
    <row r="98" spans="1:16" ht="22.5" customHeight="1" thickBot="1" x14ac:dyDescent="0.3">
      <c r="A98" s="5"/>
      <c r="B98" s="82"/>
      <c r="C98" s="83"/>
      <c r="D98" s="83"/>
      <c r="E98" s="83"/>
      <c r="F98" s="83"/>
      <c r="G98" s="83"/>
      <c r="H98" s="83"/>
      <c r="I98" s="84"/>
      <c r="J98" s="102" t="s">
        <v>76</v>
      </c>
      <c r="K98" s="103"/>
      <c r="L98" s="103"/>
      <c r="M98" s="103"/>
      <c r="N98" s="103"/>
      <c r="O98" s="103"/>
      <c r="P98" s="104"/>
    </row>
    <row r="99" spans="1:16" ht="23.45" customHeight="1" thickBot="1" x14ac:dyDescent="0.3">
      <c r="A99" s="7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</row>
    <row r="100" spans="1:16" ht="15.75" thickBot="1" x14ac:dyDescent="0.3">
      <c r="A100" s="272" t="s">
        <v>36</v>
      </c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4"/>
    </row>
    <row r="101" spans="1:16" ht="141.6" customHeight="1" thickBot="1" x14ac:dyDescent="0.3">
      <c r="A101" s="4"/>
      <c r="B101" s="75"/>
      <c r="C101" s="76"/>
      <c r="D101" s="76"/>
      <c r="E101" s="76"/>
      <c r="F101" s="77"/>
      <c r="G101" s="75"/>
      <c r="H101" s="76"/>
      <c r="I101" s="76"/>
      <c r="J101" s="76"/>
      <c r="K101" s="76"/>
      <c r="L101" s="77"/>
      <c r="M101" s="75"/>
      <c r="N101" s="76"/>
      <c r="O101" s="76"/>
      <c r="P101" s="77"/>
    </row>
    <row r="102" spans="1:16" s="9" customFormat="1" ht="13.9" customHeight="1" thickBot="1" x14ac:dyDescent="0.3">
      <c r="A102" s="8" t="s">
        <v>77</v>
      </c>
      <c r="B102" s="78" t="s">
        <v>91</v>
      </c>
      <c r="C102" s="66"/>
      <c r="D102" s="66"/>
      <c r="E102" s="66"/>
      <c r="F102" s="66"/>
      <c r="G102" s="66"/>
      <c r="H102" s="66"/>
      <c r="I102" s="66"/>
      <c r="J102" s="66"/>
      <c r="K102" s="66"/>
      <c r="L102" s="67"/>
      <c r="M102" s="78" t="s">
        <v>78</v>
      </c>
      <c r="N102" s="66"/>
      <c r="O102" s="66"/>
      <c r="P102" s="67"/>
    </row>
    <row r="103" spans="1:16" s="9" customFormat="1" ht="52.15" customHeight="1" thickBot="1" x14ac:dyDescent="0.3">
      <c r="A103" s="8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7"/>
    </row>
    <row r="104" spans="1:16" s="3" customFormat="1" ht="15.75" customHeight="1" thickBot="1" x14ac:dyDescent="0.25">
      <c r="A104" s="68" t="s">
        <v>37</v>
      </c>
      <c r="B104" s="69"/>
      <c r="C104" s="69"/>
      <c r="D104" s="69" t="s">
        <v>89</v>
      </c>
      <c r="E104" s="69"/>
      <c r="F104" s="69"/>
      <c r="G104" s="69"/>
      <c r="H104" s="69"/>
      <c r="I104" s="69"/>
      <c r="J104" s="69" t="s">
        <v>38</v>
      </c>
      <c r="K104" s="69"/>
      <c r="L104" s="69"/>
      <c r="M104" s="69"/>
      <c r="N104" s="69"/>
      <c r="O104" s="69"/>
      <c r="P104" s="70"/>
    </row>
  </sheetData>
  <mergeCells count="444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K61:K63"/>
    <mergeCell ref="L61:L63"/>
    <mergeCell ref="M61:M63"/>
    <mergeCell ref="N61:N63"/>
    <mergeCell ref="O61:O63"/>
    <mergeCell ref="P61:P63"/>
    <mergeCell ref="B61:B63"/>
    <mergeCell ref="C61:C62"/>
    <mergeCell ref="D61:D62"/>
    <mergeCell ref="E61:E63"/>
    <mergeCell ref="G61:H61"/>
    <mergeCell ref="I61:J61"/>
    <mergeCell ref="G62:H62"/>
    <mergeCell ref="I62:J62"/>
    <mergeCell ref="G63:H63"/>
    <mergeCell ref="I63:J63"/>
    <mergeCell ref="K64:K66"/>
    <mergeCell ref="L64:L66"/>
    <mergeCell ref="M64:M66"/>
    <mergeCell ref="N64:N66"/>
    <mergeCell ref="O64:O66"/>
    <mergeCell ref="P64:P66"/>
    <mergeCell ref="B64:B66"/>
    <mergeCell ref="C64:C65"/>
    <mergeCell ref="D64:D65"/>
    <mergeCell ref="E64:E66"/>
    <mergeCell ref="G64:H64"/>
    <mergeCell ref="I64:J64"/>
    <mergeCell ref="G65:H65"/>
    <mergeCell ref="I65:J65"/>
    <mergeCell ref="G66:H66"/>
    <mergeCell ref="I66:J66"/>
    <mergeCell ref="K67:K69"/>
    <mergeCell ref="L67:L69"/>
    <mergeCell ref="M67:M69"/>
    <mergeCell ref="N67:N69"/>
    <mergeCell ref="O67:O69"/>
    <mergeCell ref="P67:P69"/>
    <mergeCell ref="B67:B69"/>
    <mergeCell ref="C67:C68"/>
    <mergeCell ref="D67:D68"/>
    <mergeCell ref="E67:E69"/>
    <mergeCell ref="G67:H67"/>
    <mergeCell ref="I67:J67"/>
    <mergeCell ref="G68:H68"/>
    <mergeCell ref="I68:J68"/>
    <mergeCell ref="G69:H69"/>
    <mergeCell ref="I69:J69"/>
    <mergeCell ref="K70:K72"/>
    <mergeCell ref="L70:L72"/>
    <mergeCell ref="M70:M72"/>
    <mergeCell ref="N70:N72"/>
    <mergeCell ref="O70:O72"/>
    <mergeCell ref="P70:P72"/>
    <mergeCell ref="B70:B72"/>
    <mergeCell ref="C70:C71"/>
    <mergeCell ref="D70:D71"/>
    <mergeCell ref="E70:E72"/>
    <mergeCell ref="G70:H70"/>
    <mergeCell ref="I70:J70"/>
    <mergeCell ref="G71:H71"/>
    <mergeCell ref="I71:J71"/>
    <mergeCell ref="G72:H72"/>
    <mergeCell ref="I72:J72"/>
    <mergeCell ref="K73:K75"/>
    <mergeCell ref="L73:L75"/>
    <mergeCell ref="M73:M75"/>
    <mergeCell ref="N73:N75"/>
    <mergeCell ref="O73:O75"/>
    <mergeCell ref="P73:P75"/>
    <mergeCell ref="B73:B75"/>
    <mergeCell ref="C73:C74"/>
    <mergeCell ref="D73:D74"/>
    <mergeCell ref="E73:E75"/>
    <mergeCell ref="G73:H73"/>
    <mergeCell ref="I73:J73"/>
    <mergeCell ref="G74:H74"/>
    <mergeCell ref="I74:J74"/>
    <mergeCell ref="G75:H75"/>
    <mergeCell ref="I75:J75"/>
    <mergeCell ref="K76:K78"/>
    <mergeCell ref="L76:L78"/>
    <mergeCell ref="M76:M78"/>
    <mergeCell ref="N76:N78"/>
    <mergeCell ref="O76:O78"/>
    <mergeCell ref="P76:P78"/>
    <mergeCell ref="B76:B78"/>
    <mergeCell ref="C76:C77"/>
    <mergeCell ref="D76:D77"/>
    <mergeCell ref="E76:E78"/>
    <mergeCell ref="G76:H76"/>
    <mergeCell ref="I76:J76"/>
    <mergeCell ref="G77:H77"/>
    <mergeCell ref="I77:J77"/>
    <mergeCell ref="G78:H78"/>
    <mergeCell ref="I78:J78"/>
    <mergeCell ref="G82:H82"/>
    <mergeCell ref="I82:J82"/>
    <mergeCell ref="G83:H83"/>
    <mergeCell ref="I83:J83"/>
    <mergeCell ref="C84:C88"/>
    <mergeCell ref="D84:D88"/>
    <mergeCell ref="G84:H84"/>
    <mergeCell ref="I84:J84"/>
    <mergeCell ref="G85:H85"/>
    <mergeCell ref="I85:J85"/>
    <mergeCell ref="C79:C83"/>
    <mergeCell ref="D79:D83"/>
    <mergeCell ref="E79:E88"/>
    <mergeCell ref="G79:H79"/>
    <mergeCell ref="I79:J79"/>
    <mergeCell ref="G80:H80"/>
    <mergeCell ref="I80:J80"/>
    <mergeCell ref="G81:H81"/>
    <mergeCell ref="I81:J81"/>
    <mergeCell ref="R88:S88"/>
    <mergeCell ref="B89:J90"/>
    <mergeCell ref="O89:O90"/>
    <mergeCell ref="P89:P90"/>
    <mergeCell ref="B91:P91"/>
    <mergeCell ref="B92:F92"/>
    <mergeCell ref="G92:L92"/>
    <mergeCell ref="M92:P92"/>
    <mergeCell ref="G86:H86"/>
    <mergeCell ref="I86:J86"/>
    <mergeCell ref="G87:H87"/>
    <mergeCell ref="I87:J87"/>
    <mergeCell ref="G88:H88"/>
    <mergeCell ref="I88:J88"/>
    <mergeCell ref="K79:K88"/>
    <mergeCell ref="L79:L88"/>
    <mergeCell ref="M79:M88"/>
    <mergeCell ref="N79:N88"/>
    <mergeCell ref="O79:O88"/>
    <mergeCell ref="P79:P88"/>
    <mergeCell ref="B79:B88"/>
    <mergeCell ref="B93:I98"/>
    <mergeCell ref="J93:P93"/>
    <mergeCell ref="K94:P94"/>
    <mergeCell ref="J95:P95"/>
    <mergeCell ref="J96:N96"/>
    <mergeCell ref="O96:P96"/>
    <mergeCell ref="J97:N97"/>
    <mergeCell ref="O97:P97"/>
    <mergeCell ref="J98:P98"/>
    <mergeCell ref="B103:P103"/>
    <mergeCell ref="A104:C104"/>
    <mergeCell ref="D104:I104"/>
    <mergeCell ref="J104:K104"/>
    <mergeCell ref="L104:P104"/>
    <mergeCell ref="B99:P99"/>
    <mergeCell ref="A100:P100"/>
    <mergeCell ref="B101:F101"/>
    <mergeCell ref="G101:L101"/>
    <mergeCell ref="M101:P101"/>
    <mergeCell ref="B102:L102"/>
    <mergeCell ref="M102:P102"/>
  </mergeCells>
  <printOptions horizontalCentered="1"/>
  <pageMargins left="0.35433070866141736" right="0.23622047244094491" top="0.74803149606299213" bottom="0.74803149606299213" header="0.19685039370078741" footer="0.31496062992125984"/>
  <pageSetup scale="76" fitToHeight="0" orientation="portrait" r:id="rId1"/>
  <headerFooter>
    <oddHeader>&amp;C&amp;"-,Negrita Cursiva"&amp;12Protocolo integrado de aforo en ríos de montaña 
Universidad Nacional de Colombia-Sede Manizales</oddHeader>
  </headerFooter>
  <rowBreaks count="2" manualBreakCount="2">
    <brk id="60" min="1" max="15" man="1"/>
    <brk id="98" min="1" max="15" man="1"/>
  </rowBreaks>
  <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101"/>
  <sheetViews>
    <sheetView view="pageBreakPreview" zoomScale="90" zoomScaleSheetLayoutView="90" zoomScalePageLayoutView="110" workbookViewId="0">
      <selection activeCell="J5" sqref="J5:P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6" ht="4.9000000000000004" customHeight="1" thickBot="1" x14ac:dyDescent="0.3"/>
    <row r="2" spans="1:16" s="2" customFormat="1" ht="30" customHeight="1" x14ac:dyDescent="0.25">
      <c r="A2" s="15"/>
      <c r="B2" s="291"/>
      <c r="C2" s="292"/>
      <c r="D2" s="293"/>
      <c r="E2" s="254" t="s">
        <v>53</v>
      </c>
      <c r="F2" s="255"/>
      <c r="G2" s="255"/>
      <c r="H2" s="255"/>
      <c r="I2" s="255"/>
      <c r="J2" s="255"/>
      <c r="K2" s="255"/>
      <c r="L2" s="255"/>
      <c r="M2" s="255"/>
      <c r="N2" s="255"/>
      <c r="O2" s="294"/>
      <c r="P2" s="258"/>
    </row>
    <row r="3" spans="1:16" s="2" customFormat="1" ht="20.45" customHeight="1" thickBot="1" x14ac:dyDescent="0.3">
      <c r="A3" s="15"/>
      <c r="B3" s="295"/>
      <c r="C3" s="296"/>
      <c r="D3" s="297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98"/>
      <c r="P3" s="259"/>
    </row>
    <row r="4" spans="1:16" s="2" customFormat="1" ht="4.9000000000000004" customHeight="1" thickBot="1" x14ac:dyDescent="0.3">
      <c r="A4" s="1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s="304" customFormat="1" ht="29.25" customHeight="1" thickBot="1" x14ac:dyDescent="0.3">
      <c r="A5" s="302"/>
      <c r="B5" s="49" t="s">
        <v>0</v>
      </c>
      <c r="C5" s="261">
        <v>42943</v>
      </c>
      <c r="D5" s="244"/>
      <c r="E5" s="238" t="s">
        <v>54</v>
      </c>
      <c r="F5" s="239"/>
      <c r="G5" s="303">
        <v>5</v>
      </c>
      <c r="H5" s="243" t="s">
        <v>1</v>
      </c>
      <c r="I5" s="239"/>
      <c r="J5" s="299" t="s">
        <v>101</v>
      </c>
      <c r="K5" s="300"/>
      <c r="L5" s="300"/>
      <c r="M5" s="300"/>
      <c r="N5" s="300"/>
      <c r="O5" s="300"/>
      <c r="P5" s="301"/>
    </row>
    <row r="6" spans="1:16" s="17" customFormat="1" ht="11.25" customHeight="1" thickBot="1" x14ac:dyDescent="0.3">
      <c r="A6" s="16"/>
      <c r="B6" s="238" t="s">
        <v>2</v>
      </c>
      <c r="C6" s="239"/>
      <c r="D6" s="240" t="s">
        <v>81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82</v>
      </c>
      <c r="N6" s="245"/>
      <c r="O6" s="244" t="s">
        <v>83</v>
      </c>
      <c r="P6" s="246"/>
    </row>
    <row r="7" spans="1:16" s="17" customFormat="1" ht="14.1" customHeight="1" x14ac:dyDescent="0.25">
      <c r="A7" s="16"/>
      <c r="B7" s="247" t="s">
        <v>55</v>
      </c>
      <c r="C7" s="227"/>
      <c r="D7" s="227"/>
      <c r="E7" s="248"/>
      <c r="F7" s="249" t="s">
        <v>10</v>
      </c>
      <c r="G7" s="250"/>
      <c r="H7" s="251"/>
      <c r="I7" s="18">
        <v>0.51736111111111105</v>
      </c>
      <c r="J7" s="252" t="s">
        <v>84</v>
      </c>
      <c r="K7" s="253"/>
      <c r="L7" s="19">
        <v>1.31</v>
      </c>
      <c r="M7" s="247" t="s">
        <v>13</v>
      </c>
      <c r="N7" s="227"/>
      <c r="O7" s="227"/>
      <c r="P7" s="20">
        <v>10</v>
      </c>
    </row>
    <row r="8" spans="1:16" s="17" customFormat="1" ht="14.1" customHeight="1" thickBot="1" x14ac:dyDescent="0.3">
      <c r="A8" s="16"/>
      <c r="B8" s="216" t="s">
        <v>5</v>
      </c>
      <c r="C8" s="217"/>
      <c r="D8" s="217"/>
      <c r="E8" s="218"/>
      <c r="F8" s="21" t="s">
        <v>14</v>
      </c>
      <c r="G8" s="22"/>
      <c r="H8" s="23"/>
      <c r="I8" s="24">
        <v>0.10416666666666667</v>
      </c>
      <c r="J8" s="219" t="s">
        <v>85</v>
      </c>
      <c r="K8" s="220"/>
      <c r="L8" s="19">
        <v>1.31</v>
      </c>
      <c r="M8" s="221" t="s">
        <v>17</v>
      </c>
      <c r="N8" s="201"/>
      <c r="O8" s="201"/>
      <c r="P8" s="25">
        <v>0.5</v>
      </c>
    </row>
    <row r="9" spans="1:16" s="17" customFormat="1" ht="14.1" customHeight="1" x14ac:dyDescent="0.25">
      <c r="A9" s="26"/>
      <c r="B9" s="222" t="s">
        <v>6</v>
      </c>
      <c r="C9" s="223"/>
      <c r="D9" s="225" t="s">
        <v>7</v>
      </c>
      <c r="E9" s="227" t="s">
        <v>8</v>
      </c>
      <c r="F9" s="227"/>
      <c r="G9" s="227"/>
      <c r="H9" s="27"/>
      <c r="I9" s="228" t="s">
        <v>56</v>
      </c>
      <c r="J9" s="229"/>
      <c r="K9" s="232">
        <v>4.87</v>
      </c>
      <c r="L9" s="234" t="s">
        <v>12</v>
      </c>
      <c r="M9" s="235"/>
      <c r="N9" s="235"/>
      <c r="O9" s="236">
        <v>15</v>
      </c>
      <c r="P9" s="237"/>
    </row>
    <row r="10" spans="1:16" s="17" customFormat="1" ht="14.1" customHeight="1" thickBot="1" x14ac:dyDescent="0.3">
      <c r="A10" s="26"/>
      <c r="B10" s="110"/>
      <c r="C10" s="224"/>
      <c r="D10" s="226"/>
      <c r="E10" s="201" t="s">
        <v>9</v>
      </c>
      <c r="F10" s="201"/>
      <c r="G10" s="201"/>
      <c r="H10" s="28" t="s">
        <v>4</v>
      </c>
      <c r="I10" s="230"/>
      <c r="J10" s="231"/>
      <c r="K10" s="233"/>
      <c r="L10" s="202" t="s">
        <v>16</v>
      </c>
      <c r="M10" s="203"/>
      <c r="N10" s="203"/>
      <c r="O10" s="204">
        <v>0.50694444444444442</v>
      </c>
      <c r="P10" s="205"/>
    </row>
    <row r="11" spans="1:16" s="30" customFormat="1" ht="21.6" customHeight="1" x14ac:dyDescent="0.2">
      <c r="A11" s="11"/>
      <c r="B11" s="206" t="s">
        <v>18</v>
      </c>
      <c r="C11" s="209" t="s">
        <v>57</v>
      </c>
      <c r="D11" s="209"/>
      <c r="E11" s="209"/>
      <c r="F11" s="29"/>
      <c r="G11" s="210" t="s">
        <v>58</v>
      </c>
      <c r="H11" s="210"/>
      <c r="I11" s="210"/>
      <c r="J11" s="210"/>
      <c r="K11" s="210"/>
      <c r="L11" s="211"/>
      <c r="M11" s="210" t="s">
        <v>59</v>
      </c>
      <c r="N11" s="210"/>
      <c r="O11" s="210"/>
      <c r="P11" s="214"/>
    </row>
    <row r="12" spans="1:16" s="30" customFormat="1" ht="21.6" customHeight="1" x14ac:dyDescent="0.2">
      <c r="A12" s="11"/>
      <c r="B12" s="207"/>
      <c r="C12" s="215" t="s">
        <v>60</v>
      </c>
      <c r="D12" s="215"/>
      <c r="E12" s="215"/>
      <c r="F12" s="31"/>
      <c r="G12" s="179" t="s">
        <v>61</v>
      </c>
      <c r="H12" s="179"/>
      <c r="I12" s="179"/>
      <c r="J12" s="179"/>
      <c r="K12" s="179"/>
      <c r="L12" s="212"/>
      <c r="M12" s="179" t="s">
        <v>62</v>
      </c>
      <c r="N12" s="179"/>
      <c r="O12" s="179"/>
      <c r="P12" s="180"/>
    </row>
    <row r="13" spans="1:16" s="30" customFormat="1" ht="21.6" customHeight="1" thickBot="1" x14ac:dyDescent="0.25">
      <c r="A13" s="11"/>
      <c r="B13" s="208"/>
      <c r="C13" s="181" t="s">
        <v>79</v>
      </c>
      <c r="D13" s="182"/>
      <c r="E13" s="182"/>
      <c r="F13" s="182"/>
      <c r="G13" s="183"/>
      <c r="H13" s="183"/>
      <c r="I13" s="183"/>
      <c r="J13" s="183"/>
      <c r="K13" s="183"/>
      <c r="L13" s="213"/>
      <c r="M13" s="183" t="s">
        <v>63</v>
      </c>
      <c r="N13" s="183"/>
      <c r="O13" s="183"/>
      <c r="P13" s="184"/>
    </row>
    <row r="14" spans="1:16" ht="16.5" customHeight="1" x14ac:dyDescent="0.25">
      <c r="A14" s="5"/>
      <c r="B14" s="185" t="s">
        <v>19</v>
      </c>
      <c r="C14" s="187" t="s">
        <v>20</v>
      </c>
      <c r="D14" s="187" t="s">
        <v>41</v>
      </c>
      <c r="E14" s="189" t="s">
        <v>21</v>
      </c>
      <c r="F14" s="191" t="s">
        <v>42</v>
      </c>
      <c r="G14" s="192"/>
      <c r="H14" s="193"/>
      <c r="I14" s="197" t="s">
        <v>43</v>
      </c>
      <c r="J14" s="198"/>
      <c r="K14" s="32"/>
      <c r="L14" s="33" t="s">
        <v>44</v>
      </c>
      <c r="M14" s="33" t="s">
        <v>45</v>
      </c>
      <c r="N14" s="33" t="s">
        <v>45</v>
      </c>
      <c r="O14" s="33" t="s">
        <v>46</v>
      </c>
      <c r="P14" s="34" t="s">
        <v>22</v>
      </c>
    </row>
    <row r="15" spans="1:16" ht="14.1" customHeight="1" thickBot="1" x14ac:dyDescent="0.3">
      <c r="A15" s="5"/>
      <c r="B15" s="186"/>
      <c r="C15" s="188"/>
      <c r="D15" s="188"/>
      <c r="E15" s="190"/>
      <c r="F15" s="194"/>
      <c r="G15" s="195"/>
      <c r="H15" s="196"/>
      <c r="I15" s="199" t="s">
        <v>23</v>
      </c>
      <c r="J15" s="200"/>
      <c r="K15" s="35" t="s">
        <v>24</v>
      </c>
      <c r="L15" s="35" t="s">
        <v>47</v>
      </c>
      <c r="M15" s="35" t="s">
        <v>48</v>
      </c>
      <c r="N15" s="35" t="s">
        <v>25</v>
      </c>
      <c r="O15" s="35" t="s">
        <v>26</v>
      </c>
      <c r="P15" s="36" t="s">
        <v>27</v>
      </c>
    </row>
    <row r="16" spans="1:16" s="3" customFormat="1" ht="14.1" customHeight="1" x14ac:dyDescent="0.2">
      <c r="A16" s="11"/>
      <c r="B16" s="160">
        <v>1</v>
      </c>
      <c r="C16" s="163">
        <f>+K9</f>
        <v>4.87</v>
      </c>
      <c r="D16" s="145">
        <v>0</v>
      </c>
      <c r="E16" s="145">
        <v>0</v>
      </c>
      <c r="F16" s="37" t="s">
        <v>64</v>
      </c>
      <c r="G16" s="145" t="str">
        <f>IF(E16&lt;0.12,"NA",IF(E16&gt;=0.12,0.2*E16))</f>
        <v>NA</v>
      </c>
      <c r="H16" s="145"/>
      <c r="I16" s="145"/>
      <c r="J16" s="145"/>
      <c r="K16" s="145">
        <f>ROUND(+IF(E16&lt;0.12,(I17),(IF(E16&gt;=0.12,((I16+2*I17+I18)/4)))),3)</f>
        <v>0</v>
      </c>
      <c r="L16" s="145">
        <f>ROUND(+(D16+D18)/2*(C18-C16),3)</f>
        <v>2.1000000000000001E-2</v>
      </c>
      <c r="M16" s="148">
        <f>ROUND(+K16*L16,4)</f>
        <v>0</v>
      </c>
      <c r="N16" s="151">
        <f>ROUND(+M16/$M$86*100,1)</f>
        <v>0</v>
      </c>
      <c r="O16" s="154"/>
      <c r="P16" s="157"/>
    </row>
    <row r="17" spans="1:16" s="3" customFormat="1" ht="14.1" customHeight="1" x14ac:dyDescent="0.2">
      <c r="A17" s="11"/>
      <c r="B17" s="161"/>
      <c r="C17" s="164"/>
      <c r="D17" s="146"/>
      <c r="E17" s="146"/>
      <c r="F17" s="38" t="s">
        <v>65</v>
      </c>
      <c r="G17" s="146">
        <f>IF(E16&lt;0.12,0.6*E16,IF(E16&gt;=0.12,0.6*E16))</f>
        <v>0</v>
      </c>
      <c r="H17" s="146"/>
      <c r="I17" s="146">
        <v>0</v>
      </c>
      <c r="J17" s="146"/>
      <c r="K17" s="146"/>
      <c r="L17" s="146"/>
      <c r="M17" s="149"/>
      <c r="N17" s="152"/>
      <c r="O17" s="155"/>
      <c r="P17" s="158"/>
    </row>
    <row r="18" spans="1:16" s="3" customFormat="1" ht="13.9" customHeight="1" thickBot="1" x14ac:dyDescent="0.25">
      <c r="A18" s="11"/>
      <c r="B18" s="162"/>
      <c r="C18" s="41">
        <f>+C16+$P$8</f>
        <v>5.37</v>
      </c>
      <c r="D18" s="39">
        <v>8.5000000000000006E-2</v>
      </c>
      <c r="E18" s="147"/>
      <c r="F18" s="40" t="s">
        <v>66</v>
      </c>
      <c r="G18" s="147" t="str">
        <f>IF(E16&lt;0.12,"NA",IF(E16&gt;=0.12,0.8*E16))</f>
        <v>NA</v>
      </c>
      <c r="H18" s="147"/>
      <c r="I18" s="147"/>
      <c r="J18" s="147"/>
      <c r="K18" s="147"/>
      <c r="L18" s="147"/>
      <c r="M18" s="150"/>
      <c r="N18" s="153"/>
      <c r="O18" s="156"/>
      <c r="P18" s="159"/>
    </row>
    <row r="19" spans="1:16" s="3" customFormat="1" ht="14.1" customHeight="1" x14ac:dyDescent="0.2">
      <c r="A19" s="11"/>
      <c r="B19" s="160">
        <v>2</v>
      </c>
      <c r="C19" s="163">
        <f>+C18</f>
        <v>5.37</v>
      </c>
      <c r="D19" s="145">
        <f>+D18</f>
        <v>8.5000000000000006E-2</v>
      </c>
      <c r="E19" s="145">
        <v>0.1</v>
      </c>
      <c r="F19" s="37" t="s">
        <v>64</v>
      </c>
      <c r="G19" s="145" t="str">
        <f t="shared" ref="G19" si="0">IF(E19&lt;0.12,"NA",IF(E19&gt;=0.12,0.2*E19))</f>
        <v>NA</v>
      </c>
      <c r="H19" s="145"/>
      <c r="I19" s="145"/>
      <c r="J19" s="145"/>
      <c r="K19" s="145">
        <f t="shared" ref="K19" si="1">ROUND(+IF(E19&lt;0.12,(I20),(IF(E19&gt;=0.12,((I19+2*I20+I21)/4)))),3)</f>
        <v>2.8000000000000001E-2</v>
      </c>
      <c r="L19" s="145">
        <f>ROUND(+(D19+D21)/2*(C21-C19),3)</f>
        <v>4.5999999999999999E-2</v>
      </c>
      <c r="M19" s="148">
        <f>ROUND(+K19*L19,4)</f>
        <v>1.2999999999999999E-3</v>
      </c>
      <c r="N19" s="151">
        <f>ROUND(+M19/$M$86*100,1)</f>
        <v>0.2</v>
      </c>
      <c r="O19" s="154"/>
      <c r="P19" s="157"/>
    </row>
    <row r="20" spans="1:16" s="3" customFormat="1" ht="14.1" customHeight="1" x14ac:dyDescent="0.2">
      <c r="A20" s="11"/>
      <c r="B20" s="161"/>
      <c r="C20" s="164"/>
      <c r="D20" s="146"/>
      <c r="E20" s="146"/>
      <c r="F20" s="38" t="s">
        <v>65</v>
      </c>
      <c r="G20" s="146">
        <f t="shared" ref="G20" si="2">IF(E19&lt;0.12,0.6*E19,IF(E19&gt;=0.12,0.6*E19))</f>
        <v>0.06</v>
      </c>
      <c r="H20" s="146"/>
      <c r="I20" s="146">
        <v>2.8000000000000001E-2</v>
      </c>
      <c r="J20" s="146"/>
      <c r="K20" s="146"/>
      <c r="L20" s="146"/>
      <c r="M20" s="149"/>
      <c r="N20" s="152"/>
      <c r="O20" s="155"/>
      <c r="P20" s="158"/>
    </row>
    <row r="21" spans="1:16" s="3" customFormat="1" ht="13.9" customHeight="1" thickBot="1" x14ac:dyDescent="0.25">
      <c r="A21" s="11"/>
      <c r="B21" s="162"/>
      <c r="C21" s="41">
        <f>+C19+$P$8</f>
        <v>5.87</v>
      </c>
      <c r="D21" s="39">
        <v>9.9000000000000005E-2</v>
      </c>
      <c r="E21" s="147"/>
      <c r="F21" s="40" t="s">
        <v>66</v>
      </c>
      <c r="G21" s="147" t="str">
        <f t="shared" ref="G21" si="3">IF(E19&lt;0.12,"NA",IF(E19&gt;=0.12,0.8*E19))</f>
        <v>NA</v>
      </c>
      <c r="H21" s="147"/>
      <c r="I21" s="147"/>
      <c r="J21" s="147"/>
      <c r="K21" s="147"/>
      <c r="L21" s="147"/>
      <c r="M21" s="150"/>
      <c r="N21" s="153"/>
      <c r="O21" s="156"/>
      <c r="P21" s="159"/>
    </row>
    <row r="22" spans="1:16" s="3" customFormat="1" ht="14.1" customHeight="1" x14ac:dyDescent="0.2">
      <c r="A22" s="11"/>
      <c r="B22" s="160">
        <v>3</v>
      </c>
      <c r="C22" s="163">
        <f>+C21</f>
        <v>5.87</v>
      </c>
      <c r="D22" s="145">
        <f>+D21</f>
        <v>9.9000000000000005E-2</v>
      </c>
      <c r="E22" s="145">
        <v>9.0999999999999998E-2</v>
      </c>
      <c r="F22" s="37" t="s">
        <v>64</v>
      </c>
      <c r="G22" s="145" t="str">
        <f t="shared" ref="G22" si="4">IF(E22&lt;0.12,"NA",IF(E22&gt;=0.12,0.2*E22))</f>
        <v>NA</v>
      </c>
      <c r="H22" s="145"/>
      <c r="I22" s="145"/>
      <c r="J22" s="145"/>
      <c r="K22" s="145">
        <f t="shared" ref="K22" si="5">ROUND(+IF(E22&lt;0.12,(I23),(IF(E22&gt;=0.12,((I22+2*I23+I24)/4)))),3)</f>
        <v>2.3E-2</v>
      </c>
      <c r="L22" s="145">
        <f t="shared" ref="L22" si="6">ROUND(+(D22+D24)/2*(C24-C22),3)</f>
        <v>4.9000000000000002E-2</v>
      </c>
      <c r="M22" s="148">
        <f>ROUND(+K22*L22,4)</f>
        <v>1.1000000000000001E-3</v>
      </c>
      <c r="N22" s="151">
        <f>ROUND(+M22/$M$86*100,1)</f>
        <v>0.2</v>
      </c>
      <c r="O22" s="154"/>
      <c r="P22" s="157"/>
    </row>
    <row r="23" spans="1:16" s="3" customFormat="1" ht="14.1" customHeight="1" x14ac:dyDescent="0.2">
      <c r="A23" s="11"/>
      <c r="B23" s="161"/>
      <c r="C23" s="164"/>
      <c r="D23" s="146"/>
      <c r="E23" s="146"/>
      <c r="F23" s="38" t="s">
        <v>65</v>
      </c>
      <c r="G23" s="146">
        <f t="shared" ref="G23" si="7">IF(E22&lt;0.12,0.6*E22,IF(E22&gt;=0.12,0.6*E22))</f>
        <v>5.4599999999999996E-2</v>
      </c>
      <c r="H23" s="146"/>
      <c r="I23" s="146">
        <v>2.3E-2</v>
      </c>
      <c r="J23" s="146"/>
      <c r="K23" s="146"/>
      <c r="L23" s="146"/>
      <c r="M23" s="149"/>
      <c r="N23" s="152"/>
      <c r="O23" s="155"/>
      <c r="P23" s="158"/>
    </row>
    <row r="24" spans="1:16" s="3" customFormat="1" ht="13.9" customHeight="1" thickBot="1" x14ac:dyDescent="0.25">
      <c r="A24" s="11"/>
      <c r="B24" s="162"/>
      <c r="C24" s="41">
        <f>+C22+$P$8</f>
        <v>6.37</v>
      </c>
      <c r="D24" s="39">
        <v>9.8000000000000004E-2</v>
      </c>
      <c r="E24" s="147"/>
      <c r="F24" s="40" t="s">
        <v>66</v>
      </c>
      <c r="G24" s="147" t="str">
        <f t="shared" ref="G24" si="8">IF(E22&lt;0.12,"NA",IF(E22&gt;=0.12,0.8*E22))</f>
        <v>NA</v>
      </c>
      <c r="H24" s="147"/>
      <c r="I24" s="147"/>
      <c r="J24" s="147"/>
      <c r="K24" s="147"/>
      <c r="L24" s="147"/>
      <c r="M24" s="150"/>
      <c r="N24" s="153"/>
      <c r="O24" s="156"/>
      <c r="P24" s="159"/>
    </row>
    <row r="25" spans="1:16" s="3" customFormat="1" ht="14.1" customHeight="1" x14ac:dyDescent="0.2">
      <c r="A25" s="11"/>
      <c r="B25" s="160">
        <v>4</v>
      </c>
      <c r="C25" s="163">
        <f>+C24</f>
        <v>6.37</v>
      </c>
      <c r="D25" s="145">
        <f>+D24</f>
        <v>9.8000000000000004E-2</v>
      </c>
      <c r="E25" s="145">
        <v>0.11</v>
      </c>
      <c r="F25" s="37" t="s">
        <v>64</v>
      </c>
      <c r="G25" s="145" t="str">
        <f t="shared" ref="G25" si="9">IF(E25&lt;0.12,"NA",IF(E25&gt;=0.12,0.2*E25))</f>
        <v>NA</v>
      </c>
      <c r="H25" s="145"/>
      <c r="I25" s="145"/>
      <c r="J25" s="145"/>
      <c r="K25" s="145">
        <f t="shared" ref="K25" si="10">ROUND(+IF(E25&lt;0.12,(I26),(IF(E25&gt;=0.12,((I25+2*I26+I27)/4)))),3)</f>
        <v>1.2999999999999999E-2</v>
      </c>
      <c r="L25" s="145">
        <f t="shared" ref="L25" si="11">ROUND(+(D25+D27)/2*(C27-C25),3)</f>
        <v>4.8000000000000001E-2</v>
      </c>
      <c r="M25" s="148">
        <f>ROUND(+K25*L25,4)</f>
        <v>5.9999999999999995E-4</v>
      </c>
      <c r="N25" s="151">
        <f>ROUND(+M25/$M$86*100,1)</f>
        <v>0.1</v>
      </c>
      <c r="O25" s="154"/>
      <c r="P25" s="157"/>
    </row>
    <row r="26" spans="1:16" s="3" customFormat="1" ht="14.1" customHeight="1" x14ac:dyDescent="0.2">
      <c r="A26" s="11"/>
      <c r="B26" s="161"/>
      <c r="C26" s="164"/>
      <c r="D26" s="146"/>
      <c r="E26" s="146"/>
      <c r="F26" s="38" t="s">
        <v>65</v>
      </c>
      <c r="G26" s="146">
        <f t="shared" ref="G26" si="12">IF(E25&lt;0.12,0.6*E25,IF(E25&gt;=0.12,0.6*E25))</f>
        <v>6.6000000000000003E-2</v>
      </c>
      <c r="H26" s="146"/>
      <c r="I26" s="146">
        <v>1.2999999999999999E-2</v>
      </c>
      <c r="J26" s="146"/>
      <c r="K26" s="146"/>
      <c r="L26" s="146"/>
      <c r="M26" s="149"/>
      <c r="N26" s="152"/>
      <c r="O26" s="155"/>
      <c r="P26" s="158"/>
    </row>
    <row r="27" spans="1:16" s="3" customFormat="1" ht="13.9" customHeight="1" thickBot="1" x14ac:dyDescent="0.25">
      <c r="A27" s="11"/>
      <c r="B27" s="162"/>
      <c r="C27" s="41">
        <f>+C25+$P$8</f>
        <v>6.87</v>
      </c>
      <c r="D27" s="39">
        <v>9.4E-2</v>
      </c>
      <c r="E27" s="147"/>
      <c r="F27" s="40" t="s">
        <v>66</v>
      </c>
      <c r="G27" s="147" t="str">
        <f t="shared" ref="G27" si="13">IF(E25&lt;0.12,"NA",IF(E25&gt;=0.12,0.8*E25))</f>
        <v>NA</v>
      </c>
      <c r="H27" s="147"/>
      <c r="I27" s="147"/>
      <c r="J27" s="147"/>
      <c r="K27" s="147"/>
      <c r="L27" s="147"/>
      <c r="M27" s="150"/>
      <c r="N27" s="153"/>
      <c r="O27" s="156"/>
      <c r="P27" s="159"/>
    </row>
    <row r="28" spans="1:16" s="3" customFormat="1" ht="14.1" customHeight="1" x14ac:dyDescent="0.2">
      <c r="A28" s="11"/>
      <c r="B28" s="160">
        <v>5</v>
      </c>
      <c r="C28" s="163">
        <f>+C27</f>
        <v>6.87</v>
      </c>
      <c r="D28" s="145">
        <f>+D27</f>
        <v>9.4E-2</v>
      </c>
      <c r="E28" s="145">
        <v>0.13700000000000001</v>
      </c>
      <c r="F28" s="37" t="s">
        <v>64</v>
      </c>
      <c r="G28" s="145">
        <f t="shared" ref="G28" si="14">IF(E28&lt;0.12,"NA",IF(E28&gt;=0.12,0.2*E28))</f>
        <v>2.7400000000000004E-2</v>
      </c>
      <c r="H28" s="145"/>
      <c r="I28" s="145">
        <v>0.26300000000000001</v>
      </c>
      <c r="J28" s="145"/>
      <c r="K28" s="145">
        <f t="shared" ref="K28" si="15">ROUND(+IF(E28&lt;0.12,(I29),(IF(E28&gt;=0.12,((I28+2*I29+I30)/4)))),3)</f>
        <v>0.24399999999999999</v>
      </c>
      <c r="L28" s="145">
        <f t="shared" ref="L28" si="16">ROUND(+(D28+D30)/2*(C30-C28),3)</f>
        <v>0.10199999999999999</v>
      </c>
      <c r="M28" s="148">
        <f>ROUND(+K28*L28,4)</f>
        <v>2.4899999999999999E-2</v>
      </c>
      <c r="N28" s="151">
        <f>ROUND(+M28/$M$86*100,1)</f>
        <v>3.9</v>
      </c>
      <c r="O28" s="154"/>
      <c r="P28" s="157"/>
    </row>
    <row r="29" spans="1:16" s="3" customFormat="1" ht="14.1" customHeight="1" x14ac:dyDescent="0.2">
      <c r="A29" s="11"/>
      <c r="B29" s="161"/>
      <c r="C29" s="164"/>
      <c r="D29" s="146"/>
      <c r="E29" s="146"/>
      <c r="F29" s="38" t="s">
        <v>65</v>
      </c>
      <c r="G29" s="146">
        <f t="shared" ref="G29" si="17">IF(E28&lt;0.12,0.6*E28,IF(E28&gt;=0.12,0.6*E28))</f>
        <v>8.2200000000000009E-2</v>
      </c>
      <c r="H29" s="146"/>
      <c r="I29" s="146">
        <v>0.24</v>
      </c>
      <c r="J29" s="146"/>
      <c r="K29" s="146"/>
      <c r="L29" s="146"/>
      <c r="M29" s="149"/>
      <c r="N29" s="152"/>
      <c r="O29" s="155"/>
      <c r="P29" s="158"/>
    </row>
    <row r="30" spans="1:16" s="3" customFormat="1" ht="13.9" customHeight="1" thickBot="1" x14ac:dyDescent="0.25">
      <c r="A30" s="11"/>
      <c r="B30" s="162"/>
      <c r="C30" s="41">
        <f>+C28+$P$8</f>
        <v>7.37</v>
      </c>
      <c r="D30" s="39">
        <v>0.314</v>
      </c>
      <c r="E30" s="147"/>
      <c r="F30" s="40" t="s">
        <v>66</v>
      </c>
      <c r="G30" s="147">
        <f t="shared" ref="G30" si="18">IF(E28&lt;0.12,"NA",IF(E28&gt;=0.12,0.8*E28))</f>
        <v>0.10960000000000002</v>
      </c>
      <c r="H30" s="147"/>
      <c r="I30" s="147">
        <v>0.23400000000000001</v>
      </c>
      <c r="J30" s="147"/>
      <c r="K30" s="147"/>
      <c r="L30" s="147"/>
      <c r="M30" s="150"/>
      <c r="N30" s="153"/>
      <c r="O30" s="156"/>
      <c r="P30" s="159"/>
    </row>
    <row r="31" spans="1:16" s="3" customFormat="1" ht="14.1" customHeight="1" x14ac:dyDescent="0.2">
      <c r="A31" s="11"/>
      <c r="B31" s="160">
        <v>6</v>
      </c>
      <c r="C31" s="163">
        <f>+C30</f>
        <v>7.37</v>
      </c>
      <c r="D31" s="145">
        <f>+D30</f>
        <v>0.314</v>
      </c>
      <c r="E31" s="170">
        <v>0.4</v>
      </c>
      <c r="F31" s="37" t="s">
        <v>64</v>
      </c>
      <c r="G31" s="145">
        <f t="shared" ref="G31" si="19">IF(E31&lt;0.12,"NA",IF(E31&gt;=0.12,0.2*E31))</f>
        <v>8.0000000000000016E-2</v>
      </c>
      <c r="H31" s="145"/>
      <c r="I31" s="283">
        <v>0.26700000000000002</v>
      </c>
      <c r="J31" s="284"/>
      <c r="K31" s="145">
        <f t="shared" ref="K31" si="20">ROUND(+IF(E31&lt;0.12,(I32),(IF(E31&gt;=0.12,((I31+2*I32+I33)/4)))),3)</f>
        <v>0.23599999999999999</v>
      </c>
      <c r="L31" s="145">
        <f t="shared" ref="L31" si="21">ROUND(+(D31+D33)/2*(C33-C31),3)</f>
        <v>0.16600000000000001</v>
      </c>
      <c r="M31" s="148">
        <f>ROUND(+K31*L31,4)</f>
        <v>3.9199999999999999E-2</v>
      </c>
      <c r="N31" s="151">
        <f>ROUND(+M31/$M$86*100,1)</f>
        <v>6.1</v>
      </c>
      <c r="O31" s="154"/>
      <c r="P31" s="157"/>
    </row>
    <row r="32" spans="1:16" s="3" customFormat="1" ht="14.1" customHeight="1" x14ac:dyDescent="0.2">
      <c r="A32" s="11"/>
      <c r="B32" s="161"/>
      <c r="C32" s="164"/>
      <c r="D32" s="146"/>
      <c r="E32" s="171"/>
      <c r="F32" s="38" t="s">
        <v>65</v>
      </c>
      <c r="G32" s="146">
        <f t="shared" ref="G32" si="22">IF(E31&lt;0.12,0.6*E31,IF(E31&gt;=0.12,0.6*E31))</f>
        <v>0.24</v>
      </c>
      <c r="H32" s="146"/>
      <c r="I32" s="285">
        <v>0.26200000000000001</v>
      </c>
      <c r="J32" s="286"/>
      <c r="K32" s="146"/>
      <c r="L32" s="146"/>
      <c r="M32" s="149"/>
      <c r="N32" s="152"/>
      <c r="O32" s="155"/>
      <c r="P32" s="158"/>
    </row>
    <row r="33" spans="1:16" s="3" customFormat="1" ht="13.9" customHeight="1" thickBot="1" x14ac:dyDescent="0.25">
      <c r="A33" s="11"/>
      <c r="B33" s="162"/>
      <c r="C33" s="41">
        <f>+C31+$P$8</f>
        <v>7.87</v>
      </c>
      <c r="D33" s="39">
        <v>0.34799999999999998</v>
      </c>
      <c r="E33" s="172"/>
      <c r="F33" s="40" t="s">
        <v>66</v>
      </c>
      <c r="G33" s="147">
        <f t="shared" ref="G33" si="23">IF(E31&lt;0.12,"NA",IF(E31&gt;=0.12,0.8*E31))</f>
        <v>0.32000000000000006</v>
      </c>
      <c r="H33" s="147"/>
      <c r="I33" s="287">
        <v>0.151</v>
      </c>
      <c r="J33" s="288"/>
      <c r="K33" s="147"/>
      <c r="L33" s="147"/>
      <c r="M33" s="150"/>
      <c r="N33" s="153"/>
      <c r="O33" s="156"/>
      <c r="P33" s="159"/>
    </row>
    <row r="34" spans="1:16" s="3" customFormat="1" ht="14.1" customHeight="1" x14ac:dyDescent="0.2">
      <c r="A34" s="11"/>
      <c r="B34" s="160">
        <v>7</v>
      </c>
      <c r="C34" s="163">
        <f>+C33</f>
        <v>7.87</v>
      </c>
      <c r="D34" s="145">
        <f>+D33</f>
        <v>0.34799999999999998</v>
      </c>
      <c r="E34" s="145">
        <v>0.26900000000000002</v>
      </c>
      <c r="F34" s="37" t="s">
        <v>64</v>
      </c>
      <c r="G34" s="145">
        <f t="shared" ref="G34" si="24">IF(E34&lt;0.12,"NA",IF(E34&gt;=0.12,0.2*E34))</f>
        <v>5.3800000000000008E-2</v>
      </c>
      <c r="H34" s="145"/>
      <c r="I34" s="145">
        <v>0.28100000000000003</v>
      </c>
      <c r="J34" s="145"/>
      <c r="K34" s="145">
        <f t="shared" ref="K34" si="25">ROUND(+IF(E34&lt;0.12,(I35),(IF(E34&gt;=0.12,((I34+2*I35+I36)/4)))),3)</f>
        <v>0.22600000000000001</v>
      </c>
      <c r="L34" s="145">
        <f t="shared" ref="L34" si="26">ROUND(+(D34+D36)/2*(C36-C34),3)</f>
        <v>0.14299999999999999</v>
      </c>
      <c r="M34" s="148">
        <f>ROUND(+K34*L34,4)</f>
        <v>3.2300000000000002E-2</v>
      </c>
      <c r="N34" s="151">
        <f>ROUND(+M34/$M$86*100,1)</f>
        <v>5</v>
      </c>
      <c r="O34" s="154"/>
      <c r="P34" s="157"/>
    </row>
    <row r="35" spans="1:16" s="3" customFormat="1" ht="14.1" customHeight="1" x14ac:dyDescent="0.2">
      <c r="A35" s="11"/>
      <c r="B35" s="161"/>
      <c r="C35" s="164"/>
      <c r="D35" s="146"/>
      <c r="E35" s="146"/>
      <c r="F35" s="38" t="s">
        <v>65</v>
      </c>
      <c r="G35" s="146">
        <f t="shared" ref="G35" si="27">IF(E34&lt;0.12,0.6*E34,IF(E34&gt;=0.12,0.6*E34))</f>
        <v>0.16140000000000002</v>
      </c>
      <c r="H35" s="146"/>
      <c r="I35" s="146">
        <v>0.20699999999999999</v>
      </c>
      <c r="J35" s="146"/>
      <c r="K35" s="146"/>
      <c r="L35" s="146"/>
      <c r="M35" s="149"/>
      <c r="N35" s="152"/>
      <c r="O35" s="155"/>
      <c r="P35" s="158"/>
    </row>
    <row r="36" spans="1:16" s="3" customFormat="1" ht="13.9" customHeight="1" thickBot="1" x14ac:dyDescent="0.25">
      <c r="A36" s="11"/>
      <c r="B36" s="162"/>
      <c r="C36" s="41">
        <f>+C34+$P$8</f>
        <v>8.370000000000001</v>
      </c>
      <c r="D36" s="39">
        <v>0.224</v>
      </c>
      <c r="E36" s="147"/>
      <c r="F36" s="40" t="s">
        <v>66</v>
      </c>
      <c r="G36" s="147">
        <f t="shared" ref="G36" si="28">IF(E34&lt;0.12,"NA",IF(E34&gt;=0.12,0.8*E34))</f>
        <v>0.21520000000000003</v>
      </c>
      <c r="H36" s="147"/>
      <c r="I36" s="147">
        <v>0.21</v>
      </c>
      <c r="J36" s="147"/>
      <c r="K36" s="147"/>
      <c r="L36" s="147"/>
      <c r="M36" s="150"/>
      <c r="N36" s="153"/>
      <c r="O36" s="156"/>
      <c r="P36" s="159"/>
    </row>
    <row r="37" spans="1:16" s="3" customFormat="1" ht="14.1" customHeight="1" x14ac:dyDescent="0.2">
      <c r="A37" s="11"/>
      <c r="B37" s="160">
        <v>8</v>
      </c>
      <c r="C37" s="163">
        <f>+C36</f>
        <v>8.370000000000001</v>
      </c>
      <c r="D37" s="145">
        <f>+D36</f>
        <v>0.224</v>
      </c>
      <c r="E37" s="145">
        <v>0.33</v>
      </c>
      <c r="F37" s="37" t="s">
        <v>64</v>
      </c>
      <c r="G37" s="145">
        <f t="shared" ref="G37" si="29">IF(E37&lt;0.12,"NA",IF(E37&gt;=0.12,0.2*E37))</f>
        <v>6.6000000000000003E-2</v>
      </c>
      <c r="H37" s="145"/>
      <c r="I37" s="145">
        <v>0.49</v>
      </c>
      <c r="J37" s="145"/>
      <c r="K37" s="145">
        <f t="shared" ref="K37" si="30">ROUND(+IF(E37&lt;0.12,(I38),(IF(E37&gt;=0.12,((I37+2*I38+I39)/4)))),3)</f>
        <v>0.437</v>
      </c>
      <c r="L37" s="145">
        <f t="shared" ref="L37" si="31">ROUND(+(D37+D39)/2*(C39-C37),3)</f>
        <v>0.151</v>
      </c>
      <c r="M37" s="148">
        <f>ROUND(+K37*L37,4)</f>
        <v>6.6000000000000003E-2</v>
      </c>
      <c r="N37" s="151">
        <f>ROUND(+M37/$M$86*100,1)</f>
        <v>10.3</v>
      </c>
      <c r="O37" s="154"/>
      <c r="P37" s="157"/>
    </row>
    <row r="38" spans="1:16" s="3" customFormat="1" ht="14.1" customHeight="1" x14ac:dyDescent="0.2">
      <c r="A38" s="11"/>
      <c r="B38" s="161"/>
      <c r="C38" s="164"/>
      <c r="D38" s="146"/>
      <c r="E38" s="146"/>
      <c r="F38" s="38" t="s">
        <v>65</v>
      </c>
      <c r="G38" s="146">
        <f t="shared" ref="G38" si="32">IF(E37&lt;0.12,0.6*E37,IF(E37&gt;=0.12,0.6*E37))</f>
        <v>0.19800000000000001</v>
      </c>
      <c r="H38" s="146"/>
      <c r="I38" s="146">
        <v>0.45500000000000002</v>
      </c>
      <c r="J38" s="146"/>
      <c r="K38" s="146"/>
      <c r="L38" s="146"/>
      <c r="M38" s="149"/>
      <c r="N38" s="152"/>
      <c r="O38" s="155"/>
      <c r="P38" s="158"/>
    </row>
    <row r="39" spans="1:16" s="3" customFormat="1" ht="13.9" customHeight="1" thickBot="1" x14ac:dyDescent="0.25">
      <c r="A39" s="11"/>
      <c r="B39" s="162"/>
      <c r="C39" s="41">
        <f>+C37+$P$8</f>
        <v>8.870000000000001</v>
      </c>
      <c r="D39" s="39">
        <v>0.378</v>
      </c>
      <c r="E39" s="147"/>
      <c r="F39" s="40" t="s">
        <v>66</v>
      </c>
      <c r="G39" s="147">
        <f t="shared" ref="G39" si="33">IF(E37&lt;0.12,"NA",IF(E37&gt;=0.12,0.8*E37))</f>
        <v>0.26400000000000001</v>
      </c>
      <c r="H39" s="147"/>
      <c r="I39" s="147">
        <v>0.34899999999999998</v>
      </c>
      <c r="J39" s="147"/>
      <c r="K39" s="147"/>
      <c r="L39" s="147"/>
      <c r="M39" s="150"/>
      <c r="N39" s="153"/>
      <c r="O39" s="156"/>
      <c r="P39" s="159"/>
    </row>
    <row r="40" spans="1:16" s="3" customFormat="1" ht="14.1" customHeight="1" x14ac:dyDescent="0.2">
      <c r="A40" s="11"/>
      <c r="B40" s="160">
        <v>9</v>
      </c>
      <c r="C40" s="163">
        <f>+C39</f>
        <v>8.870000000000001</v>
      </c>
      <c r="D40" s="145">
        <f>+D39</f>
        <v>0.378</v>
      </c>
      <c r="E40" s="145">
        <v>0.376</v>
      </c>
      <c r="F40" s="37" t="s">
        <v>64</v>
      </c>
      <c r="G40" s="145">
        <f t="shared" ref="G40" si="34">IF(E40&lt;0.12,"NA",IF(E40&gt;=0.12,0.2*E40))</f>
        <v>7.5200000000000003E-2</v>
      </c>
      <c r="H40" s="145"/>
      <c r="I40" s="279">
        <v>0.36299999999999999</v>
      </c>
      <c r="J40" s="279"/>
      <c r="K40" s="145">
        <f t="shared" ref="K40" si="35">ROUND(+IF(E40&lt;0.12,(I41),(IF(E40&gt;=0.12,((I40+2*I41+I42)/4)))),3)</f>
        <v>0.33</v>
      </c>
      <c r="L40" s="145">
        <f t="shared" ref="L40" si="36">ROUND(+(D40+D42)/2*(C42-C40),3)</f>
        <v>0.185</v>
      </c>
      <c r="M40" s="148">
        <f>ROUND(+K40*L40,4)</f>
        <v>6.1100000000000002E-2</v>
      </c>
      <c r="N40" s="151">
        <f>ROUND(+M40/$M$86*100,1)</f>
        <v>9.5</v>
      </c>
      <c r="O40" s="154"/>
      <c r="P40" s="157"/>
    </row>
    <row r="41" spans="1:16" s="3" customFormat="1" ht="14.1" customHeight="1" x14ac:dyDescent="0.2">
      <c r="A41" s="11"/>
      <c r="B41" s="161"/>
      <c r="C41" s="164"/>
      <c r="D41" s="146"/>
      <c r="E41" s="146"/>
      <c r="F41" s="38" t="s">
        <v>65</v>
      </c>
      <c r="G41" s="146">
        <f t="shared" ref="G41" si="37">IF(E40&lt;0.12,0.6*E40,IF(E40&gt;=0.12,0.6*E40))</f>
        <v>0.22559999999999999</v>
      </c>
      <c r="H41" s="146"/>
      <c r="I41" s="280">
        <v>0.34599999999999997</v>
      </c>
      <c r="J41" s="280"/>
      <c r="K41" s="146"/>
      <c r="L41" s="146"/>
      <c r="M41" s="149"/>
      <c r="N41" s="152"/>
      <c r="O41" s="155"/>
      <c r="P41" s="158"/>
    </row>
    <row r="42" spans="1:16" s="3" customFormat="1" ht="13.9" customHeight="1" thickBot="1" x14ac:dyDescent="0.25">
      <c r="A42" s="11"/>
      <c r="B42" s="162"/>
      <c r="C42" s="41">
        <f>+C40+$P$8</f>
        <v>9.370000000000001</v>
      </c>
      <c r="D42" s="39">
        <v>0.36</v>
      </c>
      <c r="E42" s="147"/>
      <c r="F42" s="40" t="s">
        <v>66</v>
      </c>
      <c r="G42" s="147">
        <f t="shared" ref="G42" si="38">IF(E40&lt;0.12,"NA",IF(E40&gt;=0.12,0.8*E40))</f>
        <v>0.30080000000000001</v>
      </c>
      <c r="H42" s="147"/>
      <c r="I42" s="168">
        <v>0.26500000000000001</v>
      </c>
      <c r="J42" s="168"/>
      <c r="K42" s="147"/>
      <c r="L42" s="147"/>
      <c r="M42" s="150"/>
      <c r="N42" s="153"/>
      <c r="O42" s="156"/>
      <c r="P42" s="159"/>
    </row>
    <row r="43" spans="1:16" s="3" customFormat="1" ht="14.1" customHeight="1" x14ac:dyDescent="0.2">
      <c r="A43" s="11"/>
      <c r="B43" s="160">
        <v>10</v>
      </c>
      <c r="C43" s="163">
        <f>+C42</f>
        <v>9.370000000000001</v>
      </c>
      <c r="D43" s="145">
        <f>+D42</f>
        <v>0.36</v>
      </c>
      <c r="E43" s="145">
        <v>0.33800000000000002</v>
      </c>
      <c r="F43" s="37" t="s">
        <v>64</v>
      </c>
      <c r="G43" s="145">
        <f t="shared" ref="G43" si="39">IF(E43&lt;0.12,"NA",IF(E43&gt;=0.12,0.2*E43))</f>
        <v>6.7600000000000007E-2</v>
      </c>
      <c r="H43" s="145"/>
      <c r="I43" s="279">
        <v>0.44800000000000001</v>
      </c>
      <c r="J43" s="279"/>
      <c r="K43" s="145">
        <f t="shared" ref="K43" si="40">ROUND(+IF(E43&lt;0.12,(I44),(IF(E43&gt;=0.12,((I43+2*I44+I45)/4)))),3)</f>
        <v>0.442</v>
      </c>
      <c r="L43" s="145">
        <f t="shared" ref="L43" si="41">ROUND(+(D43+D45)/2*(C45-C43),3)</f>
        <v>0.17799999999999999</v>
      </c>
      <c r="M43" s="148">
        <f>ROUND(+K43*L43,4)</f>
        <v>7.8700000000000006E-2</v>
      </c>
      <c r="N43" s="151">
        <f>ROUND(+M43/$M$86*100,1)</f>
        <v>12.3</v>
      </c>
      <c r="O43" s="154"/>
      <c r="P43" s="157"/>
    </row>
    <row r="44" spans="1:16" s="3" customFormat="1" ht="14.1" customHeight="1" x14ac:dyDescent="0.2">
      <c r="A44" s="11"/>
      <c r="B44" s="161"/>
      <c r="C44" s="164"/>
      <c r="D44" s="146"/>
      <c r="E44" s="146"/>
      <c r="F44" s="38" t="s">
        <v>65</v>
      </c>
      <c r="G44" s="146">
        <f t="shared" ref="G44" si="42">IF(E43&lt;0.12,0.6*E43,IF(E43&gt;=0.12,0.6*E43))</f>
        <v>0.20280000000000001</v>
      </c>
      <c r="H44" s="146"/>
      <c r="I44" s="280">
        <v>0.45</v>
      </c>
      <c r="J44" s="280"/>
      <c r="K44" s="146"/>
      <c r="L44" s="146"/>
      <c r="M44" s="149"/>
      <c r="N44" s="152"/>
      <c r="O44" s="155"/>
      <c r="P44" s="158"/>
    </row>
    <row r="45" spans="1:16" s="3" customFormat="1" ht="13.9" customHeight="1" thickBot="1" x14ac:dyDescent="0.25">
      <c r="A45" s="11"/>
      <c r="B45" s="162"/>
      <c r="C45" s="41">
        <f>+C43+$P$8</f>
        <v>9.870000000000001</v>
      </c>
      <c r="D45" s="39">
        <v>0.35</v>
      </c>
      <c r="E45" s="147"/>
      <c r="F45" s="40" t="s">
        <v>66</v>
      </c>
      <c r="G45" s="147">
        <f t="shared" ref="G45" si="43">IF(E43&lt;0.12,"NA",IF(E43&gt;=0.12,0.8*E43))</f>
        <v>0.27040000000000003</v>
      </c>
      <c r="H45" s="147"/>
      <c r="I45" s="168">
        <v>0.42</v>
      </c>
      <c r="J45" s="168"/>
      <c r="K45" s="147"/>
      <c r="L45" s="147"/>
      <c r="M45" s="150"/>
      <c r="N45" s="153"/>
      <c r="O45" s="156"/>
      <c r="P45" s="159"/>
    </row>
    <row r="46" spans="1:16" s="3" customFormat="1" ht="14.1" customHeight="1" x14ac:dyDescent="0.2">
      <c r="A46" s="11"/>
      <c r="B46" s="160">
        <v>11</v>
      </c>
      <c r="C46" s="163">
        <f>+C45</f>
        <v>9.870000000000001</v>
      </c>
      <c r="D46" s="145">
        <f>+D45</f>
        <v>0.35</v>
      </c>
      <c r="E46" s="145">
        <v>0.374</v>
      </c>
      <c r="F46" s="37" t="s">
        <v>64</v>
      </c>
      <c r="G46" s="145">
        <f t="shared" ref="G46" si="44">IF(E46&lt;0.12,"NA",IF(E46&gt;=0.12,0.2*E46))</f>
        <v>7.4800000000000005E-2</v>
      </c>
      <c r="H46" s="145"/>
      <c r="I46" s="145">
        <v>0.32800000000000001</v>
      </c>
      <c r="J46" s="145"/>
      <c r="K46" s="145">
        <f t="shared" ref="K46" si="45">ROUND(+IF(E46&lt;0.12,(I47),(IF(E46&gt;=0.12,((I46+2*I47+I48)/4)))),3)</f>
        <v>0.28299999999999997</v>
      </c>
      <c r="L46" s="145">
        <f t="shared" ref="L46" si="46">ROUND(+(D46+D48)/2*(C48-C46),3)</f>
        <v>0.188</v>
      </c>
      <c r="M46" s="148">
        <f>ROUND(+K46*L46,4)</f>
        <v>5.3199999999999997E-2</v>
      </c>
      <c r="N46" s="151">
        <f>ROUND(+M46/$M$86*100,1)</f>
        <v>8.3000000000000007</v>
      </c>
      <c r="O46" s="154"/>
      <c r="P46" s="157"/>
    </row>
    <row r="47" spans="1:16" s="3" customFormat="1" ht="14.1" customHeight="1" x14ac:dyDescent="0.2">
      <c r="A47" s="11"/>
      <c r="B47" s="161"/>
      <c r="C47" s="164"/>
      <c r="D47" s="146"/>
      <c r="E47" s="146"/>
      <c r="F47" s="38" t="s">
        <v>65</v>
      </c>
      <c r="G47" s="146">
        <f t="shared" ref="G47" si="47">IF(E46&lt;0.12,0.6*E46,IF(E46&gt;=0.12,0.6*E46))</f>
        <v>0.22439999999999999</v>
      </c>
      <c r="H47" s="146"/>
      <c r="I47" s="146">
        <v>0.28799999999999998</v>
      </c>
      <c r="J47" s="146"/>
      <c r="K47" s="146"/>
      <c r="L47" s="146"/>
      <c r="M47" s="149"/>
      <c r="N47" s="152"/>
      <c r="O47" s="155"/>
      <c r="P47" s="158"/>
    </row>
    <row r="48" spans="1:16" s="3" customFormat="1" ht="13.9" customHeight="1" thickBot="1" x14ac:dyDescent="0.25">
      <c r="A48" s="11"/>
      <c r="B48" s="162"/>
      <c r="C48" s="41">
        <f>+C46+$P$8</f>
        <v>10.370000000000001</v>
      </c>
      <c r="D48" s="39">
        <v>0.40200000000000002</v>
      </c>
      <c r="E48" s="147"/>
      <c r="F48" s="40" t="s">
        <v>66</v>
      </c>
      <c r="G48" s="147">
        <f t="shared" ref="G48" si="48">IF(E46&lt;0.12,"NA",IF(E46&gt;=0.12,0.8*E46))</f>
        <v>0.29920000000000002</v>
      </c>
      <c r="H48" s="147"/>
      <c r="I48" s="147">
        <v>0.22900000000000001</v>
      </c>
      <c r="J48" s="147"/>
      <c r="K48" s="147"/>
      <c r="L48" s="147"/>
      <c r="M48" s="150"/>
      <c r="N48" s="153"/>
      <c r="O48" s="156"/>
      <c r="P48" s="159"/>
    </row>
    <row r="49" spans="1:16" s="3" customFormat="1" ht="14.1" customHeight="1" x14ac:dyDescent="0.2">
      <c r="A49" s="11"/>
      <c r="B49" s="160">
        <v>12</v>
      </c>
      <c r="C49" s="163">
        <f>+C48</f>
        <v>10.370000000000001</v>
      </c>
      <c r="D49" s="145">
        <f>+D48</f>
        <v>0.40200000000000002</v>
      </c>
      <c r="E49" s="145">
        <v>0.35</v>
      </c>
      <c r="F49" s="37" t="s">
        <v>64</v>
      </c>
      <c r="G49" s="145">
        <f t="shared" ref="G49" si="49">IF(E49&lt;0.12,"NA",IF(E49&gt;=0.12,0.2*E49))</f>
        <v>6.9999999999999993E-2</v>
      </c>
      <c r="H49" s="145"/>
      <c r="I49" s="145">
        <v>0.46300000000000002</v>
      </c>
      <c r="J49" s="145"/>
      <c r="K49" s="145">
        <f t="shared" ref="K49" si="50">ROUND(+IF(E49&lt;0.12,(I50),(IF(E49&gt;=0.12,((I49+2*I50+I51)/4)))),3)</f>
        <v>0.375</v>
      </c>
      <c r="L49" s="145">
        <f t="shared" ref="L49" si="51">ROUND(+(D49+D51)/2*(C51-C49),3)</f>
        <v>0.17599999999999999</v>
      </c>
      <c r="M49" s="148">
        <f>ROUND(+K49*L49,4)</f>
        <v>6.6000000000000003E-2</v>
      </c>
      <c r="N49" s="151">
        <f>ROUND(+M49/$M$86*100,1)</f>
        <v>10.3</v>
      </c>
      <c r="O49" s="154"/>
      <c r="P49" s="157"/>
    </row>
    <row r="50" spans="1:16" s="3" customFormat="1" ht="14.1" customHeight="1" x14ac:dyDescent="0.2">
      <c r="A50" s="11"/>
      <c r="B50" s="161"/>
      <c r="C50" s="164"/>
      <c r="D50" s="146"/>
      <c r="E50" s="146"/>
      <c r="F50" s="38" t="s">
        <v>65</v>
      </c>
      <c r="G50" s="146">
        <f t="shared" ref="G50" si="52">IF(E49&lt;0.12,0.6*E49,IF(E49&gt;=0.12,0.6*E49))</f>
        <v>0.21</v>
      </c>
      <c r="H50" s="146"/>
      <c r="I50" s="146">
        <v>0.38300000000000001</v>
      </c>
      <c r="J50" s="146"/>
      <c r="K50" s="146"/>
      <c r="L50" s="146"/>
      <c r="M50" s="149"/>
      <c r="N50" s="152"/>
      <c r="O50" s="155"/>
      <c r="P50" s="158"/>
    </row>
    <row r="51" spans="1:16" s="3" customFormat="1" ht="13.9" customHeight="1" thickBot="1" x14ac:dyDescent="0.25">
      <c r="A51" s="11"/>
      <c r="B51" s="162"/>
      <c r="C51" s="41">
        <f>+C49+$P$8</f>
        <v>10.870000000000001</v>
      </c>
      <c r="D51" s="39">
        <v>0.30199999999999999</v>
      </c>
      <c r="E51" s="147"/>
      <c r="F51" s="40" t="s">
        <v>66</v>
      </c>
      <c r="G51" s="147">
        <f t="shared" ref="G51" si="53">IF(E49&lt;0.12,"NA",IF(E49&gt;=0.12,0.8*E49))</f>
        <v>0.27999999999999997</v>
      </c>
      <c r="H51" s="147"/>
      <c r="I51" s="147">
        <v>0.27100000000000002</v>
      </c>
      <c r="J51" s="147"/>
      <c r="K51" s="147"/>
      <c r="L51" s="147"/>
      <c r="M51" s="150"/>
      <c r="N51" s="153"/>
      <c r="O51" s="156"/>
      <c r="P51" s="159"/>
    </row>
    <row r="52" spans="1:16" s="3" customFormat="1" ht="14.1" customHeight="1" x14ac:dyDescent="0.2">
      <c r="A52" s="11"/>
      <c r="B52" s="160">
        <v>13</v>
      </c>
      <c r="C52" s="163">
        <f>+C51</f>
        <v>10.870000000000001</v>
      </c>
      <c r="D52" s="145">
        <f>+D51</f>
        <v>0.30199999999999999</v>
      </c>
      <c r="E52" s="145">
        <v>0.26600000000000001</v>
      </c>
      <c r="F52" s="37" t="s">
        <v>64</v>
      </c>
      <c r="G52" s="145">
        <f t="shared" ref="G52" si="54">IF(E52&lt;0.12,"NA",IF(E52&gt;=0.12,0.2*E52))</f>
        <v>5.3200000000000004E-2</v>
      </c>
      <c r="H52" s="145"/>
      <c r="I52" s="145">
        <v>0.39100000000000001</v>
      </c>
      <c r="J52" s="145"/>
      <c r="K52" s="145">
        <f t="shared" ref="K52" si="55">ROUND(+IF(E52&lt;0.12,(I53),(IF(E52&gt;=0.12,((I52+2*I53+I54)/4)))),3)</f>
        <v>0.33800000000000002</v>
      </c>
      <c r="L52" s="145">
        <f t="shared" ref="L52" si="56">ROUND(+(D52+D54)/2*(C54-C52),3)</f>
        <v>0.13</v>
      </c>
      <c r="M52" s="148">
        <f>ROUND(+K52*L52,4)</f>
        <v>4.3900000000000002E-2</v>
      </c>
      <c r="N52" s="151">
        <f>ROUND(+M52/$M$86*100,1)</f>
        <v>6.8</v>
      </c>
      <c r="O52" s="154"/>
      <c r="P52" s="157"/>
    </row>
    <row r="53" spans="1:16" s="3" customFormat="1" ht="14.1" customHeight="1" x14ac:dyDescent="0.2">
      <c r="A53" s="11"/>
      <c r="B53" s="161"/>
      <c r="C53" s="164"/>
      <c r="D53" s="146"/>
      <c r="E53" s="146"/>
      <c r="F53" s="38" t="s">
        <v>65</v>
      </c>
      <c r="G53" s="146">
        <f t="shared" ref="G53" si="57">IF(E52&lt;0.12,0.6*E52,IF(E52&gt;=0.12,0.6*E52))</f>
        <v>0.15959999999999999</v>
      </c>
      <c r="H53" s="146"/>
      <c r="I53" s="146">
        <v>0.36599999999999999</v>
      </c>
      <c r="J53" s="146"/>
      <c r="K53" s="146"/>
      <c r="L53" s="146"/>
      <c r="M53" s="149"/>
      <c r="N53" s="152"/>
      <c r="O53" s="155"/>
      <c r="P53" s="158"/>
    </row>
    <row r="54" spans="1:16" s="3" customFormat="1" ht="13.9" customHeight="1" thickBot="1" x14ac:dyDescent="0.25">
      <c r="A54" s="11"/>
      <c r="B54" s="162"/>
      <c r="C54" s="41">
        <f>+C52+$P$8</f>
        <v>11.370000000000001</v>
      </c>
      <c r="D54" s="39">
        <v>0.218</v>
      </c>
      <c r="E54" s="147"/>
      <c r="F54" s="40" t="s">
        <v>66</v>
      </c>
      <c r="G54" s="147">
        <f t="shared" ref="G54" si="58">IF(E52&lt;0.12,"NA",IF(E52&gt;=0.12,0.8*E52))</f>
        <v>0.21280000000000002</v>
      </c>
      <c r="H54" s="147"/>
      <c r="I54" s="147">
        <v>0.22700000000000001</v>
      </c>
      <c r="J54" s="147"/>
      <c r="K54" s="147"/>
      <c r="L54" s="147"/>
      <c r="M54" s="150"/>
      <c r="N54" s="153"/>
      <c r="O54" s="156"/>
      <c r="P54" s="159"/>
    </row>
    <row r="55" spans="1:16" s="3" customFormat="1" ht="14.1" customHeight="1" x14ac:dyDescent="0.2">
      <c r="A55" s="11"/>
      <c r="B55" s="160">
        <v>14</v>
      </c>
      <c r="C55" s="163">
        <f>+C54</f>
        <v>11.370000000000001</v>
      </c>
      <c r="D55" s="145">
        <f>+D54</f>
        <v>0.218</v>
      </c>
      <c r="E55" s="145">
        <v>0.19700000000000001</v>
      </c>
      <c r="F55" s="37" t="s">
        <v>64</v>
      </c>
      <c r="G55" s="145">
        <f t="shared" ref="G55" si="59">IF(E55&lt;0.12,"NA",IF(E55&gt;=0.12,0.2*E55))</f>
        <v>3.9400000000000004E-2</v>
      </c>
      <c r="H55" s="145"/>
      <c r="I55" s="145">
        <v>0.46</v>
      </c>
      <c r="J55" s="145"/>
      <c r="K55" s="145">
        <f t="shared" ref="K55" si="60">ROUND(+IF(E55&lt;0.12,(I56),(IF(E55&gt;=0.12,((I55+2*I56+I57)/4)))),3)</f>
        <v>0.40200000000000002</v>
      </c>
      <c r="L55" s="145">
        <f t="shared" ref="L55" si="61">ROUND(+(D55+D57)/2*(C57-C55),3)</f>
        <v>9.8000000000000004E-2</v>
      </c>
      <c r="M55" s="148">
        <f>ROUND(+K55*L55,4)</f>
        <v>3.9399999999999998E-2</v>
      </c>
      <c r="N55" s="151">
        <f>ROUND(+M55/$M$86*100,1)</f>
        <v>6.1</v>
      </c>
      <c r="O55" s="154"/>
      <c r="P55" s="157"/>
    </row>
    <row r="56" spans="1:16" s="3" customFormat="1" ht="14.1" customHeight="1" x14ac:dyDescent="0.2">
      <c r="A56" s="11"/>
      <c r="B56" s="161"/>
      <c r="C56" s="164"/>
      <c r="D56" s="146"/>
      <c r="E56" s="146"/>
      <c r="F56" s="38" t="s">
        <v>65</v>
      </c>
      <c r="G56" s="146">
        <f t="shared" ref="G56" si="62">IF(E55&lt;0.12,0.6*E55,IF(E55&gt;=0.12,0.6*E55))</f>
        <v>0.1182</v>
      </c>
      <c r="H56" s="146"/>
      <c r="I56" s="146">
        <v>0.40200000000000002</v>
      </c>
      <c r="J56" s="146"/>
      <c r="K56" s="146"/>
      <c r="L56" s="146"/>
      <c r="M56" s="149"/>
      <c r="N56" s="152"/>
      <c r="O56" s="155"/>
      <c r="P56" s="158"/>
    </row>
    <row r="57" spans="1:16" s="3" customFormat="1" ht="13.9" customHeight="1" thickBot="1" x14ac:dyDescent="0.25">
      <c r="A57" s="11"/>
      <c r="B57" s="162"/>
      <c r="C57" s="41">
        <f>+C55+$P$8</f>
        <v>11.870000000000001</v>
      </c>
      <c r="D57" s="39">
        <v>0.17399999999999999</v>
      </c>
      <c r="E57" s="147"/>
      <c r="F57" s="40" t="s">
        <v>66</v>
      </c>
      <c r="G57" s="147">
        <f t="shared" ref="G57" si="63">IF(E55&lt;0.12,"NA",IF(E55&gt;=0.12,0.8*E55))</f>
        <v>0.15760000000000002</v>
      </c>
      <c r="H57" s="147"/>
      <c r="I57" s="147">
        <v>0.34499999999999997</v>
      </c>
      <c r="J57" s="147"/>
      <c r="K57" s="147"/>
      <c r="L57" s="147"/>
      <c r="M57" s="150"/>
      <c r="N57" s="153"/>
      <c r="O57" s="156"/>
      <c r="P57" s="159"/>
    </row>
    <row r="58" spans="1:16" s="3" customFormat="1" ht="14.1" customHeight="1" x14ac:dyDescent="0.2">
      <c r="A58" s="11"/>
      <c r="B58" s="160">
        <v>15</v>
      </c>
      <c r="C58" s="163">
        <f>+C57</f>
        <v>11.870000000000001</v>
      </c>
      <c r="D58" s="145">
        <f>+D57</f>
        <v>0.17399999999999999</v>
      </c>
      <c r="E58" s="145">
        <v>0.17499999999999999</v>
      </c>
      <c r="F58" s="37" t="s">
        <v>64</v>
      </c>
      <c r="G58" s="145">
        <f t="shared" ref="G58" si="64">IF(E58&lt;0.12,"NA",IF(E58&gt;=0.12,0.2*E58))</f>
        <v>3.4999999999999996E-2</v>
      </c>
      <c r="H58" s="145"/>
      <c r="I58" s="145">
        <v>0.441</v>
      </c>
      <c r="J58" s="145"/>
      <c r="K58" s="145">
        <f t="shared" ref="K58" si="65">ROUND(+IF(E58&lt;0.12,(I59),(IF(E58&gt;=0.12,((I58+2*I59+I60)/4)))),3)</f>
        <v>0.39</v>
      </c>
      <c r="L58" s="145">
        <f t="shared" ref="L58" si="66">ROUND(+(D58+D60)/2*(C60-C58),3)</f>
        <v>8.2000000000000003E-2</v>
      </c>
      <c r="M58" s="148">
        <f>ROUND(+K58*L58,4)</f>
        <v>3.2000000000000001E-2</v>
      </c>
      <c r="N58" s="151">
        <f>ROUND(+M58/$M$86*100,1)</f>
        <v>5</v>
      </c>
      <c r="O58" s="154"/>
      <c r="P58" s="157"/>
    </row>
    <row r="59" spans="1:16" s="3" customFormat="1" ht="14.1" customHeight="1" x14ac:dyDescent="0.2">
      <c r="A59" s="11"/>
      <c r="B59" s="161"/>
      <c r="C59" s="164"/>
      <c r="D59" s="146"/>
      <c r="E59" s="146"/>
      <c r="F59" s="38" t="s">
        <v>65</v>
      </c>
      <c r="G59" s="146">
        <f t="shared" ref="G59" si="67">IF(E58&lt;0.12,0.6*E58,IF(E58&gt;=0.12,0.6*E58))</f>
        <v>0.105</v>
      </c>
      <c r="H59" s="146"/>
      <c r="I59" s="146">
        <v>0.42199999999999999</v>
      </c>
      <c r="J59" s="146"/>
      <c r="K59" s="146"/>
      <c r="L59" s="146"/>
      <c r="M59" s="149"/>
      <c r="N59" s="152"/>
      <c r="O59" s="155"/>
      <c r="P59" s="158"/>
    </row>
    <row r="60" spans="1:16" s="3" customFormat="1" ht="13.9" customHeight="1" thickBot="1" x14ac:dyDescent="0.25">
      <c r="A60" s="11"/>
      <c r="B60" s="162"/>
      <c r="C60" s="41">
        <f>+C58+$P$8</f>
        <v>12.370000000000001</v>
      </c>
      <c r="D60" s="39">
        <v>0.155</v>
      </c>
      <c r="E60" s="147"/>
      <c r="F60" s="40" t="s">
        <v>66</v>
      </c>
      <c r="G60" s="147">
        <f t="shared" ref="G60" si="68">IF(E58&lt;0.12,"NA",IF(E58&gt;=0.12,0.8*E58))</f>
        <v>0.13999999999999999</v>
      </c>
      <c r="H60" s="147"/>
      <c r="I60" s="147">
        <v>0.27400000000000002</v>
      </c>
      <c r="J60" s="147"/>
      <c r="K60" s="147"/>
      <c r="L60" s="147"/>
      <c r="M60" s="150"/>
      <c r="N60" s="153"/>
      <c r="O60" s="156"/>
      <c r="P60" s="159"/>
    </row>
    <row r="61" spans="1:16" s="3" customFormat="1" ht="14.1" customHeight="1" x14ac:dyDescent="0.2">
      <c r="A61" s="11"/>
      <c r="B61" s="160">
        <v>16</v>
      </c>
      <c r="C61" s="163">
        <f>+C60</f>
        <v>12.370000000000001</v>
      </c>
      <c r="D61" s="145">
        <f>+D60</f>
        <v>0.155</v>
      </c>
      <c r="E61" s="170">
        <v>0.14099999999999999</v>
      </c>
      <c r="F61" s="37" t="s">
        <v>64</v>
      </c>
      <c r="G61" s="145">
        <f t="shared" ref="G61" si="69">IF(E61&lt;0.12,"NA",IF(E61&gt;=0.12,0.2*E61))</f>
        <v>2.8199999999999999E-2</v>
      </c>
      <c r="H61" s="145"/>
      <c r="I61" s="283">
        <v>0.41499999999999998</v>
      </c>
      <c r="J61" s="284"/>
      <c r="K61" s="145">
        <f t="shared" ref="K61" si="70">ROUND(+IF(E61&lt;0.12,(I62),(IF(E61&gt;=0.12,((I61+2*I62+I63)/4)))),3)</f>
        <v>0.34599999999999997</v>
      </c>
      <c r="L61" s="145">
        <f t="shared" ref="L61" si="71">ROUND(+(D61+D63)/2*(C63-C61),3)</f>
        <v>8.8999999999999996E-2</v>
      </c>
      <c r="M61" s="148">
        <f>ROUND(+K61*L61,4)</f>
        <v>3.0800000000000001E-2</v>
      </c>
      <c r="N61" s="151">
        <f>ROUND(+M61/$M$86*100,1)</f>
        <v>4.8</v>
      </c>
      <c r="O61" s="154"/>
      <c r="P61" s="157"/>
    </row>
    <row r="62" spans="1:16" s="3" customFormat="1" ht="14.1" customHeight="1" x14ac:dyDescent="0.2">
      <c r="A62" s="11"/>
      <c r="B62" s="161"/>
      <c r="C62" s="164"/>
      <c r="D62" s="146"/>
      <c r="E62" s="171"/>
      <c r="F62" s="38" t="s">
        <v>65</v>
      </c>
      <c r="G62" s="146">
        <f t="shared" ref="G62" si="72">IF(E61&lt;0.12,0.6*E61,IF(E61&gt;=0.12,0.6*E61))</f>
        <v>8.4599999999999995E-2</v>
      </c>
      <c r="H62" s="146"/>
      <c r="I62" s="285">
        <v>0.34499999999999997</v>
      </c>
      <c r="J62" s="286"/>
      <c r="K62" s="146"/>
      <c r="L62" s="146"/>
      <c r="M62" s="149"/>
      <c r="N62" s="152"/>
      <c r="O62" s="155"/>
      <c r="P62" s="158"/>
    </row>
    <row r="63" spans="1:16" s="3" customFormat="1" ht="13.9" customHeight="1" thickBot="1" x14ac:dyDescent="0.25">
      <c r="A63" s="11"/>
      <c r="B63" s="162"/>
      <c r="C63" s="41">
        <f>+C61+$P$8</f>
        <v>12.870000000000001</v>
      </c>
      <c r="D63" s="39">
        <v>0.20100000000000001</v>
      </c>
      <c r="E63" s="172"/>
      <c r="F63" s="40" t="s">
        <v>66</v>
      </c>
      <c r="G63" s="147">
        <f t="shared" ref="G63" si="73">IF(E61&lt;0.12,"NA",IF(E61&gt;=0.12,0.8*E61))</f>
        <v>0.1128</v>
      </c>
      <c r="H63" s="147"/>
      <c r="I63" s="287">
        <v>0.27800000000000002</v>
      </c>
      <c r="J63" s="288"/>
      <c r="K63" s="147"/>
      <c r="L63" s="147"/>
      <c r="M63" s="150"/>
      <c r="N63" s="153"/>
      <c r="O63" s="156"/>
      <c r="P63" s="159"/>
    </row>
    <row r="64" spans="1:16" s="3" customFormat="1" ht="14.1" customHeight="1" x14ac:dyDescent="0.2">
      <c r="A64" s="11"/>
      <c r="B64" s="160">
        <v>17</v>
      </c>
      <c r="C64" s="163">
        <f>+C63</f>
        <v>12.870000000000001</v>
      </c>
      <c r="D64" s="145">
        <f>+D63</f>
        <v>0.20100000000000001</v>
      </c>
      <c r="E64" s="145">
        <v>0.25</v>
      </c>
      <c r="F64" s="37" t="s">
        <v>64</v>
      </c>
      <c r="G64" s="145">
        <f t="shared" ref="G64" si="74">IF(E64&lt;0.12,"NA",IF(E64&gt;=0.12,0.2*E64))</f>
        <v>0.05</v>
      </c>
      <c r="H64" s="145"/>
      <c r="I64" s="145">
        <v>0.28799999999999998</v>
      </c>
      <c r="J64" s="145"/>
      <c r="K64" s="145">
        <f t="shared" ref="K64" si="75">ROUND(+IF(E64&lt;0.12,(I65),(IF(E64&gt;=0.12,((I64+2*I65+I66)/4)))),3)</f>
        <v>0.16300000000000001</v>
      </c>
      <c r="L64" s="145">
        <f t="shared" ref="L64" si="76">ROUND(+(D64+D66)/2*(C66-C64),3)</f>
        <v>0.115</v>
      </c>
      <c r="M64" s="148">
        <f>ROUND(+K64*L64,4)</f>
        <v>1.8700000000000001E-2</v>
      </c>
      <c r="N64" s="151">
        <f>ROUND(+M64/$M$86*100,1)</f>
        <v>2.9</v>
      </c>
      <c r="O64" s="154"/>
      <c r="P64" s="157"/>
    </row>
    <row r="65" spans="1:18" s="3" customFormat="1" ht="14.1" customHeight="1" x14ac:dyDescent="0.2">
      <c r="A65" s="11"/>
      <c r="B65" s="161"/>
      <c r="C65" s="164"/>
      <c r="D65" s="146"/>
      <c r="E65" s="146"/>
      <c r="F65" s="38" t="s">
        <v>65</v>
      </c>
      <c r="G65" s="146">
        <f t="shared" ref="G65" si="77">IF(E64&lt;0.12,0.6*E64,IF(E64&gt;=0.12,0.6*E64))</f>
        <v>0.15</v>
      </c>
      <c r="H65" s="146"/>
      <c r="I65" s="146">
        <v>0.128</v>
      </c>
      <c r="J65" s="146"/>
      <c r="K65" s="146"/>
      <c r="L65" s="146"/>
      <c r="M65" s="149"/>
      <c r="N65" s="152"/>
      <c r="O65" s="155"/>
      <c r="P65" s="158"/>
    </row>
    <row r="66" spans="1:18" s="3" customFormat="1" ht="13.9" customHeight="1" thickBot="1" x14ac:dyDescent="0.25">
      <c r="A66" s="11"/>
      <c r="B66" s="162"/>
      <c r="C66" s="41">
        <f>+C64+$P$8</f>
        <v>13.370000000000001</v>
      </c>
      <c r="D66" s="39">
        <v>0.25800000000000001</v>
      </c>
      <c r="E66" s="147"/>
      <c r="F66" s="40" t="s">
        <v>66</v>
      </c>
      <c r="G66" s="147">
        <f t="shared" ref="G66" si="78">IF(E64&lt;0.12,"NA",IF(E64&gt;=0.12,0.8*E64))</f>
        <v>0.2</v>
      </c>
      <c r="H66" s="147"/>
      <c r="I66" s="147">
        <v>0.106</v>
      </c>
      <c r="J66" s="147"/>
      <c r="K66" s="147"/>
      <c r="L66" s="147"/>
      <c r="M66" s="150"/>
      <c r="N66" s="153"/>
      <c r="O66" s="156"/>
      <c r="P66" s="159"/>
    </row>
    <row r="67" spans="1:18" s="3" customFormat="1" ht="14.1" customHeight="1" x14ac:dyDescent="0.2">
      <c r="A67" s="11"/>
      <c r="B67" s="160">
        <v>18</v>
      </c>
      <c r="C67" s="163">
        <f>+C66</f>
        <v>13.370000000000001</v>
      </c>
      <c r="D67" s="145">
        <f>+D66</f>
        <v>0.25800000000000001</v>
      </c>
      <c r="E67" s="145">
        <v>0.30499999999999999</v>
      </c>
      <c r="F67" s="37" t="s">
        <v>64</v>
      </c>
      <c r="G67" s="145">
        <f t="shared" ref="G67" si="79">IF(E67&lt;0.12,"NA",IF(E67&gt;=0.12,0.2*E67))</f>
        <v>6.0999999999999999E-2</v>
      </c>
      <c r="H67" s="145"/>
      <c r="I67" s="145">
        <v>8.5999999999999993E-2</v>
      </c>
      <c r="J67" s="145"/>
      <c r="K67" s="145">
        <f t="shared" ref="K67" si="80">ROUND(+IF(E67&lt;0.12,(I68),(IF(E67&gt;=0.12,((I67+2*I68+I69)/4)))),3)</f>
        <v>5.5E-2</v>
      </c>
      <c r="L67" s="145">
        <f t="shared" ref="L67" si="81">ROUND(+(D67+D69)/2*(C69-C67),3)</f>
        <v>0.154</v>
      </c>
      <c r="M67" s="148">
        <f>ROUND(+K67*L67,4)</f>
        <v>8.5000000000000006E-3</v>
      </c>
      <c r="N67" s="151">
        <f>ROUND(+M67/$M$86*100,1)</f>
        <v>1.3</v>
      </c>
      <c r="O67" s="154"/>
      <c r="P67" s="157"/>
    </row>
    <row r="68" spans="1:18" s="3" customFormat="1" ht="14.1" customHeight="1" x14ac:dyDescent="0.2">
      <c r="A68" s="11"/>
      <c r="B68" s="161"/>
      <c r="C68" s="164"/>
      <c r="D68" s="146"/>
      <c r="E68" s="146"/>
      <c r="F68" s="38" t="s">
        <v>65</v>
      </c>
      <c r="G68" s="146">
        <f t="shared" ref="G68" si="82">IF(E67&lt;0.12,0.6*E67,IF(E67&gt;=0.12,0.6*E67))</f>
        <v>0.183</v>
      </c>
      <c r="H68" s="146"/>
      <c r="I68" s="146">
        <v>4.5999999999999999E-2</v>
      </c>
      <c r="J68" s="146"/>
      <c r="K68" s="146"/>
      <c r="L68" s="146"/>
      <c r="M68" s="149"/>
      <c r="N68" s="152"/>
      <c r="O68" s="155"/>
      <c r="P68" s="158"/>
    </row>
    <row r="69" spans="1:18" s="3" customFormat="1" ht="13.9" customHeight="1" thickBot="1" x14ac:dyDescent="0.25">
      <c r="A69" s="11"/>
      <c r="B69" s="162"/>
      <c r="C69" s="41">
        <f>+C67+$P$8</f>
        <v>13.870000000000001</v>
      </c>
      <c r="D69" s="39">
        <v>0.35599999999999998</v>
      </c>
      <c r="E69" s="147"/>
      <c r="F69" s="40" t="s">
        <v>66</v>
      </c>
      <c r="G69" s="147">
        <f t="shared" ref="G69" si="83">IF(E67&lt;0.12,"NA",IF(E67&gt;=0.12,0.8*E67))</f>
        <v>0.24399999999999999</v>
      </c>
      <c r="H69" s="147"/>
      <c r="I69" s="147">
        <v>0.04</v>
      </c>
      <c r="J69" s="147"/>
      <c r="K69" s="147"/>
      <c r="L69" s="147"/>
      <c r="M69" s="150"/>
      <c r="N69" s="153"/>
      <c r="O69" s="156"/>
      <c r="P69" s="159"/>
    </row>
    <row r="70" spans="1:18" s="3" customFormat="1" ht="14.1" customHeight="1" x14ac:dyDescent="0.2">
      <c r="A70" s="11"/>
      <c r="B70" s="160">
        <v>19</v>
      </c>
      <c r="C70" s="163">
        <f>+C69</f>
        <v>13.870000000000001</v>
      </c>
      <c r="D70" s="145">
        <f>+D69</f>
        <v>0.35599999999999998</v>
      </c>
      <c r="E70" s="145">
        <v>0.41099999999999998</v>
      </c>
      <c r="F70" s="37" t="s">
        <v>64</v>
      </c>
      <c r="G70" s="145">
        <f t="shared" ref="G70" si="84">IF(E70&lt;0.12,"NA",IF(E70&gt;=0.12,0.2*E70))</f>
        <v>8.2199999999999995E-2</v>
      </c>
      <c r="H70" s="145"/>
      <c r="I70" s="279"/>
      <c r="J70" s="279"/>
      <c r="K70" s="145"/>
      <c r="L70" s="145"/>
      <c r="M70" s="148"/>
      <c r="N70" s="151"/>
      <c r="O70" s="154"/>
      <c r="P70" s="157"/>
    </row>
    <row r="71" spans="1:18" s="3" customFormat="1" ht="14.1" customHeight="1" x14ac:dyDescent="0.2">
      <c r="A71" s="11"/>
      <c r="B71" s="161"/>
      <c r="C71" s="164"/>
      <c r="D71" s="146"/>
      <c r="E71" s="146"/>
      <c r="F71" s="38" t="s">
        <v>65</v>
      </c>
      <c r="G71" s="146">
        <f t="shared" ref="G71" si="85">IF(E70&lt;0.12,0.6*E70,IF(E70&gt;=0.12,0.6*E70))</f>
        <v>0.24659999999999999</v>
      </c>
      <c r="H71" s="146"/>
      <c r="I71" s="280"/>
      <c r="J71" s="280"/>
      <c r="K71" s="146"/>
      <c r="L71" s="146"/>
      <c r="M71" s="149"/>
      <c r="N71" s="152"/>
      <c r="O71" s="155"/>
      <c r="P71" s="158"/>
    </row>
    <row r="72" spans="1:18" s="3" customFormat="1" ht="13.9" customHeight="1" thickBot="1" x14ac:dyDescent="0.25">
      <c r="A72" s="11"/>
      <c r="B72" s="162"/>
      <c r="C72" s="41">
        <f>+C70+$P$8</f>
        <v>14.370000000000001</v>
      </c>
      <c r="D72" s="39">
        <v>0.40899999999999997</v>
      </c>
      <c r="E72" s="147"/>
      <c r="F72" s="40" t="s">
        <v>66</v>
      </c>
      <c r="G72" s="147">
        <f t="shared" ref="G72" si="86">IF(E70&lt;0.12,"NA",IF(E70&gt;=0.12,0.8*E70))</f>
        <v>0.32879999999999998</v>
      </c>
      <c r="H72" s="147"/>
      <c r="I72" s="168"/>
      <c r="J72" s="168"/>
      <c r="K72" s="147"/>
      <c r="L72" s="147"/>
      <c r="M72" s="150"/>
      <c r="N72" s="153"/>
      <c r="O72" s="156"/>
      <c r="P72" s="159"/>
    </row>
    <row r="73" spans="1:18" s="3" customFormat="1" ht="14.1" customHeight="1" x14ac:dyDescent="0.2">
      <c r="A73" s="11"/>
      <c r="B73" s="160">
        <v>20</v>
      </c>
      <c r="C73" s="163">
        <f>+C72</f>
        <v>14.370000000000001</v>
      </c>
      <c r="D73" s="145">
        <f>+D72</f>
        <v>0.40899999999999997</v>
      </c>
      <c r="E73" s="145">
        <v>0.36699999999999999</v>
      </c>
      <c r="F73" s="37" t="s">
        <v>64</v>
      </c>
      <c r="G73" s="145">
        <f t="shared" ref="G73" si="87">IF(E73&lt;0.12,"NA",IF(E73&gt;=0.12,0.2*E73))</f>
        <v>7.3400000000000007E-2</v>
      </c>
      <c r="H73" s="145"/>
      <c r="I73" s="279">
        <v>9.9000000000000005E-2</v>
      </c>
      <c r="J73" s="279"/>
      <c r="K73" s="145">
        <f t="shared" ref="K73" si="88">ROUND(+IF(E73&lt;0.12,(I74),(IF(E73&gt;=0.12,((I73+2*I74+I75)/4)))),3)</f>
        <v>7.0999999999999994E-2</v>
      </c>
      <c r="L73" s="145">
        <f t="shared" ref="L73" si="89">ROUND(+(D73+D75)/2*(C75-C73),3)</f>
        <v>0.18099999999999999</v>
      </c>
      <c r="M73" s="148">
        <f>ROUND(+K73*L73,4)</f>
        <v>1.29E-2</v>
      </c>
      <c r="N73" s="151">
        <f>ROUND(+M73/$M$86*100,1)</f>
        <v>2</v>
      </c>
      <c r="O73" s="154"/>
      <c r="P73" s="157"/>
    </row>
    <row r="74" spans="1:18" s="3" customFormat="1" ht="14.1" customHeight="1" x14ac:dyDescent="0.2">
      <c r="A74" s="11"/>
      <c r="B74" s="161"/>
      <c r="C74" s="164"/>
      <c r="D74" s="146"/>
      <c r="E74" s="146"/>
      <c r="F74" s="38" t="s">
        <v>65</v>
      </c>
      <c r="G74" s="146">
        <f t="shared" ref="G74" si="90">IF(E73&lt;0.12,0.6*E73,IF(E73&gt;=0.12,0.6*E73))</f>
        <v>0.22019999999999998</v>
      </c>
      <c r="H74" s="146"/>
      <c r="I74" s="280">
        <v>6.4000000000000001E-2</v>
      </c>
      <c r="J74" s="280"/>
      <c r="K74" s="146"/>
      <c r="L74" s="146"/>
      <c r="M74" s="149"/>
      <c r="N74" s="152"/>
      <c r="O74" s="155"/>
      <c r="P74" s="158"/>
    </row>
    <row r="75" spans="1:18" s="3" customFormat="1" ht="13.9" customHeight="1" thickBot="1" x14ac:dyDescent="0.25">
      <c r="A75" s="11"/>
      <c r="B75" s="269"/>
      <c r="C75" s="41">
        <f>+C73+$P$8</f>
        <v>14.870000000000001</v>
      </c>
      <c r="D75" s="53">
        <v>0.315</v>
      </c>
      <c r="E75" s="264"/>
      <c r="F75" s="54" t="s">
        <v>66</v>
      </c>
      <c r="G75" s="264">
        <f t="shared" ref="G75" si="91">IF(E73&lt;0.12,"NA",IF(E73&gt;=0.12,0.8*E73))</f>
        <v>0.29360000000000003</v>
      </c>
      <c r="H75" s="264"/>
      <c r="I75" s="281">
        <v>5.7000000000000002E-2</v>
      </c>
      <c r="J75" s="281"/>
      <c r="K75" s="264"/>
      <c r="L75" s="147"/>
      <c r="M75" s="265"/>
      <c r="N75" s="266"/>
      <c r="O75" s="267"/>
      <c r="P75" s="268"/>
    </row>
    <row r="76" spans="1:18" s="3" customFormat="1" ht="14.1" customHeight="1" x14ac:dyDescent="0.25">
      <c r="A76" s="11"/>
      <c r="B76" s="139">
        <f>+B70</f>
        <v>19</v>
      </c>
      <c r="C76" s="140">
        <f>+C70</f>
        <v>13.870000000000001</v>
      </c>
      <c r="D76" s="127">
        <f>+D70</f>
        <v>0.35599999999999998</v>
      </c>
      <c r="E76" s="127">
        <f>+E70</f>
        <v>0.41099999999999998</v>
      </c>
      <c r="F76" s="43" t="s">
        <v>30</v>
      </c>
      <c r="G76" s="278"/>
      <c r="H76" s="278"/>
      <c r="I76" s="144">
        <v>0.222</v>
      </c>
      <c r="J76" s="144"/>
      <c r="K76" s="127">
        <f>ROUND(+AVERAGE(I76:J85),3)</f>
        <v>0.159</v>
      </c>
      <c r="L76" s="130">
        <f>ROUND(+(D76+D81)/2*(C81-C76),3)</f>
        <v>0.191</v>
      </c>
      <c r="M76" s="131">
        <f>ROUND(+K76*L76,4)</f>
        <v>3.04E-2</v>
      </c>
      <c r="N76" s="130">
        <f>ROUND(+M76/$M$86*100,1)</f>
        <v>4.7</v>
      </c>
      <c r="O76" s="130"/>
      <c r="P76" s="134"/>
    </row>
    <row r="77" spans="1:18" s="3" customFormat="1" ht="14.1" customHeight="1" x14ac:dyDescent="0.25">
      <c r="A77" s="11"/>
      <c r="B77" s="123"/>
      <c r="C77" s="128"/>
      <c r="D77" s="125"/>
      <c r="E77" s="125"/>
      <c r="F77" s="44" t="s">
        <v>67</v>
      </c>
      <c r="G77" s="275">
        <f>+ROUND(0.1*$E$76,2)</f>
        <v>0.04</v>
      </c>
      <c r="H77" s="275"/>
      <c r="I77" s="120">
        <v>0.19400000000000001</v>
      </c>
      <c r="J77" s="120"/>
      <c r="K77" s="128"/>
      <c r="L77" s="128"/>
      <c r="M77" s="132"/>
      <c r="N77" s="128"/>
      <c r="O77" s="128"/>
      <c r="P77" s="135"/>
      <c r="R77" s="45"/>
    </row>
    <row r="78" spans="1:18" s="3" customFormat="1" ht="14.1" customHeight="1" x14ac:dyDescent="0.25">
      <c r="A78" s="11"/>
      <c r="B78" s="123"/>
      <c r="C78" s="128"/>
      <c r="D78" s="125"/>
      <c r="E78" s="125"/>
      <c r="F78" s="44" t="s">
        <v>64</v>
      </c>
      <c r="G78" s="275">
        <f>+ROUND(0.2*$E$76,2)</f>
        <v>0.08</v>
      </c>
      <c r="H78" s="275"/>
      <c r="I78" s="120">
        <v>0.185</v>
      </c>
      <c r="J78" s="120"/>
      <c r="K78" s="128"/>
      <c r="L78" s="128"/>
      <c r="M78" s="132"/>
      <c r="N78" s="128"/>
      <c r="O78" s="128"/>
      <c r="P78" s="135"/>
    </row>
    <row r="79" spans="1:18" s="3" customFormat="1" ht="14.1" customHeight="1" x14ac:dyDescent="0.25">
      <c r="A79" s="11"/>
      <c r="B79" s="123"/>
      <c r="C79" s="128"/>
      <c r="D79" s="125"/>
      <c r="E79" s="125"/>
      <c r="F79" s="44" t="s">
        <v>68</v>
      </c>
      <c r="G79" s="275">
        <f>+ROUND(0.3*$E$76,2)</f>
        <v>0.12</v>
      </c>
      <c r="H79" s="275"/>
      <c r="I79" s="120">
        <v>0.17799999999999999</v>
      </c>
      <c r="J79" s="120"/>
      <c r="K79" s="128"/>
      <c r="L79" s="128"/>
      <c r="M79" s="132"/>
      <c r="N79" s="128"/>
      <c r="O79" s="128"/>
      <c r="P79" s="135"/>
    </row>
    <row r="80" spans="1:18" s="3" customFormat="1" ht="14.1" customHeight="1" x14ac:dyDescent="0.25">
      <c r="A80" s="11"/>
      <c r="B80" s="123"/>
      <c r="C80" s="128"/>
      <c r="D80" s="125"/>
      <c r="E80" s="125"/>
      <c r="F80" s="44" t="s">
        <v>69</v>
      </c>
      <c r="G80" s="275">
        <f>+ROUND(0.4*$E$76,2)</f>
        <v>0.16</v>
      </c>
      <c r="H80" s="275"/>
      <c r="I80" s="120">
        <v>0.14899999999999999</v>
      </c>
      <c r="J80" s="120"/>
      <c r="K80" s="128"/>
      <c r="L80" s="128"/>
      <c r="M80" s="132"/>
      <c r="N80" s="128"/>
      <c r="O80" s="128"/>
      <c r="P80" s="135"/>
    </row>
    <row r="81" spans="1:16" s="3" customFormat="1" ht="14.1" customHeight="1" x14ac:dyDescent="0.25">
      <c r="A81" s="11"/>
      <c r="B81" s="123"/>
      <c r="C81" s="141">
        <f>+C72</f>
        <v>14.370000000000001</v>
      </c>
      <c r="D81" s="125">
        <f>+D72</f>
        <v>0.40899999999999997</v>
      </c>
      <c r="E81" s="125"/>
      <c r="F81" s="44" t="s">
        <v>29</v>
      </c>
      <c r="G81" s="275">
        <f>+ROUND(0.5*$E$76,2)</f>
        <v>0.21</v>
      </c>
      <c r="H81" s="275"/>
      <c r="I81" s="120">
        <v>0.13400000000000001</v>
      </c>
      <c r="J81" s="120"/>
      <c r="K81" s="128"/>
      <c r="L81" s="128"/>
      <c r="M81" s="132"/>
      <c r="N81" s="128"/>
      <c r="O81" s="128"/>
      <c r="P81" s="135"/>
    </row>
    <row r="82" spans="1:16" s="3" customFormat="1" ht="14.1" customHeight="1" x14ac:dyDescent="0.25">
      <c r="A82" s="11"/>
      <c r="B82" s="123"/>
      <c r="C82" s="128"/>
      <c r="D82" s="125"/>
      <c r="E82" s="125"/>
      <c r="F82" s="44" t="s">
        <v>65</v>
      </c>
      <c r="G82" s="275">
        <f>+ROUND(0.6*$E$76,2)</f>
        <v>0.25</v>
      </c>
      <c r="H82" s="275"/>
      <c r="I82" s="120">
        <v>0.13300000000000001</v>
      </c>
      <c r="J82" s="120"/>
      <c r="K82" s="128"/>
      <c r="L82" s="128"/>
      <c r="M82" s="132"/>
      <c r="N82" s="128"/>
      <c r="O82" s="128"/>
      <c r="P82" s="135"/>
    </row>
    <row r="83" spans="1:16" s="3" customFormat="1" ht="14.1" customHeight="1" x14ac:dyDescent="0.25">
      <c r="A83" s="11"/>
      <c r="B83" s="123"/>
      <c r="C83" s="128"/>
      <c r="D83" s="125"/>
      <c r="E83" s="125"/>
      <c r="F83" s="44" t="s">
        <v>70</v>
      </c>
      <c r="G83" s="275">
        <f>+ROUND(0.7*$E$76,2)</f>
        <v>0.28999999999999998</v>
      </c>
      <c r="H83" s="275"/>
      <c r="I83" s="120">
        <v>0.14299999999999999</v>
      </c>
      <c r="J83" s="120"/>
      <c r="K83" s="128"/>
      <c r="L83" s="128"/>
      <c r="M83" s="132"/>
      <c r="N83" s="128"/>
      <c r="O83" s="128"/>
      <c r="P83" s="135"/>
    </row>
    <row r="84" spans="1:16" s="3" customFormat="1" ht="14.1" customHeight="1" x14ac:dyDescent="0.25">
      <c r="A84" s="11"/>
      <c r="B84" s="123"/>
      <c r="C84" s="128"/>
      <c r="D84" s="125"/>
      <c r="E84" s="125"/>
      <c r="F84" s="44" t="s">
        <v>66</v>
      </c>
      <c r="G84" s="275">
        <f>+ROUND(0.8*$E$76,2)</f>
        <v>0.33</v>
      </c>
      <c r="H84" s="275"/>
      <c r="I84" s="120">
        <v>0.13800000000000001</v>
      </c>
      <c r="J84" s="120"/>
      <c r="K84" s="128"/>
      <c r="L84" s="128"/>
      <c r="M84" s="132"/>
      <c r="N84" s="128"/>
      <c r="O84" s="128"/>
      <c r="P84" s="135"/>
    </row>
    <row r="85" spans="1:16" s="3" customFormat="1" ht="15.75" thickBot="1" x14ac:dyDescent="0.3">
      <c r="A85" s="11"/>
      <c r="B85" s="124"/>
      <c r="C85" s="129"/>
      <c r="D85" s="126"/>
      <c r="E85" s="126"/>
      <c r="F85" s="46" t="s">
        <v>71</v>
      </c>
      <c r="G85" s="276">
        <f>+ROUND(0.9*$E$76,2)</f>
        <v>0.37</v>
      </c>
      <c r="H85" s="276"/>
      <c r="I85" s="277">
        <v>0.113</v>
      </c>
      <c r="J85" s="277"/>
      <c r="K85" s="129"/>
      <c r="L85" s="129"/>
      <c r="M85" s="133"/>
      <c r="N85" s="129"/>
      <c r="O85" s="129"/>
      <c r="P85" s="136"/>
    </row>
    <row r="86" spans="1:16" s="3" customFormat="1" ht="12.75" customHeight="1" x14ac:dyDescent="0.2">
      <c r="A86" s="11"/>
      <c r="B86" s="105" t="s">
        <v>31</v>
      </c>
      <c r="C86" s="106"/>
      <c r="D86" s="106"/>
      <c r="E86" s="106"/>
      <c r="F86" s="106"/>
      <c r="G86" s="106"/>
      <c r="H86" s="106"/>
      <c r="I86" s="106"/>
      <c r="J86" s="106"/>
      <c r="K86" s="51">
        <f>ROUND(+M86/L86,3)</f>
        <v>0.25700000000000001</v>
      </c>
      <c r="L86" s="42">
        <f>SUM(L16:L85)</f>
        <v>2.4929999999999999</v>
      </c>
      <c r="M86" s="14">
        <f>SUM(M16:M85)</f>
        <v>0.64100000000000001</v>
      </c>
      <c r="N86" s="12">
        <f>ROUND(SUM(N16:N85),0)</f>
        <v>100</v>
      </c>
      <c r="O86" s="109" t="s">
        <v>32</v>
      </c>
      <c r="P86" s="111"/>
    </row>
    <row r="87" spans="1:16" s="3" customFormat="1" ht="15" customHeight="1" thickBot="1" x14ac:dyDescent="0.25">
      <c r="A87" s="11"/>
      <c r="B87" s="107"/>
      <c r="C87" s="108"/>
      <c r="D87" s="108"/>
      <c r="E87" s="108"/>
      <c r="F87" s="108"/>
      <c r="G87" s="108"/>
      <c r="H87" s="108"/>
      <c r="I87" s="108"/>
      <c r="J87" s="108"/>
      <c r="K87" s="13" t="s">
        <v>33</v>
      </c>
      <c r="L87" s="13" t="s">
        <v>49</v>
      </c>
      <c r="M87" s="13" t="s">
        <v>50</v>
      </c>
      <c r="N87" s="13" t="s">
        <v>34</v>
      </c>
      <c r="O87" s="110"/>
      <c r="P87" s="112"/>
    </row>
    <row r="88" spans="1:16" ht="57" customHeight="1" thickBot="1" x14ac:dyDescent="0.3">
      <c r="A88" s="47"/>
      <c r="B88" s="113" t="s">
        <v>28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5"/>
    </row>
    <row r="89" spans="1:16" ht="15" customHeight="1" thickBot="1" x14ac:dyDescent="0.3">
      <c r="A89" s="5"/>
      <c r="B89" s="116" t="s">
        <v>72</v>
      </c>
      <c r="C89" s="117"/>
      <c r="D89" s="117"/>
      <c r="E89" s="117"/>
      <c r="F89" s="117"/>
      <c r="G89" s="117" t="s">
        <v>73</v>
      </c>
      <c r="H89" s="117"/>
      <c r="I89" s="117"/>
      <c r="J89" s="117"/>
      <c r="K89" s="117"/>
      <c r="L89" s="117"/>
      <c r="M89" s="117" t="s">
        <v>74</v>
      </c>
      <c r="N89" s="117"/>
      <c r="O89" s="117"/>
      <c r="P89" s="118"/>
    </row>
    <row r="90" spans="1:16" ht="15" customHeight="1" thickBot="1" x14ac:dyDescent="0.3">
      <c r="A90" s="5"/>
      <c r="B90" s="79"/>
      <c r="C90" s="80"/>
      <c r="D90" s="80"/>
      <c r="E90" s="80"/>
      <c r="F90" s="80"/>
      <c r="G90" s="80"/>
      <c r="H90" s="80"/>
      <c r="I90" s="81"/>
      <c r="J90" s="85" t="s">
        <v>52</v>
      </c>
      <c r="K90" s="86"/>
      <c r="L90" s="86"/>
      <c r="M90" s="86"/>
      <c r="N90" s="86"/>
      <c r="O90" s="86"/>
      <c r="P90" s="87"/>
    </row>
    <row r="91" spans="1:16" ht="18.600000000000001" customHeight="1" thickBot="1" x14ac:dyDescent="0.3">
      <c r="A91" s="6"/>
      <c r="B91" s="79"/>
      <c r="C91" s="80"/>
      <c r="D91" s="80"/>
      <c r="E91" s="80"/>
      <c r="F91" s="80"/>
      <c r="G91" s="80"/>
      <c r="H91" s="80"/>
      <c r="I91" s="81"/>
      <c r="J91" s="48" t="s">
        <v>75</v>
      </c>
      <c r="K91" s="88" t="s">
        <v>86</v>
      </c>
      <c r="L91" s="88"/>
      <c r="M91" s="88"/>
      <c r="N91" s="88"/>
      <c r="O91" s="88"/>
      <c r="P91" s="89"/>
    </row>
    <row r="92" spans="1:16" ht="60" customHeight="1" thickBot="1" x14ac:dyDescent="0.3">
      <c r="A92" s="10"/>
      <c r="B92" s="79"/>
      <c r="C92" s="80"/>
      <c r="D92" s="80"/>
      <c r="E92" s="80"/>
      <c r="F92" s="80"/>
      <c r="G92" s="80"/>
      <c r="H92" s="80"/>
      <c r="I92" s="81"/>
      <c r="J92" s="90" t="s">
        <v>94</v>
      </c>
      <c r="K92" s="91"/>
      <c r="L92" s="91"/>
      <c r="M92" s="91"/>
      <c r="N92" s="91"/>
      <c r="O92" s="91"/>
      <c r="P92" s="92"/>
    </row>
    <row r="93" spans="1:16" ht="15" customHeight="1" thickBot="1" x14ac:dyDescent="0.3">
      <c r="A93" s="5"/>
      <c r="B93" s="79"/>
      <c r="C93" s="80"/>
      <c r="D93" s="80"/>
      <c r="E93" s="80"/>
      <c r="F93" s="80"/>
      <c r="G93" s="80"/>
      <c r="H93" s="80"/>
      <c r="I93" s="81"/>
      <c r="J93" s="93" t="s">
        <v>35</v>
      </c>
      <c r="K93" s="94"/>
      <c r="L93" s="94"/>
      <c r="M93" s="94"/>
      <c r="N93" s="94"/>
      <c r="O93" s="96">
        <v>6.39</v>
      </c>
      <c r="P93" s="97"/>
    </row>
    <row r="94" spans="1:16" ht="15" customHeight="1" thickBot="1" x14ac:dyDescent="0.3">
      <c r="A94" s="5"/>
      <c r="B94" s="79"/>
      <c r="C94" s="80"/>
      <c r="D94" s="80"/>
      <c r="E94" s="80"/>
      <c r="F94" s="80"/>
      <c r="G94" s="80"/>
      <c r="H94" s="80"/>
      <c r="I94" s="80"/>
      <c r="J94" s="98" t="s">
        <v>51</v>
      </c>
      <c r="K94" s="99"/>
      <c r="L94" s="99"/>
      <c r="M94" s="99"/>
      <c r="N94" s="289"/>
      <c r="O94" s="290">
        <v>1.5551999999999999</v>
      </c>
      <c r="P94" s="101"/>
    </row>
    <row r="95" spans="1:16" ht="22.5" customHeight="1" thickBot="1" x14ac:dyDescent="0.3">
      <c r="A95" s="5"/>
      <c r="B95" s="82"/>
      <c r="C95" s="83"/>
      <c r="D95" s="83"/>
      <c r="E95" s="83"/>
      <c r="F95" s="83"/>
      <c r="G95" s="83"/>
      <c r="H95" s="83"/>
      <c r="I95" s="84"/>
      <c r="J95" s="102" t="s">
        <v>76</v>
      </c>
      <c r="K95" s="103"/>
      <c r="L95" s="103"/>
      <c r="M95" s="103"/>
      <c r="N95" s="103"/>
      <c r="O95" s="103"/>
      <c r="P95" s="104"/>
    </row>
    <row r="96" spans="1:16" ht="23.45" customHeight="1" thickBot="1" x14ac:dyDescent="0.3">
      <c r="A96" s="7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</row>
    <row r="97" spans="1:16" ht="15.75" thickBot="1" x14ac:dyDescent="0.3">
      <c r="A97" s="272" t="s">
        <v>36</v>
      </c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4"/>
    </row>
    <row r="98" spans="1:16" ht="141.6" customHeight="1" thickBot="1" x14ac:dyDescent="0.3">
      <c r="A98" s="4"/>
      <c r="B98" s="75"/>
      <c r="C98" s="76"/>
      <c r="D98" s="76"/>
      <c r="E98" s="76"/>
      <c r="F98" s="77"/>
      <c r="G98" s="75"/>
      <c r="H98" s="76"/>
      <c r="I98" s="76"/>
      <c r="J98" s="76"/>
      <c r="K98" s="76"/>
      <c r="L98" s="77"/>
      <c r="M98" s="75"/>
      <c r="N98" s="76"/>
      <c r="O98" s="76"/>
      <c r="P98" s="77"/>
    </row>
    <row r="99" spans="1:16" s="9" customFormat="1" ht="13.9" customHeight="1" thickBot="1" x14ac:dyDescent="0.3">
      <c r="A99" s="8" t="s">
        <v>77</v>
      </c>
      <c r="B99" s="78" t="s">
        <v>95</v>
      </c>
      <c r="C99" s="66"/>
      <c r="D99" s="66"/>
      <c r="E99" s="66"/>
      <c r="F99" s="67"/>
      <c r="G99" s="66" t="s">
        <v>96</v>
      </c>
      <c r="H99" s="66"/>
      <c r="I99" s="66"/>
      <c r="J99" s="66"/>
      <c r="K99" s="66"/>
      <c r="L99" s="67"/>
      <c r="M99" s="78" t="s">
        <v>78</v>
      </c>
      <c r="N99" s="66"/>
      <c r="O99" s="66"/>
      <c r="P99" s="67"/>
    </row>
    <row r="100" spans="1:16" s="9" customFormat="1" ht="52.15" customHeight="1" thickBot="1" x14ac:dyDescent="0.3">
      <c r="A100" s="8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7"/>
    </row>
    <row r="101" spans="1:16" s="3" customFormat="1" ht="15.75" customHeight="1" thickBot="1" x14ac:dyDescent="0.25">
      <c r="A101" s="68" t="s">
        <v>37</v>
      </c>
      <c r="B101" s="69"/>
      <c r="C101" s="69"/>
      <c r="D101" s="69" t="s">
        <v>89</v>
      </c>
      <c r="E101" s="69"/>
      <c r="F101" s="69"/>
      <c r="G101" s="69"/>
      <c r="H101" s="69"/>
      <c r="I101" s="69"/>
      <c r="J101" s="69" t="s">
        <v>38</v>
      </c>
      <c r="K101" s="69"/>
      <c r="L101" s="69"/>
      <c r="M101" s="69"/>
      <c r="N101" s="69"/>
      <c r="O101" s="69"/>
      <c r="P101" s="70"/>
    </row>
  </sheetData>
  <mergeCells count="428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K61:K63"/>
    <mergeCell ref="L61:L63"/>
    <mergeCell ref="M61:M63"/>
    <mergeCell ref="N61:N63"/>
    <mergeCell ref="O61:O63"/>
    <mergeCell ref="P61:P63"/>
    <mergeCell ref="B61:B63"/>
    <mergeCell ref="C61:C62"/>
    <mergeCell ref="D61:D62"/>
    <mergeCell ref="E61:E63"/>
    <mergeCell ref="G61:H61"/>
    <mergeCell ref="I61:J61"/>
    <mergeCell ref="G62:H62"/>
    <mergeCell ref="I62:J62"/>
    <mergeCell ref="G63:H63"/>
    <mergeCell ref="I63:J63"/>
    <mergeCell ref="K64:K66"/>
    <mergeCell ref="L64:L66"/>
    <mergeCell ref="M64:M66"/>
    <mergeCell ref="N64:N66"/>
    <mergeCell ref="O64:O66"/>
    <mergeCell ref="P64:P66"/>
    <mergeCell ref="B64:B66"/>
    <mergeCell ref="C64:C65"/>
    <mergeCell ref="D64:D65"/>
    <mergeCell ref="E64:E66"/>
    <mergeCell ref="G64:H64"/>
    <mergeCell ref="I64:J64"/>
    <mergeCell ref="G65:H65"/>
    <mergeCell ref="I65:J65"/>
    <mergeCell ref="G66:H66"/>
    <mergeCell ref="I66:J66"/>
    <mergeCell ref="K67:K69"/>
    <mergeCell ref="L67:L69"/>
    <mergeCell ref="M67:M69"/>
    <mergeCell ref="N67:N69"/>
    <mergeCell ref="O67:O69"/>
    <mergeCell ref="P67:P69"/>
    <mergeCell ref="B67:B69"/>
    <mergeCell ref="C67:C68"/>
    <mergeCell ref="D67:D68"/>
    <mergeCell ref="E67:E69"/>
    <mergeCell ref="G67:H67"/>
    <mergeCell ref="I67:J67"/>
    <mergeCell ref="G68:H68"/>
    <mergeCell ref="I68:J68"/>
    <mergeCell ref="G69:H69"/>
    <mergeCell ref="I69:J69"/>
    <mergeCell ref="K70:K72"/>
    <mergeCell ref="L70:L72"/>
    <mergeCell ref="M70:M72"/>
    <mergeCell ref="N70:N72"/>
    <mergeCell ref="O70:O72"/>
    <mergeCell ref="P70:P72"/>
    <mergeCell ref="B70:B72"/>
    <mergeCell ref="C70:C71"/>
    <mergeCell ref="D70:D71"/>
    <mergeCell ref="E70:E72"/>
    <mergeCell ref="G70:H70"/>
    <mergeCell ref="I70:J70"/>
    <mergeCell ref="G71:H71"/>
    <mergeCell ref="I71:J71"/>
    <mergeCell ref="G72:H72"/>
    <mergeCell ref="I72:J72"/>
    <mergeCell ref="K73:K75"/>
    <mergeCell ref="L73:L75"/>
    <mergeCell ref="M73:M75"/>
    <mergeCell ref="N73:N75"/>
    <mergeCell ref="O73:O75"/>
    <mergeCell ref="P73:P75"/>
    <mergeCell ref="B73:B75"/>
    <mergeCell ref="C73:C74"/>
    <mergeCell ref="D73:D74"/>
    <mergeCell ref="E73:E75"/>
    <mergeCell ref="G73:H73"/>
    <mergeCell ref="I73:J73"/>
    <mergeCell ref="G74:H74"/>
    <mergeCell ref="I74:J74"/>
    <mergeCell ref="G75:H75"/>
    <mergeCell ref="I75:J75"/>
    <mergeCell ref="G79:H79"/>
    <mergeCell ref="I79:J79"/>
    <mergeCell ref="G80:H80"/>
    <mergeCell ref="I80:J80"/>
    <mergeCell ref="C81:C85"/>
    <mergeCell ref="D81:D85"/>
    <mergeCell ref="G81:H81"/>
    <mergeCell ref="I81:J81"/>
    <mergeCell ref="G82:H82"/>
    <mergeCell ref="I82:J82"/>
    <mergeCell ref="C76:C80"/>
    <mergeCell ref="D76:D80"/>
    <mergeCell ref="E76:E85"/>
    <mergeCell ref="G76:H76"/>
    <mergeCell ref="I76:J76"/>
    <mergeCell ref="G77:H77"/>
    <mergeCell ref="I77:J77"/>
    <mergeCell ref="G78:H78"/>
    <mergeCell ref="I78:J78"/>
    <mergeCell ref="B86:J87"/>
    <mergeCell ref="O86:O87"/>
    <mergeCell ref="P86:P87"/>
    <mergeCell ref="B88:P88"/>
    <mergeCell ref="B89:F89"/>
    <mergeCell ref="G89:L89"/>
    <mergeCell ref="M89:P89"/>
    <mergeCell ref="G83:H83"/>
    <mergeCell ref="I83:J83"/>
    <mergeCell ref="G84:H84"/>
    <mergeCell ref="I84:J84"/>
    <mergeCell ref="G85:H85"/>
    <mergeCell ref="I85:J85"/>
    <mergeCell ref="K76:K85"/>
    <mergeCell ref="L76:L85"/>
    <mergeCell ref="M76:M85"/>
    <mergeCell ref="N76:N85"/>
    <mergeCell ref="O76:O85"/>
    <mergeCell ref="P76:P85"/>
    <mergeCell ref="B76:B85"/>
    <mergeCell ref="B90:I95"/>
    <mergeCell ref="J90:P90"/>
    <mergeCell ref="K91:P91"/>
    <mergeCell ref="J92:P92"/>
    <mergeCell ref="J93:N93"/>
    <mergeCell ref="O93:P93"/>
    <mergeCell ref="J94:N94"/>
    <mergeCell ref="O94:P94"/>
    <mergeCell ref="J95:P95"/>
    <mergeCell ref="B100:P100"/>
    <mergeCell ref="A101:C101"/>
    <mergeCell ref="D101:I101"/>
    <mergeCell ref="J101:K101"/>
    <mergeCell ref="L101:P101"/>
    <mergeCell ref="B96:P96"/>
    <mergeCell ref="A97:P97"/>
    <mergeCell ref="B98:F98"/>
    <mergeCell ref="G98:L98"/>
    <mergeCell ref="M98:P98"/>
    <mergeCell ref="B99:F99"/>
    <mergeCell ref="G99:L99"/>
    <mergeCell ref="M99:P99"/>
  </mergeCells>
  <printOptions horizontalCentered="1"/>
  <pageMargins left="0.35433070866141736" right="0.23622047244094491" top="0.74803149606299213" bottom="0.74803149606299213" header="0.19685039370078741" footer="0.31496062992125984"/>
  <pageSetup scale="76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60" min="1" max="15" man="1"/>
  </rowBreaks>
  <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R98"/>
  <sheetViews>
    <sheetView view="pageBreakPreview" zoomScaleSheetLayoutView="100" zoomScalePageLayoutView="110" workbookViewId="0">
      <selection activeCell="E5" sqref="E5:F5"/>
    </sheetView>
  </sheetViews>
  <sheetFormatPr baseColWidth="10" defaultColWidth="11.42578125" defaultRowHeight="15" x14ac:dyDescent="0.25"/>
  <cols>
    <col min="1" max="1" width="0.140625" customWidth="1"/>
    <col min="2" max="2" width="6.7109375" customWidth="1"/>
    <col min="3" max="3" width="7.42578125" customWidth="1"/>
    <col min="4" max="4" width="11" bestFit="1" customWidth="1"/>
    <col min="5" max="5" width="6.85546875" customWidth="1"/>
    <col min="6" max="6" width="8.7109375" customWidth="1"/>
    <col min="7" max="7" width="6.7109375" customWidth="1"/>
    <col min="8" max="8" width="5.7109375" customWidth="1"/>
    <col min="9" max="9" width="6.85546875" customWidth="1"/>
    <col min="10" max="10" width="7.140625" customWidth="1"/>
    <col min="11" max="11" width="12" bestFit="1" customWidth="1"/>
    <col min="12" max="12" width="8" bestFit="1" customWidth="1"/>
    <col min="13" max="13" width="11" bestFit="1" customWidth="1"/>
    <col min="14" max="14" width="10.7109375" customWidth="1"/>
    <col min="15" max="16" width="11.7109375" customWidth="1"/>
  </cols>
  <sheetData>
    <row r="1" spans="1:18" ht="4.9000000000000004" customHeight="1" thickBot="1" x14ac:dyDescent="0.3"/>
    <row r="2" spans="1:18" s="2" customFormat="1" ht="30" customHeight="1" x14ac:dyDescent="0.25">
      <c r="A2" s="15"/>
      <c r="B2" s="291"/>
      <c r="C2" s="292"/>
      <c r="D2" s="293"/>
      <c r="E2" s="254" t="s">
        <v>53</v>
      </c>
      <c r="F2" s="255"/>
      <c r="G2" s="255"/>
      <c r="H2" s="255"/>
      <c r="I2" s="255"/>
      <c r="J2" s="255"/>
      <c r="K2" s="255"/>
      <c r="L2" s="255"/>
      <c r="M2" s="255"/>
      <c r="N2" s="255"/>
      <c r="O2" s="294"/>
      <c r="P2" s="258"/>
    </row>
    <row r="3" spans="1:18" s="2" customFormat="1" ht="20.45" customHeight="1" thickBot="1" x14ac:dyDescent="0.3">
      <c r="A3" s="15"/>
      <c r="B3" s="295"/>
      <c r="C3" s="296"/>
      <c r="D3" s="297"/>
      <c r="E3" s="256"/>
      <c r="F3" s="257"/>
      <c r="G3" s="257"/>
      <c r="H3" s="257"/>
      <c r="I3" s="257"/>
      <c r="J3" s="257"/>
      <c r="K3" s="257"/>
      <c r="L3" s="257"/>
      <c r="M3" s="257"/>
      <c r="N3" s="257"/>
      <c r="O3" s="298"/>
      <c r="P3" s="259"/>
    </row>
    <row r="4" spans="1:18" s="2" customFormat="1" ht="4.9000000000000004" customHeight="1" thickBot="1" x14ac:dyDescent="0.3">
      <c r="A4" s="15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8" s="304" customFormat="1" ht="29.25" customHeight="1" thickBot="1" x14ac:dyDescent="0.3">
      <c r="A5" s="302"/>
      <c r="B5" s="49" t="s">
        <v>0</v>
      </c>
      <c r="C5" s="261">
        <v>42957</v>
      </c>
      <c r="D5" s="244"/>
      <c r="E5" s="238" t="s">
        <v>1</v>
      </c>
      <c r="F5" s="239"/>
      <c r="G5" s="303">
        <v>6</v>
      </c>
      <c r="H5" s="243" t="s">
        <v>1</v>
      </c>
      <c r="I5" s="239"/>
      <c r="J5" s="299" t="s">
        <v>101</v>
      </c>
      <c r="K5" s="300"/>
      <c r="L5" s="300"/>
      <c r="M5" s="300"/>
      <c r="N5" s="300"/>
      <c r="O5" s="300"/>
      <c r="P5" s="301"/>
    </row>
    <row r="6" spans="1:18" s="17" customFormat="1" ht="11.25" customHeight="1" thickBot="1" x14ac:dyDescent="0.3">
      <c r="A6" s="16"/>
      <c r="B6" s="238" t="s">
        <v>2</v>
      </c>
      <c r="C6" s="239"/>
      <c r="D6" s="240" t="s">
        <v>81</v>
      </c>
      <c r="E6" s="240"/>
      <c r="F6" s="240"/>
      <c r="G6" s="240"/>
      <c r="H6" s="240"/>
      <c r="I6" s="240"/>
      <c r="J6" s="241"/>
      <c r="K6" s="242" t="s">
        <v>3</v>
      </c>
      <c r="L6" s="243"/>
      <c r="M6" s="244" t="s">
        <v>82</v>
      </c>
      <c r="N6" s="245"/>
      <c r="O6" s="244" t="s">
        <v>83</v>
      </c>
      <c r="P6" s="246"/>
    </row>
    <row r="7" spans="1:18" s="17" customFormat="1" ht="14.1" customHeight="1" x14ac:dyDescent="0.25">
      <c r="A7" s="16"/>
      <c r="B7" s="247" t="s">
        <v>55</v>
      </c>
      <c r="C7" s="227"/>
      <c r="D7" s="227"/>
      <c r="E7" s="248"/>
      <c r="F7" s="249" t="s">
        <v>10</v>
      </c>
      <c r="G7" s="250"/>
      <c r="H7" s="251"/>
      <c r="I7" s="18">
        <v>0.53125</v>
      </c>
      <c r="J7" s="252" t="s">
        <v>84</v>
      </c>
      <c r="K7" s="253"/>
      <c r="L7" s="19">
        <v>1.26</v>
      </c>
      <c r="M7" s="247" t="s">
        <v>13</v>
      </c>
      <c r="N7" s="227"/>
      <c r="O7" s="227"/>
      <c r="P7" s="20">
        <v>9.8699999999999992</v>
      </c>
    </row>
    <row r="8" spans="1:18" s="17" customFormat="1" ht="14.1" customHeight="1" thickBot="1" x14ac:dyDescent="0.3">
      <c r="A8" s="16"/>
      <c r="B8" s="216" t="s">
        <v>5</v>
      </c>
      <c r="C8" s="217"/>
      <c r="D8" s="217"/>
      <c r="E8" s="218"/>
      <c r="F8" s="21" t="s">
        <v>14</v>
      </c>
      <c r="G8" s="22"/>
      <c r="H8" s="23"/>
      <c r="I8" s="24">
        <v>7.9861111111111105E-2</v>
      </c>
      <c r="J8" s="219" t="s">
        <v>85</v>
      </c>
      <c r="K8" s="220"/>
      <c r="L8" s="19">
        <v>1.24</v>
      </c>
      <c r="M8" s="221" t="s">
        <v>17</v>
      </c>
      <c r="N8" s="201"/>
      <c r="O8" s="201"/>
      <c r="P8" s="25">
        <v>0.5</v>
      </c>
    </row>
    <row r="9" spans="1:18" s="17" customFormat="1" ht="14.1" customHeight="1" x14ac:dyDescent="0.25">
      <c r="A9" s="26"/>
      <c r="B9" s="222" t="s">
        <v>6</v>
      </c>
      <c r="C9" s="223"/>
      <c r="D9" s="225" t="s">
        <v>7</v>
      </c>
      <c r="E9" s="227" t="s">
        <v>8</v>
      </c>
      <c r="F9" s="227"/>
      <c r="G9" s="227"/>
      <c r="H9" s="27"/>
      <c r="I9" s="228" t="s">
        <v>56</v>
      </c>
      <c r="J9" s="229"/>
      <c r="K9" s="232">
        <v>5</v>
      </c>
      <c r="L9" s="234" t="s">
        <v>12</v>
      </c>
      <c r="M9" s="235"/>
      <c r="N9" s="235"/>
      <c r="O9" s="236">
        <v>11</v>
      </c>
      <c r="P9" s="237"/>
    </row>
    <row r="10" spans="1:18" s="17" customFormat="1" ht="14.1" customHeight="1" thickBot="1" x14ac:dyDescent="0.3">
      <c r="A10" s="26"/>
      <c r="B10" s="110"/>
      <c r="C10" s="224"/>
      <c r="D10" s="226"/>
      <c r="E10" s="201" t="s">
        <v>9</v>
      </c>
      <c r="F10" s="201"/>
      <c r="G10" s="201"/>
      <c r="H10" s="28" t="s">
        <v>4</v>
      </c>
      <c r="I10" s="230"/>
      <c r="J10" s="231"/>
      <c r="K10" s="233"/>
      <c r="L10" s="202" t="s">
        <v>16</v>
      </c>
      <c r="M10" s="203"/>
      <c r="N10" s="203"/>
      <c r="O10" s="204">
        <v>0.52638888888888891</v>
      </c>
      <c r="P10" s="205"/>
    </row>
    <row r="11" spans="1:18" s="30" customFormat="1" ht="21.6" customHeight="1" x14ac:dyDescent="0.2">
      <c r="A11" s="11"/>
      <c r="B11" s="206" t="s">
        <v>18</v>
      </c>
      <c r="C11" s="209" t="s">
        <v>57</v>
      </c>
      <c r="D11" s="209"/>
      <c r="E11" s="209"/>
      <c r="F11" s="29"/>
      <c r="G11" s="210" t="s">
        <v>58</v>
      </c>
      <c r="H11" s="210"/>
      <c r="I11" s="210"/>
      <c r="J11" s="210"/>
      <c r="K11" s="210"/>
      <c r="L11" s="211"/>
      <c r="M11" s="210" t="s">
        <v>59</v>
      </c>
      <c r="N11" s="210"/>
      <c r="O11" s="210"/>
      <c r="P11" s="214"/>
    </row>
    <row r="12" spans="1:18" s="30" customFormat="1" ht="21.6" customHeight="1" x14ac:dyDescent="0.2">
      <c r="A12" s="11"/>
      <c r="B12" s="207"/>
      <c r="C12" s="215" t="s">
        <v>60</v>
      </c>
      <c r="D12" s="215"/>
      <c r="E12" s="215"/>
      <c r="F12" s="31"/>
      <c r="G12" s="179" t="s">
        <v>61</v>
      </c>
      <c r="H12" s="179"/>
      <c r="I12" s="179"/>
      <c r="J12" s="179"/>
      <c r="K12" s="179"/>
      <c r="L12" s="212"/>
      <c r="M12" s="179" t="s">
        <v>62</v>
      </c>
      <c r="N12" s="179"/>
      <c r="O12" s="179"/>
      <c r="P12" s="180"/>
    </row>
    <row r="13" spans="1:18" s="30" customFormat="1" ht="21.6" customHeight="1" thickBot="1" x14ac:dyDescent="0.25">
      <c r="A13" s="11"/>
      <c r="B13" s="208"/>
      <c r="C13" s="181" t="s">
        <v>79</v>
      </c>
      <c r="D13" s="182"/>
      <c r="E13" s="182"/>
      <c r="F13" s="182"/>
      <c r="G13" s="183"/>
      <c r="H13" s="183"/>
      <c r="I13" s="183"/>
      <c r="J13" s="183"/>
      <c r="K13" s="183"/>
      <c r="L13" s="213"/>
      <c r="M13" s="183" t="s">
        <v>63</v>
      </c>
      <c r="N13" s="183"/>
      <c r="O13" s="183"/>
      <c r="P13" s="184"/>
    </row>
    <row r="14" spans="1:18" ht="16.5" customHeight="1" x14ac:dyDescent="0.25">
      <c r="A14" s="5"/>
      <c r="B14" s="185" t="s">
        <v>19</v>
      </c>
      <c r="C14" s="187" t="s">
        <v>20</v>
      </c>
      <c r="D14" s="187" t="s">
        <v>41</v>
      </c>
      <c r="E14" s="189" t="s">
        <v>21</v>
      </c>
      <c r="F14" s="191" t="s">
        <v>42</v>
      </c>
      <c r="G14" s="192"/>
      <c r="H14" s="193"/>
      <c r="I14" s="197" t="s">
        <v>43</v>
      </c>
      <c r="J14" s="198"/>
      <c r="K14" s="32"/>
      <c r="L14" s="33" t="s">
        <v>44</v>
      </c>
      <c r="M14" s="33" t="s">
        <v>45</v>
      </c>
      <c r="N14" s="33" t="s">
        <v>45</v>
      </c>
      <c r="O14" s="33" t="s">
        <v>46</v>
      </c>
      <c r="P14" s="34" t="s">
        <v>22</v>
      </c>
    </row>
    <row r="15" spans="1:18" ht="14.1" customHeight="1" thickBot="1" x14ac:dyDescent="0.3">
      <c r="A15" s="5"/>
      <c r="B15" s="186"/>
      <c r="C15" s="188"/>
      <c r="D15" s="188"/>
      <c r="E15" s="190"/>
      <c r="F15" s="194"/>
      <c r="G15" s="195"/>
      <c r="H15" s="196"/>
      <c r="I15" s="199" t="s">
        <v>23</v>
      </c>
      <c r="J15" s="200"/>
      <c r="K15" s="35" t="s">
        <v>24</v>
      </c>
      <c r="L15" s="35" t="s">
        <v>47</v>
      </c>
      <c r="M15" s="35" t="s">
        <v>48</v>
      </c>
      <c r="N15" s="35" t="s">
        <v>25</v>
      </c>
      <c r="O15" s="35" t="s">
        <v>26</v>
      </c>
      <c r="P15" s="36" t="s">
        <v>27</v>
      </c>
    </row>
    <row r="16" spans="1:18" s="3" customFormat="1" ht="14.1" customHeight="1" x14ac:dyDescent="0.2">
      <c r="A16" s="11"/>
      <c r="B16" s="160">
        <v>1</v>
      </c>
      <c r="C16" s="163">
        <f>+K9</f>
        <v>5</v>
      </c>
      <c r="D16" s="145">
        <v>0</v>
      </c>
      <c r="E16" s="145">
        <v>0.09</v>
      </c>
      <c r="F16" s="37" t="s">
        <v>64</v>
      </c>
      <c r="G16" s="145" t="str">
        <f>IF(E16&lt;0.12,"NA",IF(E16&gt;=0.12,0.2*E16))</f>
        <v>NA</v>
      </c>
      <c r="H16" s="145"/>
      <c r="I16" s="145"/>
      <c r="J16" s="145"/>
      <c r="K16" s="145">
        <f>ROUND(+IF(E16&lt;0.12,(I17),(IF(E16&gt;=0.12,((I16+2*I17+I18)/4)))),3)</f>
        <v>3.6999999999999998E-2</v>
      </c>
      <c r="L16" s="145">
        <f>ROUND(+(D16+D18)/2*(C18-C16),3)</f>
        <v>2.5000000000000001E-2</v>
      </c>
      <c r="M16" s="148">
        <f>ROUND(+K16*L16,4)</f>
        <v>8.9999999999999998E-4</v>
      </c>
      <c r="N16" s="151">
        <f>ROUND(+M16/$M$83*100,1)</f>
        <v>0.1</v>
      </c>
      <c r="O16" s="154"/>
      <c r="P16" s="157"/>
      <c r="R16" s="50"/>
    </row>
    <row r="17" spans="1:18" s="3" customFormat="1" ht="14.1" customHeight="1" x14ac:dyDescent="0.2">
      <c r="A17" s="11"/>
      <c r="B17" s="161"/>
      <c r="C17" s="164"/>
      <c r="D17" s="146"/>
      <c r="E17" s="146"/>
      <c r="F17" s="38" t="s">
        <v>65</v>
      </c>
      <c r="G17" s="146">
        <f>IF(E16&lt;0.12,0.6*E16,IF(E16&gt;=0.12,0.6*E16))</f>
        <v>5.3999999999999999E-2</v>
      </c>
      <c r="H17" s="146"/>
      <c r="I17" s="146">
        <v>3.6999999999999998E-2</v>
      </c>
      <c r="J17" s="146"/>
      <c r="K17" s="146"/>
      <c r="L17" s="146"/>
      <c r="M17" s="149"/>
      <c r="N17" s="152"/>
      <c r="O17" s="155"/>
      <c r="P17" s="158"/>
      <c r="R17" s="50"/>
    </row>
    <row r="18" spans="1:18" s="3" customFormat="1" ht="13.9" customHeight="1" thickBot="1" x14ac:dyDescent="0.25">
      <c r="A18" s="11"/>
      <c r="B18" s="162"/>
      <c r="C18" s="41">
        <f>+C16+$P$8</f>
        <v>5.5</v>
      </c>
      <c r="D18" s="39">
        <v>0.1</v>
      </c>
      <c r="E18" s="147"/>
      <c r="F18" s="40" t="s">
        <v>66</v>
      </c>
      <c r="G18" s="147" t="str">
        <f>IF(E16&lt;0.12,"NA",IF(E16&gt;=0.12,0.8*E16))</f>
        <v>NA</v>
      </c>
      <c r="H18" s="147"/>
      <c r="I18" s="147"/>
      <c r="J18" s="147"/>
      <c r="K18" s="147"/>
      <c r="L18" s="147"/>
      <c r="M18" s="150"/>
      <c r="N18" s="153"/>
      <c r="O18" s="156"/>
      <c r="P18" s="159"/>
      <c r="R18" s="50"/>
    </row>
    <row r="19" spans="1:18" s="3" customFormat="1" ht="14.1" customHeight="1" x14ac:dyDescent="0.2">
      <c r="A19" s="11"/>
      <c r="B19" s="160">
        <v>2</v>
      </c>
      <c r="C19" s="163">
        <f>+C18</f>
        <v>5.5</v>
      </c>
      <c r="D19" s="145">
        <f>+D18</f>
        <v>0.1</v>
      </c>
      <c r="E19" s="145">
        <v>8.5000000000000006E-2</v>
      </c>
      <c r="F19" s="37" t="s">
        <v>64</v>
      </c>
      <c r="G19" s="145" t="str">
        <f t="shared" ref="G19" si="0">IF(E19&lt;0.12,"NA",IF(E19&gt;=0.12,0.2*E19))</f>
        <v>NA</v>
      </c>
      <c r="H19" s="145"/>
      <c r="I19" s="145"/>
      <c r="J19" s="145"/>
      <c r="K19" s="145">
        <f t="shared" ref="K19" si="1">ROUND(+IF(E19&lt;0.12,(I20),(IF(E19&gt;=0.12,((I19+2*I20+I21)/4)))),3)</f>
        <v>9.9000000000000005E-2</v>
      </c>
      <c r="L19" s="145">
        <f>ROUND(+(D19+D21)/2*(C21-C19),3)</f>
        <v>5.0999999999999997E-2</v>
      </c>
      <c r="M19" s="148">
        <f>ROUND(+K19*L19,4)</f>
        <v>5.0000000000000001E-3</v>
      </c>
      <c r="N19" s="151">
        <f>ROUND(+M19/$M$83*100,1)</f>
        <v>0.7</v>
      </c>
      <c r="O19" s="154"/>
      <c r="P19" s="157"/>
      <c r="R19" s="50"/>
    </row>
    <row r="20" spans="1:18" s="3" customFormat="1" ht="14.1" customHeight="1" x14ac:dyDescent="0.2">
      <c r="A20" s="11"/>
      <c r="B20" s="161"/>
      <c r="C20" s="164"/>
      <c r="D20" s="146"/>
      <c r="E20" s="146"/>
      <c r="F20" s="38" t="s">
        <v>65</v>
      </c>
      <c r="G20" s="146">
        <f t="shared" ref="G20" si="2">IF(E19&lt;0.12,0.6*E19,IF(E19&gt;=0.12,0.6*E19))</f>
        <v>5.1000000000000004E-2</v>
      </c>
      <c r="H20" s="146"/>
      <c r="I20" s="146">
        <v>9.9000000000000005E-2</v>
      </c>
      <c r="J20" s="146"/>
      <c r="K20" s="146"/>
      <c r="L20" s="146"/>
      <c r="M20" s="149"/>
      <c r="N20" s="152"/>
      <c r="O20" s="155"/>
      <c r="P20" s="158"/>
      <c r="R20" s="50"/>
    </row>
    <row r="21" spans="1:18" s="3" customFormat="1" ht="13.9" customHeight="1" thickBot="1" x14ac:dyDescent="0.25">
      <c r="A21" s="11"/>
      <c r="B21" s="162"/>
      <c r="C21" s="41">
        <f>+C19+$P$8</f>
        <v>6</v>
      </c>
      <c r="D21" s="39">
        <v>0.105</v>
      </c>
      <c r="E21" s="147"/>
      <c r="F21" s="40" t="s">
        <v>66</v>
      </c>
      <c r="G21" s="147" t="str">
        <f t="shared" ref="G21" si="3">IF(E19&lt;0.12,"NA",IF(E19&gt;=0.12,0.8*E19))</f>
        <v>NA</v>
      </c>
      <c r="H21" s="147"/>
      <c r="I21" s="147"/>
      <c r="J21" s="147"/>
      <c r="K21" s="147"/>
      <c r="L21" s="147"/>
      <c r="M21" s="150"/>
      <c r="N21" s="153"/>
      <c r="O21" s="156"/>
      <c r="P21" s="159"/>
      <c r="R21" s="50"/>
    </row>
    <row r="22" spans="1:18" s="3" customFormat="1" ht="14.1" customHeight="1" x14ac:dyDescent="0.2">
      <c r="A22" s="11"/>
      <c r="B22" s="160">
        <v>3</v>
      </c>
      <c r="C22" s="163">
        <f>+C21</f>
        <v>6</v>
      </c>
      <c r="D22" s="145">
        <f>+D21</f>
        <v>0.105</v>
      </c>
      <c r="E22" s="145">
        <v>0.11899999999999999</v>
      </c>
      <c r="F22" s="37" t="s">
        <v>64</v>
      </c>
      <c r="G22" s="145" t="str">
        <f t="shared" ref="G22" si="4">IF(E22&lt;0.12,"NA",IF(E22&gt;=0.12,0.2*E22))</f>
        <v>NA</v>
      </c>
      <c r="H22" s="145"/>
      <c r="I22" s="145"/>
      <c r="J22" s="145"/>
      <c r="K22" s="145">
        <f t="shared" ref="K22" si="5">ROUND(+IF(E22&lt;0.12,(I23),(IF(E22&gt;=0.12,((I22+2*I23+I24)/4)))),3)</f>
        <v>8.6999999999999994E-2</v>
      </c>
      <c r="L22" s="145">
        <f>ROUND(+(D22+D24)/2*(C24-C22),3)</f>
        <v>0.04</v>
      </c>
      <c r="M22" s="148">
        <f>ROUND(+K22*L22,4)</f>
        <v>3.5000000000000001E-3</v>
      </c>
      <c r="N22" s="151">
        <f>ROUND(+M22/$M$83*100,1)</f>
        <v>0.5</v>
      </c>
      <c r="O22" s="154"/>
      <c r="P22" s="157"/>
      <c r="R22" s="50"/>
    </row>
    <row r="23" spans="1:18" s="3" customFormat="1" ht="14.1" customHeight="1" x14ac:dyDescent="0.2">
      <c r="A23" s="11"/>
      <c r="B23" s="161"/>
      <c r="C23" s="164"/>
      <c r="D23" s="146"/>
      <c r="E23" s="146"/>
      <c r="F23" s="38" t="s">
        <v>65</v>
      </c>
      <c r="G23" s="146">
        <f t="shared" ref="G23" si="6">IF(E22&lt;0.12,0.6*E22,IF(E22&gt;=0.12,0.6*E22))</f>
        <v>7.1399999999999991E-2</v>
      </c>
      <c r="H23" s="146"/>
      <c r="I23" s="146">
        <v>8.6999999999999994E-2</v>
      </c>
      <c r="J23" s="146"/>
      <c r="K23" s="146"/>
      <c r="L23" s="146"/>
      <c r="M23" s="149"/>
      <c r="N23" s="152"/>
      <c r="O23" s="155"/>
      <c r="P23" s="158"/>
      <c r="R23" s="50"/>
    </row>
    <row r="24" spans="1:18" s="3" customFormat="1" ht="13.9" customHeight="1" thickBot="1" x14ac:dyDescent="0.25">
      <c r="A24" s="11"/>
      <c r="B24" s="162"/>
      <c r="C24" s="41">
        <f>+C22+$P$8</f>
        <v>6.5</v>
      </c>
      <c r="D24" s="39">
        <v>5.3999999999999999E-2</v>
      </c>
      <c r="E24" s="147"/>
      <c r="F24" s="40" t="s">
        <v>66</v>
      </c>
      <c r="G24" s="147" t="str">
        <f t="shared" ref="G24" si="7">IF(E22&lt;0.12,"NA",IF(E22&gt;=0.12,0.8*E22))</f>
        <v>NA</v>
      </c>
      <c r="H24" s="147"/>
      <c r="I24" s="147"/>
      <c r="J24" s="147"/>
      <c r="K24" s="147"/>
      <c r="L24" s="147"/>
      <c r="M24" s="150"/>
      <c r="N24" s="153"/>
      <c r="O24" s="156"/>
      <c r="P24" s="159"/>
      <c r="R24" s="50"/>
    </row>
    <row r="25" spans="1:18" s="3" customFormat="1" ht="14.1" customHeight="1" x14ac:dyDescent="0.2">
      <c r="A25" s="11"/>
      <c r="B25" s="160">
        <v>4</v>
      </c>
      <c r="C25" s="163">
        <f>+C24</f>
        <v>6.5</v>
      </c>
      <c r="D25" s="145">
        <f>+D24</f>
        <v>5.3999999999999999E-2</v>
      </c>
      <c r="E25" s="145">
        <v>0.224</v>
      </c>
      <c r="F25" s="37" t="s">
        <v>64</v>
      </c>
      <c r="G25" s="145">
        <f t="shared" ref="G25" si="8">IF(E25&lt;0.12,"NA",IF(E25&gt;=0.12,0.2*E25))</f>
        <v>4.4800000000000006E-2</v>
      </c>
      <c r="H25" s="145"/>
      <c r="I25" s="145">
        <v>0.16800000000000001</v>
      </c>
      <c r="J25" s="145"/>
      <c r="K25" s="145">
        <f t="shared" ref="K25" si="9">ROUND(+IF(E25&lt;0.12,(I26),(IF(E25&gt;=0.12,((I25+2*I26+I27)/4)))),3)</f>
        <v>6.4000000000000001E-2</v>
      </c>
      <c r="L25" s="145">
        <f t="shared" ref="L25" si="10">ROUND(+(D25+D27)/2*(C27-C25),3)</f>
        <v>0.06</v>
      </c>
      <c r="M25" s="148">
        <f>ROUND(+K25*L25,4)</f>
        <v>3.8E-3</v>
      </c>
      <c r="N25" s="151">
        <f>ROUND(+M25/$M$83*100,1)</f>
        <v>0.5</v>
      </c>
      <c r="O25" s="154"/>
      <c r="P25" s="157"/>
      <c r="R25" s="50"/>
    </row>
    <row r="26" spans="1:18" s="3" customFormat="1" ht="14.1" customHeight="1" x14ac:dyDescent="0.2">
      <c r="A26" s="11"/>
      <c r="B26" s="161"/>
      <c r="C26" s="164"/>
      <c r="D26" s="146"/>
      <c r="E26" s="146"/>
      <c r="F26" s="38" t="s">
        <v>65</v>
      </c>
      <c r="G26" s="146">
        <f t="shared" ref="G26" si="11">IF(E25&lt;0.12,0.6*E25,IF(E25&gt;=0.12,0.6*E25))</f>
        <v>0.13439999999999999</v>
      </c>
      <c r="H26" s="146"/>
      <c r="I26" s="146">
        <v>3.5000000000000003E-2</v>
      </c>
      <c r="J26" s="146"/>
      <c r="K26" s="146"/>
      <c r="L26" s="146"/>
      <c r="M26" s="149"/>
      <c r="N26" s="152"/>
      <c r="O26" s="155"/>
      <c r="P26" s="158"/>
      <c r="R26" s="50"/>
    </row>
    <row r="27" spans="1:18" s="3" customFormat="1" ht="13.9" customHeight="1" thickBot="1" x14ac:dyDescent="0.25">
      <c r="A27" s="11"/>
      <c r="B27" s="162"/>
      <c r="C27" s="41">
        <f>+C25+$P$8</f>
        <v>7</v>
      </c>
      <c r="D27" s="39">
        <v>0.184</v>
      </c>
      <c r="E27" s="147"/>
      <c r="F27" s="40" t="s">
        <v>66</v>
      </c>
      <c r="G27" s="147">
        <f t="shared" ref="G27" si="12">IF(E25&lt;0.12,"NA",IF(E25&gt;=0.12,0.8*E25))</f>
        <v>0.17920000000000003</v>
      </c>
      <c r="H27" s="147"/>
      <c r="I27" s="147">
        <v>1.7000000000000001E-2</v>
      </c>
      <c r="J27" s="147"/>
      <c r="K27" s="147"/>
      <c r="L27" s="147"/>
      <c r="M27" s="150"/>
      <c r="N27" s="153"/>
      <c r="O27" s="156"/>
      <c r="P27" s="159"/>
      <c r="R27" s="50"/>
    </row>
    <row r="28" spans="1:18" s="3" customFormat="1" ht="14.1" customHeight="1" x14ac:dyDescent="0.2">
      <c r="A28" s="11"/>
      <c r="B28" s="160">
        <v>5</v>
      </c>
      <c r="C28" s="163">
        <f>+C27</f>
        <v>7</v>
      </c>
      <c r="D28" s="145">
        <f>+D27</f>
        <v>0.184</v>
      </c>
      <c r="E28" s="145">
        <v>0.312</v>
      </c>
      <c r="F28" s="37" t="s">
        <v>64</v>
      </c>
      <c r="G28" s="145">
        <f t="shared" ref="G28" si="13">IF(E28&lt;0.12,"NA",IF(E28&gt;=0.12,0.2*E28))</f>
        <v>6.2400000000000004E-2</v>
      </c>
      <c r="H28" s="145"/>
      <c r="I28" s="145">
        <v>0.308</v>
      </c>
      <c r="J28" s="145"/>
      <c r="K28" s="145">
        <f t="shared" ref="K28" si="14">ROUND(+IF(E28&lt;0.12,(I29),(IF(E28&gt;=0.12,((I28+2*I29+I30)/4)))),3)</f>
        <v>0.28299999999999997</v>
      </c>
      <c r="L28" s="145">
        <f t="shared" ref="L28" si="15">ROUND(+(D28+D30)/2*(C30-C28),3)</f>
        <v>0.13500000000000001</v>
      </c>
      <c r="M28" s="148">
        <f>ROUND(+K28*L28,4)</f>
        <v>3.8199999999999998E-2</v>
      </c>
      <c r="N28" s="151">
        <f>ROUND(+M28/$M$83*100,1)</f>
        <v>5.4</v>
      </c>
      <c r="O28" s="154"/>
      <c r="P28" s="157"/>
      <c r="R28" s="50"/>
    </row>
    <row r="29" spans="1:18" s="3" customFormat="1" ht="14.1" customHeight="1" x14ac:dyDescent="0.2">
      <c r="A29" s="11"/>
      <c r="B29" s="161"/>
      <c r="C29" s="164"/>
      <c r="D29" s="146"/>
      <c r="E29" s="146"/>
      <c r="F29" s="38" t="s">
        <v>65</v>
      </c>
      <c r="G29" s="146">
        <f t="shared" ref="G29" si="16">IF(E28&lt;0.12,0.6*E28,IF(E28&gt;=0.12,0.6*E28))</f>
        <v>0.18720000000000001</v>
      </c>
      <c r="H29" s="146"/>
      <c r="I29" s="146">
        <v>0.28999999999999998</v>
      </c>
      <c r="J29" s="146"/>
      <c r="K29" s="146"/>
      <c r="L29" s="146"/>
      <c r="M29" s="149"/>
      <c r="N29" s="152"/>
      <c r="O29" s="155"/>
      <c r="P29" s="158"/>
      <c r="R29" s="50"/>
    </row>
    <row r="30" spans="1:18" s="3" customFormat="1" ht="13.9" customHeight="1" thickBot="1" x14ac:dyDescent="0.25">
      <c r="A30" s="11"/>
      <c r="B30" s="162"/>
      <c r="C30" s="41">
        <f>+C28+$P$8</f>
        <v>7.5</v>
      </c>
      <c r="D30" s="39">
        <v>0.35699999999999998</v>
      </c>
      <c r="E30" s="147"/>
      <c r="F30" s="40" t="s">
        <v>66</v>
      </c>
      <c r="G30" s="147">
        <f t="shared" ref="G30" si="17">IF(E28&lt;0.12,"NA",IF(E28&gt;=0.12,0.8*E28))</f>
        <v>0.24960000000000002</v>
      </c>
      <c r="H30" s="147"/>
      <c r="I30" s="147">
        <v>0.24299999999999999</v>
      </c>
      <c r="J30" s="147"/>
      <c r="K30" s="147"/>
      <c r="L30" s="147"/>
      <c r="M30" s="150"/>
      <c r="N30" s="153"/>
      <c r="O30" s="156"/>
      <c r="P30" s="159"/>
      <c r="R30" s="50"/>
    </row>
    <row r="31" spans="1:18" s="3" customFormat="1" ht="14.1" customHeight="1" x14ac:dyDescent="0.2">
      <c r="A31" s="11"/>
      <c r="B31" s="160">
        <v>6</v>
      </c>
      <c r="C31" s="163">
        <f>+C30</f>
        <v>7.5</v>
      </c>
      <c r="D31" s="145">
        <f>+D30</f>
        <v>0.35699999999999998</v>
      </c>
      <c r="E31" s="170">
        <v>0.33700000000000002</v>
      </c>
      <c r="F31" s="37" t="s">
        <v>64</v>
      </c>
      <c r="G31" s="145">
        <f t="shared" ref="G31" si="18">IF(E31&lt;0.12,"NA",IF(E31&gt;=0.12,0.2*E31))</f>
        <v>6.7400000000000002E-2</v>
      </c>
      <c r="H31" s="145"/>
      <c r="I31" s="283">
        <v>0.24099999999999999</v>
      </c>
      <c r="J31" s="284"/>
      <c r="K31" s="145">
        <f t="shared" ref="K31" si="19">ROUND(+IF(E31&lt;0.12,(I32),(IF(E31&gt;=0.12,((I31+2*I32+I33)/4)))),3)</f>
        <v>0.19800000000000001</v>
      </c>
      <c r="L31" s="145">
        <f t="shared" ref="L31" si="20">ROUND(+(D31+D33)/2*(C33-C31),3)</f>
        <v>0.17199999999999999</v>
      </c>
      <c r="M31" s="148">
        <f>ROUND(+K31*L31,4)</f>
        <v>3.4099999999999998E-2</v>
      </c>
      <c r="N31" s="151">
        <f>ROUND(+M31/$M$83*100,1)</f>
        <v>4.8</v>
      </c>
      <c r="O31" s="154"/>
      <c r="P31" s="157"/>
      <c r="R31" s="50"/>
    </row>
    <row r="32" spans="1:18" s="3" customFormat="1" ht="14.1" customHeight="1" x14ac:dyDescent="0.2">
      <c r="A32" s="11"/>
      <c r="B32" s="161"/>
      <c r="C32" s="164"/>
      <c r="D32" s="146"/>
      <c r="E32" s="171"/>
      <c r="F32" s="38" t="s">
        <v>65</v>
      </c>
      <c r="G32" s="146">
        <f t="shared" ref="G32" si="21">IF(E31&lt;0.12,0.6*E31,IF(E31&gt;=0.12,0.6*E31))</f>
        <v>0.20220000000000002</v>
      </c>
      <c r="H32" s="146"/>
      <c r="I32" s="285">
        <v>0.22700000000000001</v>
      </c>
      <c r="J32" s="286"/>
      <c r="K32" s="146"/>
      <c r="L32" s="146"/>
      <c r="M32" s="149"/>
      <c r="N32" s="152"/>
      <c r="O32" s="155"/>
      <c r="P32" s="158"/>
      <c r="R32" s="50"/>
    </row>
    <row r="33" spans="1:18" s="3" customFormat="1" ht="13.9" customHeight="1" thickBot="1" x14ac:dyDescent="0.25">
      <c r="A33" s="11"/>
      <c r="B33" s="162"/>
      <c r="C33" s="41">
        <f>+C31+$P$8</f>
        <v>8</v>
      </c>
      <c r="D33" s="39">
        <v>0.33200000000000002</v>
      </c>
      <c r="E33" s="172"/>
      <c r="F33" s="40" t="s">
        <v>66</v>
      </c>
      <c r="G33" s="147">
        <f t="shared" ref="G33" si="22">IF(E31&lt;0.12,"NA",IF(E31&gt;=0.12,0.8*E31))</f>
        <v>0.26960000000000001</v>
      </c>
      <c r="H33" s="147"/>
      <c r="I33" s="287">
        <v>9.8000000000000004E-2</v>
      </c>
      <c r="J33" s="288"/>
      <c r="K33" s="147"/>
      <c r="L33" s="147"/>
      <c r="M33" s="150"/>
      <c r="N33" s="153"/>
      <c r="O33" s="156"/>
      <c r="P33" s="159"/>
      <c r="R33" s="50"/>
    </row>
    <row r="34" spans="1:18" s="3" customFormat="1" ht="14.1" customHeight="1" x14ac:dyDescent="0.2">
      <c r="A34" s="11"/>
      <c r="B34" s="160">
        <v>7</v>
      </c>
      <c r="C34" s="163">
        <f>+C33</f>
        <v>8</v>
      </c>
      <c r="D34" s="145">
        <f>+D33</f>
        <v>0.33200000000000002</v>
      </c>
      <c r="E34" s="145">
        <v>0.316</v>
      </c>
      <c r="F34" s="37" t="s">
        <v>64</v>
      </c>
      <c r="G34" s="145">
        <f t="shared" ref="G34" si="23">IF(E34&lt;0.12,"NA",IF(E34&gt;=0.12,0.2*E34))</f>
        <v>6.3200000000000006E-2</v>
      </c>
      <c r="H34" s="145"/>
      <c r="I34" s="145">
        <v>0.432</v>
      </c>
      <c r="J34" s="145"/>
      <c r="K34" s="145">
        <f t="shared" ref="K34" si="24">ROUND(+IF(E34&lt;0.12,(I35),(IF(E34&gt;=0.12,((I34+2*I35+I36)/4)))),3)</f>
        <v>0.39900000000000002</v>
      </c>
      <c r="L34" s="145">
        <f t="shared" ref="L34" si="25">ROUND(+(D34+D36)/2*(C36-C34),3)</f>
        <v>0.158</v>
      </c>
      <c r="M34" s="148">
        <f>ROUND(+K34*L34,4)</f>
        <v>6.3E-2</v>
      </c>
      <c r="N34" s="151">
        <f>ROUND(+M34/$M$83*100,1)</f>
        <v>8.9</v>
      </c>
      <c r="O34" s="154"/>
      <c r="P34" s="157"/>
      <c r="R34" s="50"/>
    </row>
    <row r="35" spans="1:18" s="3" customFormat="1" ht="14.1" customHeight="1" x14ac:dyDescent="0.2">
      <c r="A35" s="11"/>
      <c r="B35" s="161"/>
      <c r="C35" s="164"/>
      <c r="D35" s="146"/>
      <c r="E35" s="146"/>
      <c r="F35" s="38" t="s">
        <v>65</v>
      </c>
      <c r="G35" s="146">
        <f t="shared" ref="G35" si="26">IF(E34&lt;0.12,0.6*E34,IF(E34&gt;=0.12,0.6*E34))</f>
        <v>0.18959999999999999</v>
      </c>
      <c r="H35" s="146"/>
      <c r="I35" s="146">
        <v>0.41599999999999998</v>
      </c>
      <c r="J35" s="146"/>
      <c r="K35" s="146"/>
      <c r="L35" s="146"/>
      <c r="M35" s="149"/>
      <c r="N35" s="152"/>
      <c r="O35" s="155"/>
      <c r="P35" s="158"/>
      <c r="R35" s="50"/>
    </row>
    <row r="36" spans="1:18" s="3" customFormat="1" ht="13.9" customHeight="1" thickBot="1" x14ac:dyDescent="0.25">
      <c r="A36" s="11"/>
      <c r="B36" s="162"/>
      <c r="C36" s="41">
        <f>+C34+$P$8</f>
        <v>8.5</v>
      </c>
      <c r="D36" s="39">
        <v>0.29899999999999999</v>
      </c>
      <c r="E36" s="147"/>
      <c r="F36" s="40" t="s">
        <v>66</v>
      </c>
      <c r="G36" s="147">
        <f t="shared" ref="G36" si="27">IF(E34&lt;0.12,"NA",IF(E34&gt;=0.12,0.8*E34))</f>
        <v>0.25280000000000002</v>
      </c>
      <c r="H36" s="147"/>
      <c r="I36" s="147">
        <v>0.33300000000000002</v>
      </c>
      <c r="J36" s="147"/>
      <c r="K36" s="147"/>
      <c r="L36" s="147"/>
      <c r="M36" s="150"/>
      <c r="N36" s="153"/>
      <c r="O36" s="156"/>
      <c r="P36" s="159"/>
      <c r="R36" s="50"/>
    </row>
    <row r="37" spans="1:18" s="3" customFormat="1" ht="14.1" customHeight="1" x14ac:dyDescent="0.2">
      <c r="A37" s="11"/>
      <c r="B37" s="160">
        <v>8</v>
      </c>
      <c r="C37" s="163">
        <f>+C36</f>
        <v>8.5</v>
      </c>
      <c r="D37" s="145">
        <f>+D36</f>
        <v>0.29899999999999999</v>
      </c>
      <c r="E37" s="145">
        <v>0.317</v>
      </c>
      <c r="F37" s="37" t="s">
        <v>64</v>
      </c>
      <c r="G37" s="145">
        <f t="shared" ref="G37" si="28">IF(E37&lt;0.12,"NA",IF(E37&gt;=0.12,0.2*E37))</f>
        <v>6.3399999999999998E-2</v>
      </c>
      <c r="H37" s="145"/>
      <c r="I37" s="145">
        <v>0.47099999999999997</v>
      </c>
      <c r="J37" s="145"/>
      <c r="K37" s="145">
        <f t="shared" ref="K37" si="29">ROUND(+IF(E37&lt;0.12,(I38),(IF(E37&gt;=0.12,((I37+2*I38+I39)/4)))),3)</f>
        <v>0.42099999999999999</v>
      </c>
      <c r="L37" s="145">
        <f t="shared" ref="L37" si="30">ROUND(+(D37+D39)/2*(C39-C37),3)</f>
        <v>0.16500000000000001</v>
      </c>
      <c r="M37" s="148">
        <f>ROUND(+K37*L37,4)</f>
        <v>6.9500000000000006E-2</v>
      </c>
      <c r="N37" s="151">
        <f>ROUND(+M37/$M$83*100,1)</f>
        <v>9.8000000000000007</v>
      </c>
      <c r="O37" s="154"/>
      <c r="P37" s="157"/>
    </row>
    <row r="38" spans="1:18" s="3" customFormat="1" ht="14.1" customHeight="1" x14ac:dyDescent="0.2">
      <c r="A38" s="11"/>
      <c r="B38" s="161"/>
      <c r="C38" s="164"/>
      <c r="D38" s="146"/>
      <c r="E38" s="146"/>
      <c r="F38" s="38" t="s">
        <v>65</v>
      </c>
      <c r="G38" s="146">
        <f t="shared" ref="G38" si="31">IF(E37&lt;0.12,0.6*E37,IF(E37&gt;=0.12,0.6*E37))</f>
        <v>0.19020000000000001</v>
      </c>
      <c r="H38" s="146"/>
      <c r="I38" s="146">
        <v>0.41299999999999998</v>
      </c>
      <c r="J38" s="146"/>
      <c r="K38" s="146"/>
      <c r="L38" s="146"/>
      <c r="M38" s="149"/>
      <c r="N38" s="152"/>
      <c r="O38" s="155"/>
      <c r="P38" s="158"/>
    </row>
    <row r="39" spans="1:18" s="3" customFormat="1" ht="13.9" customHeight="1" thickBot="1" x14ac:dyDescent="0.25">
      <c r="A39" s="11"/>
      <c r="B39" s="162"/>
      <c r="C39" s="41">
        <f>+C37+$P$8</f>
        <v>9</v>
      </c>
      <c r="D39" s="39">
        <v>0.35899999999999999</v>
      </c>
      <c r="E39" s="147"/>
      <c r="F39" s="40" t="s">
        <v>66</v>
      </c>
      <c r="G39" s="147">
        <f t="shared" ref="G39" si="32">IF(E37&lt;0.12,"NA",IF(E37&gt;=0.12,0.8*E37))</f>
        <v>0.25359999999999999</v>
      </c>
      <c r="H39" s="147"/>
      <c r="I39" s="147">
        <v>0.38500000000000001</v>
      </c>
      <c r="J39" s="147"/>
      <c r="K39" s="147"/>
      <c r="L39" s="147"/>
      <c r="M39" s="150"/>
      <c r="N39" s="153"/>
      <c r="O39" s="156"/>
      <c r="P39" s="159"/>
    </row>
    <row r="40" spans="1:18" s="3" customFormat="1" ht="14.1" customHeight="1" x14ac:dyDescent="0.2">
      <c r="A40" s="11"/>
      <c r="B40" s="160">
        <v>9</v>
      </c>
      <c r="C40" s="163">
        <f>+C39</f>
        <v>9</v>
      </c>
      <c r="D40" s="145">
        <f>+D39</f>
        <v>0.35899999999999999</v>
      </c>
      <c r="E40" s="145">
        <v>0.34399999999999997</v>
      </c>
      <c r="F40" s="37" t="s">
        <v>64</v>
      </c>
      <c r="G40" s="145">
        <f t="shared" ref="G40" si="33">IF(E40&lt;0.12,"NA",IF(E40&gt;=0.12,0.2*E40))</f>
        <v>6.88E-2</v>
      </c>
      <c r="H40" s="145"/>
      <c r="I40" s="279">
        <v>0.44500000000000001</v>
      </c>
      <c r="J40" s="279"/>
      <c r="K40" s="145">
        <f t="shared" ref="K40" si="34">ROUND(+IF(E40&lt;0.12,(I41),(IF(E40&gt;=0.12,((I40+2*I41+I42)/4)))),3)</f>
        <v>0.41599999999999998</v>
      </c>
      <c r="L40" s="145">
        <f t="shared" ref="L40" si="35">ROUND(+(D40+D42)/2*(C42-C40),3)</f>
        <v>0.17299999999999999</v>
      </c>
      <c r="M40" s="148">
        <f>ROUND(+K40*L40,4)</f>
        <v>7.1999999999999995E-2</v>
      </c>
      <c r="N40" s="151">
        <f>ROUND(+M40/$M$83*100,1)</f>
        <v>10.199999999999999</v>
      </c>
      <c r="O40" s="154"/>
      <c r="P40" s="157"/>
    </row>
    <row r="41" spans="1:18" s="3" customFormat="1" ht="14.1" customHeight="1" x14ac:dyDescent="0.2">
      <c r="A41" s="11"/>
      <c r="B41" s="161"/>
      <c r="C41" s="164"/>
      <c r="D41" s="146"/>
      <c r="E41" s="146"/>
      <c r="F41" s="38" t="s">
        <v>65</v>
      </c>
      <c r="G41" s="146">
        <f t="shared" ref="G41" si="36">IF(E40&lt;0.12,0.6*E40,IF(E40&gt;=0.12,0.6*E40))</f>
        <v>0.20639999999999997</v>
      </c>
      <c r="H41" s="146"/>
      <c r="I41" s="280">
        <v>0.41899999999999998</v>
      </c>
      <c r="J41" s="280"/>
      <c r="K41" s="146"/>
      <c r="L41" s="146"/>
      <c r="M41" s="149"/>
      <c r="N41" s="152"/>
      <c r="O41" s="155"/>
      <c r="P41" s="158"/>
    </row>
    <row r="42" spans="1:18" s="3" customFormat="1" ht="13.9" customHeight="1" thickBot="1" x14ac:dyDescent="0.25">
      <c r="A42" s="11"/>
      <c r="B42" s="162"/>
      <c r="C42" s="41">
        <f>+C40+$P$8</f>
        <v>9.5</v>
      </c>
      <c r="D42" s="39">
        <v>0.33200000000000002</v>
      </c>
      <c r="E42" s="147"/>
      <c r="F42" s="40" t="s">
        <v>66</v>
      </c>
      <c r="G42" s="147">
        <f t="shared" ref="G42" si="37">IF(E40&lt;0.12,"NA",IF(E40&gt;=0.12,0.8*E40))</f>
        <v>0.2752</v>
      </c>
      <c r="H42" s="147"/>
      <c r="I42" s="168">
        <v>0.38200000000000001</v>
      </c>
      <c r="J42" s="168"/>
      <c r="K42" s="147"/>
      <c r="L42" s="147"/>
      <c r="M42" s="150"/>
      <c r="N42" s="153"/>
      <c r="O42" s="156"/>
      <c r="P42" s="159"/>
    </row>
    <row r="43" spans="1:18" s="3" customFormat="1" ht="14.1" customHeight="1" x14ac:dyDescent="0.2">
      <c r="A43" s="11"/>
      <c r="B43" s="160">
        <v>10</v>
      </c>
      <c r="C43" s="163">
        <f>+C42</f>
        <v>9.5</v>
      </c>
      <c r="D43" s="145">
        <f>+D42</f>
        <v>0.33200000000000002</v>
      </c>
      <c r="E43" s="145">
        <v>0.39500000000000002</v>
      </c>
      <c r="F43" s="37" t="s">
        <v>64</v>
      </c>
      <c r="G43" s="145">
        <f t="shared" ref="G43" si="38">IF(E43&lt;0.12,"NA",IF(E43&gt;=0.12,0.2*E43))</f>
        <v>7.9000000000000015E-2</v>
      </c>
      <c r="H43" s="145"/>
      <c r="I43" s="279">
        <v>0.39100000000000001</v>
      </c>
      <c r="J43" s="279"/>
      <c r="K43" s="145">
        <f t="shared" ref="K43" si="39">ROUND(+IF(E43&lt;0.12,(I44),(IF(E43&gt;=0.12,((I43+2*I44+I45)/4)))),3)</f>
        <v>0.371</v>
      </c>
      <c r="L43" s="145">
        <f t="shared" ref="L43" si="40">ROUND(+(D43+D45)/2*(C45-C43),3)</f>
        <v>0.182</v>
      </c>
      <c r="M43" s="148">
        <f>ROUND(+K43*L43,4)</f>
        <v>6.7500000000000004E-2</v>
      </c>
      <c r="N43" s="151">
        <f>ROUND(+M43/$M$83*100,1)</f>
        <v>9.5</v>
      </c>
      <c r="O43" s="154"/>
      <c r="P43" s="157"/>
    </row>
    <row r="44" spans="1:18" s="3" customFormat="1" ht="14.1" customHeight="1" x14ac:dyDescent="0.2">
      <c r="A44" s="11"/>
      <c r="B44" s="161"/>
      <c r="C44" s="164"/>
      <c r="D44" s="146"/>
      <c r="E44" s="146"/>
      <c r="F44" s="38" t="s">
        <v>65</v>
      </c>
      <c r="G44" s="146">
        <f t="shared" ref="G44" si="41">IF(E43&lt;0.12,0.6*E43,IF(E43&gt;=0.12,0.6*E43))</f>
        <v>0.23699999999999999</v>
      </c>
      <c r="H44" s="146"/>
      <c r="I44" s="280">
        <v>0.377</v>
      </c>
      <c r="J44" s="280"/>
      <c r="K44" s="146"/>
      <c r="L44" s="146"/>
      <c r="M44" s="149"/>
      <c r="N44" s="152"/>
      <c r="O44" s="155"/>
      <c r="P44" s="158"/>
    </row>
    <row r="45" spans="1:18" s="3" customFormat="1" ht="13.9" customHeight="1" thickBot="1" x14ac:dyDescent="0.25">
      <c r="A45" s="11"/>
      <c r="B45" s="162"/>
      <c r="C45" s="41">
        <f>+C43+$P$8</f>
        <v>10</v>
      </c>
      <c r="D45" s="39">
        <v>0.39500000000000002</v>
      </c>
      <c r="E45" s="147"/>
      <c r="F45" s="40" t="s">
        <v>66</v>
      </c>
      <c r="G45" s="147">
        <f t="shared" ref="G45" si="42">IF(E43&lt;0.12,"NA",IF(E43&gt;=0.12,0.8*E43))</f>
        <v>0.31600000000000006</v>
      </c>
      <c r="H45" s="147"/>
      <c r="I45" s="168">
        <v>0.34</v>
      </c>
      <c r="J45" s="168"/>
      <c r="K45" s="147"/>
      <c r="L45" s="147"/>
      <c r="M45" s="150"/>
      <c r="N45" s="153"/>
      <c r="O45" s="156"/>
      <c r="P45" s="159"/>
    </row>
    <row r="46" spans="1:18" s="3" customFormat="1" ht="14.1" customHeight="1" x14ac:dyDescent="0.2">
      <c r="A46" s="11"/>
      <c r="B46" s="160">
        <v>11</v>
      </c>
      <c r="C46" s="163">
        <f>+C45</f>
        <v>10</v>
      </c>
      <c r="D46" s="145">
        <f>+D45</f>
        <v>0.39500000000000002</v>
      </c>
      <c r="E46" s="145">
        <v>0.4</v>
      </c>
      <c r="F46" s="37" t="s">
        <v>64</v>
      </c>
      <c r="G46" s="145">
        <f t="shared" ref="G46" si="43">IF(E46&lt;0.12,"NA",IF(E46&gt;=0.12,0.2*E46))</f>
        <v>8.0000000000000016E-2</v>
      </c>
      <c r="H46" s="145"/>
      <c r="I46" s="145">
        <v>0.30099999999999999</v>
      </c>
      <c r="J46" s="145"/>
      <c r="K46" s="145">
        <f t="shared" ref="K46" si="44">ROUND(+IF(E46&lt;0.12,(I47),(IF(E46&gt;=0.12,((I46+2*I47+I48)/4)))),3)</f>
        <v>0.28999999999999998</v>
      </c>
      <c r="L46" s="145">
        <f t="shared" ref="L46" si="45">ROUND(+(D46+D48)/2*(C48-C46),3)</f>
        <v>0.20399999999999999</v>
      </c>
      <c r="M46" s="148">
        <f>ROUND(+K46*L46,4)</f>
        <v>5.9200000000000003E-2</v>
      </c>
      <c r="N46" s="151">
        <f>ROUND(+M46/$M$83*100,1)</f>
        <v>8.4</v>
      </c>
      <c r="O46" s="154"/>
      <c r="P46" s="157"/>
    </row>
    <row r="47" spans="1:18" s="3" customFormat="1" ht="14.1" customHeight="1" x14ac:dyDescent="0.2">
      <c r="A47" s="11"/>
      <c r="B47" s="161"/>
      <c r="C47" s="164"/>
      <c r="D47" s="146"/>
      <c r="E47" s="146"/>
      <c r="F47" s="38" t="s">
        <v>65</v>
      </c>
      <c r="G47" s="146">
        <f t="shared" ref="G47" si="46">IF(E46&lt;0.12,0.6*E46,IF(E46&gt;=0.12,0.6*E46))</f>
        <v>0.24</v>
      </c>
      <c r="H47" s="146"/>
      <c r="I47" s="146">
        <v>0.28699999999999998</v>
      </c>
      <c r="J47" s="146"/>
      <c r="K47" s="146"/>
      <c r="L47" s="146"/>
      <c r="M47" s="149"/>
      <c r="N47" s="152"/>
      <c r="O47" s="155"/>
      <c r="P47" s="158"/>
    </row>
    <row r="48" spans="1:18" s="3" customFormat="1" ht="13.9" customHeight="1" thickBot="1" x14ac:dyDescent="0.25">
      <c r="A48" s="11"/>
      <c r="B48" s="162"/>
      <c r="C48" s="41">
        <f>+C46+$P$8</f>
        <v>10.5</v>
      </c>
      <c r="D48" s="39">
        <v>0.41899999999999998</v>
      </c>
      <c r="E48" s="147"/>
      <c r="F48" s="40" t="s">
        <v>66</v>
      </c>
      <c r="G48" s="147">
        <f t="shared" ref="G48" si="47">IF(E46&lt;0.12,"NA",IF(E46&gt;=0.12,0.8*E46))</f>
        <v>0.32000000000000006</v>
      </c>
      <c r="H48" s="147"/>
      <c r="I48" s="147">
        <v>0.28599999999999998</v>
      </c>
      <c r="J48" s="147"/>
      <c r="K48" s="147"/>
      <c r="L48" s="147"/>
      <c r="M48" s="150"/>
      <c r="N48" s="153"/>
      <c r="O48" s="156"/>
      <c r="P48" s="159"/>
    </row>
    <row r="49" spans="1:16" s="3" customFormat="1" ht="14.1" customHeight="1" x14ac:dyDescent="0.2">
      <c r="A49" s="11"/>
      <c r="B49" s="160">
        <v>12</v>
      </c>
      <c r="C49" s="163">
        <f>+C48</f>
        <v>10.5</v>
      </c>
      <c r="D49" s="145">
        <f>+D48</f>
        <v>0.41899999999999998</v>
      </c>
      <c r="E49" s="145">
        <v>0.29099999999999998</v>
      </c>
      <c r="F49" s="37" t="s">
        <v>64</v>
      </c>
      <c r="G49" s="145">
        <f t="shared" ref="G49" si="48">IF(E49&lt;0.12,"NA",IF(E49&gt;=0.12,0.2*E49))</f>
        <v>5.8200000000000002E-2</v>
      </c>
      <c r="H49" s="145"/>
      <c r="I49" s="145">
        <v>0.47399999999999998</v>
      </c>
      <c r="J49" s="145"/>
      <c r="K49" s="145">
        <f t="shared" ref="K49" si="49">ROUND(+IF(E49&lt;0.12,(I50),(IF(E49&gt;=0.12,((I49+2*I50+I51)/4)))),3)</f>
        <v>0.39700000000000002</v>
      </c>
      <c r="L49" s="145">
        <f t="shared" ref="L49" si="50">ROUND(+(D49+D51)/2*(C51-C49),3)</f>
        <v>0.17699999999999999</v>
      </c>
      <c r="M49" s="148">
        <f>ROUND(+K49*L49,4)</f>
        <v>7.0300000000000001E-2</v>
      </c>
      <c r="N49" s="151">
        <f>ROUND(+M49/$M$83*100,1)</f>
        <v>9.9</v>
      </c>
      <c r="O49" s="154"/>
      <c r="P49" s="157"/>
    </row>
    <row r="50" spans="1:16" s="3" customFormat="1" ht="14.1" customHeight="1" x14ac:dyDescent="0.2">
      <c r="A50" s="11"/>
      <c r="B50" s="161"/>
      <c r="C50" s="164"/>
      <c r="D50" s="146"/>
      <c r="E50" s="146"/>
      <c r="F50" s="38" t="s">
        <v>65</v>
      </c>
      <c r="G50" s="146">
        <f t="shared" ref="G50" si="51">IF(E49&lt;0.12,0.6*E49,IF(E49&gt;=0.12,0.6*E49))</f>
        <v>0.17459999999999998</v>
      </c>
      <c r="H50" s="146"/>
      <c r="I50" s="146">
        <v>0.433</v>
      </c>
      <c r="J50" s="146"/>
      <c r="K50" s="146"/>
      <c r="L50" s="146"/>
      <c r="M50" s="149"/>
      <c r="N50" s="152"/>
      <c r="O50" s="155"/>
      <c r="P50" s="158"/>
    </row>
    <row r="51" spans="1:16" s="3" customFormat="1" ht="13.9" customHeight="1" thickBot="1" x14ac:dyDescent="0.25">
      <c r="A51" s="11"/>
      <c r="B51" s="162"/>
      <c r="C51" s="41">
        <f>+C49+$P$8</f>
        <v>11</v>
      </c>
      <c r="D51" s="39">
        <v>0.28999999999999998</v>
      </c>
      <c r="E51" s="147"/>
      <c r="F51" s="40" t="s">
        <v>66</v>
      </c>
      <c r="G51" s="147">
        <f t="shared" ref="G51" si="52">IF(E49&lt;0.12,"NA",IF(E49&gt;=0.12,0.8*E49))</f>
        <v>0.23280000000000001</v>
      </c>
      <c r="H51" s="147"/>
      <c r="I51" s="147">
        <v>0.246</v>
      </c>
      <c r="J51" s="147"/>
      <c r="K51" s="147"/>
      <c r="L51" s="147"/>
      <c r="M51" s="150"/>
      <c r="N51" s="153"/>
      <c r="O51" s="156"/>
      <c r="P51" s="159"/>
    </row>
    <row r="52" spans="1:16" s="3" customFormat="1" ht="14.1" customHeight="1" x14ac:dyDescent="0.2">
      <c r="A52" s="11"/>
      <c r="B52" s="160">
        <v>13</v>
      </c>
      <c r="C52" s="163">
        <f>+C51</f>
        <v>11</v>
      </c>
      <c r="D52" s="145">
        <f>+D51</f>
        <v>0.28999999999999998</v>
      </c>
      <c r="E52" s="145">
        <v>0.26500000000000001</v>
      </c>
      <c r="F52" s="37" t="s">
        <v>64</v>
      </c>
      <c r="G52" s="145">
        <f t="shared" ref="G52" si="53">IF(E52&lt;0.12,"NA",IF(E52&gt;=0.12,0.2*E52))</f>
        <v>5.3000000000000005E-2</v>
      </c>
      <c r="H52" s="145"/>
      <c r="I52" s="145">
        <v>0.40899999999999997</v>
      </c>
      <c r="J52" s="145"/>
      <c r="K52" s="145">
        <f t="shared" ref="K52" si="54">ROUND(+IF(E52&lt;0.12,(I53),(IF(E52&gt;=0.12,((I52+2*I53+I54)/4)))),3)</f>
        <v>0.26300000000000001</v>
      </c>
      <c r="L52" s="145">
        <f t="shared" ref="L52" si="55">ROUND(+(D52+D54)/2*(C54-C52),3)</f>
        <v>0.14499999999999999</v>
      </c>
      <c r="M52" s="148">
        <f>ROUND(+K52*L52,4)</f>
        <v>3.8100000000000002E-2</v>
      </c>
      <c r="N52" s="151">
        <f>ROUND(+M52/$M$83*100,1)</f>
        <v>5.4</v>
      </c>
      <c r="O52" s="154"/>
      <c r="P52" s="157"/>
    </row>
    <row r="53" spans="1:16" s="3" customFormat="1" ht="14.1" customHeight="1" x14ac:dyDescent="0.2">
      <c r="A53" s="11"/>
      <c r="B53" s="161"/>
      <c r="C53" s="164"/>
      <c r="D53" s="146"/>
      <c r="E53" s="146"/>
      <c r="F53" s="38" t="s">
        <v>65</v>
      </c>
      <c r="G53" s="146">
        <f t="shared" ref="G53" si="56">IF(E52&lt;0.12,0.6*E52,IF(E52&gt;=0.12,0.6*E52))</f>
        <v>0.159</v>
      </c>
      <c r="H53" s="146"/>
      <c r="I53" s="146">
        <v>0.22900000000000001</v>
      </c>
      <c r="J53" s="146"/>
      <c r="K53" s="146"/>
      <c r="L53" s="146"/>
      <c r="M53" s="149"/>
      <c r="N53" s="152"/>
      <c r="O53" s="155"/>
      <c r="P53" s="158"/>
    </row>
    <row r="54" spans="1:16" s="3" customFormat="1" ht="13.9" customHeight="1" thickBot="1" x14ac:dyDescent="0.25">
      <c r="A54" s="11"/>
      <c r="B54" s="162"/>
      <c r="C54" s="41">
        <f>+C52+$P$8</f>
        <v>11.5</v>
      </c>
      <c r="D54" s="39">
        <v>0.28999999999999998</v>
      </c>
      <c r="E54" s="147"/>
      <c r="F54" s="40" t="s">
        <v>66</v>
      </c>
      <c r="G54" s="147">
        <f t="shared" ref="G54" si="57">IF(E52&lt;0.12,"NA",IF(E52&gt;=0.12,0.8*E52))</f>
        <v>0.21200000000000002</v>
      </c>
      <c r="H54" s="147"/>
      <c r="I54" s="147">
        <v>0.183</v>
      </c>
      <c r="J54" s="147"/>
      <c r="K54" s="147"/>
      <c r="L54" s="147"/>
      <c r="M54" s="150"/>
      <c r="N54" s="153"/>
      <c r="O54" s="156"/>
      <c r="P54" s="159"/>
    </row>
    <row r="55" spans="1:16" s="3" customFormat="1" ht="14.1" customHeight="1" x14ac:dyDescent="0.2">
      <c r="A55" s="11"/>
      <c r="B55" s="160">
        <v>14</v>
      </c>
      <c r="C55" s="163">
        <f>+C54</f>
        <v>11.5</v>
      </c>
      <c r="D55" s="145">
        <f>+D54</f>
        <v>0.28999999999999998</v>
      </c>
      <c r="E55" s="145">
        <v>0.30499999999999999</v>
      </c>
      <c r="F55" s="37" t="s">
        <v>64</v>
      </c>
      <c r="G55" s="145">
        <f t="shared" ref="G55" si="58">IF(E55&lt;0.12,"NA",IF(E55&gt;=0.12,0.2*E55))</f>
        <v>6.0999999999999999E-2</v>
      </c>
      <c r="H55" s="145"/>
      <c r="I55" s="145">
        <v>0.36599999999999999</v>
      </c>
      <c r="J55" s="145"/>
      <c r="K55" s="145">
        <f t="shared" ref="K55" si="59">ROUND(+IF(E55&lt;0.12,(I56),(IF(E55&gt;=0.12,((I55+2*I56+I57)/4)))),3)</f>
        <v>0.316</v>
      </c>
      <c r="L55" s="145">
        <f t="shared" ref="L55" si="60">ROUND(+(D55+D57)/2*(C57-C55),3)</f>
        <v>0.15</v>
      </c>
      <c r="M55" s="148">
        <f>ROUND(+K55*L55,4)</f>
        <v>4.7399999999999998E-2</v>
      </c>
      <c r="N55" s="151">
        <f>ROUND(+M55/$M$83*100,1)</f>
        <v>6.7</v>
      </c>
      <c r="O55" s="154"/>
      <c r="P55" s="157"/>
    </row>
    <row r="56" spans="1:16" s="3" customFormat="1" ht="14.1" customHeight="1" x14ac:dyDescent="0.2">
      <c r="A56" s="11"/>
      <c r="B56" s="161"/>
      <c r="C56" s="164"/>
      <c r="D56" s="146"/>
      <c r="E56" s="146"/>
      <c r="F56" s="38" t="s">
        <v>65</v>
      </c>
      <c r="G56" s="146">
        <f t="shared" ref="G56" si="61">IF(E55&lt;0.12,0.6*E55,IF(E55&gt;=0.12,0.6*E55))</f>
        <v>0.183</v>
      </c>
      <c r="H56" s="146"/>
      <c r="I56" s="146">
        <v>0.33100000000000002</v>
      </c>
      <c r="J56" s="146"/>
      <c r="K56" s="146"/>
      <c r="L56" s="146"/>
      <c r="M56" s="149"/>
      <c r="N56" s="152"/>
      <c r="O56" s="155"/>
      <c r="P56" s="158"/>
    </row>
    <row r="57" spans="1:16" s="3" customFormat="1" ht="13.9" customHeight="1" thickBot="1" x14ac:dyDescent="0.25">
      <c r="A57" s="11"/>
      <c r="B57" s="162"/>
      <c r="C57" s="41">
        <f>+C55+$P$8</f>
        <v>12</v>
      </c>
      <c r="D57" s="39">
        <v>0.31</v>
      </c>
      <c r="E57" s="147"/>
      <c r="F57" s="40" t="s">
        <v>66</v>
      </c>
      <c r="G57" s="147">
        <f t="shared" ref="G57" si="62">IF(E55&lt;0.12,"NA",IF(E55&gt;=0.12,0.8*E55))</f>
        <v>0.24399999999999999</v>
      </c>
      <c r="H57" s="147"/>
      <c r="I57" s="147">
        <v>0.23499999999999999</v>
      </c>
      <c r="J57" s="147"/>
      <c r="K57" s="147"/>
      <c r="L57" s="147"/>
      <c r="M57" s="150"/>
      <c r="N57" s="153"/>
      <c r="O57" s="156"/>
      <c r="P57" s="159"/>
    </row>
    <row r="58" spans="1:16" s="3" customFormat="1" ht="14.1" customHeight="1" x14ac:dyDescent="0.2">
      <c r="A58" s="11"/>
      <c r="B58" s="160">
        <v>15</v>
      </c>
      <c r="C58" s="163">
        <f>+C57</f>
        <v>12</v>
      </c>
      <c r="D58" s="145">
        <f>+D57</f>
        <v>0.31</v>
      </c>
      <c r="E58" s="145">
        <v>0.28399999999999997</v>
      </c>
      <c r="F58" s="37" t="s">
        <v>64</v>
      </c>
      <c r="G58" s="145">
        <f t="shared" ref="G58" si="63">IF(E58&lt;0.12,"NA",IF(E58&gt;=0.12,0.2*E58))</f>
        <v>5.6799999999999996E-2</v>
      </c>
      <c r="H58" s="145"/>
      <c r="I58" s="145">
        <v>0.26900000000000002</v>
      </c>
      <c r="J58" s="145"/>
      <c r="K58" s="145">
        <f t="shared" ref="K58" si="64">ROUND(+IF(E58&lt;0.12,(I59),(IF(E58&gt;=0.12,((I58+2*I59+I60)/4)))),3)</f>
        <v>0.23799999999999999</v>
      </c>
      <c r="L58" s="145">
        <f t="shared" ref="L58" si="65">ROUND(+(D58+D60)/2*(C60-C58),3)</f>
        <v>0.13500000000000001</v>
      </c>
      <c r="M58" s="148">
        <f>ROUND(+K58*L58,4)</f>
        <v>3.2099999999999997E-2</v>
      </c>
      <c r="N58" s="151">
        <f>ROUND(+M58/$M$83*100,1)</f>
        <v>4.5</v>
      </c>
      <c r="O58" s="154"/>
      <c r="P58" s="157"/>
    </row>
    <row r="59" spans="1:16" s="3" customFormat="1" ht="14.1" customHeight="1" x14ac:dyDescent="0.2">
      <c r="A59" s="11"/>
      <c r="B59" s="161"/>
      <c r="C59" s="164"/>
      <c r="D59" s="146"/>
      <c r="E59" s="146"/>
      <c r="F59" s="38" t="s">
        <v>65</v>
      </c>
      <c r="G59" s="146">
        <f t="shared" ref="G59" si="66">IF(E58&lt;0.12,0.6*E58,IF(E58&gt;=0.12,0.6*E58))</f>
        <v>0.17039999999999997</v>
      </c>
      <c r="H59" s="146"/>
      <c r="I59" s="146">
        <v>0.251</v>
      </c>
      <c r="J59" s="146"/>
      <c r="K59" s="146"/>
      <c r="L59" s="146"/>
      <c r="M59" s="149"/>
      <c r="N59" s="152"/>
      <c r="O59" s="155"/>
      <c r="P59" s="158"/>
    </row>
    <row r="60" spans="1:16" s="3" customFormat="1" ht="13.9" customHeight="1" thickBot="1" x14ac:dyDescent="0.25">
      <c r="A60" s="11"/>
      <c r="B60" s="162"/>
      <c r="C60" s="41">
        <f>+C58+$P$8</f>
        <v>12.5</v>
      </c>
      <c r="D60" s="39">
        <v>0.23</v>
      </c>
      <c r="E60" s="147"/>
      <c r="F60" s="40" t="s">
        <v>66</v>
      </c>
      <c r="G60" s="147">
        <f t="shared" ref="G60" si="67">IF(E58&lt;0.12,"NA",IF(E58&gt;=0.12,0.8*E58))</f>
        <v>0.22719999999999999</v>
      </c>
      <c r="H60" s="147"/>
      <c r="I60" s="147">
        <v>0.17899999999999999</v>
      </c>
      <c r="J60" s="147"/>
      <c r="K60" s="147"/>
      <c r="L60" s="147"/>
      <c r="M60" s="150"/>
      <c r="N60" s="153"/>
      <c r="O60" s="156"/>
      <c r="P60" s="159"/>
    </row>
    <row r="61" spans="1:16" s="3" customFormat="1" ht="14.1" customHeight="1" x14ac:dyDescent="0.2">
      <c r="A61" s="11"/>
      <c r="B61" s="160">
        <v>16</v>
      </c>
      <c r="C61" s="163">
        <f>+C60</f>
        <v>12.5</v>
      </c>
      <c r="D61" s="145">
        <f>+D60</f>
        <v>0.23</v>
      </c>
      <c r="E61" s="170">
        <v>0.221</v>
      </c>
      <c r="F61" s="37" t="s">
        <v>64</v>
      </c>
      <c r="G61" s="145">
        <f t="shared" ref="G61" si="68">IF(E61&lt;0.12,"NA",IF(E61&gt;=0.12,0.2*E61))</f>
        <v>4.4200000000000003E-2</v>
      </c>
      <c r="H61" s="145"/>
      <c r="I61" s="283">
        <v>0.156</v>
      </c>
      <c r="J61" s="284"/>
      <c r="K61" s="145">
        <f t="shared" ref="K61" si="69">ROUND(+IF(E61&lt;0.12,(I62),(IF(E61&gt;=0.12,((I61+2*I62+I63)/4)))),3)</f>
        <v>0.14000000000000001</v>
      </c>
      <c r="L61" s="145">
        <f t="shared" ref="L61" si="70">ROUND(+(D61+D63)/2*(C63-C61),3)</f>
        <v>0.13800000000000001</v>
      </c>
      <c r="M61" s="148">
        <f>ROUND(+K61*L61,4)</f>
        <v>1.9300000000000001E-2</v>
      </c>
      <c r="N61" s="151">
        <f>ROUND(+M61/$M$83*100,1)</f>
        <v>2.7</v>
      </c>
      <c r="O61" s="154"/>
      <c r="P61" s="157"/>
    </row>
    <row r="62" spans="1:16" s="3" customFormat="1" ht="14.1" customHeight="1" x14ac:dyDescent="0.2">
      <c r="A62" s="11"/>
      <c r="B62" s="161"/>
      <c r="C62" s="164"/>
      <c r="D62" s="146"/>
      <c r="E62" s="171"/>
      <c r="F62" s="38" t="s">
        <v>65</v>
      </c>
      <c r="G62" s="146">
        <f t="shared" ref="G62" si="71">IF(E61&lt;0.12,0.6*E61,IF(E61&gt;=0.12,0.6*E61))</f>
        <v>0.1326</v>
      </c>
      <c r="H62" s="146"/>
      <c r="I62" s="285">
        <v>0.13500000000000001</v>
      </c>
      <c r="J62" s="286"/>
      <c r="K62" s="146"/>
      <c r="L62" s="146"/>
      <c r="M62" s="149"/>
      <c r="N62" s="152"/>
      <c r="O62" s="155"/>
      <c r="P62" s="158"/>
    </row>
    <row r="63" spans="1:16" s="3" customFormat="1" ht="13.9" customHeight="1" thickBot="1" x14ac:dyDescent="0.25">
      <c r="A63" s="11"/>
      <c r="B63" s="162"/>
      <c r="C63" s="41">
        <f>+C61+$P$8</f>
        <v>13</v>
      </c>
      <c r="D63" s="39">
        <v>0.32</v>
      </c>
      <c r="E63" s="172"/>
      <c r="F63" s="40" t="s">
        <v>66</v>
      </c>
      <c r="G63" s="147">
        <f t="shared" ref="G63" si="72">IF(E61&lt;0.12,"NA",IF(E61&gt;=0.12,0.8*E61))</f>
        <v>0.17680000000000001</v>
      </c>
      <c r="H63" s="147"/>
      <c r="I63" s="287">
        <v>0.13500000000000001</v>
      </c>
      <c r="J63" s="288"/>
      <c r="K63" s="147"/>
      <c r="L63" s="147"/>
      <c r="M63" s="150"/>
      <c r="N63" s="153"/>
      <c r="O63" s="156"/>
      <c r="P63" s="159"/>
    </row>
    <row r="64" spans="1:16" s="3" customFormat="1" ht="14.1" customHeight="1" x14ac:dyDescent="0.2">
      <c r="A64" s="11"/>
      <c r="B64" s="160">
        <v>17</v>
      </c>
      <c r="C64" s="163">
        <f>+C63</f>
        <v>13</v>
      </c>
      <c r="D64" s="145">
        <f>+D63</f>
        <v>0.32</v>
      </c>
      <c r="E64" s="145">
        <v>0.40100000000000002</v>
      </c>
      <c r="F64" s="37" t="s">
        <v>64</v>
      </c>
      <c r="G64" s="145">
        <f t="shared" ref="G64" si="73">IF(E64&lt;0.12,"NA",IF(E64&gt;=0.12,0.2*E64))</f>
        <v>8.0200000000000007E-2</v>
      </c>
      <c r="H64" s="145"/>
      <c r="I64" s="145">
        <v>5.1999999999999998E-2</v>
      </c>
      <c r="J64" s="145"/>
      <c r="K64" s="145">
        <f t="shared" ref="K64" si="74">ROUND(+IF(E64&lt;0.12,(I65),(IF(E64&gt;=0.12,((I64+2*I65+I66)/4)))),3)</f>
        <v>4.2999999999999997E-2</v>
      </c>
      <c r="L64" s="145">
        <f t="shared" ref="L64" si="75">ROUND(+(D64+D66)/2*(C66-C64),3)</f>
        <v>0.19400000000000001</v>
      </c>
      <c r="M64" s="148">
        <f>ROUND(+K64*L64,4)</f>
        <v>8.3000000000000001E-3</v>
      </c>
      <c r="N64" s="151">
        <f>ROUND(+M64/$M$83*100,1)</f>
        <v>1.2</v>
      </c>
      <c r="O64" s="154"/>
      <c r="P64" s="157"/>
    </row>
    <row r="65" spans="1:18" s="3" customFormat="1" ht="14.1" customHeight="1" x14ac:dyDescent="0.2">
      <c r="A65" s="11"/>
      <c r="B65" s="161"/>
      <c r="C65" s="164"/>
      <c r="D65" s="146"/>
      <c r="E65" s="146"/>
      <c r="F65" s="38" t="s">
        <v>65</v>
      </c>
      <c r="G65" s="146">
        <f t="shared" ref="G65" si="76">IF(E64&lt;0.12,0.6*E64,IF(E64&gt;=0.12,0.6*E64))</f>
        <v>0.24060000000000001</v>
      </c>
      <c r="H65" s="146"/>
      <c r="I65" s="146">
        <v>4.3999999999999997E-2</v>
      </c>
      <c r="J65" s="146"/>
      <c r="K65" s="146"/>
      <c r="L65" s="146"/>
      <c r="M65" s="149"/>
      <c r="N65" s="152"/>
      <c r="O65" s="155"/>
      <c r="P65" s="158"/>
    </row>
    <row r="66" spans="1:18" s="3" customFormat="1" ht="13.9" customHeight="1" thickBot="1" x14ac:dyDescent="0.25">
      <c r="A66" s="11"/>
      <c r="B66" s="162"/>
      <c r="C66" s="41">
        <f>+C64+$P$8</f>
        <v>13.5</v>
      </c>
      <c r="D66" s="39">
        <v>0.45500000000000002</v>
      </c>
      <c r="E66" s="147"/>
      <c r="F66" s="40" t="s">
        <v>66</v>
      </c>
      <c r="G66" s="147">
        <f t="shared" ref="G66" si="77">IF(E64&lt;0.12,"NA",IF(E64&gt;=0.12,0.8*E64))</f>
        <v>0.32080000000000003</v>
      </c>
      <c r="H66" s="147"/>
      <c r="I66" s="147">
        <v>3.1E-2</v>
      </c>
      <c r="J66" s="147"/>
      <c r="K66" s="147"/>
      <c r="L66" s="147"/>
      <c r="M66" s="150"/>
      <c r="N66" s="153"/>
      <c r="O66" s="156"/>
      <c r="P66" s="159"/>
    </row>
    <row r="67" spans="1:18" s="3" customFormat="1" ht="14.1" customHeight="1" x14ac:dyDescent="0.2">
      <c r="A67" s="11"/>
      <c r="B67" s="160">
        <v>18</v>
      </c>
      <c r="C67" s="163">
        <f>+C66</f>
        <v>13.5</v>
      </c>
      <c r="D67" s="145">
        <f>+D66</f>
        <v>0.45500000000000002</v>
      </c>
      <c r="E67" s="145">
        <v>0.42699999999999999</v>
      </c>
      <c r="F67" s="37" t="s">
        <v>64</v>
      </c>
      <c r="G67" s="145">
        <f t="shared" ref="G67" si="78">IF(E67&lt;0.12,"NA",IF(E67&gt;=0.12,0.2*E67))</f>
        <v>8.5400000000000004E-2</v>
      </c>
      <c r="H67" s="145"/>
      <c r="I67" s="145"/>
      <c r="J67" s="145"/>
      <c r="K67" s="145"/>
      <c r="L67" s="145"/>
      <c r="M67" s="148"/>
      <c r="N67" s="151"/>
      <c r="O67" s="154"/>
      <c r="P67" s="157"/>
    </row>
    <row r="68" spans="1:18" s="3" customFormat="1" ht="14.1" customHeight="1" x14ac:dyDescent="0.2">
      <c r="A68" s="11"/>
      <c r="B68" s="161"/>
      <c r="C68" s="164"/>
      <c r="D68" s="146"/>
      <c r="E68" s="146"/>
      <c r="F68" s="38" t="s">
        <v>65</v>
      </c>
      <c r="G68" s="146">
        <f t="shared" ref="G68" si="79">IF(E67&lt;0.12,0.6*E67,IF(E67&gt;=0.12,0.6*E67))</f>
        <v>0.25619999999999998</v>
      </c>
      <c r="H68" s="146"/>
      <c r="I68" s="146"/>
      <c r="J68" s="146"/>
      <c r="K68" s="146"/>
      <c r="L68" s="146"/>
      <c r="M68" s="149"/>
      <c r="N68" s="152"/>
      <c r="O68" s="155"/>
      <c r="P68" s="158"/>
    </row>
    <row r="69" spans="1:18" s="3" customFormat="1" ht="13.9" customHeight="1" thickBot="1" x14ac:dyDescent="0.25">
      <c r="A69" s="11"/>
      <c r="B69" s="162"/>
      <c r="C69" s="41">
        <f>+C67+$P$8</f>
        <v>14</v>
      </c>
      <c r="D69" s="39">
        <v>0.44900000000000001</v>
      </c>
      <c r="E69" s="147"/>
      <c r="F69" s="40" t="s">
        <v>66</v>
      </c>
      <c r="G69" s="147">
        <f t="shared" ref="G69" si="80">IF(E67&lt;0.12,"NA",IF(E67&gt;=0.12,0.8*E67))</f>
        <v>0.34160000000000001</v>
      </c>
      <c r="H69" s="147"/>
      <c r="I69" s="147"/>
      <c r="J69" s="147"/>
      <c r="K69" s="147"/>
      <c r="L69" s="147"/>
      <c r="M69" s="150"/>
      <c r="N69" s="153"/>
      <c r="O69" s="156"/>
      <c r="P69" s="159"/>
    </row>
    <row r="70" spans="1:18" s="3" customFormat="1" ht="14.1" customHeight="1" x14ac:dyDescent="0.2">
      <c r="A70" s="11"/>
      <c r="B70" s="160">
        <v>19</v>
      </c>
      <c r="C70" s="163">
        <f>+C69</f>
        <v>14</v>
      </c>
      <c r="D70" s="145">
        <f>+D69</f>
        <v>0.44900000000000001</v>
      </c>
      <c r="E70" s="145">
        <v>0.42</v>
      </c>
      <c r="F70" s="37" t="s">
        <v>64</v>
      </c>
      <c r="G70" s="145">
        <f t="shared" ref="G70" si="81">IF(E70&lt;0.12,"NA",IF(E70&gt;=0.12,0.2*E70))</f>
        <v>8.4000000000000005E-2</v>
      </c>
      <c r="H70" s="145"/>
      <c r="I70" s="145">
        <v>0.122</v>
      </c>
      <c r="J70" s="145"/>
      <c r="K70" s="145">
        <f t="shared" ref="K70" si="82">ROUND(+IF(E70&lt;0.12,(I71),(IF(E70&gt;=0.12,((I70+2*I71+I72)/4)))),3)</f>
        <v>9.6000000000000002E-2</v>
      </c>
      <c r="L70" s="145">
        <f t="shared" ref="L70" si="83">ROUND(+(D70+D72)/2*(C72-C70),3)</f>
        <v>0.35299999999999998</v>
      </c>
      <c r="M70" s="148">
        <f>ROUND(+K70*L70,4)</f>
        <v>3.39E-2</v>
      </c>
      <c r="N70" s="151">
        <f>ROUND(+M70/$M$83*100,1)</f>
        <v>4.8</v>
      </c>
      <c r="O70" s="154"/>
      <c r="P70" s="157"/>
    </row>
    <row r="71" spans="1:18" s="3" customFormat="1" ht="14.1" customHeight="1" x14ac:dyDescent="0.2">
      <c r="A71" s="11"/>
      <c r="B71" s="161"/>
      <c r="C71" s="164"/>
      <c r="D71" s="146"/>
      <c r="E71" s="146"/>
      <c r="F71" s="38" t="s">
        <v>65</v>
      </c>
      <c r="G71" s="146">
        <f t="shared" ref="G71" si="84">IF(E70&lt;0.12,0.6*E70,IF(E70&gt;=0.12,0.6*E70))</f>
        <v>0.252</v>
      </c>
      <c r="H71" s="146"/>
      <c r="I71" s="146">
        <v>0.107</v>
      </c>
      <c r="J71" s="146"/>
      <c r="K71" s="146"/>
      <c r="L71" s="146"/>
      <c r="M71" s="149"/>
      <c r="N71" s="152"/>
      <c r="O71" s="155"/>
      <c r="P71" s="158"/>
    </row>
    <row r="72" spans="1:18" s="3" customFormat="1" ht="13.9" customHeight="1" thickBot="1" x14ac:dyDescent="0.25">
      <c r="A72" s="11"/>
      <c r="B72" s="162"/>
      <c r="C72" s="41">
        <f>+C70+0.87</f>
        <v>14.87</v>
      </c>
      <c r="D72" s="39">
        <v>0.36199999999999999</v>
      </c>
      <c r="E72" s="147"/>
      <c r="F72" s="40" t="s">
        <v>66</v>
      </c>
      <c r="G72" s="147">
        <f t="shared" ref="G72" si="85">IF(E70&lt;0.12,"NA",IF(E70&gt;=0.12,0.8*E70))</f>
        <v>0.33600000000000002</v>
      </c>
      <c r="H72" s="147"/>
      <c r="I72" s="147">
        <v>4.9000000000000002E-2</v>
      </c>
      <c r="J72" s="147"/>
      <c r="K72" s="147"/>
      <c r="L72" s="147"/>
      <c r="M72" s="150"/>
      <c r="N72" s="153"/>
      <c r="O72" s="156"/>
      <c r="P72" s="159"/>
    </row>
    <row r="73" spans="1:18" s="3" customFormat="1" ht="14.1" customHeight="1" x14ac:dyDescent="0.25">
      <c r="A73" s="11"/>
      <c r="B73" s="139">
        <f>+B67</f>
        <v>18</v>
      </c>
      <c r="C73" s="140">
        <f>+C67</f>
        <v>13.5</v>
      </c>
      <c r="D73" s="127">
        <f>+D67</f>
        <v>0.45500000000000002</v>
      </c>
      <c r="E73" s="127">
        <f>+E67</f>
        <v>0.42699999999999999</v>
      </c>
      <c r="F73" s="43" t="s">
        <v>30</v>
      </c>
      <c r="G73" s="278"/>
      <c r="H73" s="278"/>
      <c r="I73" s="144">
        <v>0.30199999999999999</v>
      </c>
      <c r="J73" s="144"/>
      <c r="K73" s="127">
        <f>ROUND(+AVERAGE(I73:J82),3)</f>
        <v>0.187</v>
      </c>
      <c r="L73" s="130">
        <f>ROUND(+(D73+D78)/2*(C78-C73),3)</f>
        <v>0.22600000000000001</v>
      </c>
      <c r="M73" s="131">
        <f>ROUND(+K73*L73,4)</f>
        <v>4.2299999999999997E-2</v>
      </c>
      <c r="N73" s="130">
        <f>ROUND(+M73/$M$83*100,1)</f>
        <v>6</v>
      </c>
      <c r="O73" s="130"/>
      <c r="P73" s="134"/>
    </row>
    <row r="74" spans="1:18" s="3" customFormat="1" ht="14.1" customHeight="1" x14ac:dyDescent="0.25">
      <c r="A74" s="11"/>
      <c r="B74" s="123"/>
      <c r="C74" s="128"/>
      <c r="D74" s="125"/>
      <c r="E74" s="125"/>
      <c r="F74" s="44" t="s">
        <v>67</v>
      </c>
      <c r="G74" s="275">
        <f>+ROUND(0.1*$E$73,2)</f>
        <v>0.04</v>
      </c>
      <c r="H74" s="275"/>
      <c r="I74" s="120">
        <v>0.29299999999999998</v>
      </c>
      <c r="J74" s="120"/>
      <c r="K74" s="128"/>
      <c r="L74" s="128"/>
      <c r="M74" s="132"/>
      <c r="N74" s="128"/>
      <c r="O74" s="128"/>
      <c r="P74" s="135"/>
      <c r="R74" s="45"/>
    </row>
    <row r="75" spans="1:18" s="3" customFormat="1" ht="14.1" customHeight="1" x14ac:dyDescent="0.25">
      <c r="A75" s="11"/>
      <c r="B75" s="123"/>
      <c r="C75" s="128"/>
      <c r="D75" s="125"/>
      <c r="E75" s="125"/>
      <c r="F75" s="44" t="s">
        <v>64</v>
      </c>
      <c r="G75" s="275">
        <f>+ROUND(0.2*$E$73,2)</f>
        <v>0.09</v>
      </c>
      <c r="H75" s="275"/>
      <c r="I75" s="120">
        <v>0.26100000000000001</v>
      </c>
      <c r="J75" s="120"/>
      <c r="K75" s="128"/>
      <c r="L75" s="128"/>
      <c r="M75" s="132"/>
      <c r="N75" s="128"/>
      <c r="O75" s="128"/>
      <c r="P75" s="135"/>
    </row>
    <row r="76" spans="1:18" s="3" customFormat="1" ht="14.1" customHeight="1" x14ac:dyDescent="0.25">
      <c r="A76" s="11"/>
      <c r="B76" s="123"/>
      <c r="C76" s="128"/>
      <c r="D76" s="125"/>
      <c r="E76" s="125"/>
      <c r="F76" s="44" t="s">
        <v>68</v>
      </c>
      <c r="G76" s="275">
        <f>+ROUND(0.3*$E$73,2)</f>
        <v>0.13</v>
      </c>
      <c r="H76" s="275"/>
      <c r="I76" s="120">
        <v>0.22</v>
      </c>
      <c r="J76" s="120"/>
      <c r="K76" s="128"/>
      <c r="L76" s="128"/>
      <c r="M76" s="132"/>
      <c r="N76" s="128"/>
      <c r="O76" s="128"/>
      <c r="P76" s="135"/>
    </row>
    <row r="77" spans="1:18" s="3" customFormat="1" ht="14.1" customHeight="1" x14ac:dyDescent="0.25">
      <c r="A77" s="11"/>
      <c r="B77" s="123"/>
      <c r="C77" s="128"/>
      <c r="D77" s="125"/>
      <c r="E77" s="125"/>
      <c r="F77" s="44" t="s">
        <v>69</v>
      </c>
      <c r="G77" s="275">
        <f>+ROUND(0.4*$E$73,2)</f>
        <v>0.17</v>
      </c>
      <c r="H77" s="275"/>
      <c r="I77" s="120">
        <v>0.182</v>
      </c>
      <c r="J77" s="120"/>
      <c r="K77" s="128"/>
      <c r="L77" s="128"/>
      <c r="M77" s="132"/>
      <c r="N77" s="128"/>
      <c r="O77" s="128"/>
      <c r="P77" s="135"/>
    </row>
    <row r="78" spans="1:18" s="3" customFormat="1" ht="14.1" customHeight="1" x14ac:dyDescent="0.25">
      <c r="A78" s="11"/>
      <c r="B78" s="123"/>
      <c r="C78" s="141">
        <f>+C69</f>
        <v>14</v>
      </c>
      <c r="D78" s="125">
        <f>+D69</f>
        <v>0.44900000000000001</v>
      </c>
      <c r="E78" s="125"/>
      <c r="F78" s="44" t="s">
        <v>29</v>
      </c>
      <c r="G78" s="275">
        <f>+ROUND(0.5*$E$73,2)</f>
        <v>0.21</v>
      </c>
      <c r="H78" s="275"/>
      <c r="I78" s="120">
        <v>0.155</v>
      </c>
      <c r="J78" s="120"/>
      <c r="K78" s="128"/>
      <c r="L78" s="128"/>
      <c r="M78" s="132"/>
      <c r="N78" s="128"/>
      <c r="O78" s="128"/>
      <c r="P78" s="135"/>
    </row>
    <row r="79" spans="1:18" s="3" customFormat="1" ht="14.1" customHeight="1" x14ac:dyDescent="0.25">
      <c r="A79" s="11"/>
      <c r="B79" s="123"/>
      <c r="C79" s="128"/>
      <c r="D79" s="125"/>
      <c r="E79" s="125"/>
      <c r="F79" s="44" t="s">
        <v>65</v>
      </c>
      <c r="G79" s="275">
        <f>+ROUND(0.6*$E$73,2)</f>
        <v>0.26</v>
      </c>
      <c r="H79" s="275"/>
      <c r="I79" s="120">
        <v>0.15</v>
      </c>
      <c r="J79" s="120"/>
      <c r="K79" s="128"/>
      <c r="L79" s="128"/>
      <c r="M79" s="132"/>
      <c r="N79" s="128"/>
      <c r="O79" s="128"/>
      <c r="P79" s="135"/>
    </row>
    <row r="80" spans="1:18" s="3" customFormat="1" ht="14.1" customHeight="1" x14ac:dyDescent="0.25">
      <c r="A80" s="11"/>
      <c r="B80" s="123"/>
      <c r="C80" s="128"/>
      <c r="D80" s="125"/>
      <c r="E80" s="125"/>
      <c r="F80" s="44" t="s">
        <v>70</v>
      </c>
      <c r="G80" s="275">
        <f>+ROUND(0.7*$E$73,2)</f>
        <v>0.3</v>
      </c>
      <c r="H80" s="275"/>
      <c r="I80" s="120">
        <v>0.13400000000000001</v>
      </c>
      <c r="J80" s="120"/>
      <c r="K80" s="128"/>
      <c r="L80" s="128"/>
      <c r="M80" s="132"/>
      <c r="N80" s="128"/>
      <c r="O80" s="128"/>
      <c r="P80" s="135"/>
    </row>
    <row r="81" spans="1:16" s="3" customFormat="1" ht="14.1" customHeight="1" x14ac:dyDescent="0.25">
      <c r="A81" s="11"/>
      <c r="B81" s="123"/>
      <c r="C81" s="128"/>
      <c r="D81" s="125"/>
      <c r="E81" s="125"/>
      <c r="F81" s="44" t="s">
        <v>66</v>
      </c>
      <c r="G81" s="275">
        <f>+ROUND(0.8*$E$73,2)</f>
        <v>0.34</v>
      </c>
      <c r="H81" s="275"/>
      <c r="I81" s="120">
        <v>8.6999999999999994E-2</v>
      </c>
      <c r="J81" s="120"/>
      <c r="K81" s="128"/>
      <c r="L81" s="128"/>
      <c r="M81" s="132"/>
      <c r="N81" s="128"/>
      <c r="O81" s="128"/>
      <c r="P81" s="135"/>
    </row>
    <row r="82" spans="1:16" s="3" customFormat="1" ht="15.75" thickBot="1" x14ac:dyDescent="0.3">
      <c r="A82" s="11"/>
      <c r="B82" s="124"/>
      <c r="C82" s="129"/>
      <c r="D82" s="126"/>
      <c r="E82" s="126"/>
      <c r="F82" s="46" t="s">
        <v>71</v>
      </c>
      <c r="G82" s="276">
        <f>+ROUND(0.9*$E$73,2)</f>
        <v>0.38</v>
      </c>
      <c r="H82" s="276"/>
      <c r="I82" s="277">
        <v>8.5999999999999993E-2</v>
      </c>
      <c r="J82" s="277"/>
      <c r="K82" s="129"/>
      <c r="L82" s="129"/>
      <c r="M82" s="133"/>
      <c r="N82" s="129"/>
      <c r="O82" s="129"/>
      <c r="P82" s="136"/>
    </row>
    <row r="83" spans="1:16" s="3" customFormat="1" ht="12.75" customHeight="1" x14ac:dyDescent="0.2">
      <c r="A83" s="11"/>
      <c r="B83" s="105" t="s">
        <v>31</v>
      </c>
      <c r="C83" s="106"/>
      <c r="D83" s="106"/>
      <c r="E83" s="106"/>
      <c r="F83" s="106"/>
      <c r="G83" s="106"/>
      <c r="H83" s="106"/>
      <c r="I83" s="106"/>
      <c r="J83" s="106"/>
      <c r="K83" s="51">
        <f>ROUND(+M83/L83,3)</f>
        <v>0.246</v>
      </c>
      <c r="L83" s="42">
        <f>SUM(L16:L82)</f>
        <v>2.883</v>
      </c>
      <c r="M83" s="14">
        <f>SUM(M16:M82)</f>
        <v>0.70840000000000003</v>
      </c>
      <c r="N83" s="12">
        <f>ROUND(SUM(N16:N82),0)</f>
        <v>100</v>
      </c>
      <c r="O83" s="109" t="s">
        <v>32</v>
      </c>
      <c r="P83" s="111"/>
    </row>
    <row r="84" spans="1:16" s="3" customFormat="1" ht="15" customHeight="1" thickBot="1" x14ac:dyDescent="0.25">
      <c r="A84" s="11"/>
      <c r="B84" s="107"/>
      <c r="C84" s="108"/>
      <c r="D84" s="108"/>
      <c r="E84" s="108"/>
      <c r="F84" s="108"/>
      <c r="G84" s="108"/>
      <c r="H84" s="108"/>
      <c r="I84" s="108"/>
      <c r="J84" s="108"/>
      <c r="K84" s="13" t="s">
        <v>33</v>
      </c>
      <c r="L84" s="13" t="s">
        <v>49</v>
      </c>
      <c r="M84" s="13" t="s">
        <v>50</v>
      </c>
      <c r="N84" s="13" t="s">
        <v>34</v>
      </c>
      <c r="O84" s="110"/>
      <c r="P84" s="112"/>
    </row>
    <row r="85" spans="1:16" ht="57" customHeight="1" thickBot="1" x14ac:dyDescent="0.3">
      <c r="A85" s="47"/>
      <c r="B85" s="113" t="s">
        <v>28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5"/>
    </row>
    <row r="86" spans="1:16" ht="15" customHeight="1" thickBot="1" x14ac:dyDescent="0.3">
      <c r="A86" s="5"/>
      <c r="B86" s="116" t="s">
        <v>72</v>
      </c>
      <c r="C86" s="117"/>
      <c r="D86" s="117"/>
      <c r="E86" s="117"/>
      <c r="F86" s="117"/>
      <c r="G86" s="117" t="s">
        <v>73</v>
      </c>
      <c r="H86" s="117"/>
      <c r="I86" s="117"/>
      <c r="J86" s="117"/>
      <c r="K86" s="117"/>
      <c r="L86" s="117"/>
      <c r="M86" s="117" t="s">
        <v>74</v>
      </c>
      <c r="N86" s="117"/>
      <c r="O86" s="117"/>
      <c r="P86" s="118"/>
    </row>
    <row r="87" spans="1:16" ht="15" customHeight="1" thickBot="1" x14ac:dyDescent="0.3">
      <c r="A87" s="5"/>
      <c r="B87" s="79"/>
      <c r="C87" s="80"/>
      <c r="D87" s="80"/>
      <c r="E87" s="80"/>
      <c r="F87" s="80"/>
      <c r="G87" s="80"/>
      <c r="H87" s="80"/>
      <c r="I87" s="81"/>
      <c r="J87" s="85" t="s">
        <v>52</v>
      </c>
      <c r="K87" s="86"/>
      <c r="L87" s="86"/>
      <c r="M87" s="86"/>
      <c r="N87" s="86"/>
      <c r="O87" s="86"/>
      <c r="P87" s="87"/>
    </row>
    <row r="88" spans="1:16" ht="18.600000000000001" customHeight="1" thickBot="1" x14ac:dyDescent="0.3">
      <c r="A88" s="6"/>
      <c r="B88" s="79"/>
      <c r="C88" s="80"/>
      <c r="D88" s="80"/>
      <c r="E88" s="80"/>
      <c r="F88" s="80"/>
      <c r="G88" s="80"/>
      <c r="H88" s="80"/>
      <c r="I88" s="81"/>
      <c r="J88" s="48" t="s">
        <v>75</v>
      </c>
      <c r="K88" s="88" t="s">
        <v>86</v>
      </c>
      <c r="L88" s="88"/>
      <c r="M88" s="88"/>
      <c r="N88" s="88"/>
      <c r="O88" s="88"/>
      <c r="P88" s="89"/>
    </row>
    <row r="89" spans="1:16" ht="60" customHeight="1" thickBot="1" x14ac:dyDescent="0.3">
      <c r="A89" s="10"/>
      <c r="B89" s="79"/>
      <c r="C89" s="80"/>
      <c r="D89" s="80"/>
      <c r="E89" s="80"/>
      <c r="F89" s="80"/>
      <c r="G89" s="80"/>
      <c r="H89" s="80"/>
      <c r="I89" s="81"/>
      <c r="J89" s="90" t="s">
        <v>97</v>
      </c>
      <c r="K89" s="91"/>
      <c r="L89" s="91"/>
      <c r="M89" s="91"/>
      <c r="N89" s="91"/>
      <c r="O89" s="91"/>
      <c r="P89" s="92"/>
    </row>
    <row r="90" spans="1:16" ht="15" customHeight="1" thickBot="1" x14ac:dyDescent="0.3">
      <c r="A90" s="5"/>
      <c r="B90" s="79"/>
      <c r="C90" s="80"/>
      <c r="D90" s="80"/>
      <c r="E90" s="80"/>
      <c r="F90" s="80"/>
      <c r="G90" s="80"/>
      <c r="H90" s="80"/>
      <c r="I90" s="81"/>
      <c r="J90" s="93" t="s">
        <v>35</v>
      </c>
      <c r="K90" s="94"/>
      <c r="L90" s="94"/>
      <c r="M90" s="94"/>
      <c r="N90" s="95"/>
      <c r="O90" s="96">
        <v>7.18</v>
      </c>
      <c r="P90" s="97"/>
    </row>
    <row r="91" spans="1:16" ht="15" customHeight="1" thickBot="1" x14ac:dyDescent="0.3">
      <c r="A91" s="5"/>
      <c r="B91" s="79"/>
      <c r="C91" s="80"/>
      <c r="D91" s="80"/>
      <c r="E91" s="80"/>
      <c r="F91" s="80"/>
      <c r="G91" s="80"/>
      <c r="H91" s="80"/>
      <c r="I91" s="80"/>
      <c r="J91" s="98" t="s">
        <v>51</v>
      </c>
      <c r="K91" s="99"/>
      <c r="L91" s="99"/>
      <c r="M91" s="99"/>
      <c r="N91" s="99"/>
      <c r="O91" s="100">
        <v>1.54</v>
      </c>
      <c r="P91" s="101"/>
    </row>
    <row r="92" spans="1:16" ht="22.5" customHeight="1" thickBot="1" x14ac:dyDescent="0.3">
      <c r="A92" s="5"/>
      <c r="B92" s="82"/>
      <c r="C92" s="83"/>
      <c r="D92" s="83"/>
      <c r="E92" s="83"/>
      <c r="F92" s="83"/>
      <c r="G92" s="83"/>
      <c r="H92" s="83"/>
      <c r="I92" s="84"/>
      <c r="J92" s="102" t="s">
        <v>76</v>
      </c>
      <c r="K92" s="103"/>
      <c r="L92" s="103"/>
      <c r="M92" s="103"/>
      <c r="N92" s="103"/>
      <c r="O92" s="103"/>
      <c r="P92" s="104"/>
    </row>
    <row r="93" spans="1:16" ht="14.45" customHeight="1" thickBot="1" x14ac:dyDescent="0.3">
      <c r="A93" s="7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2"/>
    </row>
    <row r="94" spans="1:16" s="3" customFormat="1" ht="14.1" customHeight="1" thickBot="1" x14ac:dyDescent="0.3">
      <c r="A94" s="11" t="s">
        <v>36</v>
      </c>
      <c r="B94" s="73" t="s">
        <v>36</v>
      </c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4"/>
    </row>
    <row r="95" spans="1:16" ht="141.6" customHeight="1" thickBot="1" x14ac:dyDescent="0.3">
      <c r="A95" s="4"/>
      <c r="B95" s="75"/>
      <c r="C95" s="76"/>
      <c r="D95" s="76"/>
      <c r="E95" s="76"/>
      <c r="F95" s="77"/>
      <c r="G95" s="75"/>
      <c r="H95" s="76"/>
      <c r="I95" s="76"/>
      <c r="J95" s="76"/>
      <c r="K95" s="76"/>
      <c r="L95" s="77"/>
      <c r="M95" s="75"/>
      <c r="N95" s="76"/>
      <c r="O95" s="76"/>
      <c r="P95" s="77"/>
    </row>
    <row r="96" spans="1:16" s="9" customFormat="1" ht="13.9" customHeight="1" thickBot="1" x14ac:dyDescent="0.3">
      <c r="A96" s="8" t="s">
        <v>77</v>
      </c>
      <c r="B96" s="78" t="s">
        <v>98</v>
      </c>
      <c r="C96" s="66"/>
      <c r="D96" s="66"/>
      <c r="E96" s="66"/>
      <c r="F96" s="67"/>
      <c r="G96" s="66" t="s">
        <v>99</v>
      </c>
      <c r="H96" s="66"/>
      <c r="I96" s="66"/>
      <c r="J96" s="66"/>
      <c r="K96" s="66"/>
      <c r="L96" s="67"/>
      <c r="M96" s="78" t="s">
        <v>100</v>
      </c>
      <c r="N96" s="66"/>
      <c r="O96" s="66"/>
      <c r="P96" s="67"/>
    </row>
    <row r="97" spans="1:16" s="9" customFormat="1" ht="52.15" customHeight="1" thickBot="1" x14ac:dyDescent="0.3">
      <c r="A97" s="8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7"/>
    </row>
    <row r="98" spans="1:16" s="3" customFormat="1" ht="15.75" customHeight="1" thickBot="1" x14ac:dyDescent="0.25">
      <c r="A98" s="68" t="s">
        <v>37</v>
      </c>
      <c r="B98" s="69"/>
      <c r="C98" s="69"/>
      <c r="D98" s="69" t="s">
        <v>89</v>
      </c>
      <c r="E98" s="69"/>
      <c r="F98" s="69"/>
      <c r="G98" s="69"/>
      <c r="H98" s="69"/>
      <c r="I98" s="69"/>
      <c r="J98" s="69" t="s">
        <v>38</v>
      </c>
      <c r="K98" s="69"/>
      <c r="L98" s="69"/>
      <c r="M98" s="69"/>
      <c r="N98" s="69"/>
      <c r="O98" s="69"/>
      <c r="P98" s="70"/>
    </row>
  </sheetData>
  <mergeCells count="412">
    <mergeCell ref="O2:P3"/>
    <mergeCell ref="B4:P4"/>
    <mergeCell ref="C5:D5"/>
    <mergeCell ref="E5:F5"/>
    <mergeCell ref="H5:I5"/>
    <mergeCell ref="J5:P5"/>
    <mergeCell ref="B2:D3"/>
    <mergeCell ref="E2:N3"/>
    <mergeCell ref="B6:C6"/>
    <mergeCell ref="D6:J6"/>
    <mergeCell ref="K6:L6"/>
    <mergeCell ref="M6:N6"/>
    <mergeCell ref="O6:P6"/>
    <mergeCell ref="B7:E7"/>
    <mergeCell ref="F7:H7"/>
    <mergeCell ref="J7:K7"/>
    <mergeCell ref="M7:O7"/>
    <mergeCell ref="B8:E8"/>
    <mergeCell ref="J8:K8"/>
    <mergeCell ref="M8:O8"/>
    <mergeCell ref="B9:C10"/>
    <mergeCell ref="D9:D10"/>
    <mergeCell ref="E9:G9"/>
    <mergeCell ref="I9:J10"/>
    <mergeCell ref="K9:K10"/>
    <mergeCell ref="L9:N9"/>
    <mergeCell ref="O9:P9"/>
    <mergeCell ref="E10:G10"/>
    <mergeCell ref="L10:N10"/>
    <mergeCell ref="O10:P10"/>
    <mergeCell ref="B11:B13"/>
    <mergeCell ref="C11:E11"/>
    <mergeCell ref="G11:K11"/>
    <mergeCell ref="L11:L13"/>
    <mergeCell ref="M11:P11"/>
    <mergeCell ref="C12:E12"/>
    <mergeCell ref="G12:K13"/>
    <mergeCell ref="M12:P12"/>
    <mergeCell ref="C13:F13"/>
    <mergeCell ref="M13:P13"/>
    <mergeCell ref="B14:B15"/>
    <mergeCell ref="C14:C15"/>
    <mergeCell ref="D14:D15"/>
    <mergeCell ref="E14:E15"/>
    <mergeCell ref="F14:H15"/>
    <mergeCell ref="I14:J14"/>
    <mergeCell ref="I15:J15"/>
    <mergeCell ref="K16:K18"/>
    <mergeCell ref="L16:L18"/>
    <mergeCell ref="M16:M18"/>
    <mergeCell ref="N16:N18"/>
    <mergeCell ref="O16:O18"/>
    <mergeCell ref="P16:P18"/>
    <mergeCell ref="B16:B18"/>
    <mergeCell ref="C16:C17"/>
    <mergeCell ref="D16:D17"/>
    <mergeCell ref="E16:E18"/>
    <mergeCell ref="G16:H16"/>
    <mergeCell ref="I16:J16"/>
    <mergeCell ref="G17:H17"/>
    <mergeCell ref="I17:J17"/>
    <mergeCell ref="G18:H18"/>
    <mergeCell ref="I18:J18"/>
    <mergeCell ref="K19:K21"/>
    <mergeCell ref="L19:L21"/>
    <mergeCell ref="M19:M21"/>
    <mergeCell ref="N19:N21"/>
    <mergeCell ref="O19:O21"/>
    <mergeCell ref="P19:P21"/>
    <mergeCell ref="B19:B21"/>
    <mergeCell ref="C19:C20"/>
    <mergeCell ref="D19:D20"/>
    <mergeCell ref="E19:E21"/>
    <mergeCell ref="G19:H19"/>
    <mergeCell ref="I19:J19"/>
    <mergeCell ref="G20:H20"/>
    <mergeCell ref="I20:J20"/>
    <mergeCell ref="G21:H21"/>
    <mergeCell ref="I21:J21"/>
    <mergeCell ref="K22:K24"/>
    <mergeCell ref="L22:L24"/>
    <mergeCell ref="M22:M24"/>
    <mergeCell ref="N22:N24"/>
    <mergeCell ref="O22:O24"/>
    <mergeCell ref="P22:P24"/>
    <mergeCell ref="B22:B24"/>
    <mergeCell ref="C22:C23"/>
    <mergeCell ref="D22:D23"/>
    <mergeCell ref="E22:E24"/>
    <mergeCell ref="G22:H22"/>
    <mergeCell ref="I22:J22"/>
    <mergeCell ref="G23:H23"/>
    <mergeCell ref="I23:J23"/>
    <mergeCell ref="G24:H24"/>
    <mergeCell ref="I24:J24"/>
    <mergeCell ref="K25:K27"/>
    <mergeCell ref="L25:L27"/>
    <mergeCell ref="M25:M27"/>
    <mergeCell ref="N25:N27"/>
    <mergeCell ref="O25:O27"/>
    <mergeCell ref="P25:P27"/>
    <mergeCell ref="B25:B27"/>
    <mergeCell ref="C25:C26"/>
    <mergeCell ref="D25:D26"/>
    <mergeCell ref="E25:E27"/>
    <mergeCell ref="G25:H25"/>
    <mergeCell ref="I25:J25"/>
    <mergeCell ref="G26:H26"/>
    <mergeCell ref="I26:J26"/>
    <mergeCell ref="G27:H27"/>
    <mergeCell ref="I27:J27"/>
    <mergeCell ref="K28:K30"/>
    <mergeCell ref="L28:L30"/>
    <mergeCell ref="M28:M30"/>
    <mergeCell ref="N28:N30"/>
    <mergeCell ref="O28:O30"/>
    <mergeCell ref="P28:P30"/>
    <mergeCell ref="B28:B30"/>
    <mergeCell ref="C28:C29"/>
    <mergeCell ref="D28:D29"/>
    <mergeCell ref="E28:E30"/>
    <mergeCell ref="G28:H28"/>
    <mergeCell ref="I28:J28"/>
    <mergeCell ref="G29:H29"/>
    <mergeCell ref="I29:J29"/>
    <mergeCell ref="G30:H30"/>
    <mergeCell ref="I30:J30"/>
    <mergeCell ref="K31:K33"/>
    <mergeCell ref="L31:L33"/>
    <mergeCell ref="M31:M33"/>
    <mergeCell ref="N31:N33"/>
    <mergeCell ref="O31:O33"/>
    <mergeCell ref="P31:P33"/>
    <mergeCell ref="B31:B33"/>
    <mergeCell ref="C31:C32"/>
    <mergeCell ref="D31:D32"/>
    <mergeCell ref="E31:E33"/>
    <mergeCell ref="G31:H31"/>
    <mergeCell ref="I31:J31"/>
    <mergeCell ref="G32:H32"/>
    <mergeCell ref="I32:J32"/>
    <mergeCell ref="G33:H33"/>
    <mergeCell ref="I33:J33"/>
    <mergeCell ref="K34:K36"/>
    <mergeCell ref="L34:L36"/>
    <mergeCell ref="M34:M36"/>
    <mergeCell ref="N34:N36"/>
    <mergeCell ref="O34:O36"/>
    <mergeCell ref="P34:P36"/>
    <mergeCell ref="B34:B36"/>
    <mergeCell ref="C34:C35"/>
    <mergeCell ref="D34:D35"/>
    <mergeCell ref="E34:E36"/>
    <mergeCell ref="G34:H34"/>
    <mergeCell ref="I34:J34"/>
    <mergeCell ref="G35:H35"/>
    <mergeCell ref="I35:J35"/>
    <mergeCell ref="G36:H36"/>
    <mergeCell ref="I36:J36"/>
    <mergeCell ref="K37:K39"/>
    <mergeCell ref="L37:L39"/>
    <mergeCell ref="M37:M39"/>
    <mergeCell ref="N37:N39"/>
    <mergeCell ref="O37:O39"/>
    <mergeCell ref="P37:P39"/>
    <mergeCell ref="B37:B39"/>
    <mergeCell ref="C37:C38"/>
    <mergeCell ref="D37:D38"/>
    <mergeCell ref="E37:E39"/>
    <mergeCell ref="G37:H37"/>
    <mergeCell ref="I37:J37"/>
    <mergeCell ref="G38:H38"/>
    <mergeCell ref="I38:J38"/>
    <mergeCell ref="G39:H39"/>
    <mergeCell ref="I39:J39"/>
    <mergeCell ref="K40:K42"/>
    <mergeCell ref="L40:L42"/>
    <mergeCell ref="M40:M42"/>
    <mergeCell ref="N40:N42"/>
    <mergeCell ref="O40:O42"/>
    <mergeCell ref="P40:P42"/>
    <mergeCell ref="B40:B42"/>
    <mergeCell ref="C40:C41"/>
    <mergeCell ref="D40:D41"/>
    <mergeCell ref="E40:E42"/>
    <mergeCell ref="G40:H40"/>
    <mergeCell ref="I40:J40"/>
    <mergeCell ref="G41:H41"/>
    <mergeCell ref="I41:J41"/>
    <mergeCell ref="G42:H42"/>
    <mergeCell ref="I42:J42"/>
    <mergeCell ref="K43:K45"/>
    <mergeCell ref="L43:L45"/>
    <mergeCell ref="M43:M45"/>
    <mergeCell ref="N43:N45"/>
    <mergeCell ref="O43:O45"/>
    <mergeCell ref="P43:P45"/>
    <mergeCell ref="B43:B45"/>
    <mergeCell ref="C43:C44"/>
    <mergeCell ref="D43:D44"/>
    <mergeCell ref="E43:E45"/>
    <mergeCell ref="G43:H43"/>
    <mergeCell ref="I43:J43"/>
    <mergeCell ref="G44:H44"/>
    <mergeCell ref="I44:J44"/>
    <mergeCell ref="G45:H45"/>
    <mergeCell ref="I45:J45"/>
    <mergeCell ref="K46:K48"/>
    <mergeCell ref="L46:L48"/>
    <mergeCell ref="M46:M48"/>
    <mergeCell ref="N46:N48"/>
    <mergeCell ref="O46:O48"/>
    <mergeCell ref="P46:P48"/>
    <mergeCell ref="B46:B48"/>
    <mergeCell ref="C46:C47"/>
    <mergeCell ref="D46:D47"/>
    <mergeCell ref="E46:E48"/>
    <mergeCell ref="G46:H46"/>
    <mergeCell ref="I46:J46"/>
    <mergeCell ref="G47:H47"/>
    <mergeCell ref="I47:J47"/>
    <mergeCell ref="G48:H48"/>
    <mergeCell ref="I48:J48"/>
    <mergeCell ref="K49:K51"/>
    <mergeCell ref="L49:L51"/>
    <mergeCell ref="M49:M51"/>
    <mergeCell ref="N49:N51"/>
    <mergeCell ref="O49:O51"/>
    <mergeCell ref="P49:P51"/>
    <mergeCell ref="B49:B51"/>
    <mergeCell ref="C49:C50"/>
    <mergeCell ref="D49:D50"/>
    <mergeCell ref="E49:E51"/>
    <mergeCell ref="G49:H49"/>
    <mergeCell ref="I49:J49"/>
    <mergeCell ref="G50:H50"/>
    <mergeCell ref="I50:J50"/>
    <mergeCell ref="G51:H51"/>
    <mergeCell ref="I51:J51"/>
    <mergeCell ref="K52:K54"/>
    <mergeCell ref="L52:L54"/>
    <mergeCell ref="M52:M54"/>
    <mergeCell ref="N52:N54"/>
    <mergeCell ref="O52:O54"/>
    <mergeCell ref="P52:P54"/>
    <mergeCell ref="B52:B54"/>
    <mergeCell ref="C52:C53"/>
    <mergeCell ref="D52:D53"/>
    <mergeCell ref="E52:E54"/>
    <mergeCell ref="G52:H52"/>
    <mergeCell ref="I52:J52"/>
    <mergeCell ref="G53:H53"/>
    <mergeCell ref="I53:J53"/>
    <mergeCell ref="G54:H54"/>
    <mergeCell ref="I54:J54"/>
    <mergeCell ref="K55:K57"/>
    <mergeCell ref="L55:L57"/>
    <mergeCell ref="M55:M57"/>
    <mergeCell ref="N55:N57"/>
    <mergeCell ref="O55:O57"/>
    <mergeCell ref="P55:P57"/>
    <mergeCell ref="B55:B57"/>
    <mergeCell ref="C55:C56"/>
    <mergeCell ref="D55:D56"/>
    <mergeCell ref="E55:E57"/>
    <mergeCell ref="G55:H55"/>
    <mergeCell ref="I55:J55"/>
    <mergeCell ref="G56:H56"/>
    <mergeCell ref="I56:J56"/>
    <mergeCell ref="G57:H57"/>
    <mergeCell ref="I57:J57"/>
    <mergeCell ref="K58:K60"/>
    <mergeCell ref="L58:L60"/>
    <mergeCell ref="M58:M60"/>
    <mergeCell ref="N58:N60"/>
    <mergeCell ref="O58:O60"/>
    <mergeCell ref="P58:P60"/>
    <mergeCell ref="B58:B60"/>
    <mergeCell ref="C58:C59"/>
    <mergeCell ref="D58:D59"/>
    <mergeCell ref="E58:E60"/>
    <mergeCell ref="G58:H58"/>
    <mergeCell ref="I58:J58"/>
    <mergeCell ref="G59:H59"/>
    <mergeCell ref="I59:J59"/>
    <mergeCell ref="G60:H60"/>
    <mergeCell ref="I60:J60"/>
    <mergeCell ref="K61:K63"/>
    <mergeCell ref="L61:L63"/>
    <mergeCell ref="M61:M63"/>
    <mergeCell ref="N61:N63"/>
    <mergeCell ref="O61:O63"/>
    <mergeCell ref="P61:P63"/>
    <mergeCell ref="B61:B63"/>
    <mergeCell ref="C61:C62"/>
    <mergeCell ref="D61:D62"/>
    <mergeCell ref="E61:E63"/>
    <mergeCell ref="G61:H61"/>
    <mergeCell ref="I61:J61"/>
    <mergeCell ref="G62:H62"/>
    <mergeCell ref="I62:J62"/>
    <mergeCell ref="G63:H63"/>
    <mergeCell ref="I63:J63"/>
    <mergeCell ref="K64:K66"/>
    <mergeCell ref="L64:L66"/>
    <mergeCell ref="M64:M66"/>
    <mergeCell ref="N64:N66"/>
    <mergeCell ref="O64:O66"/>
    <mergeCell ref="P64:P66"/>
    <mergeCell ref="B64:B66"/>
    <mergeCell ref="C64:C65"/>
    <mergeCell ref="D64:D65"/>
    <mergeCell ref="E64:E66"/>
    <mergeCell ref="G64:H64"/>
    <mergeCell ref="I64:J64"/>
    <mergeCell ref="G65:H65"/>
    <mergeCell ref="I65:J65"/>
    <mergeCell ref="G66:H66"/>
    <mergeCell ref="I66:J66"/>
    <mergeCell ref="K67:K69"/>
    <mergeCell ref="L67:L69"/>
    <mergeCell ref="M67:M69"/>
    <mergeCell ref="N67:N69"/>
    <mergeCell ref="O67:O69"/>
    <mergeCell ref="P67:P69"/>
    <mergeCell ref="B67:B69"/>
    <mergeCell ref="C67:C68"/>
    <mergeCell ref="D67:D68"/>
    <mergeCell ref="E67:E69"/>
    <mergeCell ref="G67:H67"/>
    <mergeCell ref="I67:J67"/>
    <mergeCell ref="G68:H68"/>
    <mergeCell ref="I68:J68"/>
    <mergeCell ref="G69:H69"/>
    <mergeCell ref="I69:J69"/>
    <mergeCell ref="K70:K72"/>
    <mergeCell ref="L70:L72"/>
    <mergeCell ref="M70:M72"/>
    <mergeCell ref="N70:N72"/>
    <mergeCell ref="O70:O72"/>
    <mergeCell ref="P70:P72"/>
    <mergeCell ref="B70:B72"/>
    <mergeCell ref="C70:C71"/>
    <mergeCell ref="D70:D71"/>
    <mergeCell ref="E70:E72"/>
    <mergeCell ref="G70:H70"/>
    <mergeCell ref="I70:J70"/>
    <mergeCell ref="G71:H71"/>
    <mergeCell ref="I71:J71"/>
    <mergeCell ref="G72:H72"/>
    <mergeCell ref="I72:J72"/>
    <mergeCell ref="G76:H76"/>
    <mergeCell ref="I76:J76"/>
    <mergeCell ref="G77:H77"/>
    <mergeCell ref="I77:J77"/>
    <mergeCell ref="C78:C82"/>
    <mergeCell ref="D78:D82"/>
    <mergeCell ref="G78:H78"/>
    <mergeCell ref="I78:J78"/>
    <mergeCell ref="G79:H79"/>
    <mergeCell ref="I79:J79"/>
    <mergeCell ref="C73:C77"/>
    <mergeCell ref="D73:D77"/>
    <mergeCell ref="E73:E82"/>
    <mergeCell ref="G73:H73"/>
    <mergeCell ref="I73:J73"/>
    <mergeCell ref="G74:H74"/>
    <mergeCell ref="I74:J74"/>
    <mergeCell ref="G75:H75"/>
    <mergeCell ref="I75:J75"/>
    <mergeCell ref="B83:J84"/>
    <mergeCell ref="O83:O84"/>
    <mergeCell ref="P83:P84"/>
    <mergeCell ref="B85:P85"/>
    <mergeCell ref="B86:F86"/>
    <mergeCell ref="G86:L86"/>
    <mergeCell ref="M86:P86"/>
    <mergeCell ref="G80:H80"/>
    <mergeCell ref="I80:J80"/>
    <mergeCell ref="G81:H81"/>
    <mergeCell ref="I81:J81"/>
    <mergeCell ref="G82:H82"/>
    <mergeCell ref="I82:J82"/>
    <mergeCell ref="K73:K82"/>
    <mergeCell ref="L73:L82"/>
    <mergeCell ref="M73:M82"/>
    <mergeCell ref="N73:N82"/>
    <mergeCell ref="O73:O82"/>
    <mergeCell ref="P73:P82"/>
    <mergeCell ref="B73:B82"/>
    <mergeCell ref="B87:I92"/>
    <mergeCell ref="J87:P87"/>
    <mergeCell ref="K88:P88"/>
    <mergeCell ref="J89:P89"/>
    <mergeCell ref="J90:N90"/>
    <mergeCell ref="O90:P90"/>
    <mergeCell ref="J91:N91"/>
    <mergeCell ref="O91:P91"/>
    <mergeCell ref="J92:P92"/>
    <mergeCell ref="B97:P97"/>
    <mergeCell ref="A98:C98"/>
    <mergeCell ref="D98:I98"/>
    <mergeCell ref="J98:K98"/>
    <mergeCell ref="L98:P98"/>
    <mergeCell ref="B93:P93"/>
    <mergeCell ref="B94:P94"/>
    <mergeCell ref="B95:F95"/>
    <mergeCell ref="G95:L95"/>
    <mergeCell ref="M95:P95"/>
    <mergeCell ref="B96:F96"/>
    <mergeCell ref="G96:L96"/>
    <mergeCell ref="M96:P96"/>
  </mergeCells>
  <printOptions horizontalCentered="1"/>
  <pageMargins left="0.35433070866141736" right="0.23622047244094491" top="0.74803149606299213" bottom="0.74803149606299213" header="0.19685039370078741" footer="0.31496062992125984"/>
  <pageSetup scale="76" fitToHeight="0" orientation="portrait" r:id="rId1"/>
  <headerFooter>
    <oddHeader>&amp;C&amp;"-,Negrita Cursiva"&amp;12Protocolo integrado de aforo en ríos de montaña 
Universidad Nacional de Colombia-Sede Manizales</oddHeader>
  </headerFooter>
  <rowBreaks count="1" manualBreakCount="1">
    <brk id="60" min="1" max="15" man="1"/>
  </rowBreaks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12</vt:i4>
      </vt:variant>
    </vt:vector>
  </HeadingPairs>
  <TitlesOfParts>
    <vt:vector size="19" baseType="lpstr">
      <vt:lpstr>Planta y sección típica</vt:lpstr>
      <vt:lpstr>Aforo 1</vt:lpstr>
      <vt:lpstr>Aforo 2</vt:lpstr>
      <vt:lpstr>Aforo 3</vt:lpstr>
      <vt:lpstr>Aforo 4</vt:lpstr>
      <vt:lpstr>Aforo 5</vt:lpstr>
      <vt:lpstr>Aforo 6</vt:lpstr>
      <vt:lpstr>'Aforo 1'!Área_de_impresión</vt:lpstr>
      <vt:lpstr>'Aforo 2'!Área_de_impresión</vt:lpstr>
      <vt:lpstr>'Aforo 3'!Área_de_impresión</vt:lpstr>
      <vt:lpstr>'Aforo 4'!Área_de_impresión</vt:lpstr>
      <vt:lpstr>'Aforo 5'!Área_de_impresión</vt:lpstr>
      <vt:lpstr>'Aforo 6'!Área_de_impresión</vt:lpstr>
      <vt:lpstr>'Aforo 1'!Títulos_a_imprimir</vt:lpstr>
      <vt:lpstr>'Aforo 2'!Títulos_a_imprimir</vt:lpstr>
      <vt:lpstr>'Aforo 3'!Títulos_a_imprimir</vt:lpstr>
      <vt:lpstr>'Aforo 4'!Títulos_a_imprimir</vt:lpstr>
      <vt:lpstr>'Aforo 5'!Títulos_a_imprimir</vt:lpstr>
      <vt:lpstr>'Aforo 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2019-05-16T20:52:11Z</dcterms:modified>
</cp:coreProperties>
</file>