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ocumentos\INFORME AFOROS\INFORMACIÓN PAGINA WEB1\"/>
    </mc:Choice>
  </mc:AlternateContent>
  <bookViews>
    <workbookView xWindow="0" yWindow="0" windowWidth="11970" windowHeight="4710" firstSheet="1" activeTab="2"/>
  </bookViews>
  <sheets>
    <sheet name="Planta y sección típica" sheetId="1" r:id="rId1"/>
    <sheet name="Aforo 1" sheetId="27" r:id="rId2"/>
    <sheet name="Aforo 2" sheetId="28" r:id="rId3"/>
    <sheet name="Aforo 3" sheetId="29" r:id="rId4"/>
    <sheet name="Aforo 4" sheetId="30" r:id="rId5"/>
  </sheets>
  <definedNames>
    <definedName name="_xlnm.Print_Area" localSheetId="1">'Aforo 1'!$B$1:$P$103</definedName>
    <definedName name="_xlnm.Print_Area" localSheetId="2">'Aforo 2'!$B$1:$P$108</definedName>
    <definedName name="_xlnm.Print_Area" localSheetId="3">'Aforo 3'!$B$1:$P$108</definedName>
    <definedName name="_xlnm.Print_Area" localSheetId="4">'Aforo 4'!$B$1:$P$118</definedName>
    <definedName name="_xlnm.Print_Titles" localSheetId="1">'Aforo 1'!$16:$17</definedName>
    <definedName name="_xlnm.Print_Titles" localSheetId="2">'Aforo 2'!$16:$17</definedName>
    <definedName name="_xlnm.Print_Titles" localSheetId="3">'Aforo 3'!$16:$17</definedName>
    <definedName name="_xlnm.Print_Titles" localSheetId="4">'Aforo 4'!$16:$17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07" i="30" l="1"/>
  <c r="O106" i="30"/>
  <c r="G101" i="30"/>
  <c r="G100" i="30"/>
  <c r="G99" i="30"/>
  <c r="G97" i="30"/>
  <c r="D97" i="30"/>
  <c r="G95" i="30"/>
  <c r="G94" i="30"/>
  <c r="G93" i="30"/>
  <c r="K92" i="30"/>
  <c r="E92" i="30"/>
  <c r="G102" i="30" s="1"/>
  <c r="D92" i="30"/>
  <c r="B92" i="30"/>
  <c r="G83" i="30"/>
  <c r="G82" i="30"/>
  <c r="G81" i="30"/>
  <c r="G80" i="30"/>
  <c r="K79" i="30"/>
  <c r="G78" i="30"/>
  <c r="G77" i="30"/>
  <c r="G76" i="30"/>
  <c r="G75" i="30"/>
  <c r="K74" i="30"/>
  <c r="G73" i="30"/>
  <c r="G72" i="30"/>
  <c r="G71" i="30"/>
  <c r="G70" i="30"/>
  <c r="K69" i="30"/>
  <c r="G68" i="30"/>
  <c r="G67" i="30"/>
  <c r="G66" i="30"/>
  <c r="G65" i="30"/>
  <c r="K64" i="30"/>
  <c r="G63" i="30"/>
  <c r="G62" i="30"/>
  <c r="G61" i="30"/>
  <c r="G60" i="30"/>
  <c r="K59" i="30"/>
  <c r="G58" i="30"/>
  <c r="G57" i="30"/>
  <c r="G56" i="30"/>
  <c r="G55" i="30"/>
  <c r="K54" i="30"/>
  <c r="G53" i="30"/>
  <c r="G52" i="30"/>
  <c r="G51" i="30"/>
  <c r="G50" i="30"/>
  <c r="K49" i="30"/>
  <c r="G48" i="30"/>
  <c r="G47" i="30"/>
  <c r="G46" i="30"/>
  <c r="G45" i="30"/>
  <c r="K44" i="30"/>
  <c r="G43" i="30"/>
  <c r="G42" i="30"/>
  <c r="G41" i="30"/>
  <c r="G40" i="30"/>
  <c r="K39" i="30"/>
  <c r="G38" i="30"/>
  <c r="G37" i="30"/>
  <c r="G36" i="30"/>
  <c r="G35" i="30"/>
  <c r="G33" i="30"/>
  <c r="G32" i="30"/>
  <c r="G31" i="30"/>
  <c r="G30" i="30"/>
  <c r="K29" i="30"/>
  <c r="G28" i="30"/>
  <c r="G27" i="30"/>
  <c r="G26" i="30"/>
  <c r="G25" i="30"/>
  <c r="L24" i="30"/>
  <c r="K24" i="30"/>
  <c r="M24" i="30" s="1"/>
  <c r="C24" i="30"/>
  <c r="C29" i="30" s="1"/>
  <c r="G23" i="30"/>
  <c r="G22" i="30"/>
  <c r="G21" i="30"/>
  <c r="G20" i="30"/>
  <c r="M19" i="30"/>
  <c r="L19" i="30"/>
  <c r="K19" i="30"/>
  <c r="C19" i="30"/>
  <c r="C92" i="30" l="1"/>
  <c r="C34" i="30"/>
  <c r="L29" i="30"/>
  <c r="G96" i="30"/>
  <c r="G98" i="30"/>
  <c r="C97" i="30" l="1"/>
  <c r="L92" i="30" s="1"/>
  <c r="M92" i="30" s="1"/>
  <c r="C39" i="30"/>
  <c r="M29" i="30"/>
  <c r="L39" i="30" l="1"/>
  <c r="C44" i="30"/>
  <c r="C49" i="30" l="1"/>
  <c r="L44" i="30"/>
  <c r="M44" i="30" s="1"/>
  <c r="M39" i="30"/>
  <c r="L49" i="30" l="1"/>
  <c r="M49" i="30" s="1"/>
  <c r="C54" i="30"/>
  <c r="L54" i="30" l="1"/>
  <c r="M54" i="30" s="1"/>
  <c r="C59" i="30"/>
  <c r="L59" i="30" l="1"/>
  <c r="M59" i="30" s="1"/>
  <c r="C64" i="30"/>
  <c r="C69" i="30" l="1"/>
  <c r="L64" i="30"/>
  <c r="M64" i="30" s="1"/>
  <c r="L69" i="30" l="1"/>
  <c r="M69" i="30" s="1"/>
  <c r="C74" i="30"/>
  <c r="L74" i="30" l="1"/>
  <c r="M74" i="30" s="1"/>
  <c r="C79" i="30"/>
  <c r="L79" i="30" s="1"/>
  <c r="M79" i="30" l="1"/>
  <c r="L103" i="30"/>
  <c r="M103" i="30" l="1"/>
  <c r="K103" i="30" l="1"/>
  <c r="N19" i="30"/>
  <c r="N24" i="30"/>
  <c r="N92" i="30"/>
  <c r="N29" i="30"/>
  <c r="N39" i="30"/>
  <c r="N44" i="30"/>
  <c r="N49" i="30"/>
  <c r="N54" i="30"/>
  <c r="N59" i="30"/>
  <c r="N64" i="30"/>
  <c r="N69" i="30"/>
  <c r="N74" i="30"/>
  <c r="N79" i="30"/>
  <c r="N103" i="30" l="1"/>
  <c r="O97" i="29" l="1"/>
  <c r="O96" i="29"/>
  <c r="G91" i="29"/>
  <c r="G90" i="29"/>
  <c r="G89" i="29"/>
  <c r="G87" i="29"/>
  <c r="D87" i="29"/>
  <c r="G85" i="29"/>
  <c r="G84" i="29"/>
  <c r="G83" i="29"/>
  <c r="K82" i="29"/>
  <c r="E82" i="29"/>
  <c r="G92" i="29" s="1"/>
  <c r="D82" i="29"/>
  <c r="G73" i="29"/>
  <c r="G72" i="29"/>
  <c r="G71" i="29"/>
  <c r="G70" i="29"/>
  <c r="K69" i="29"/>
  <c r="G68" i="29"/>
  <c r="G67" i="29"/>
  <c r="G66" i="29"/>
  <c r="G65" i="29"/>
  <c r="K64" i="29"/>
  <c r="G63" i="29"/>
  <c r="G62" i="29"/>
  <c r="G61" i="29"/>
  <c r="G60" i="29"/>
  <c r="G58" i="29"/>
  <c r="G57" i="29"/>
  <c r="G56" i="29"/>
  <c r="G55" i="29"/>
  <c r="K54" i="29"/>
  <c r="G53" i="29"/>
  <c r="G52" i="29"/>
  <c r="G51" i="29"/>
  <c r="G50" i="29"/>
  <c r="K49" i="29"/>
  <c r="G48" i="29"/>
  <c r="G47" i="29"/>
  <c r="G46" i="29"/>
  <c r="G45" i="29"/>
  <c r="K44" i="29"/>
  <c r="G43" i="29"/>
  <c r="G42" i="29"/>
  <c r="G41" i="29"/>
  <c r="G40" i="29"/>
  <c r="K39" i="29"/>
  <c r="G38" i="29"/>
  <c r="G37" i="29"/>
  <c r="G36" i="29"/>
  <c r="G35" i="29"/>
  <c r="K34" i="29"/>
  <c r="G33" i="29"/>
  <c r="G32" i="29"/>
  <c r="G31" i="29"/>
  <c r="G30" i="29"/>
  <c r="K29" i="29"/>
  <c r="G28" i="29"/>
  <c r="G27" i="29"/>
  <c r="G26" i="29"/>
  <c r="G25" i="29"/>
  <c r="K24" i="29"/>
  <c r="G23" i="29"/>
  <c r="G22" i="29"/>
  <c r="G21" i="29"/>
  <c r="G20" i="29"/>
  <c r="K19" i="29"/>
  <c r="C18" i="29"/>
  <c r="C19" i="29" s="1"/>
  <c r="L19" i="29" l="1"/>
  <c r="C24" i="29"/>
  <c r="G86" i="29"/>
  <c r="G88" i="29"/>
  <c r="M19" i="29" l="1"/>
  <c r="C29" i="29"/>
  <c r="L24" i="29"/>
  <c r="M24" i="29" s="1"/>
  <c r="C34" i="29" l="1"/>
  <c r="L29" i="29"/>
  <c r="M29" i="29" s="1"/>
  <c r="C39" i="29" l="1"/>
  <c r="L34" i="29"/>
  <c r="M34" i="29" l="1"/>
  <c r="L39" i="29"/>
  <c r="M39" i="29" s="1"/>
  <c r="C44" i="29"/>
  <c r="C49" i="29" l="1"/>
  <c r="L44" i="29"/>
  <c r="M44" i="29" s="1"/>
  <c r="L49" i="29" l="1"/>
  <c r="M49" i="29" s="1"/>
  <c r="C54" i="29"/>
  <c r="C82" i="29" l="1"/>
  <c r="C59" i="29"/>
  <c r="L54" i="29"/>
  <c r="M54" i="29" s="1"/>
  <c r="C87" i="29" l="1"/>
  <c r="L82" i="29" s="1"/>
  <c r="C64" i="29"/>
  <c r="M82" i="29" l="1"/>
  <c r="L64" i="29"/>
  <c r="M64" i="29" s="1"/>
  <c r="C69" i="29"/>
  <c r="L69" i="29" s="1"/>
  <c r="M69" i="29" s="1"/>
  <c r="L93" i="29" l="1"/>
  <c r="N82" i="29"/>
  <c r="M93" i="29"/>
  <c r="N64" i="29" s="1"/>
  <c r="K93" i="29" l="1"/>
  <c r="N24" i="29"/>
  <c r="N19" i="29"/>
  <c r="N29" i="29"/>
  <c r="N39" i="29"/>
  <c r="N34" i="29"/>
  <c r="N44" i="29"/>
  <c r="N49" i="29"/>
  <c r="N54" i="29"/>
  <c r="N69" i="29"/>
  <c r="N93" i="29" l="1"/>
  <c r="O97" i="28" l="1"/>
  <c r="O96" i="28"/>
  <c r="G92" i="28"/>
  <c r="G91" i="28"/>
  <c r="G90" i="28"/>
  <c r="G89" i="28"/>
  <c r="G88" i="28"/>
  <c r="G87" i="28"/>
  <c r="G86" i="28"/>
  <c r="G85" i="28"/>
  <c r="G84" i="28"/>
  <c r="G83" i="28"/>
  <c r="L82" i="28"/>
  <c r="K82" i="28"/>
  <c r="M82" i="28" s="1"/>
  <c r="G73" i="28"/>
  <c r="G72" i="28"/>
  <c r="G71" i="28"/>
  <c r="G70" i="28"/>
  <c r="K69" i="28"/>
  <c r="G68" i="28"/>
  <c r="G67" i="28"/>
  <c r="G66" i="28"/>
  <c r="G65" i="28"/>
  <c r="K64" i="28"/>
  <c r="G63" i="28"/>
  <c r="G62" i="28"/>
  <c r="G61" i="28"/>
  <c r="G60" i="28"/>
  <c r="K59" i="28"/>
  <c r="G58" i="28"/>
  <c r="G57" i="28"/>
  <c r="G56" i="28"/>
  <c r="G55" i="28"/>
  <c r="K54" i="28"/>
  <c r="G53" i="28"/>
  <c r="G52" i="28"/>
  <c r="G51" i="28"/>
  <c r="G50" i="28"/>
  <c r="K49" i="28"/>
  <c r="G48" i="28"/>
  <c r="G47" i="28"/>
  <c r="G46" i="28"/>
  <c r="G45" i="28"/>
  <c r="K44" i="28"/>
  <c r="G43" i="28"/>
  <c r="G42" i="28"/>
  <c r="G41" i="28"/>
  <c r="G40" i="28"/>
  <c r="K39" i="28"/>
  <c r="G38" i="28"/>
  <c r="G37" i="28"/>
  <c r="G36" i="28"/>
  <c r="G35" i="28"/>
  <c r="G33" i="28"/>
  <c r="G32" i="28"/>
  <c r="G31" i="28"/>
  <c r="G30" i="28"/>
  <c r="K29" i="28"/>
  <c r="G28" i="28"/>
  <c r="G27" i="28"/>
  <c r="G26" i="28"/>
  <c r="G25" i="28"/>
  <c r="K24" i="28"/>
  <c r="G23" i="28"/>
  <c r="G22" i="28"/>
  <c r="G21" i="28"/>
  <c r="G20" i="28"/>
  <c r="K19" i="28"/>
  <c r="C18" i="28"/>
  <c r="C19" i="28" s="1"/>
  <c r="L19" i="28" l="1"/>
  <c r="C24" i="28"/>
  <c r="C29" i="28" l="1"/>
  <c r="L24" i="28"/>
  <c r="M24" i="28" s="1"/>
  <c r="M19" i="28"/>
  <c r="L29" i="28" l="1"/>
  <c r="M29" i="28" s="1"/>
  <c r="C34" i="28"/>
  <c r="C39" i="28" s="1"/>
  <c r="L39" i="28" l="1"/>
  <c r="C44" i="28"/>
  <c r="C49" i="28" l="1"/>
  <c r="L44" i="28"/>
  <c r="M44" i="28" s="1"/>
  <c r="M39" i="28"/>
  <c r="L49" i="28" l="1"/>
  <c r="C54" i="28"/>
  <c r="M49" i="28" l="1"/>
  <c r="L54" i="28"/>
  <c r="M54" i="28" s="1"/>
  <c r="C59" i="28"/>
  <c r="L59" i="28" l="1"/>
  <c r="M59" i="28" s="1"/>
  <c r="C64" i="28"/>
  <c r="C69" i="28" l="1"/>
  <c r="L69" i="28" s="1"/>
  <c r="L64" i="28"/>
  <c r="M64" i="28" s="1"/>
  <c r="M69" i="28" l="1"/>
  <c r="L93" i="28"/>
  <c r="M93" i="28" l="1"/>
  <c r="K93" i="28" l="1"/>
  <c r="N82" i="28"/>
  <c r="N19" i="28"/>
  <c r="N24" i="28"/>
  <c r="N29" i="28"/>
  <c r="N39" i="28"/>
  <c r="N44" i="28"/>
  <c r="N49" i="28"/>
  <c r="N54" i="28"/>
  <c r="N59" i="28"/>
  <c r="N64" i="28"/>
  <c r="N69" i="28"/>
  <c r="N93" i="28" l="1"/>
  <c r="O92" i="27" l="1"/>
  <c r="O91" i="27"/>
  <c r="G87" i="27"/>
  <c r="G86" i="27"/>
  <c r="G85" i="27"/>
  <c r="G84" i="27"/>
  <c r="G83" i="27"/>
  <c r="G82" i="27"/>
  <c r="G81" i="27"/>
  <c r="G80" i="27"/>
  <c r="G79" i="27"/>
  <c r="G78" i="27"/>
  <c r="L77" i="27"/>
  <c r="K77" i="27"/>
  <c r="M77" i="27" s="1"/>
  <c r="G68" i="27"/>
  <c r="G67" i="27"/>
  <c r="G66" i="27"/>
  <c r="G65" i="27"/>
  <c r="K64" i="27"/>
  <c r="G63" i="27"/>
  <c r="G62" i="27"/>
  <c r="G61" i="27"/>
  <c r="G60" i="27"/>
  <c r="K59" i="27"/>
  <c r="G58" i="27"/>
  <c r="G57" i="27"/>
  <c r="G56" i="27"/>
  <c r="G55" i="27"/>
  <c r="G53" i="27"/>
  <c r="G52" i="27"/>
  <c r="G51" i="27"/>
  <c r="G50" i="27"/>
  <c r="K49" i="27"/>
  <c r="G48" i="27"/>
  <c r="G47" i="27"/>
  <c r="G46" i="27"/>
  <c r="G45" i="27"/>
  <c r="K44" i="27"/>
  <c r="G43" i="27"/>
  <c r="G42" i="27"/>
  <c r="G41" i="27"/>
  <c r="G40" i="27"/>
  <c r="K39" i="27"/>
  <c r="G38" i="27"/>
  <c r="G37" i="27"/>
  <c r="G36" i="27"/>
  <c r="G35" i="27"/>
  <c r="K34" i="27"/>
  <c r="G33" i="27"/>
  <c r="G32" i="27"/>
  <c r="G31" i="27"/>
  <c r="G30" i="27"/>
  <c r="K29" i="27"/>
  <c r="G28" i="27"/>
  <c r="G27" i="27"/>
  <c r="G26" i="27"/>
  <c r="G25" i="27"/>
  <c r="K24" i="27"/>
  <c r="G23" i="27"/>
  <c r="G22" i="27"/>
  <c r="G21" i="27"/>
  <c r="G20" i="27"/>
  <c r="L19" i="27"/>
  <c r="K19" i="27"/>
  <c r="M19" i="27" s="1"/>
  <c r="C19" i="27"/>
  <c r="C24" i="27" s="1"/>
  <c r="C18" i="27"/>
  <c r="M24" i="27" l="1"/>
  <c r="L24" i="27"/>
  <c r="C29" i="27"/>
  <c r="L29" i="27" l="1"/>
  <c r="M29" i="27" s="1"/>
  <c r="C34" i="27"/>
  <c r="L34" i="27" l="1"/>
  <c r="M34" i="27" s="1"/>
  <c r="C39" i="27"/>
  <c r="C44" i="27" l="1"/>
  <c r="L39" i="27"/>
  <c r="M39" i="27" s="1"/>
  <c r="L44" i="27" l="1"/>
  <c r="M44" i="27" s="1"/>
  <c r="C49" i="27"/>
  <c r="L49" i="27" l="1"/>
  <c r="M49" i="27" s="1"/>
  <c r="C54" i="27"/>
  <c r="C59" i="27" s="1"/>
  <c r="C64" i="27" l="1"/>
  <c r="L64" i="27" s="1"/>
  <c r="L59" i="27"/>
  <c r="M59" i="27" s="1"/>
  <c r="M64" i="27" l="1"/>
  <c r="L88" i="27"/>
  <c r="M88" i="27" l="1"/>
  <c r="K88" i="27" l="1"/>
  <c r="N19" i="27"/>
  <c r="N77" i="27"/>
  <c r="N24" i="27"/>
  <c r="N29" i="27"/>
  <c r="N34" i="27"/>
  <c r="N39" i="27"/>
  <c r="N44" i="27"/>
  <c r="N49" i="27"/>
  <c r="N59" i="27"/>
  <c r="N64" i="27"/>
  <c r="N88" i="27" l="1"/>
</calcChain>
</file>

<file path=xl/sharedStrings.xml><?xml version="1.0" encoding="utf-8"?>
<sst xmlns="http://schemas.openxmlformats.org/spreadsheetml/2006/main" count="672" uniqueCount="129">
  <si>
    <t>Fecha</t>
  </si>
  <si>
    <t xml:space="preserve">Aforo No. </t>
  </si>
  <si>
    <t>Proyecto</t>
  </si>
  <si>
    <t>Lugar medición</t>
  </si>
  <si>
    <t>Coordenadas:</t>
  </si>
  <si>
    <t>X</t>
  </si>
  <si>
    <t>OTT / MF Pro</t>
  </si>
  <si>
    <t>Datos de inicio del aforo</t>
  </si>
  <si>
    <t>Inicio desde:</t>
  </si>
  <si>
    <t>Margen Izquierda</t>
  </si>
  <si>
    <t>Margen Derecha</t>
  </si>
  <si>
    <t>Hora de inicio</t>
  </si>
  <si>
    <t>Nivel inicial [m]</t>
  </si>
  <si>
    <t>Temperatura del agua ( °C )</t>
  </si>
  <si>
    <t>Ancho sección (w) [m]</t>
  </si>
  <si>
    <t>Hora de finalización</t>
  </si>
  <si>
    <t>Nivel final [m]</t>
  </si>
  <si>
    <t>Hora de medida</t>
  </si>
  <si>
    <t xml:space="preserve">Ancho dovela (b) [m] </t>
  </si>
  <si>
    <t>Nomenclatura</t>
  </si>
  <si>
    <t>Dovela #</t>
  </si>
  <si>
    <t>Abscisa [m]</t>
  </si>
  <si>
    <t>y [m]</t>
  </si>
  <si>
    <t>Bq</t>
  </si>
  <si>
    <t>[m/seg]</t>
  </si>
  <si>
    <t>[m/s]</t>
  </si>
  <si>
    <t>[%]</t>
  </si>
  <si>
    <t>[s]</t>
  </si>
  <si>
    <t>pulg</t>
  </si>
  <si>
    <t>Formulas</t>
  </si>
  <si>
    <t>0.5y</t>
  </si>
  <si>
    <t>Superficial</t>
  </si>
  <si>
    <t xml:space="preserve">Se tomaron muestras de sedimentos en las dovelas #  _____ , _____ , ______ , ______ , _______ </t>
  </si>
  <si>
    <t>Folio</t>
  </si>
  <si>
    <t>Vmedia</t>
  </si>
  <si>
    <t>%</t>
  </si>
  <si>
    <t>Distancia del sensor al nivel del agua (m)</t>
  </si>
  <si>
    <t>REGISTRO FOTOGRÁFICO</t>
  </si>
  <si>
    <t>Realizado por</t>
  </si>
  <si>
    <t>Revisado por</t>
  </si>
  <si>
    <t>VISTA EN PLANTA</t>
  </si>
  <si>
    <t>SECCIÓN TRANSVERSAL</t>
  </si>
  <si>
    <r>
      <t>h</t>
    </r>
    <r>
      <rPr>
        <b/>
        <vertAlign val="subscript"/>
        <sz val="11"/>
        <color theme="1"/>
        <rFont val="Calibri"/>
        <family val="2"/>
        <scheme val="minor"/>
      </rPr>
      <t xml:space="preserve">i      </t>
    </r>
    <r>
      <rPr>
        <b/>
        <sz val="11"/>
        <color theme="1"/>
        <rFont val="Calibri"/>
        <family val="2"/>
        <scheme val="minor"/>
      </rPr>
      <t xml:space="preserve">  [m]</t>
    </r>
  </si>
  <si>
    <r>
      <t>y</t>
    </r>
    <r>
      <rPr>
        <b/>
        <vertAlign val="subscript"/>
        <sz val="11"/>
        <color theme="1"/>
        <rFont val="Calibri"/>
        <family val="2"/>
        <scheme val="minor"/>
      </rPr>
      <t xml:space="preserve">i   </t>
    </r>
    <r>
      <rPr>
        <b/>
        <sz val="11"/>
        <color theme="1"/>
        <rFont val="Calibri"/>
        <family val="2"/>
        <scheme val="minor"/>
      </rPr>
      <t>[m]</t>
    </r>
  </si>
  <si>
    <r>
      <t>V</t>
    </r>
    <r>
      <rPr>
        <b/>
        <vertAlign val="subscript"/>
        <sz val="11"/>
        <color theme="1"/>
        <rFont val="Calibri"/>
        <family val="2"/>
        <scheme val="minor"/>
      </rPr>
      <t>i</t>
    </r>
  </si>
  <si>
    <r>
      <t>A</t>
    </r>
    <r>
      <rPr>
        <b/>
        <vertAlign val="subscript"/>
        <sz val="11"/>
        <color theme="1"/>
        <rFont val="Calibri"/>
        <family val="2"/>
        <scheme val="minor"/>
      </rPr>
      <t>i</t>
    </r>
  </si>
  <si>
    <r>
      <t>Q</t>
    </r>
    <r>
      <rPr>
        <b/>
        <vertAlign val="subscript"/>
        <sz val="11"/>
        <color theme="1"/>
        <rFont val="Calibri"/>
        <family val="2"/>
        <scheme val="minor"/>
      </rPr>
      <t>i</t>
    </r>
  </si>
  <si>
    <r>
      <t>T</t>
    </r>
    <r>
      <rPr>
        <b/>
        <vertAlign val="subscript"/>
        <sz val="11"/>
        <color theme="1"/>
        <rFont val="Calibri"/>
        <family val="2"/>
        <scheme val="minor"/>
      </rPr>
      <t>ll</t>
    </r>
  </si>
  <si>
    <r>
      <t>[m</t>
    </r>
    <r>
      <rPr>
        <b/>
        <vertAlign val="superscript"/>
        <sz val="11"/>
        <color theme="1"/>
        <rFont val="Calibri"/>
        <family val="2"/>
        <scheme val="minor"/>
      </rPr>
      <t>2</t>
    </r>
    <r>
      <rPr>
        <b/>
        <sz val="11"/>
        <color theme="1"/>
        <rFont val="Calibri"/>
        <family val="2"/>
        <scheme val="minor"/>
      </rPr>
      <t>]</t>
    </r>
  </si>
  <si>
    <r>
      <t>[m</t>
    </r>
    <r>
      <rPr>
        <b/>
        <vertAlign val="superscript"/>
        <sz val="11"/>
        <color theme="1"/>
        <rFont val="Calibri"/>
        <family val="2"/>
        <scheme val="minor"/>
      </rPr>
      <t>3</t>
    </r>
    <r>
      <rPr>
        <b/>
        <sz val="11"/>
        <color theme="1"/>
        <rFont val="Calibri"/>
        <family val="2"/>
        <scheme val="minor"/>
      </rPr>
      <t>/s]</t>
    </r>
  </si>
  <si>
    <r>
      <t xml:space="preserve">At = </t>
    </r>
    <r>
      <rPr>
        <sz val="10"/>
        <color theme="1"/>
        <rFont val="Calibri"/>
        <family val="2"/>
      </rPr>
      <t>ΣAi</t>
    </r>
  </si>
  <si>
    <r>
      <t xml:space="preserve">Qt = </t>
    </r>
    <r>
      <rPr>
        <sz val="10"/>
        <color theme="1"/>
        <rFont val="Calibri"/>
        <family val="2"/>
      </rPr>
      <t>ΣQi</t>
    </r>
  </si>
  <si>
    <r>
      <t xml:space="preserve">Nivel del agua en el sensor (m) </t>
    </r>
    <r>
      <rPr>
        <vertAlign val="subscript"/>
        <sz val="9"/>
        <color theme="1"/>
        <rFont val="Calibri"/>
        <family val="2"/>
        <scheme val="minor"/>
      </rPr>
      <t>(Dato suministrado por el administrador de la red)</t>
    </r>
  </si>
  <si>
    <t xml:space="preserve">OBSERVACIONES: </t>
  </si>
  <si>
    <t>m.s.n.m.</t>
  </si>
  <si>
    <t>Equipo</t>
  </si>
  <si>
    <t>Molinete (**)</t>
  </si>
  <si>
    <t xml:space="preserve">Marca/Referencia </t>
  </si>
  <si>
    <t>Ecuación del molinete</t>
  </si>
  <si>
    <r>
      <t xml:space="preserve">Tiempo contador </t>
    </r>
    <r>
      <rPr>
        <b/>
        <sz val="10"/>
        <color theme="1"/>
        <rFont val="Calibri"/>
        <family val="2"/>
        <scheme val="minor"/>
      </rPr>
      <t xml:space="preserve">(tc) </t>
    </r>
    <r>
      <rPr>
        <sz val="10"/>
        <color theme="1"/>
        <rFont val="Calibri"/>
        <family val="2"/>
        <scheme val="minor"/>
      </rPr>
      <t>[s]</t>
    </r>
  </si>
  <si>
    <t>Hélice #</t>
  </si>
  <si>
    <t>Electromagnético</t>
  </si>
  <si>
    <t>Referencia de medida:</t>
  </si>
  <si>
    <t>Lecho del río</t>
  </si>
  <si>
    <t>Clima</t>
  </si>
  <si>
    <t>Superficie del agua</t>
  </si>
  <si>
    <t>Abscisa: Inicio Dovela # 1 (m)</t>
  </si>
  <si>
    <r>
      <rPr>
        <b/>
        <i/>
        <sz val="10"/>
        <rFont val="Calibri"/>
        <family val="2"/>
        <scheme val="minor"/>
      </rPr>
      <t>Vi</t>
    </r>
    <r>
      <rPr>
        <sz val="10"/>
        <rFont val="Calibri"/>
        <family val="2"/>
        <scheme val="minor"/>
      </rPr>
      <t>= Velocidad a cada yi</t>
    </r>
  </si>
  <si>
    <r>
      <rPr>
        <b/>
        <i/>
        <sz val="10"/>
        <rFont val="Calibri"/>
        <family val="2"/>
        <scheme val="minor"/>
      </rPr>
      <t>hi</t>
    </r>
    <r>
      <rPr>
        <sz val="10"/>
        <rFont val="Calibri"/>
        <family val="2"/>
        <scheme val="minor"/>
      </rPr>
      <t>= Profundidad correspondiente a cada abscisa</t>
    </r>
  </si>
  <si>
    <r>
      <rPr>
        <b/>
        <i/>
        <sz val="10"/>
        <rFont val="Calibri"/>
        <family val="2"/>
        <scheme val="minor"/>
      </rPr>
      <t>y</t>
    </r>
    <r>
      <rPr>
        <b/>
        <sz val="10"/>
        <rFont val="Calibri"/>
        <family val="2"/>
        <scheme val="minor"/>
      </rPr>
      <t>=</t>
    </r>
    <r>
      <rPr>
        <sz val="10"/>
        <rFont val="Calibri"/>
        <family val="2"/>
        <scheme val="minor"/>
      </rPr>
      <t xml:space="preserve"> Profundidad en la mitad dovela</t>
    </r>
  </si>
  <si>
    <r>
      <rPr>
        <b/>
        <i/>
        <sz val="10"/>
        <rFont val="Calibri"/>
        <family val="2"/>
        <scheme val="minor"/>
      </rPr>
      <t>Rev</t>
    </r>
    <r>
      <rPr>
        <sz val="10"/>
        <rFont val="Calibri"/>
        <family val="2"/>
        <scheme val="minor"/>
      </rPr>
      <t xml:space="preserve">= # vueltas en </t>
    </r>
    <r>
      <rPr>
        <b/>
        <sz val="10"/>
        <rFont val="Calibri"/>
        <family val="2"/>
        <scheme val="minor"/>
      </rPr>
      <t>tc</t>
    </r>
  </si>
  <si>
    <r>
      <rPr>
        <b/>
        <i/>
        <sz val="10"/>
        <rFont val="Calibri"/>
        <family val="2"/>
        <scheme val="minor"/>
      </rPr>
      <t>Qi</t>
    </r>
    <r>
      <rPr>
        <sz val="10"/>
        <rFont val="Calibri"/>
        <family val="2"/>
        <scheme val="minor"/>
      </rPr>
      <t>= Caudal por dovela</t>
    </r>
  </si>
  <si>
    <r>
      <rPr>
        <b/>
        <i/>
        <sz val="10"/>
        <rFont val="Calibri"/>
        <family val="2"/>
        <scheme val="minor"/>
      </rPr>
      <t>T</t>
    </r>
    <r>
      <rPr>
        <b/>
        <i/>
        <vertAlign val="subscript"/>
        <sz val="10"/>
        <rFont val="Calibri"/>
        <family val="2"/>
        <scheme val="minor"/>
      </rPr>
      <t>ll</t>
    </r>
    <r>
      <rPr>
        <sz val="10"/>
        <rFont val="Calibri"/>
        <family val="2"/>
        <scheme val="minor"/>
      </rPr>
      <t>= Tiempo de llenado-solidos suspendidos</t>
    </r>
  </si>
  <si>
    <r>
      <rPr>
        <b/>
        <i/>
        <sz val="10"/>
        <rFont val="Calibri"/>
        <family val="2"/>
        <scheme val="minor"/>
      </rPr>
      <t>Rpm</t>
    </r>
    <r>
      <rPr>
        <sz val="10"/>
        <rFont val="Calibri"/>
        <family val="2"/>
        <scheme val="minor"/>
      </rPr>
      <t>= Revoluciones por minuto</t>
    </r>
  </si>
  <si>
    <r>
      <rPr>
        <b/>
        <i/>
        <sz val="10"/>
        <rFont val="Calibri"/>
        <family val="2"/>
        <scheme val="minor"/>
      </rPr>
      <t>Ai</t>
    </r>
    <r>
      <rPr>
        <sz val="10"/>
        <rFont val="Calibri"/>
        <family val="2"/>
        <scheme val="minor"/>
      </rPr>
      <t>= Área por dovela</t>
    </r>
  </si>
  <si>
    <r>
      <rPr>
        <b/>
        <i/>
        <sz val="10"/>
        <rFont val="Calibri"/>
        <family val="2"/>
        <scheme val="minor"/>
      </rPr>
      <t>Bq</t>
    </r>
    <r>
      <rPr>
        <sz val="10"/>
        <rFont val="Calibri"/>
        <family val="2"/>
        <scheme val="minor"/>
      </rPr>
      <t xml:space="preserve"> = Boquilla muestreador solidos suspendidos</t>
    </r>
  </si>
  <si>
    <t xml:space="preserve">        = Velocidad promedio por dovela</t>
  </si>
  <si>
    <t>Rev (**)</t>
  </si>
  <si>
    <t>[Rpm] (**)</t>
  </si>
  <si>
    <t>Fondo</t>
  </si>
  <si>
    <t>0,2y (* 0.8y)</t>
  </si>
  <si>
    <t>0,4y (* 0.6y)</t>
  </si>
  <si>
    <t>0,8y (* 0.2y)</t>
  </si>
  <si>
    <t>Sup</t>
  </si>
  <si>
    <t>Nota 1</t>
  </si>
  <si>
    <r>
      <rPr>
        <b/>
        <sz val="10"/>
        <rFont val="Calibri"/>
        <family val="2"/>
        <scheme val="minor"/>
      </rPr>
      <t>Tll</t>
    </r>
    <r>
      <rPr>
        <sz val="10"/>
        <rFont val="Calibri"/>
        <family val="2"/>
        <scheme val="minor"/>
      </rPr>
      <t xml:space="preserve"> es a partir de la curva "Sampling Volume 690 CC" ingresando         en [ft/s]  </t>
    </r>
  </si>
  <si>
    <t>Nota 3</t>
  </si>
  <si>
    <t xml:space="preserve"> Tomar la velocidad superficial del formato L2 (**)   </t>
  </si>
  <si>
    <t>Nota 2</t>
  </si>
  <si>
    <t xml:space="preserve">Qi&lt;= 0.2Qt. Si no se cumple repetir las medidas </t>
  </si>
  <si>
    <t>Nota 4</t>
  </si>
  <si>
    <t>Para y&lt;0.2 m (**), y&lt;0.125 m (*) medir solo a 0.6y</t>
  </si>
  <si>
    <t>0.1y (* 0,9y)</t>
  </si>
  <si>
    <t>0.2y (* 0,8y)</t>
  </si>
  <si>
    <t>0.3y (* 0,7y)</t>
  </si>
  <si>
    <t>0.4y (* 0,6y)</t>
  </si>
  <si>
    <t>0.6y (* 0,4y)</t>
  </si>
  <si>
    <t>0.7y (* 0,3y)</t>
  </si>
  <si>
    <t>0.8y (* 0,2y)</t>
  </si>
  <si>
    <t>0.9y (* 0,1y)</t>
  </si>
  <si>
    <t>Referencia desde lecho del Río</t>
  </si>
  <si>
    <t>Referencia desde la superficie del agua</t>
  </si>
  <si>
    <t>h Media (m)</t>
  </si>
  <si>
    <t>h Máxima (m)</t>
  </si>
  <si>
    <t>Proceso de aforo</t>
  </si>
  <si>
    <t>SIN DATO</t>
  </si>
  <si>
    <t>Detalle del aforo</t>
  </si>
  <si>
    <t>QUEBRADA EL ROSARIOS - SAN MARCOS DE LEON</t>
  </si>
  <si>
    <t>N 5° 3' 45.89"</t>
  </si>
  <si>
    <t>W 75° 32' 49.08"</t>
  </si>
  <si>
    <t>Calido</t>
  </si>
  <si>
    <t>Durante la jornada de aforo se determinó el perfil de la sección de aforo, se midió la altura del nivel del agua al sensor . Teniendo en cuenta las observaciones de los asesores del GTA de Ingeniería Hidráulica y Ambiental los aforos se realizaron así: Si y &lt; 0.12m se toma la velocidad a 0.6 de h. Si y&gt;=0.12m se toman velocidades a 0,2 ;  0,6 y 0,8 de y. El sensor no registra niveles durante el dia del aforo</t>
  </si>
  <si>
    <t>Preparación Sección de aforo</t>
  </si>
  <si>
    <t>Altura del sensor al nivel del agua</t>
  </si>
  <si>
    <t>MATEO ALZATE</t>
  </si>
  <si>
    <t>QUEBRADA EL ROSARIO - SAN MARCOS DE LEON</t>
  </si>
  <si>
    <t>Caluroso - Soleado</t>
  </si>
  <si>
    <t>Durante la jornada de aforo se determinó el perfil de la sección de aforo, se midió la altura del nivel del agua al sensor; el cual no registra datos durante el dia del aforo.</t>
  </si>
  <si>
    <t>Toma de la temperatura</t>
  </si>
  <si>
    <t>MATEO ALZATE JARAMILLO</t>
  </si>
  <si>
    <t>Frío</t>
  </si>
  <si>
    <t>Durante la jornada de aforo se determinó el perfil de la sección de aforo, se midió la altura del nivel del agua al sensor, el cual no registra niveles durante el dia del aforo</t>
  </si>
  <si>
    <t>DETALLE DEL AFORO</t>
  </si>
  <si>
    <t>QUEBRADA EL ROSARIO-SAN MARCOS DE LEON</t>
  </si>
  <si>
    <t>SOLEADO</t>
  </si>
  <si>
    <t xml:space="preserve">TOME DE TEMPERATURA </t>
  </si>
  <si>
    <t xml:space="preserve"> SECCION DE AFORO</t>
  </si>
  <si>
    <t>Formato L1.2: Medición de caudal por el método área-velocidad: medidas desde la superficie del agua con medidor electromagnético</t>
  </si>
  <si>
    <t>Convenio 221/2016 OPERACIÓN Y MANTENIMIENTO REDES HIDROMETEOROLÓGICAS, SÍSMICAS Y DE CALIDAD DEL AIRE DEL DEPARTAMENTO DE CALDAS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</si>
</sst>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
    <numFmt numFmtId="166" formatCode="0.0000"/>
    <numFmt numFmtId="167" formatCode="_(&quot;$&quot;\ * #,##0.00_);_(&quot;$&quot;\ * \(#,##0.00\);_(&quot;$&quot;\ * &quot;-&quot;??_);_(@_)"/>
  </numFmts>
  <fonts count="27" x14ac:knownFonts="1">
    <font>
      <sz val="11"/>
      <color theme="1"/>
      <name val="Calibri"/>
      <family val="2"/>
      <scheme val="minor"/>
    </font>
    <font>
      <b/>
      <sz val="11"/>
      <color theme="1"/>
      <name val="Calibri"/>
      <family val="2"/>
      <scheme val="minor"/>
    </font>
    <font>
      <sz val="11"/>
      <color rgb="FF000000"/>
      <name val="Calibri"/>
      <family val="2"/>
    </font>
    <font>
      <sz val="10"/>
      <color theme="1"/>
      <name val="Calibri"/>
      <family val="2"/>
      <scheme val="minor"/>
    </font>
    <font>
      <b/>
      <sz val="10"/>
      <name val="Calibri"/>
      <family val="2"/>
      <scheme val="minor"/>
    </font>
    <font>
      <sz val="10"/>
      <name val="Calibri"/>
      <family val="2"/>
      <scheme val="minor"/>
    </font>
    <font>
      <b/>
      <sz val="10"/>
      <color theme="1"/>
      <name val="Calibri"/>
      <family val="2"/>
      <scheme val="minor"/>
    </font>
    <font>
      <b/>
      <vertAlign val="subscript"/>
      <sz val="11"/>
      <color theme="1"/>
      <name val="Calibri"/>
      <family val="2"/>
      <scheme val="minor"/>
    </font>
    <font>
      <b/>
      <vertAlign val="superscript"/>
      <sz val="11"/>
      <color theme="1"/>
      <name val="Calibri"/>
      <family val="2"/>
      <scheme val="minor"/>
    </font>
    <font>
      <sz val="10"/>
      <color theme="1"/>
      <name val="Calibri"/>
      <family val="2"/>
    </font>
    <font>
      <vertAlign val="subscript"/>
      <sz val="9"/>
      <color theme="1"/>
      <name val="Calibri"/>
      <family val="2"/>
      <scheme val="minor"/>
    </font>
    <font>
      <sz val="11"/>
      <color theme="1"/>
      <name val="Calibri"/>
      <family val="2"/>
      <scheme val="minor"/>
    </font>
    <font>
      <sz val="10"/>
      <name val="Calibri"/>
      <family val="2"/>
    </font>
    <font>
      <b/>
      <i/>
      <sz val="12"/>
      <color rgb="FF000000"/>
      <name val="Calibri"/>
      <family val="2"/>
    </font>
    <font>
      <sz val="11"/>
      <name val="Calibri"/>
      <family val="2"/>
    </font>
    <font>
      <b/>
      <sz val="12"/>
      <color rgb="FF000000"/>
      <name val="Calibri"/>
      <family val="2"/>
    </font>
    <font>
      <sz val="12"/>
      <name val="Calibri"/>
      <family val="2"/>
    </font>
    <font>
      <b/>
      <sz val="12"/>
      <name val="Calibri"/>
      <family val="2"/>
    </font>
    <font>
      <b/>
      <sz val="11"/>
      <color rgb="FF000000"/>
      <name val="Calibri"/>
      <family val="2"/>
    </font>
    <font>
      <sz val="12"/>
      <color rgb="FF000000"/>
      <name val="Calibri"/>
      <family val="2"/>
    </font>
    <font>
      <i/>
      <u/>
      <sz val="11"/>
      <color rgb="FF000000"/>
      <name val="Calibri"/>
      <family val="2"/>
    </font>
    <font>
      <b/>
      <i/>
      <sz val="10"/>
      <name val="Calibri"/>
      <family val="2"/>
      <scheme val="minor"/>
    </font>
    <font>
      <sz val="11"/>
      <color rgb="FFFF0000"/>
      <name val="Calibri"/>
      <family val="2"/>
    </font>
    <font>
      <b/>
      <i/>
      <vertAlign val="subscript"/>
      <sz val="10"/>
      <name val="Calibri"/>
      <family val="2"/>
      <scheme val="minor"/>
    </font>
    <font>
      <sz val="10"/>
      <color rgb="FF000000"/>
      <name val="Calibri"/>
      <family val="2"/>
    </font>
    <font>
      <b/>
      <i/>
      <sz val="12"/>
      <color theme="1"/>
      <name val="Calibri"/>
      <family val="2"/>
      <scheme val="minor"/>
    </font>
    <font>
      <b/>
      <i/>
      <sz val="8"/>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rgb="FFEEECE1"/>
      </patternFill>
    </fill>
    <fill>
      <patternFill patternType="solid">
        <fgColor rgb="FFBFBFBF"/>
        <bgColor rgb="FFBFBFBF"/>
      </patternFill>
    </fill>
    <fill>
      <patternFill patternType="solid">
        <fgColor rgb="FFFFFFFF"/>
        <bgColor rgb="FFFFFFFF"/>
      </patternFill>
    </fill>
    <fill>
      <patternFill patternType="solid">
        <fgColor theme="0" tint="-0.34998626667073579"/>
        <bgColor indexed="64"/>
      </patternFill>
    </fill>
    <fill>
      <patternFill patternType="solid">
        <fgColor theme="0" tint="-0.14999847407452621"/>
        <bgColor rgb="FFEEECE1"/>
      </patternFill>
    </fill>
    <fill>
      <patternFill patternType="solid">
        <fgColor theme="0" tint="-0.14999847407452621"/>
        <bgColor rgb="FFBFBFBF"/>
      </patternFill>
    </fill>
    <fill>
      <patternFill patternType="solid">
        <fgColor theme="0" tint="-0.14999847407452621"/>
        <bgColor rgb="FFE5B8B7"/>
      </patternFill>
    </fill>
    <fill>
      <patternFill patternType="solid">
        <fgColor theme="0" tint="-0.249977111117893"/>
        <bgColor rgb="FFD8D8D8"/>
      </patternFill>
    </fill>
    <fill>
      <patternFill patternType="solid">
        <fgColor theme="6" tint="0.59999389629810485"/>
        <bgColor indexed="64"/>
      </patternFill>
    </fill>
  </fills>
  <borders count="146">
    <border>
      <left/>
      <right/>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style="medium">
        <color rgb="FF000000"/>
      </left>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style="thin">
        <color rgb="FF000000"/>
      </right>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rgb="FF000000"/>
      </left>
      <right style="medium">
        <color indexed="64"/>
      </right>
      <top style="medium">
        <color indexed="64"/>
      </top>
      <bottom style="medium">
        <color indexed="64"/>
      </bottom>
      <diagonal/>
    </border>
    <border>
      <left style="medium">
        <color indexed="64"/>
      </left>
      <right/>
      <top style="medium">
        <color rgb="FF000000"/>
      </top>
      <bottom style="thin">
        <color indexed="64"/>
      </bottom>
      <diagonal/>
    </border>
    <border>
      <left/>
      <right/>
      <top style="medium">
        <color rgb="FF000000"/>
      </top>
      <bottom style="thin">
        <color indexed="64"/>
      </bottom>
      <diagonal/>
    </border>
    <border>
      <left/>
      <right style="medium">
        <color indexed="64"/>
      </right>
      <top style="medium">
        <color rgb="FF000000"/>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rgb="FF000000"/>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s>
  <cellStyleXfs count="3">
    <xf numFmtId="0" fontId="0" fillId="0" borderId="0"/>
    <xf numFmtId="0" fontId="2" fillId="0" borderId="0"/>
    <xf numFmtId="167" fontId="11" fillId="0" borderId="0" applyFont="0" applyFill="0" applyBorder="0" applyAlignment="0" applyProtection="0"/>
  </cellStyleXfs>
  <cellXfs count="373">
    <xf numFmtId="0" fontId="0" fillId="0" borderId="0" xfId="0"/>
    <xf numFmtId="0" fontId="0" fillId="0" borderId="0" xfId="0" applyAlignment="1"/>
    <xf numFmtId="0" fontId="0" fillId="0" borderId="0" xfId="0" applyFont="1"/>
    <xf numFmtId="0" fontId="3" fillId="0" borderId="0" xfId="0" applyFont="1"/>
    <xf numFmtId="0" fontId="1" fillId="0" borderId="26" xfId="0" applyFont="1" applyFill="1" applyBorder="1" applyAlignment="1"/>
    <xf numFmtId="0" fontId="0" fillId="0" borderId="33" xfId="0" applyBorder="1"/>
    <xf numFmtId="0" fontId="0" fillId="0" borderId="33" xfId="0" applyBorder="1" applyAlignment="1">
      <alignment horizontal="center"/>
    </xf>
    <xf numFmtId="0" fontId="0" fillId="0" borderId="0" xfId="0" applyBorder="1"/>
    <xf numFmtId="0" fontId="0" fillId="0" borderId="9" xfId="0" applyBorder="1" applyAlignment="1">
      <alignment vertical="center"/>
    </xf>
    <xf numFmtId="0" fontId="0" fillId="0" borderId="0" xfId="0" applyAlignment="1">
      <alignment vertical="center"/>
    </xf>
    <xf numFmtId="0" fontId="0" fillId="0" borderId="33" xfId="0" applyBorder="1" applyAlignment="1"/>
    <xf numFmtId="0" fontId="3" fillId="0" borderId="33" xfId="0" applyFont="1" applyBorder="1"/>
    <xf numFmtId="164" fontId="5" fillId="0" borderId="37" xfId="0" applyNumberFormat="1" applyFont="1" applyBorder="1" applyAlignment="1">
      <alignment horizontal="center"/>
    </xf>
    <xf numFmtId="2" fontId="3" fillId="0" borderId="0" xfId="0" applyNumberFormat="1" applyFont="1" applyBorder="1" applyAlignment="1">
      <alignment horizontal="center"/>
    </xf>
    <xf numFmtId="0" fontId="3" fillId="0" borderId="16" xfId="0" applyFont="1" applyBorder="1" applyAlignment="1">
      <alignment horizontal="center" vertical="top"/>
    </xf>
    <xf numFmtId="166" fontId="5" fillId="0" borderId="37" xfId="0" applyNumberFormat="1" applyFont="1" applyBorder="1" applyAlignment="1">
      <alignment horizontal="center" vertical="center"/>
    </xf>
    <xf numFmtId="164" fontId="5" fillId="0" borderId="37" xfId="0" applyNumberFormat="1" applyFont="1" applyBorder="1" applyAlignment="1">
      <alignment horizontal="center" vertical="center"/>
    </xf>
    <xf numFmtId="0" fontId="0" fillId="0" borderId="0" xfId="0" applyAlignment="1">
      <alignment horizontal="center"/>
    </xf>
    <xf numFmtId="0" fontId="0" fillId="0" borderId="44" xfId="0" applyFont="1" applyBorder="1"/>
    <xf numFmtId="0" fontId="0" fillId="0" borderId="0" xfId="0" applyFont="1" applyAlignment="1"/>
    <xf numFmtId="0" fontId="2" fillId="0" borderId="44" xfId="0" applyFont="1" applyBorder="1"/>
    <xf numFmtId="0" fontId="2" fillId="0" borderId="51" xfId="0" applyFont="1" applyBorder="1" applyAlignment="1">
      <alignment horizontal="center" vertical="center"/>
    </xf>
    <xf numFmtId="0" fontId="2" fillId="0" borderId="51" xfId="0" applyFont="1" applyBorder="1" applyAlignment="1">
      <alignment vertical="center"/>
    </xf>
    <xf numFmtId="0" fontId="15" fillId="5" borderId="54" xfId="0" applyFont="1" applyFill="1" applyBorder="1" applyAlignment="1">
      <alignment horizontal="center" vertical="center"/>
    </xf>
    <xf numFmtId="0" fontId="2" fillId="0" borderId="53" xfId="0" applyFont="1" applyBorder="1" applyAlignment="1">
      <alignment vertical="center"/>
    </xf>
    <xf numFmtId="0" fontId="2" fillId="0" borderId="0" xfId="0" applyFont="1"/>
    <xf numFmtId="0" fontId="2" fillId="0" borderId="0" xfId="0" applyFont="1" applyAlignment="1"/>
    <xf numFmtId="0" fontId="2" fillId="0" borderId="44" xfId="0" applyFont="1" applyFill="1" applyBorder="1" applyAlignment="1">
      <alignment vertical="center"/>
    </xf>
    <xf numFmtId="0" fontId="2" fillId="0" borderId="45" xfId="0" applyFont="1" applyFill="1" applyBorder="1" applyAlignment="1">
      <alignment horizontal="center" vertical="center"/>
    </xf>
    <xf numFmtId="0" fontId="2" fillId="0" borderId="51" xfId="0" applyFont="1" applyFill="1" applyBorder="1" applyAlignment="1">
      <alignment vertical="center"/>
    </xf>
    <xf numFmtId="0" fontId="15" fillId="0" borderId="54" xfId="0" applyFont="1" applyFill="1" applyBorder="1" applyAlignment="1">
      <alignment horizontal="center" vertical="center"/>
    </xf>
    <xf numFmtId="0" fontId="2" fillId="0" borderId="0" xfId="0" applyFont="1" applyFill="1" applyAlignment="1">
      <alignment vertical="center"/>
    </xf>
    <xf numFmtId="0" fontId="19" fillId="0" borderId="61" xfId="0" applyFont="1" applyFill="1" applyBorder="1" applyAlignment="1">
      <alignment horizontal="center" vertical="center"/>
    </xf>
    <xf numFmtId="0" fontId="2" fillId="0" borderId="67" xfId="0" applyFont="1" applyFill="1" applyBorder="1" applyAlignment="1">
      <alignment horizontal="center" vertical="center"/>
    </xf>
    <xf numFmtId="0" fontId="15" fillId="0" borderId="70" xfId="0" applyFont="1" applyFill="1" applyBorder="1" applyAlignment="1">
      <alignment horizontal="center" vertical="center"/>
    </xf>
    <xf numFmtId="0" fontId="19" fillId="0" borderId="77" xfId="0" applyFont="1" applyFill="1" applyBorder="1" applyAlignment="1">
      <alignment vertical="top" wrapText="1"/>
    </xf>
    <xf numFmtId="0" fontId="19" fillId="0" borderId="61" xfId="0" applyFont="1" applyFill="1" applyBorder="1" applyAlignment="1">
      <alignment horizontal="center" vertical="top" wrapText="1"/>
    </xf>
    <xf numFmtId="0" fontId="19" fillId="0" borderId="80" xfId="0" applyFont="1" applyFill="1" applyBorder="1" applyAlignment="1">
      <alignment horizontal="center"/>
    </xf>
    <xf numFmtId="0" fontId="15" fillId="0" borderId="70" xfId="0" applyFont="1" applyFill="1" applyBorder="1" applyAlignment="1">
      <alignment horizontal="center" vertical="top" wrapText="1"/>
    </xf>
    <xf numFmtId="0" fontId="15" fillId="0" borderId="87" xfId="0" applyFont="1" applyFill="1" applyBorder="1" applyAlignment="1">
      <alignment horizontal="center" vertical="center" wrapText="1"/>
    </xf>
    <xf numFmtId="20" fontId="15" fillId="0" borderId="90" xfId="0" applyNumberFormat="1" applyFont="1" applyFill="1" applyBorder="1" applyAlignment="1">
      <alignment horizontal="center" vertical="top"/>
    </xf>
    <xf numFmtId="0" fontId="15" fillId="0" borderId="91" xfId="0" applyFont="1" applyFill="1" applyBorder="1" applyAlignment="1">
      <alignment horizontal="center" vertical="top"/>
    </xf>
    <xf numFmtId="0" fontId="15" fillId="0" borderId="80" xfId="0" applyFont="1" applyFill="1" applyBorder="1" applyAlignment="1">
      <alignment horizontal="center" vertical="center"/>
    </xf>
    <xf numFmtId="0" fontId="15" fillId="0" borderId="94" xfId="0" applyFont="1" applyFill="1" applyBorder="1" applyAlignment="1">
      <alignment horizontal="center" vertical="center"/>
    </xf>
    <xf numFmtId="0" fontId="22" fillId="7" borderId="0" xfId="0" applyFont="1" applyFill="1" applyBorder="1" applyAlignment="1">
      <alignment horizontal="left" vertical="center" wrapText="1"/>
    </xf>
    <xf numFmtId="0" fontId="18" fillId="6" borderId="83" xfId="0" applyFont="1" applyFill="1" applyBorder="1" applyAlignment="1">
      <alignment horizontal="right" vertical="center"/>
    </xf>
    <xf numFmtId="0" fontId="18" fillId="6" borderId="100" xfId="0" applyFont="1" applyFill="1" applyBorder="1" applyAlignment="1">
      <alignment vertical="center"/>
    </xf>
    <xf numFmtId="0" fontId="18" fillId="6" borderId="100" xfId="0" applyFont="1" applyFill="1" applyBorder="1" applyAlignment="1">
      <alignment horizontal="center" vertical="center"/>
    </xf>
    <xf numFmtId="0" fontId="18" fillId="6" borderId="61" xfId="0" applyFont="1" applyFill="1" applyBorder="1" applyAlignment="1">
      <alignment horizontal="center" vertical="center"/>
    </xf>
    <xf numFmtId="0" fontId="2" fillId="0" borderId="94" xfId="0" applyFont="1" applyBorder="1"/>
    <xf numFmtId="0" fontId="18" fillId="6" borderId="94" xfId="0" applyFont="1" applyFill="1" applyBorder="1" applyAlignment="1">
      <alignment vertical="center"/>
    </xf>
    <xf numFmtId="0" fontId="18" fillId="6" borderId="103" xfId="0" applyFont="1" applyFill="1" applyBorder="1" applyAlignment="1">
      <alignment horizontal="center" vertical="center"/>
    </xf>
    <xf numFmtId="0" fontId="18" fillId="6" borderId="90" xfId="0" applyFont="1" applyFill="1" applyBorder="1" applyAlignment="1">
      <alignment horizontal="center" vertical="center"/>
    </xf>
    <xf numFmtId="0" fontId="24" fillId="0" borderId="0" xfId="0" applyFont="1" applyFill="1"/>
    <xf numFmtId="0" fontId="18" fillId="0" borderId="82" xfId="0" applyFont="1" applyFill="1" applyBorder="1" applyAlignment="1">
      <alignment horizontal="center" vertical="center" wrapText="1"/>
    </xf>
    <xf numFmtId="0" fontId="2" fillId="0" borderId="98" xfId="0" applyFont="1" applyFill="1" applyBorder="1" applyAlignment="1">
      <alignment horizontal="center" vertical="center" wrapText="1"/>
    </xf>
    <xf numFmtId="0" fontId="18" fillId="0" borderId="98" xfId="0" applyFont="1" applyFill="1" applyBorder="1" applyAlignment="1">
      <alignment horizontal="center" vertical="center"/>
    </xf>
    <xf numFmtId="0" fontId="12" fillId="0" borderId="98" xfId="0" applyFont="1" applyFill="1" applyBorder="1" applyAlignment="1">
      <alignment horizontal="center"/>
    </xf>
    <xf numFmtId="2" fontId="14" fillId="0" borderId="98" xfId="0" applyNumberFormat="1" applyFont="1" applyFill="1" applyBorder="1" applyAlignment="1">
      <alignment vertical="center"/>
    </xf>
    <xf numFmtId="164" fontId="14" fillId="0" borderId="98" xfId="0" applyNumberFormat="1" applyFont="1" applyFill="1" applyBorder="1" applyAlignment="1">
      <alignment vertical="center"/>
    </xf>
    <xf numFmtId="0" fontId="18" fillId="0" borderId="104" xfId="0" applyFont="1" applyFill="1" applyBorder="1" applyAlignment="1">
      <alignment horizontal="center" vertical="center"/>
    </xf>
    <xf numFmtId="0" fontId="0" fillId="0" borderId="0" xfId="0" applyFont="1" applyFill="1" applyAlignment="1"/>
    <xf numFmtId="2" fontId="14" fillId="0" borderId="98" xfId="0" applyNumberFormat="1" applyFont="1" applyFill="1" applyBorder="1" applyAlignment="1">
      <alignment horizontal="center" vertical="center"/>
    </xf>
    <xf numFmtId="164" fontId="14" fillId="0" borderId="98" xfId="0" applyNumberFormat="1" applyFont="1" applyFill="1" applyBorder="1" applyAlignment="1">
      <alignment horizontal="center" vertical="center"/>
    </xf>
    <xf numFmtId="0" fontId="12" fillId="0" borderId="100" xfId="0" applyFont="1" applyFill="1" applyBorder="1" applyAlignment="1">
      <alignment horizontal="center"/>
    </xf>
    <xf numFmtId="2" fontId="14" fillId="0" borderId="100" xfId="0" applyNumberFormat="1" applyFont="1" applyFill="1" applyBorder="1" applyAlignment="1">
      <alignment horizontal="center" vertical="center"/>
    </xf>
    <xf numFmtId="2" fontId="14" fillId="0" borderId="100" xfId="0" applyNumberFormat="1" applyFont="1" applyFill="1" applyBorder="1" applyAlignment="1">
      <alignment vertical="center"/>
    </xf>
    <xf numFmtId="0" fontId="2" fillId="0" borderId="100" xfId="0" applyFont="1" applyFill="1" applyBorder="1"/>
    <xf numFmtId="164" fontId="14" fillId="0" borderId="100" xfId="0" applyNumberFormat="1" applyFont="1" applyFill="1" applyBorder="1" applyAlignment="1">
      <alignment horizontal="center" vertical="center"/>
    </xf>
    <xf numFmtId="0" fontId="12" fillId="0" borderId="105" xfId="0" applyFont="1" applyFill="1" applyBorder="1" applyAlignment="1">
      <alignment horizontal="center"/>
    </xf>
    <xf numFmtId="2" fontId="14" fillId="0" borderId="105" xfId="0" applyNumberFormat="1" applyFont="1" applyFill="1" applyBorder="1" applyAlignment="1">
      <alignment horizontal="center" vertical="center"/>
    </xf>
    <xf numFmtId="2" fontId="14" fillId="0" borderId="105" xfId="0" applyNumberFormat="1" applyFont="1" applyFill="1" applyBorder="1" applyAlignment="1">
      <alignment vertical="center"/>
    </xf>
    <xf numFmtId="0" fontId="2" fillId="0" borderId="105" xfId="0" applyFont="1" applyFill="1" applyBorder="1"/>
    <xf numFmtId="164" fontId="14" fillId="0" borderId="105" xfId="0" applyNumberFormat="1" applyFont="1" applyFill="1" applyBorder="1" applyAlignment="1">
      <alignment horizontal="center" vertical="center"/>
    </xf>
    <xf numFmtId="0" fontId="12" fillId="0" borderId="108" xfId="0" applyFont="1" applyFill="1" applyBorder="1" applyAlignment="1">
      <alignment horizontal="center"/>
    </xf>
    <xf numFmtId="2" fontId="14" fillId="0" borderId="108" xfId="0" applyNumberFormat="1" applyFont="1" applyFill="1" applyBorder="1" applyAlignment="1">
      <alignment horizontal="center" vertical="center"/>
    </xf>
    <xf numFmtId="2" fontId="14" fillId="0" borderId="108" xfId="0" applyNumberFormat="1" applyFont="1" applyFill="1" applyBorder="1" applyAlignment="1">
      <alignment vertical="center"/>
    </xf>
    <xf numFmtId="0" fontId="2" fillId="0" borderId="108" xfId="0" applyFont="1" applyFill="1" applyBorder="1"/>
    <xf numFmtId="164" fontId="14" fillId="0" borderId="108" xfId="0" applyNumberFormat="1" applyFont="1" applyFill="1" applyBorder="1" applyAlignment="1">
      <alignment horizontal="center" vertical="center"/>
    </xf>
    <xf numFmtId="0" fontId="3" fillId="0" borderId="9" xfId="0" applyFont="1" applyBorder="1"/>
    <xf numFmtId="0" fontId="4" fillId="8" borderId="28" xfId="0" applyFont="1" applyFill="1" applyBorder="1" applyAlignment="1">
      <alignment vertical="center" wrapText="1"/>
    </xf>
    <xf numFmtId="0" fontId="4" fillId="8" borderId="111" xfId="0" applyFont="1" applyFill="1" applyBorder="1" applyAlignment="1">
      <alignment vertical="center" wrapText="1"/>
    </xf>
    <xf numFmtId="0" fontId="24" fillId="0" borderId="44" xfId="0" applyFont="1" applyBorder="1"/>
    <xf numFmtId="2" fontId="14" fillId="10" borderId="115" xfId="0" applyNumberFormat="1" applyFont="1" applyFill="1" applyBorder="1" applyAlignment="1">
      <alignment horizontal="center" vertical="center"/>
    </xf>
    <xf numFmtId="2" fontId="14" fillId="10" borderId="115" xfId="0" applyNumberFormat="1" applyFont="1" applyFill="1" applyBorder="1" applyAlignment="1">
      <alignment horizontal="center"/>
    </xf>
    <xf numFmtId="164" fontId="2" fillId="10" borderId="115" xfId="0" applyNumberFormat="1" applyFont="1" applyFill="1" applyBorder="1" applyAlignment="1">
      <alignment horizontal="center"/>
    </xf>
    <xf numFmtId="164" fontId="2" fillId="9" borderId="115" xfId="0" applyNumberFormat="1" applyFont="1" applyFill="1" applyBorder="1" applyAlignment="1">
      <alignment horizontal="center"/>
    </xf>
    <xf numFmtId="0" fontId="24" fillId="0" borderId="0" xfId="0" applyFont="1"/>
    <xf numFmtId="0" fontId="14" fillId="10" borderId="105" xfId="0" applyFont="1" applyFill="1" applyBorder="1" applyAlignment="1">
      <alignment horizontal="center"/>
    </xf>
    <xf numFmtId="2" fontId="14" fillId="10" borderId="105" xfId="0" applyNumberFormat="1" applyFont="1" applyFill="1" applyBorder="1" applyAlignment="1">
      <alignment horizontal="center" vertical="center"/>
    </xf>
    <xf numFmtId="2" fontId="14" fillId="10" borderId="105" xfId="0" applyNumberFormat="1" applyFont="1" applyFill="1" applyBorder="1" applyAlignment="1">
      <alignment horizontal="center"/>
    </xf>
    <xf numFmtId="164" fontId="2" fillId="10" borderId="105" xfId="0" applyNumberFormat="1" applyFont="1" applyFill="1" applyBorder="1" applyAlignment="1">
      <alignment horizontal="center"/>
    </xf>
    <xf numFmtId="164" fontId="2" fillId="9" borderId="105" xfId="0" applyNumberFormat="1" applyFont="1" applyFill="1" applyBorder="1" applyAlignment="1">
      <alignment horizontal="center"/>
    </xf>
    <xf numFmtId="2" fontId="14" fillId="10" borderId="122" xfId="0" applyNumberFormat="1" applyFont="1" applyFill="1" applyBorder="1" applyAlignment="1">
      <alignment horizontal="center" vertical="center"/>
    </xf>
    <xf numFmtId="2" fontId="14" fillId="10" borderId="122" xfId="0" applyNumberFormat="1" applyFont="1" applyFill="1" applyBorder="1" applyAlignment="1">
      <alignment horizontal="center"/>
    </xf>
    <xf numFmtId="164" fontId="2" fillId="10" borderId="122" xfId="0" applyNumberFormat="1" applyFont="1" applyFill="1" applyBorder="1" applyAlignment="1">
      <alignment horizontal="center"/>
    </xf>
    <xf numFmtId="164" fontId="2" fillId="11" borderId="122" xfId="0" applyNumberFormat="1" applyFont="1" applyFill="1" applyBorder="1" applyAlignment="1">
      <alignment horizontal="center"/>
    </xf>
    <xf numFmtId="164" fontId="18" fillId="5" borderId="126" xfId="0" applyNumberFormat="1" applyFont="1" applyFill="1" applyBorder="1" applyAlignment="1">
      <alignment horizontal="center"/>
    </xf>
    <xf numFmtId="0" fontId="18" fillId="6" borderId="83" xfId="0" applyFont="1" applyFill="1" applyBorder="1" applyAlignment="1">
      <alignment horizontal="center" vertical="center"/>
    </xf>
    <xf numFmtId="164" fontId="18" fillId="5" borderId="126" xfId="0" applyNumberFormat="1" applyFont="1" applyFill="1" applyBorder="1" applyAlignment="1">
      <alignment horizontal="center" vertical="center"/>
    </xf>
    <xf numFmtId="0" fontId="0" fillId="0" borderId="33" xfId="0" applyFont="1" applyBorder="1"/>
    <xf numFmtId="0" fontId="1" fillId="0" borderId="18" xfId="0" applyFont="1" applyBorder="1" applyAlignment="1">
      <alignment horizontal="center"/>
    </xf>
    <xf numFmtId="0" fontId="0" fillId="2" borderId="22" xfId="0" applyFill="1" applyBorder="1" applyAlignment="1">
      <alignment horizontal="center"/>
    </xf>
    <xf numFmtId="0" fontId="0" fillId="2" borderId="19" xfId="0" applyFill="1" applyBorder="1" applyAlignment="1">
      <alignment horizontal="center"/>
    </xf>
    <xf numFmtId="0" fontId="0" fillId="2" borderId="21" xfId="0" applyFill="1" applyBorder="1" applyAlignment="1">
      <alignment horizontal="center"/>
    </xf>
    <xf numFmtId="0" fontId="0" fillId="2" borderId="4" xfId="0" applyFill="1" applyBorder="1" applyAlignment="1">
      <alignment horizontal="center"/>
    </xf>
    <xf numFmtId="0" fontId="0" fillId="2" borderId="23" xfId="0" applyFill="1" applyBorder="1" applyAlignment="1">
      <alignment horizontal="center"/>
    </xf>
    <xf numFmtId="0" fontId="0" fillId="2" borderId="0" xfId="0" applyFill="1" applyBorder="1" applyAlignment="1">
      <alignment horizontal="center"/>
    </xf>
    <xf numFmtId="0" fontId="0" fillId="2" borderId="20" xfId="0" applyFill="1" applyBorder="1" applyAlignment="1">
      <alignment horizontal="center"/>
    </xf>
    <xf numFmtId="0" fontId="0" fillId="2" borderId="25" xfId="0" applyFill="1" applyBorder="1" applyAlignment="1">
      <alignment horizontal="center"/>
    </xf>
    <xf numFmtId="0" fontId="0" fillId="2" borderId="24" xfId="0" applyFill="1" applyBorder="1" applyAlignment="1">
      <alignment horizontal="center"/>
    </xf>
    <xf numFmtId="0" fontId="13" fillId="0" borderId="46" xfId="0" applyFont="1" applyBorder="1" applyAlignment="1">
      <alignment horizontal="center" wrapText="1"/>
    </xf>
    <xf numFmtId="0" fontId="14" fillId="0" borderId="46" xfId="0" applyFont="1" applyBorder="1"/>
    <xf numFmtId="14" fontId="15" fillId="0" borderId="52" xfId="0" applyNumberFormat="1" applyFont="1" applyFill="1" applyBorder="1" applyAlignment="1">
      <alignment horizontal="center" vertical="center"/>
    </xf>
    <xf numFmtId="14" fontId="15" fillId="0" borderId="55" xfId="0" applyNumberFormat="1" applyFont="1" applyFill="1" applyBorder="1" applyAlignment="1">
      <alignment horizontal="center" vertical="center"/>
    </xf>
    <xf numFmtId="0" fontId="15" fillId="0" borderId="52"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55" xfId="0" applyFont="1" applyBorder="1" applyAlignment="1">
      <alignment horizontal="center" vertical="center" wrapText="1"/>
    </xf>
    <xf numFmtId="0" fontId="0" fillId="0" borderId="145"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0" fillId="0" borderId="26"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25" fillId="0" borderId="145"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26" xfId="0" applyFont="1" applyBorder="1" applyAlignment="1">
      <alignment horizontal="center" vertical="center" wrapText="1"/>
    </xf>
    <xf numFmtId="0" fontId="25" fillId="0" borderId="7" xfId="0" applyFont="1" applyBorder="1" applyAlignment="1">
      <alignment horizontal="center" vertical="center" wrapText="1"/>
    </xf>
    <xf numFmtId="0" fontId="26" fillId="0" borderId="145" xfId="0" applyFont="1" applyBorder="1" applyAlignment="1">
      <alignment horizontal="center" wrapText="1"/>
    </xf>
    <xf numFmtId="0" fontId="26" fillId="0" borderId="3" xfId="0" applyFont="1" applyBorder="1" applyAlignment="1">
      <alignment horizontal="center" wrapText="1"/>
    </xf>
    <xf numFmtId="0" fontId="26" fillId="0" borderId="26" xfId="0" applyFont="1" applyBorder="1" applyAlignment="1">
      <alignment horizontal="center" wrapText="1"/>
    </xf>
    <xf numFmtId="0" fontId="26" fillId="0" borderId="8" xfId="0" applyFont="1" applyBorder="1" applyAlignment="1">
      <alignment horizontal="center" wrapText="1"/>
    </xf>
    <xf numFmtId="0" fontId="2" fillId="0" borderId="56" xfId="0" applyFont="1" applyFill="1" applyBorder="1" applyAlignment="1">
      <alignment horizontal="center" vertical="center"/>
    </xf>
    <xf numFmtId="0" fontId="14" fillId="0" borderId="57" xfId="0" applyFont="1" applyFill="1" applyBorder="1" applyAlignment="1">
      <alignment vertical="center"/>
    </xf>
    <xf numFmtId="0" fontId="15" fillId="0" borderId="58" xfId="0" applyFont="1" applyFill="1" applyBorder="1" applyAlignment="1">
      <alignment horizontal="center" vertical="center"/>
    </xf>
    <xf numFmtId="0" fontId="16" fillId="0" borderId="46" xfId="0" applyFont="1" applyFill="1" applyBorder="1" applyAlignment="1">
      <alignment vertical="center"/>
    </xf>
    <xf numFmtId="0" fontId="16" fillId="0" borderId="47" xfId="0" applyFont="1" applyFill="1" applyBorder="1" applyAlignment="1">
      <alignment vertical="center"/>
    </xf>
    <xf numFmtId="0" fontId="17" fillId="0" borderId="58" xfId="0" applyFont="1" applyFill="1" applyBorder="1" applyAlignment="1">
      <alignment horizontal="center" vertical="center"/>
    </xf>
    <xf numFmtId="0" fontId="16" fillId="0" borderId="57" xfId="0" applyFont="1" applyFill="1" applyBorder="1" applyAlignment="1">
      <alignment vertical="center"/>
    </xf>
    <xf numFmtId="0" fontId="18" fillId="6" borderId="45" xfId="0" applyFont="1" applyFill="1" applyBorder="1" applyAlignment="1">
      <alignment horizontal="center" vertical="center" wrapText="1"/>
    </xf>
    <xf numFmtId="0" fontId="14" fillId="0" borderId="48" xfId="0" applyFont="1" applyBorder="1"/>
    <xf numFmtId="0" fontId="2" fillId="0" borderId="59" xfId="0" applyFont="1" applyFill="1" applyBorder="1" applyAlignment="1">
      <alignment horizontal="center"/>
    </xf>
    <xf numFmtId="0" fontId="14" fillId="0" borderId="60" xfId="0" applyFont="1" applyFill="1" applyBorder="1"/>
    <xf numFmtId="0" fontId="2" fillId="0" borderId="62" xfId="0" applyFont="1" applyFill="1" applyBorder="1" applyAlignment="1">
      <alignment horizontal="center" vertical="center"/>
    </xf>
    <xf numFmtId="0" fontId="14" fillId="0" borderId="62" xfId="0" applyFont="1" applyFill="1" applyBorder="1"/>
    <xf numFmtId="0" fontId="2" fillId="0" borderId="63" xfId="0" applyFont="1" applyFill="1" applyBorder="1" applyAlignment="1">
      <alignment horizontal="center" vertical="center" wrapText="1"/>
    </xf>
    <xf numFmtId="0" fontId="14" fillId="0" borderId="64" xfId="0" applyFont="1" applyFill="1" applyBorder="1"/>
    <xf numFmtId="0" fontId="14" fillId="0" borderId="65" xfId="0" applyFont="1" applyFill="1" applyBorder="1"/>
    <xf numFmtId="0" fontId="2" fillId="0" borderId="62" xfId="0" applyFont="1" applyFill="1" applyBorder="1" applyAlignment="1">
      <alignment horizontal="center" vertical="center" wrapText="1"/>
    </xf>
    <xf numFmtId="0" fontId="14" fillId="0" borderId="66" xfId="0" applyFont="1" applyFill="1" applyBorder="1"/>
    <xf numFmtId="0" fontId="2" fillId="0" borderId="68" xfId="0" applyFont="1" applyFill="1" applyBorder="1" applyAlignment="1">
      <alignment horizontal="center"/>
    </xf>
    <xf numFmtId="0" fontId="14" fillId="0" borderId="69" xfId="0" applyFont="1" applyFill="1" applyBorder="1"/>
    <xf numFmtId="0" fontId="15" fillId="0" borderId="71" xfId="0" applyFont="1" applyFill="1" applyBorder="1" applyAlignment="1">
      <alignment horizontal="center"/>
    </xf>
    <xf numFmtId="0" fontId="16" fillId="0" borderId="71" xfId="0" applyFont="1" applyFill="1" applyBorder="1"/>
    <xf numFmtId="0" fontId="19" fillId="0" borderId="72" xfId="0" applyFont="1" applyFill="1" applyBorder="1" applyAlignment="1">
      <alignment horizontal="center"/>
    </xf>
    <xf numFmtId="0" fontId="16" fillId="0" borderId="73" xfId="0" applyFont="1" applyFill="1" applyBorder="1"/>
    <xf numFmtId="0" fontId="16" fillId="0" borderId="74" xfId="0" applyFont="1" applyFill="1" applyBorder="1"/>
    <xf numFmtId="0" fontId="19" fillId="0" borderId="75" xfId="0" applyFont="1" applyFill="1" applyBorder="1" applyAlignment="1">
      <alignment horizontal="center"/>
    </xf>
    <xf numFmtId="0" fontId="16" fillId="0" borderId="76" xfId="0" applyFont="1" applyFill="1" applyBorder="1"/>
    <xf numFmtId="0" fontId="18" fillId="6" borderId="78" xfId="0" applyFont="1" applyFill="1" applyBorder="1" applyAlignment="1">
      <alignment horizontal="center" vertical="center" wrapText="1"/>
    </xf>
    <xf numFmtId="0" fontId="14" fillId="0" borderId="85" xfId="0" applyFont="1" applyBorder="1"/>
    <xf numFmtId="0" fontId="14" fillId="0" borderId="93" xfId="0" applyFont="1" applyBorder="1"/>
    <xf numFmtId="0" fontId="20" fillId="0" borderId="79" xfId="0" applyFont="1" applyFill="1" applyBorder="1" applyAlignment="1">
      <alignment horizontal="center" vertical="center" wrapText="1"/>
    </xf>
    <xf numFmtId="0" fontId="14" fillId="0" borderId="86" xfId="0" applyFont="1" applyFill="1" applyBorder="1"/>
    <xf numFmtId="0" fontId="2" fillId="0" borderId="80" xfId="0" applyFont="1" applyFill="1" applyBorder="1" applyAlignment="1">
      <alignment horizontal="center" vertical="center"/>
    </xf>
    <xf numFmtId="0" fontId="14" fillId="0" borderId="81" xfId="0" applyFont="1" applyFill="1" applyBorder="1"/>
    <xf numFmtId="0" fontId="20" fillId="0" borderId="82" xfId="0" applyFont="1" applyFill="1" applyBorder="1" applyAlignment="1">
      <alignment horizontal="center" vertical="center" wrapText="1"/>
    </xf>
    <xf numFmtId="0" fontId="2" fillId="0" borderId="83" xfId="0" applyFont="1" applyFill="1" applyBorder="1" applyAlignment="1">
      <alignment horizontal="center" vertical="center"/>
    </xf>
    <xf numFmtId="0" fontId="15" fillId="0" borderId="84" xfId="0" applyFont="1" applyFill="1" applyBorder="1" applyAlignment="1">
      <alignment horizontal="center" vertical="center"/>
    </xf>
    <xf numFmtId="0" fontId="16" fillId="0" borderId="0" xfId="0" applyFont="1" applyFill="1" applyBorder="1"/>
    <xf numFmtId="0" fontId="16" fillId="0" borderId="46" xfId="0" applyFont="1" applyFill="1" applyBorder="1"/>
    <xf numFmtId="0" fontId="16" fillId="0" borderId="47" xfId="0" applyFont="1" applyFill="1" applyBorder="1"/>
    <xf numFmtId="0" fontId="16" fillId="0" borderId="88" xfId="0" applyFont="1" applyFill="1" applyBorder="1"/>
    <xf numFmtId="0" fontId="16" fillId="0" borderId="49" xfId="0" applyFont="1" applyFill="1" applyBorder="1"/>
    <xf numFmtId="0" fontId="16" fillId="0" borderId="50" xfId="0" applyFont="1" applyFill="1" applyBorder="1"/>
    <xf numFmtId="0" fontId="2" fillId="0" borderId="89" xfId="0" applyFont="1" applyFill="1" applyBorder="1" applyAlignment="1">
      <alignment horizontal="center" vertical="center" wrapText="1"/>
    </xf>
    <xf numFmtId="0" fontId="14" fillId="0" borderId="92" xfId="0" applyFont="1" applyFill="1" applyBorder="1"/>
    <xf numFmtId="0" fontId="2" fillId="0" borderId="68" xfId="0" applyFont="1" applyFill="1" applyBorder="1" applyAlignment="1">
      <alignment horizontal="center" vertical="center"/>
    </xf>
    <xf numFmtId="0" fontId="2" fillId="0" borderId="68" xfId="0" applyFont="1" applyFill="1" applyBorder="1" applyAlignment="1">
      <alignment horizontal="center" vertical="top"/>
    </xf>
    <xf numFmtId="0" fontId="15" fillId="0" borderId="68" xfId="0" applyFont="1" applyFill="1" applyBorder="1" applyAlignment="1">
      <alignment horizontal="center" vertical="center" wrapText="1"/>
    </xf>
    <xf numFmtId="0" fontId="16" fillId="0" borderId="95" xfId="0" applyFont="1" applyFill="1" applyBorder="1"/>
    <xf numFmtId="0" fontId="2" fillId="0" borderId="87" xfId="0" applyFont="1" applyFill="1" applyBorder="1" applyAlignment="1">
      <alignment horizontal="center" vertical="center"/>
    </xf>
    <xf numFmtId="0" fontId="2" fillId="0" borderId="89" xfId="0" applyFont="1" applyFill="1" applyBorder="1" applyAlignment="1">
      <alignment horizontal="center" vertical="center"/>
    </xf>
    <xf numFmtId="0" fontId="2" fillId="0" borderId="89" xfId="0" applyFont="1" applyFill="1" applyBorder="1" applyAlignment="1">
      <alignment horizontal="center"/>
    </xf>
    <xf numFmtId="0" fontId="2" fillId="0" borderId="59" xfId="0" applyFont="1" applyFill="1" applyBorder="1" applyAlignment="1">
      <alignment horizontal="center" vertical="top"/>
    </xf>
    <xf numFmtId="0" fontId="14" fillId="7" borderId="49" xfId="0" applyFont="1" applyFill="1" applyBorder="1" applyAlignment="1">
      <alignment horizontal="center" vertical="center" wrapText="1"/>
    </xf>
    <xf numFmtId="0" fontId="14" fillId="0" borderId="49" xfId="0" applyFont="1" applyBorder="1" applyAlignment="1">
      <alignment horizontal="center"/>
    </xf>
    <xf numFmtId="0" fontId="14" fillId="7" borderId="49" xfId="0" applyFont="1" applyFill="1" applyBorder="1" applyAlignment="1">
      <alignment horizontal="center"/>
    </xf>
    <xf numFmtId="0" fontId="14" fillId="0" borderId="49" xfId="0" applyFont="1" applyBorder="1"/>
    <xf numFmtId="0" fontId="14" fillId="0" borderId="50" xfId="0" applyFont="1" applyBorder="1"/>
    <xf numFmtId="0" fontId="18" fillId="6" borderId="82" xfId="0" applyFont="1" applyFill="1" applyBorder="1" applyAlignment="1">
      <alignment horizontal="center" vertical="center" wrapText="1"/>
    </xf>
    <xf numFmtId="0" fontId="14" fillId="0" borderId="79" xfId="0" applyFont="1" applyBorder="1"/>
    <xf numFmtId="0" fontId="18" fillId="6" borderId="98" xfId="0" applyFont="1" applyFill="1" applyBorder="1" applyAlignment="1">
      <alignment horizontal="center" vertical="center" wrapText="1"/>
    </xf>
    <xf numFmtId="0" fontId="14" fillId="0" borderId="101" xfId="0" applyFont="1" applyBorder="1"/>
    <xf numFmtId="0" fontId="18" fillId="6" borderId="98" xfId="0" applyFont="1" applyFill="1" applyBorder="1" applyAlignment="1">
      <alignment horizontal="center" vertical="center"/>
    </xf>
    <xf numFmtId="0" fontId="18" fillId="6" borderId="58" xfId="0" applyFont="1" applyFill="1" applyBorder="1" applyAlignment="1">
      <alignment horizontal="center" vertical="center"/>
    </xf>
    <xf numFmtId="0" fontId="14" fillId="0" borderId="84" xfId="0" applyFont="1" applyBorder="1"/>
    <xf numFmtId="0" fontId="14" fillId="0" borderId="0" xfId="0" applyFont="1" applyBorder="1"/>
    <xf numFmtId="0" fontId="18" fillId="6" borderId="99" xfId="0" applyFont="1" applyFill="1" applyBorder="1" applyAlignment="1">
      <alignment horizontal="center" vertical="center" wrapText="1"/>
    </xf>
    <xf numFmtId="0" fontId="14" fillId="0" borderId="102" xfId="0" applyFont="1" applyBorder="1"/>
    <xf numFmtId="0" fontId="18" fillId="6" borderId="45" xfId="0" applyFont="1" applyFill="1" applyBorder="1" applyAlignment="1">
      <alignment horizontal="center" vertical="center" textRotation="90" wrapText="1"/>
    </xf>
    <xf numFmtId="0" fontId="14" fillId="0" borderId="96" xfId="0" applyFont="1" applyBorder="1"/>
    <xf numFmtId="0" fontId="14" fillId="0" borderId="45" xfId="0" applyFont="1" applyFill="1" applyBorder="1" applyAlignment="1">
      <alignment horizontal="center" vertical="center"/>
    </xf>
    <xf numFmtId="0" fontId="14" fillId="0" borderId="46" xfId="0" applyFont="1" applyFill="1" applyBorder="1" applyAlignment="1">
      <alignment horizontal="center"/>
    </xf>
    <xf numFmtId="0" fontId="14" fillId="0" borderId="46" xfId="0" applyFont="1" applyFill="1" applyBorder="1" applyAlignment="1">
      <alignment horizontal="center" vertical="center" wrapText="1"/>
    </xf>
    <xf numFmtId="0" fontId="14" fillId="0" borderId="46" xfId="0" applyFont="1" applyFill="1" applyBorder="1" applyAlignment="1">
      <alignment horizontal="center" vertical="center"/>
    </xf>
    <xf numFmtId="0" fontId="14" fillId="0" borderId="47" xfId="0" applyFont="1" applyFill="1" applyBorder="1" applyAlignment="1">
      <alignment horizontal="center"/>
    </xf>
    <xf numFmtId="0" fontId="14" fillId="7" borderId="96" xfId="0" applyFont="1" applyFill="1" applyBorder="1" applyAlignment="1">
      <alignment horizontal="center" vertical="center"/>
    </xf>
    <xf numFmtId="0" fontId="14" fillId="0" borderId="0" xfId="0" applyFont="1" applyBorder="1" applyAlignment="1">
      <alignment horizontal="center"/>
    </xf>
    <xf numFmtId="0" fontId="14" fillId="7" borderId="0" xfId="0" applyFont="1" applyFill="1" applyBorder="1" applyAlignment="1">
      <alignment horizontal="center" vertical="center" wrapText="1"/>
    </xf>
    <xf numFmtId="0" fontId="14" fillId="7" borderId="0" xfId="0" applyFont="1" applyFill="1" applyBorder="1" applyAlignment="1">
      <alignment horizontal="center" vertical="center"/>
    </xf>
    <xf numFmtId="0" fontId="14" fillId="7" borderId="0" xfId="0" applyFont="1" applyFill="1" applyBorder="1" applyAlignment="1">
      <alignment horizontal="center"/>
    </xf>
    <xf numFmtId="0" fontId="14" fillId="0" borderId="97" xfId="0" applyFont="1" applyBorder="1"/>
    <xf numFmtId="0" fontId="14" fillId="7" borderId="48" xfId="0" applyFont="1" applyFill="1" applyBorder="1" applyAlignment="1">
      <alignment horizontal="center" vertical="center" wrapText="1"/>
    </xf>
    <xf numFmtId="164" fontId="14" fillId="0" borderId="98" xfId="0" applyNumberFormat="1" applyFont="1" applyFill="1" applyBorder="1" applyAlignment="1">
      <alignment horizontal="center" vertical="center"/>
    </xf>
    <xf numFmtId="0" fontId="14" fillId="0" borderId="101" xfId="0" applyFont="1" applyFill="1" applyBorder="1"/>
    <xf numFmtId="0" fontId="14" fillId="0" borderId="107" xfId="0" applyFont="1" applyFill="1" applyBorder="1"/>
    <xf numFmtId="165" fontId="14" fillId="0" borderId="98" xfId="0" applyNumberFormat="1" applyFont="1" applyFill="1" applyBorder="1" applyAlignment="1">
      <alignment horizontal="center" vertical="center"/>
    </xf>
    <xf numFmtId="0" fontId="14" fillId="0" borderId="98" xfId="0" applyFont="1" applyFill="1" applyBorder="1" applyAlignment="1">
      <alignment horizontal="center" vertical="center"/>
    </xf>
    <xf numFmtId="0" fontId="14" fillId="0" borderId="104" xfId="0" applyFont="1" applyFill="1" applyBorder="1" applyAlignment="1">
      <alignment horizontal="center" vertical="center"/>
    </xf>
    <xf numFmtId="0" fontId="14" fillId="0" borderId="106" xfId="0" applyFont="1" applyFill="1" applyBorder="1"/>
    <xf numFmtId="0" fontId="14" fillId="0" borderId="109" xfId="0" applyFont="1" applyFill="1" applyBorder="1"/>
    <xf numFmtId="0" fontId="2" fillId="0" borderId="82" xfId="0" applyFont="1" applyFill="1" applyBorder="1" applyAlignment="1">
      <alignment horizontal="center" vertical="center"/>
    </xf>
    <xf numFmtId="0" fontId="14" fillId="0" borderId="79" xfId="0" applyFont="1" applyFill="1" applyBorder="1"/>
    <xf numFmtId="2" fontId="14" fillId="0" borderId="98" xfId="0" applyNumberFormat="1" applyFont="1" applyFill="1" applyBorder="1" applyAlignment="1">
      <alignment horizontal="center" vertical="center"/>
    </xf>
    <xf numFmtId="0" fontId="4" fillId="8" borderId="110" xfId="0" applyFont="1" applyFill="1" applyBorder="1" applyAlignment="1">
      <alignment horizontal="center" vertical="center" textRotation="90"/>
    </xf>
    <xf numFmtId="0" fontId="4" fillId="8" borderId="111" xfId="0" applyFont="1" applyFill="1" applyBorder="1" applyAlignment="1">
      <alignment horizontal="center" vertical="center" textRotation="90"/>
    </xf>
    <xf numFmtId="0" fontId="4" fillId="8" borderId="112" xfId="0" applyFont="1" applyFill="1" applyBorder="1" applyAlignment="1">
      <alignment horizontal="center" vertical="center" textRotation="90"/>
    </xf>
    <xf numFmtId="0" fontId="4" fillId="2" borderId="1" xfId="0" applyFont="1" applyFill="1" applyBorder="1" applyAlignment="1">
      <alignment horizontal="center" vertical="top"/>
    </xf>
    <xf numFmtId="0" fontId="4" fillId="2" borderId="2" xfId="0" applyFont="1" applyFill="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4" fillId="2" borderId="0" xfId="0" applyFont="1" applyFill="1" applyBorder="1" applyAlignment="1">
      <alignment horizontal="center" vertical="top"/>
    </xf>
    <xf numFmtId="0" fontId="4" fillId="2" borderId="5" xfId="0" applyFont="1" applyFill="1" applyBorder="1" applyAlignment="1">
      <alignment horizontal="center" vertical="top"/>
    </xf>
    <xf numFmtId="0" fontId="4" fillId="2" borderId="6" xfId="0" applyFont="1" applyFill="1" applyBorder="1" applyAlignment="1">
      <alignment horizontal="center" vertical="top"/>
    </xf>
    <xf numFmtId="0" fontId="4" fillId="2" borderId="7" xfId="0" applyFont="1" applyFill="1" applyBorder="1" applyAlignment="1">
      <alignment horizontal="center" vertical="top"/>
    </xf>
    <xf numFmtId="0" fontId="4" fillId="2" borderId="8" xfId="0" applyFont="1" applyFill="1" applyBorder="1" applyAlignment="1">
      <alignment horizontal="center" vertical="top"/>
    </xf>
    <xf numFmtId="0" fontId="5" fillId="0" borderId="29" xfId="0" applyFont="1" applyBorder="1" applyAlignment="1">
      <alignment horizontal="left" vertical="center" wrapText="1"/>
    </xf>
    <xf numFmtId="0" fontId="5" fillId="0" borderId="30" xfId="0" applyFont="1" applyBorder="1" applyAlignment="1">
      <alignment horizontal="left" vertical="center" wrapText="1"/>
    </xf>
    <xf numFmtId="0" fontId="5" fillId="0" borderId="19" xfId="0" applyFont="1" applyBorder="1" applyAlignment="1">
      <alignment horizontal="center" vertical="top" wrapText="1"/>
    </xf>
    <xf numFmtId="0" fontId="5" fillId="0" borderId="0" xfId="0" applyFont="1" applyBorder="1" applyAlignment="1">
      <alignment horizontal="center" vertical="top" wrapText="1"/>
    </xf>
    <xf numFmtId="0" fontId="5" fillId="0" borderId="31" xfId="0" applyFont="1" applyBorder="1" applyAlignment="1">
      <alignment horizontal="left" vertical="center" wrapText="1"/>
    </xf>
    <xf numFmtId="0" fontId="5" fillId="0" borderId="32" xfId="0" applyFont="1" applyBorder="1" applyAlignment="1">
      <alignment horizontal="left" vertical="center" wrapText="1"/>
    </xf>
    <xf numFmtId="0" fontId="14" fillId="9" borderId="113" xfId="0" applyFont="1" applyFill="1" applyBorder="1" applyAlignment="1">
      <alignment horizontal="center" vertical="center"/>
    </xf>
    <xf numFmtId="0" fontId="14" fillId="3" borderId="117" xfId="0" applyFont="1" applyFill="1" applyBorder="1"/>
    <xf numFmtId="0" fontId="14" fillId="3" borderId="120" xfId="0" applyFont="1" applyFill="1" applyBorder="1"/>
    <xf numFmtId="2" fontId="14" fillId="9" borderId="114" xfId="0" applyNumberFormat="1" applyFont="1" applyFill="1" applyBorder="1" applyAlignment="1">
      <alignment horizontal="center" vertical="center"/>
    </xf>
    <xf numFmtId="0" fontId="14" fillId="3" borderId="101" xfId="0" applyFont="1" applyFill="1" applyBorder="1"/>
    <xf numFmtId="0" fontId="14" fillId="3" borderId="119" xfId="0" applyFont="1" applyFill="1" applyBorder="1"/>
    <xf numFmtId="164" fontId="14" fillId="9" borderId="114" xfId="0" applyNumberFormat="1" applyFont="1" applyFill="1" applyBorder="1" applyAlignment="1">
      <alignment horizontal="center" vertical="center"/>
    </xf>
    <xf numFmtId="0" fontId="14" fillId="3" borderId="121" xfId="0" applyFont="1" applyFill="1" applyBorder="1"/>
    <xf numFmtId="164" fontId="14" fillId="10" borderId="114" xfId="0" applyNumberFormat="1" applyFont="1" applyFill="1" applyBorder="1" applyAlignment="1">
      <alignment horizontal="center" vertical="center"/>
    </xf>
    <xf numFmtId="0" fontId="18" fillId="12" borderId="2" xfId="0" applyFont="1" applyFill="1" applyBorder="1" applyAlignment="1">
      <alignment horizontal="center" vertical="top" wrapText="1"/>
    </xf>
    <xf numFmtId="0" fontId="18" fillId="12" borderId="49" xfId="0" applyFont="1" applyFill="1" applyBorder="1" applyAlignment="1">
      <alignment horizontal="center" vertical="top" wrapText="1"/>
    </xf>
    <xf numFmtId="0" fontId="6" fillId="3" borderId="36"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32" xfId="0" applyFont="1" applyFill="1" applyBorder="1" applyAlignment="1">
      <alignment horizontal="center" vertical="top" wrapText="1"/>
    </xf>
    <xf numFmtId="0" fontId="6" fillId="3" borderId="10" xfId="0" applyFont="1" applyFill="1" applyBorder="1" applyAlignment="1">
      <alignment horizontal="center" vertical="top" wrapText="1"/>
    </xf>
    <xf numFmtId="0" fontId="1" fillId="0" borderId="127" xfId="0" applyFont="1" applyBorder="1" applyAlignment="1">
      <alignment horizontal="center"/>
    </xf>
    <xf numFmtId="0" fontId="1" fillId="0" borderId="128" xfId="0" applyFont="1" applyBorder="1" applyAlignment="1">
      <alignment horizontal="center"/>
    </xf>
    <xf numFmtId="0" fontId="1" fillId="0" borderId="129" xfId="0" applyFont="1" applyBorder="1" applyAlignment="1">
      <alignment horizontal="center"/>
    </xf>
    <xf numFmtId="0" fontId="1" fillId="0" borderId="130" xfId="0" applyFont="1" applyBorder="1" applyAlignment="1">
      <alignment horizontal="center"/>
    </xf>
    <xf numFmtId="0" fontId="1" fillId="0" borderId="24" xfId="0" applyFont="1" applyBorder="1" applyAlignment="1">
      <alignment horizontal="center"/>
    </xf>
    <xf numFmtId="0" fontId="1" fillId="0" borderId="131" xfId="0" applyFont="1" applyBorder="1" applyAlignment="1">
      <alignment horizontal="center"/>
    </xf>
    <xf numFmtId="0" fontId="1" fillId="3" borderId="132" xfId="0" applyFont="1" applyFill="1" applyBorder="1" applyAlignment="1">
      <alignment horizontal="center" vertical="top"/>
    </xf>
    <xf numFmtId="0" fontId="1" fillId="3" borderId="133" xfId="0" applyFont="1" applyFill="1" applyBorder="1" applyAlignment="1">
      <alignment horizontal="center" vertical="top"/>
    </xf>
    <xf numFmtId="0" fontId="1" fillId="3" borderId="134" xfId="0" applyFont="1" applyFill="1" applyBorder="1" applyAlignment="1">
      <alignment horizontal="center" vertical="top"/>
    </xf>
    <xf numFmtId="0" fontId="14" fillId="10" borderId="114" xfId="0" applyFont="1" applyFill="1" applyBorder="1" applyAlignment="1">
      <alignment horizontal="center" vertical="center"/>
    </xf>
    <xf numFmtId="166" fontId="14" fillId="10" borderId="114" xfId="0" applyNumberFormat="1" applyFont="1" applyFill="1" applyBorder="1" applyAlignment="1">
      <alignment horizontal="center" vertical="center"/>
    </xf>
    <xf numFmtId="0" fontId="14" fillId="10" borderId="116" xfId="0" applyFont="1" applyFill="1" applyBorder="1" applyAlignment="1">
      <alignment horizontal="center" vertical="center"/>
    </xf>
    <xf numFmtId="0" fontId="14" fillId="3" borderId="118" xfId="0" applyFont="1" applyFill="1" applyBorder="1"/>
    <xf numFmtId="2" fontId="14" fillId="9" borderId="103" xfId="0" applyNumberFormat="1" applyFont="1" applyFill="1" applyBorder="1" applyAlignment="1">
      <alignment horizontal="center" vertical="center"/>
    </xf>
    <xf numFmtId="164" fontId="14" fillId="9" borderId="103" xfId="0" applyNumberFormat="1" applyFont="1" applyFill="1" applyBorder="1" applyAlignment="1">
      <alignment horizontal="center" vertical="center"/>
    </xf>
    <xf numFmtId="0" fontId="1" fillId="0" borderId="123" xfId="0" applyFont="1" applyBorder="1" applyAlignment="1">
      <alignment horizontal="center"/>
    </xf>
    <xf numFmtId="0" fontId="1" fillId="0" borderId="19" xfId="0" applyFont="1" applyBorder="1" applyAlignment="1">
      <alignment horizontal="center"/>
    </xf>
    <xf numFmtId="0" fontId="1" fillId="0" borderId="124" xfId="0" applyFont="1" applyBorder="1" applyAlignment="1">
      <alignment horizontal="center"/>
    </xf>
    <xf numFmtId="0" fontId="1" fillId="0" borderId="27" xfId="0" applyFont="1" applyBorder="1" applyAlignment="1">
      <alignment horizontal="center"/>
    </xf>
    <xf numFmtId="0" fontId="1" fillId="0" borderId="0" xfId="0" applyFont="1" applyBorder="1" applyAlignment="1">
      <alignment horizontal="center"/>
    </xf>
    <xf numFmtId="0" fontId="1" fillId="0" borderId="5"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4" fillId="4" borderId="11" xfId="0" applyFont="1" applyFill="1" applyBorder="1" applyAlignment="1">
      <alignment horizontal="center" wrapText="1"/>
    </xf>
    <xf numFmtId="0" fontId="14" fillId="4" borderId="15" xfId="0" applyFont="1" applyFill="1" applyBorder="1" applyAlignment="1">
      <alignment horizontal="center" wrapText="1"/>
    </xf>
    <xf numFmtId="164" fontId="14" fillId="13" borderId="15" xfId="0" applyNumberFormat="1" applyFont="1" applyFill="1" applyBorder="1" applyAlignment="1">
      <alignment horizontal="center"/>
    </xf>
    <xf numFmtId="164" fontId="14" fillId="13" borderId="12" xfId="0" applyNumberFormat="1" applyFont="1" applyFill="1" applyBorder="1" applyAlignment="1">
      <alignment horizontal="center"/>
    </xf>
    <xf numFmtId="0" fontId="14" fillId="4" borderId="13" xfId="0" applyFont="1" applyFill="1" applyBorder="1" applyAlignment="1">
      <alignment horizontal="center" wrapText="1"/>
    </xf>
    <xf numFmtId="0" fontId="14" fillId="4" borderId="16" xfId="0" applyFont="1" applyFill="1" applyBorder="1" applyAlignment="1">
      <alignment horizontal="center" wrapText="1"/>
    </xf>
    <xf numFmtId="0" fontId="14" fillId="13" borderId="16" xfId="0" applyFont="1" applyFill="1" applyBorder="1" applyAlignment="1">
      <alignment horizontal="center"/>
    </xf>
    <xf numFmtId="0" fontId="14" fillId="13" borderId="14" xfId="0" applyFont="1" applyFill="1" applyBorder="1" applyAlignment="1">
      <alignment horizontal="center"/>
    </xf>
    <xf numFmtId="0" fontId="0" fillId="0" borderId="123" xfId="0" applyBorder="1" applyAlignment="1">
      <alignment horizontal="left" vertical="center" wrapText="1"/>
    </xf>
    <xf numFmtId="0" fontId="0" fillId="0" borderId="19" xfId="0" applyBorder="1" applyAlignment="1">
      <alignment horizontal="left" vertical="center" wrapText="1"/>
    </xf>
    <xf numFmtId="0" fontId="0" fillId="0" borderId="124" xfId="0" applyBorder="1" applyAlignment="1">
      <alignment horizontal="left" vertical="center" wrapText="1"/>
    </xf>
    <xf numFmtId="0" fontId="0" fillId="0" borderId="27" xfId="0" applyBorder="1" applyAlignment="1">
      <alignment horizontal="left" vertical="center" wrapText="1"/>
    </xf>
    <xf numFmtId="0" fontId="0" fillId="0" borderId="0" xfId="0" applyBorder="1" applyAlignment="1">
      <alignment horizontal="left" vertical="center" wrapText="1"/>
    </xf>
    <xf numFmtId="0" fontId="0" fillId="0" borderId="5" xfId="0" applyBorder="1" applyAlignment="1">
      <alignment horizontal="left" vertical="center" wrapText="1"/>
    </xf>
    <xf numFmtId="0" fontId="0" fillId="0" borderId="2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Font="1" applyBorder="1" applyAlignment="1">
      <alignment horizontal="left" wrapText="1"/>
    </xf>
    <xf numFmtId="0" fontId="0" fillId="0" borderId="17" xfId="0" applyFont="1" applyBorder="1" applyAlignment="1">
      <alignment horizontal="left" wrapText="1"/>
    </xf>
    <xf numFmtId="0" fontId="0" fillId="0" borderId="135" xfId="0" applyFont="1" applyBorder="1" applyAlignment="1">
      <alignment horizontal="left" wrapText="1"/>
    </xf>
    <xf numFmtId="0" fontId="0" fillId="0" borderId="9" xfId="0" applyFont="1" applyFill="1" applyBorder="1" applyAlignment="1">
      <alignment horizontal="left" vertical="center" wrapText="1"/>
    </xf>
    <xf numFmtId="0" fontId="0" fillId="0" borderId="17" xfId="0" applyFont="1" applyFill="1" applyBorder="1" applyAlignment="1">
      <alignment horizontal="left" vertical="center" wrapText="1"/>
    </xf>
    <xf numFmtId="0" fontId="0" fillId="0" borderId="135" xfId="0" applyFont="1" applyFill="1" applyBorder="1" applyAlignment="1">
      <alignment horizontal="lef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0" borderId="28" xfId="0" applyFont="1" applyBorder="1" applyAlignment="1">
      <alignment horizontal="center"/>
    </xf>
    <xf numFmtId="0" fontId="3" fillId="0" borderId="29" xfId="0" applyFont="1" applyBorder="1" applyAlignment="1">
      <alignment horizontal="center"/>
    </xf>
    <xf numFmtId="0" fontId="3" fillId="0" borderId="30" xfId="0" applyFont="1" applyBorder="1" applyAlignment="1">
      <alignment horizontal="center"/>
    </xf>
    <xf numFmtId="0" fontId="0" fillId="0" borderId="17" xfId="0" applyBorder="1" applyAlignment="1">
      <alignment horizontal="center"/>
    </xf>
    <xf numFmtId="0" fontId="1" fillId="4" borderId="9"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0" borderId="9" xfId="0" applyFont="1" applyFill="1" applyBorder="1" applyAlignment="1">
      <alignment horizontal="center"/>
    </xf>
    <xf numFmtId="0" fontId="1" fillId="0" borderId="17" xfId="0" applyFont="1" applyFill="1" applyBorder="1" applyAlignment="1">
      <alignment horizontal="center"/>
    </xf>
    <xf numFmtId="0" fontId="1" fillId="0" borderId="17" xfId="0" applyFont="1" applyFill="1" applyBorder="1" applyAlignment="1">
      <alignment horizontal="right"/>
    </xf>
    <xf numFmtId="0" fontId="1" fillId="0" borderId="42" xfId="0" applyFont="1" applyFill="1" applyBorder="1" applyAlignment="1">
      <alignment horizontal="right"/>
    </xf>
    <xf numFmtId="0" fontId="1" fillId="0" borderId="13" xfId="0" applyFont="1" applyFill="1" applyBorder="1" applyAlignment="1">
      <alignment horizontal="center"/>
    </xf>
    <xf numFmtId="0" fontId="1" fillId="0" borderId="16" xfId="0" applyFont="1" applyFill="1" applyBorder="1" applyAlignment="1">
      <alignment horizontal="center"/>
    </xf>
    <xf numFmtId="0" fontId="1" fillId="0" borderId="35" xfId="0" applyFont="1" applyFill="1" applyBorder="1" applyAlignment="1">
      <alignment horizontal="center"/>
    </xf>
    <xf numFmtId="0" fontId="1" fillId="0" borderId="14" xfId="0" applyFont="1" applyFill="1" applyBorder="1" applyAlignment="1">
      <alignment horizontal="center"/>
    </xf>
    <xf numFmtId="0" fontId="3" fillId="0" borderId="139" xfId="0" applyFont="1" applyBorder="1" applyAlignment="1">
      <alignment horizontal="center"/>
    </xf>
    <xf numFmtId="0" fontId="3" fillId="0" borderId="17" xfId="0" applyFont="1" applyBorder="1" applyAlignment="1">
      <alignment horizontal="center"/>
    </xf>
    <xf numFmtId="0" fontId="3" fillId="0" borderId="42" xfId="0" applyFont="1" applyBorder="1" applyAlignment="1">
      <alignment horizontal="center"/>
    </xf>
    <xf numFmtId="0" fontId="0" fillId="0" borderId="7" xfId="0" applyBorder="1" applyAlignment="1">
      <alignment horizontal="center"/>
    </xf>
    <xf numFmtId="0" fontId="1" fillId="0" borderId="11" xfId="0" applyFont="1" applyFill="1" applyBorder="1" applyAlignment="1">
      <alignment horizontal="center"/>
    </xf>
    <xf numFmtId="0" fontId="1" fillId="0" borderId="15" xfId="0" applyFont="1" applyFill="1" applyBorder="1" applyAlignment="1">
      <alignment horizontal="center"/>
    </xf>
    <xf numFmtId="0" fontId="1" fillId="0" borderId="34" xfId="0" applyFont="1" applyFill="1" applyBorder="1" applyAlignment="1">
      <alignment horizontal="center"/>
    </xf>
    <xf numFmtId="0" fontId="1" fillId="0" borderId="12" xfId="0" applyFont="1" applyFill="1" applyBorder="1" applyAlignment="1">
      <alignment horizontal="center"/>
    </xf>
    <xf numFmtId="0" fontId="1" fillId="0" borderId="136" xfId="0" applyFont="1" applyFill="1" applyBorder="1" applyAlignment="1">
      <alignment horizontal="center"/>
    </xf>
    <xf numFmtId="0" fontId="1" fillId="0" borderId="137" xfId="0" applyFont="1" applyFill="1" applyBorder="1" applyAlignment="1">
      <alignment horizontal="center"/>
    </xf>
    <xf numFmtId="0" fontId="1" fillId="0" borderId="138" xfId="0" applyFont="1" applyFill="1" applyBorder="1" applyAlignment="1">
      <alignment horizontal="center"/>
    </xf>
    <xf numFmtId="0" fontId="18" fillId="12" borderId="0" xfId="0" applyFont="1" applyFill="1" applyBorder="1" applyAlignment="1">
      <alignment horizontal="center" vertical="top" wrapText="1"/>
    </xf>
    <xf numFmtId="0" fontId="1" fillId="0" borderId="11" xfId="0" applyFont="1" applyBorder="1" applyAlignment="1">
      <alignment horizontal="center"/>
    </xf>
    <xf numFmtId="0" fontId="1" fillId="0" borderId="15" xfId="0" applyFont="1" applyBorder="1" applyAlignment="1">
      <alignment horizontal="center"/>
    </xf>
    <xf numFmtId="0" fontId="1" fillId="0" borderId="34" xfId="0" applyFont="1" applyBorder="1" applyAlignment="1">
      <alignment horizontal="center"/>
    </xf>
    <xf numFmtId="0" fontId="1" fillId="3" borderId="11" xfId="0" applyFont="1" applyFill="1" applyBorder="1" applyAlignment="1">
      <alignment horizontal="center" vertical="top"/>
    </xf>
    <xf numFmtId="0" fontId="1" fillId="3" borderId="15" xfId="0" applyFont="1" applyFill="1" applyBorder="1" applyAlignment="1">
      <alignment horizontal="center" vertical="top"/>
    </xf>
    <xf numFmtId="0" fontId="1" fillId="3" borderId="12" xfId="0" applyFont="1" applyFill="1" applyBorder="1" applyAlignment="1">
      <alignment horizontal="center" vertical="top"/>
    </xf>
    <xf numFmtId="0" fontId="14" fillId="3" borderId="140" xfId="0" applyFont="1" applyFill="1" applyBorder="1"/>
    <xf numFmtId="0" fontId="0" fillId="0" borderId="123" xfId="0" applyBorder="1" applyAlignment="1">
      <alignment horizontal="center" vertical="center" wrapText="1"/>
    </xf>
    <xf numFmtId="0" fontId="0" fillId="0" borderId="19" xfId="0" applyFont="1" applyBorder="1" applyAlignment="1">
      <alignment horizontal="center" vertical="center" wrapText="1"/>
    </xf>
    <xf numFmtId="0" fontId="0" fillId="0" borderId="124" xfId="0" applyFont="1" applyBorder="1" applyAlignment="1">
      <alignment horizontal="center" vertical="center" wrapText="1"/>
    </xf>
    <xf numFmtId="0" fontId="0" fillId="0" borderId="27" xfId="0" applyFont="1" applyBorder="1" applyAlignment="1">
      <alignment horizontal="center" vertical="center" wrapText="1"/>
    </xf>
    <xf numFmtId="0" fontId="0" fillId="0" borderId="0" xfId="0" applyFont="1" applyBorder="1" applyAlignment="1">
      <alignment horizontal="center" vertical="center" wrapText="1"/>
    </xf>
    <xf numFmtId="0" fontId="0" fillId="0" borderId="5"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110" xfId="0" applyFont="1" applyBorder="1" applyAlignment="1">
      <alignment horizontal="left" wrapText="1"/>
    </xf>
    <xf numFmtId="0" fontId="0" fillId="0" borderId="41" xfId="0" applyFont="1" applyBorder="1" applyAlignment="1">
      <alignment horizontal="left" wrapText="1"/>
    </xf>
    <xf numFmtId="0" fontId="0" fillId="0" borderId="28" xfId="0" applyFont="1" applyFill="1" applyBorder="1" applyAlignment="1">
      <alignment horizontal="left" vertical="center" wrapText="1"/>
    </xf>
    <xf numFmtId="0" fontId="0" fillId="0" borderId="29" xfId="0" applyFont="1" applyFill="1" applyBorder="1" applyAlignment="1">
      <alignment horizontal="left" vertical="center" wrapText="1"/>
    </xf>
    <xf numFmtId="0" fontId="4" fillId="8" borderId="41" xfId="0" applyFont="1" applyFill="1" applyBorder="1" applyAlignment="1">
      <alignment horizontal="center" vertical="center" textRotation="90"/>
    </xf>
    <xf numFmtId="0" fontId="4" fillId="8" borderId="31" xfId="0" applyFont="1" applyFill="1" applyBorder="1" applyAlignment="1">
      <alignment horizontal="center" vertical="center" textRotation="90"/>
    </xf>
    <xf numFmtId="0" fontId="4" fillId="8" borderId="142" xfId="0" applyFont="1" applyFill="1" applyBorder="1" applyAlignment="1">
      <alignment horizontal="center" vertical="center" textRotation="90"/>
    </xf>
    <xf numFmtId="0" fontId="4" fillId="2" borderId="141" xfId="0" applyFont="1" applyFill="1" applyBorder="1" applyAlignment="1">
      <alignment horizontal="center" vertical="top"/>
    </xf>
    <xf numFmtId="0" fontId="4" fillId="2" borderId="20" xfId="0" applyFont="1" applyFill="1" applyBorder="1" applyAlignment="1">
      <alignment horizontal="center" vertical="top"/>
    </xf>
    <xf numFmtId="0" fontId="5" fillId="0" borderId="139" xfId="0" applyFont="1" applyBorder="1" applyAlignment="1">
      <alignment horizontal="left" vertical="center" wrapText="1"/>
    </xf>
    <xf numFmtId="0" fontId="5" fillId="0" borderId="17" xfId="0" applyFont="1" applyBorder="1" applyAlignment="1">
      <alignment horizontal="left" vertical="center" wrapText="1"/>
    </xf>
    <xf numFmtId="0" fontId="5" fillId="0" borderId="42" xfId="0" applyFont="1" applyBorder="1" applyAlignment="1">
      <alignment horizontal="left" vertical="center" wrapText="1"/>
    </xf>
    <xf numFmtId="0" fontId="5" fillId="0" borderId="143" xfId="0" applyFont="1" applyBorder="1" applyAlignment="1">
      <alignment horizontal="center" vertical="top" wrapText="1"/>
    </xf>
    <xf numFmtId="0" fontId="5" fillId="0" borderId="144" xfId="0" applyFont="1" applyBorder="1" applyAlignment="1">
      <alignment horizontal="center" vertical="top" wrapText="1"/>
    </xf>
    <xf numFmtId="0" fontId="0" fillId="0" borderId="38" xfId="0" applyFont="1" applyBorder="1" applyAlignment="1">
      <alignment horizontal="center" vertical="top" wrapText="1"/>
    </xf>
    <xf numFmtId="0" fontId="0" fillId="0" borderId="18" xfId="0" applyFont="1" applyBorder="1" applyAlignment="1">
      <alignment horizontal="center" vertical="top" wrapText="1"/>
    </xf>
    <xf numFmtId="0" fontId="0" fillId="0" borderId="39" xfId="0" applyFont="1" applyBorder="1" applyAlignment="1">
      <alignment horizontal="center" vertical="top" wrapText="1"/>
    </xf>
    <xf numFmtId="0" fontId="0" fillId="0" borderId="125" xfId="0" applyFont="1" applyBorder="1" applyAlignment="1">
      <alignment horizontal="center" vertical="top" wrapText="1"/>
    </xf>
    <xf numFmtId="0" fontId="0" fillId="0" borderId="40" xfId="0" applyFont="1" applyBorder="1" applyAlignment="1">
      <alignment horizontal="center" vertical="top" wrapText="1"/>
    </xf>
    <xf numFmtId="0" fontId="0" fillId="0" borderId="43" xfId="0" applyFont="1" applyBorder="1" applyAlignment="1">
      <alignment horizontal="center" vertical="top" wrapText="1"/>
    </xf>
    <xf numFmtId="0" fontId="1" fillId="0" borderId="132" xfId="0" applyFont="1" applyFill="1" applyBorder="1" applyAlignment="1">
      <alignment horizontal="center"/>
    </xf>
    <xf numFmtId="0" fontId="1" fillId="0" borderId="133" xfId="0" applyFont="1" applyFill="1" applyBorder="1" applyAlignment="1">
      <alignment horizontal="center"/>
    </xf>
    <xf numFmtId="0" fontId="1" fillId="0" borderId="134" xfId="0" applyFont="1" applyFill="1" applyBorder="1" applyAlignment="1">
      <alignment horizontal="center"/>
    </xf>
  </cellXfs>
  <cellStyles count="3">
    <cellStyle name="Moneda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6.jpeg"/><Relationship Id="rId7" Type="http://schemas.openxmlformats.org/officeDocument/2006/relationships/image" Target="../media/image9.pn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8.jpeg"/><Relationship Id="rId5" Type="http://schemas.microsoft.com/office/2007/relationships/hdphoto" Target="NULL"/><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jpeg"/><Relationship Id="rId7" Type="http://schemas.openxmlformats.org/officeDocument/2006/relationships/image" Target="../media/image10.png"/><Relationship Id="rId2" Type="http://schemas.openxmlformats.org/officeDocument/2006/relationships/image" Target="../media/image12.jpeg"/><Relationship Id="rId1" Type="http://schemas.openxmlformats.org/officeDocument/2006/relationships/image" Target="../media/image11.jpeg"/><Relationship Id="rId6" Type="http://schemas.openxmlformats.org/officeDocument/2006/relationships/image" Target="../media/image9.png"/><Relationship Id="rId5" Type="http://schemas.openxmlformats.org/officeDocument/2006/relationships/image" Target="../media/image15.jpeg"/><Relationship Id="rId4"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8.jpeg"/><Relationship Id="rId7" Type="http://schemas.openxmlformats.org/officeDocument/2006/relationships/image" Target="../media/image10.png"/><Relationship Id="rId2" Type="http://schemas.openxmlformats.org/officeDocument/2006/relationships/image" Target="../media/image17.jpeg"/><Relationship Id="rId1" Type="http://schemas.openxmlformats.org/officeDocument/2006/relationships/image" Target="../media/image16.jpeg"/><Relationship Id="rId6" Type="http://schemas.openxmlformats.org/officeDocument/2006/relationships/image" Target="../media/image9.png"/><Relationship Id="rId5" Type="http://schemas.openxmlformats.org/officeDocument/2006/relationships/image" Target="../media/image20.jpeg"/><Relationship Id="rId4" Type="http://schemas.openxmlformats.org/officeDocument/2006/relationships/image" Target="../media/image19.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3.jpeg"/><Relationship Id="rId2" Type="http://schemas.openxmlformats.org/officeDocument/2006/relationships/image" Target="../media/image22.jpeg"/><Relationship Id="rId1" Type="http://schemas.openxmlformats.org/officeDocument/2006/relationships/image" Target="../media/image21.jpe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24.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9</xdr:col>
      <xdr:colOff>0</xdr:colOff>
      <xdr:row>21</xdr:row>
      <xdr:rowOff>0</xdr:rowOff>
    </xdr:to>
    <xdr:pic>
      <xdr:nvPicPr>
        <xdr:cNvPr id="4" name="Imagen 3"/>
        <xdr:cNvPicPr/>
      </xdr:nvPicPr>
      <xdr:blipFill>
        <a:blip xmlns:r="http://schemas.openxmlformats.org/officeDocument/2006/relationships" r:embed="rId1"/>
        <a:stretch>
          <a:fillRect/>
        </a:stretch>
      </xdr:blipFill>
      <xdr:spPr>
        <a:xfrm>
          <a:off x="847725" y="466725"/>
          <a:ext cx="5334000" cy="3429000"/>
        </a:xfrm>
        <a:prstGeom prst="rect">
          <a:avLst/>
        </a:prstGeom>
      </xdr:spPr>
    </xdr:pic>
    <xdr:clientData/>
  </xdr:twoCellAnchor>
  <xdr:twoCellAnchor editAs="oneCell">
    <xdr:from>
      <xdr:col>2</xdr:col>
      <xdr:colOff>0</xdr:colOff>
      <xdr:row>25</xdr:row>
      <xdr:rowOff>0</xdr:rowOff>
    </xdr:from>
    <xdr:to>
      <xdr:col>9</xdr:col>
      <xdr:colOff>0</xdr:colOff>
      <xdr:row>41</xdr:row>
      <xdr:rowOff>0</xdr:rowOff>
    </xdr:to>
    <xdr:pic>
      <xdr:nvPicPr>
        <xdr:cNvPr id="5" name="Imagen 4"/>
        <xdr:cNvPicPr/>
      </xdr:nvPicPr>
      <xdr:blipFill>
        <a:blip xmlns:r="http://schemas.openxmlformats.org/officeDocument/2006/relationships" r:embed="rId2"/>
        <a:stretch>
          <a:fillRect/>
        </a:stretch>
      </xdr:blipFill>
      <xdr:spPr>
        <a:xfrm>
          <a:off x="847725" y="4448175"/>
          <a:ext cx="5334000" cy="304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2726055"/>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74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28693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28575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148167</xdr:colOff>
      <xdr:row>92</xdr:row>
      <xdr:rowOff>63500</xdr:rowOff>
    </xdr:from>
    <xdr:to>
      <xdr:col>5</xdr:col>
      <xdr:colOff>408063</xdr:colOff>
      <xdr:row>94</xdr:row>
      <xdr:rowOff>195068</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57692" y="16484600"/>
          <a:ext cx="3041196" cy="1788919"/>
        </a:xfrm>
        <a:prstGeom prst="rect">
          <a:avLst/>
        </a:prstGeom>
        <a:ln w="19050">
          <a:solidFill>
            <a:schemeClr val="tx1"/>
          </a:solidFill>
        </a:ln>
      </xdr:spPr>
    </xdr:pic>
    <xdr:clientData/>
  </xdr:twoCellAnchor>
  <xdr:twoCellAnchor editAs="oneCell">
    <xdr:from>
      <xdr:col>6</xdr:col>
      <xdr:colOff>296333</xdr:colOff>
      <xdr:row>92</xdr:row>
      <xdr:rowOff>63500</xdr:rowOff>
    </xdr:from>
    <xdr:to>
      <xdr:col>10</xdr:col>
      <xdr:colOff>445918</xdr:colOff>
      <xdr:row>94</xdr:row>
      <xdr:rowOff>195068</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01533" y="16484600"/>
          <a:ext cx="3007085" cy="1788919"/>
        </a:xfrm>
        <a:prstGeom prst="rect">
          <a:avLst/>
        </a:prstGeom>
        <a:ln w="19050">
          <a:solidFill>
            <a:schemeClr val="tx1"/>
          </a:solidFill>
        </a:ln>
      </xdr:spPr>
    </xdr:pic>
    <xdr:clientData/>
  </xdr:twoCellAnchor>
  <xdr:twoCellAnchor editAs="oneCell">
    <xdr:from>
      <xdr:col>7</xdr:col>
      <xdr:colOff>140448</xdr:colOff>
      <xdr:row>99</xdr:row>
      <xdr:rowOff>96005</xdr:rowOff>
    </xdr:from>
    <xdr:to>
      <xdr:col>9</xdr:col>
      <xdr:colOff>291354</xdr:colOff>
      <xdr:row>99</xdr:row>
      <xdr:rowOff>1836483</xdr:rowOff>
    </xdr:to>
    <xdr:pic>
      <xdr:nvPicPr>
        <xdr:cNvPr id="7" name="Imagen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60023" y="19260305"/>
          <a:ext cx="1579656" cy="1740478"/>
        </a:xfrm>
        <a:prstGeom prst="rect">
          <a:avLst/>
        </a:prstGeom>
      </xdr:spPr>
    </xdr:pic>
    <xdr:clientData/>
  </xdr:twoCellAnchor>
  <xdr:twoCellAnchor editAs="oneCell">
    <xdr:from>
      <xdr:col>12</xdr:col>
      <xdr:colOff>313764</xdr:colOff>
      <xdr:row>99</xdr:row>
      <xdr:rowOff>33174</xdr:rowOff>
    </xdr:from>
    <xdr:to>
      <xdr:col>14</xdr:col>
      <xdr:colOff>392206</xdr:colOff>
      <xdr:row>99</xdr:row>
      <xdr:rowOff>1988080</xdr:rowOff>
    </xdr:to>
    <xdr:pic>
      <xdr:nvPicPr>
        <xdr:cNvPr id="8" name="Imagen 1"/>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colorTemperature colorTemp="7550"/>
                  </a14:imgEffect>
                  <a14:imgEffect>
                    <a14:saturation sat="145000"/>
                  </a14:imgEffect>
                </a14:imgLayer>
              </a14:imgProps>
            </a:ext>
            <a:ext uri="{28A0092B-C50C-407E-A947-70E740481C1C}">
              <a14:useLocalDpi xmlns:a14="http://schemas.microsoft.com/office/drawing/2010/main" val="0"/>
            </a:ext>
          </a:extLst>
        </a:blip>
        <a:stretch>
          <a:fillRect/>
        </a:stretch>
      </xdr:blipFill>
      <xdr:spPr>
        <a:xfrm>
          <a:off x="8105214" y="19197474"/>
          <a:ext cx="1507192" cy="1954906"/>
        </a:xfrm>
        <a:prstGeom prst="rect">
          <a:avLst/>
        </a:prstGeom>
        <a:effectLst>
          <a:glow rad="88900">
            <a:schemeClr val="accent1">
              <a:alpha val="22000"/>
            </a:schemeClr>
          </a:glow>
        </a:effectLst>
      </xdr:spPr>
    </xdr:pic>
    <xdr:clientData/>
  </xdr:twoCellAnchor>
  <xdr:twoCellAnchor editAs="oneCell">
    <xdr:from>
      <xdr:col>2</xdr:col>
      <xdr:colOff>123031</xdr:colOff>
      <xdr:row>99</xdr:row>
      <xdr:rowOff>40481</xdr:rowOff>
    </xdr:from>
    <xdr:to>
      <xdr:col>5</xdr:col>
      <xdr:colOff>23812</xdr:colOff>
      <xdr:row>99</xdr:row>
      <xdr:rowOff>1949329</xdr:rowOff>
    </xdr:to>
    <xdr:pic>
      <xdr:nvPicPr>
        <xdr:cNvPr id="9" name="Imagen 14"/>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0731" y="19204781"/>
          <a:ext cx="2043906" cy="1908848"/>
        </a:xfrm>
        <a:prstGeom prst="rect">
          <a:avLst/>
        </a:prstGeom>
      </xdr:spPr>
    </xdr:pic>
    <xdr:clientData/>
  </xdr:twoCellAnchor>
  <xdr:oneCellAnchor>
    <xdr:from>
      <xdr:col>4</xdr:col>
      <xdr:colOff>707523</xdr:colOff>
      <xdr:row>68</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19179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19179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71</xdr:row>
      <xdr:rowOff>110032</xdr:rowOff>
    </xdr:from>
    <xdr:ext cx="4086888" cy="308674"/>
    <mc:AlternateContent xmlns:mc="http://schemas.openxmlformats.org/markup-compatibility/2006" xmlns:a14="http://schemas.microsoft.com/office/drawing/2010/main">
      <mc:Choice Requires="a14">
        <xdr:sp macro="" textlink="">
          <xdr:nvSpPr>
            <xdr:cNvPr id="12" name="11 CuadroTexto">
              <a:extLst>
                <a:ext uri="{FF2B5EF4-FFF2-40B4-BE49-F238E27FC236}">
                  <a16:creationId xmlns:a16="http://schemas.microsoft.com/office/drawing/2014/main" id="{47CA8606-176C-4751-B053-DDBCF697BD59}"/>
                </a:ext>
              </a:extLst>
            </xdr:cNvPr>
            <xdr:cNvSpPr txBox="1"/>
          </xdr:nvSpPr>
          <xdr:spPr>
            <a:xfrm>
              <a:off x="2531526" y="124544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11 CuadroTexto">
              <a:extLst>
                <a:ext uri="{FF2B5EF4-FFF2-40B4-BE49-F238E27FC236}">
                  <a16:creationId xmlns:a16="http://schemas.microsoft.com/office/drawing/2014/main" id="{47CA8606-176C-4751-B053-DDBCF697BD59}"/>
                </a:ext>
              </a:extLst>
            </xdr:cNvPr>
            <xdr:cNvSpPr txBox="1"/>
          </xdr:nvSpPr>
          <xdr:spPr>
            <a:xfrm>
              <a:off x="2531526" y="124544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71</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24067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24067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71</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24778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24778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71</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24472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24472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71</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24741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24741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68</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18864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18864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68</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18712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18712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68</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19651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19651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280147</xdr:colOff>
      <xdr:row>1</xdr:row>
      <xdr:rowOff>22412</xdr:rowOff>
    </xdr:from>
    <xdr:to>
      <xdr:col>3</xdr:col>
      <xdr:colOff>417979</xdr:colOff>
      <xdr:row>2</xdr:row>
      <xdr:rowOff>249895</xdr:rowOff>
    </xdr:to>
    <xdr:pic>
      <xdr:nvPicPr>
        <xdr:cNvPr id="22" name="Picture 2"/>
        <xdr:cNvPicPr>
          <a:picLocks noChangeAspect="1" noChangeArrowheads="1"/>
        </xdr:cNvPicPr>
      </xdr:nvPicPr>
      <xdr:blipFill>
        <a:blip xmlns:r="http://schemas.openxmlformats.org/officeDocument/2006/relationships" r:embed="rId7" cstate="print"/>
        <a:srcRect/>
        <a:stretch>
          <a:fillRect/>
        </a:stretch>
      </xdr:blipFill>
      <xdr:spPr bwMode="auto">
        <a:xfrm>
          <a:off x="291353" y="78441"/>
          <a:ext cx="1493744" cy="608483"/>
        </a:xfrm>
        <a:prstGeom prst="rect">
          <a:avLst/>
        </a:prstGeom>
        <a:noFill/>
        <a:ln w="9525">
          <a:noFill/>
          <a:miter lim="800000"/>
          <a:headEnd/>
          <a:tailEnd/>
        </a:ln>
        <a:effectLst/>
      </xdr:spPr>
    </xdr:pic>
    <xdr:clientData/>
  </xdr:twoCellAnchor>
  <xdr:twoCellAnchor editAs="oneCell">
    <xdr:from>
      <xdr:col>14</xdr:col>
      <xdr:colOff>381004</xdr:colOff>
      <xdr:row>1</xdr:row>
      <xdr:rowOff>33618</xdr:rowOff>
    </xdr:from>
    <xdr:to>
      <xdr:col>15</xdr:col>
      <xdr:colOff>337467</xdr:colOff>
      <xdr:row>2</xdr:row>
      <xdr:rowOff>214593</xdr:rowOff>
    </xdr:to>
    <xdr:pic>
      <xdr:nvPicPr>
        <xdr:cNvPr id="23" name="Picture 9"/>
        <xdr:cNvPicPr>
          <a:picLocks noChangeAspect="1" noChangeArrowheads="1"/>
        </xdr:cNvPicPr>
      </xdr:nvPicPr>
      <xdr:blipFill>
        <a:blip xmlns:r="http://schemas.openxmlformats.org/officeDocument/2006/relationships" r:embed="rId8" cstate="print"/>
        <a:srcRect/>
        <a:stretch>
          <a:fillRect/>
        </a:stretch>
      </xdr:blipFill>
      <xdr:spPr bwMode="auto">
        <a:xfrm>
          <a:off x="9637063" y="89647"/>
          <a:ext cx="673639" cy="561975"/>
        </a:xfrm>
        <a:prstGeom prst="rect">
          <a:avLst/>
        </a:prstGeom>
        <a:noFill/>
        <a:ln w="9525">
          <a:noFill/>
          <a:miter lim="800000"/>
          <a:headEnd/>
          <a:tailEnd/>
        </a:ln>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2726055"/>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79</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372658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28575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211667</xdr:colOff>
      <xdr:row>95</xdr:row>
      <xdr:rowOff>179916</xdr:rowOff>
    </xdr:from>
    <xdr:to>
      <xdr:col>5</xdr:col>
      <xdr:colOff>471563</xdr:colOff>
      <xdr:row>98</xdr:row>
      <xdr:rowOff>223082</xdr:rowOff>
    </xdr:to>
    <xdr:pic>
      <xdr:nvPicPr>
        <xdr:cNvPr id="5" name="Imagen 24"/>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221192" y="17077266"/>
          <a:ext cx="3041196" cy="1795767"/>
        </a:xfrm>
        <a:prstGeom prst="rect">
          <a:avLst/>
        </a:prstGeom>
        <a:ln w="19050">
          <a:solidFill>
            <a:schemeClr val="tx1"/>
          </a:solidFill>
        </a:ln>
      </xdr:spPr>
    </xdr:pic>
    <xdr:clientData/>
  </xdr:twoCellAnchor>
  <xdr:twoCellAnchor editAs="oneCell">
    <xdr:from>
      <xdr:col>6</xdr:col>
      <xdr:colOff>254000</xdr:colOff>
      <xdr:row>95</xdr:row>
      <xdr:rowOff>127000</xdr:rowOff>
    </xdr:from>
    <xdr:to>
      <xdr:col>10</xdr:col>
      <xdr:colOff>403585</xdr:colOff>
      <xdr:row>98</xdr:row>
      <xdr:rowOff>170166</xdr:rowOff>
    </xdr:to>
    <xdr:pic>
      <xdr:nvPicPr>
        <xdr:cNvPr id="6" name="Imagen 23"/>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3759200" y="17024350"/>
          <a:ext cx="3007085" cy="1795767"/>
        </a:xfrm>
        <a:prstGeom prst="rect">
          <a:avLst/>
        </a:prstGeom>
        <a:ln w="19050">
          <a:solidFill>
            <a:schemeClr val="tx1"/>
          </a:solidFill>
        </a:ln>
      </xdr:spPr>
    </xdr:pic>
    <xdr:clientData/>
  </xdr:twoCellAnchor>
  <xdr:twoCellAnchor editAs="oneCell">
    <xdr:from>
      <xdr:col>1</xdr:col>
      <xdr:colOff>444500</xdr:colOff>
      <xdr:row>104</xdr:row>
      <xdr:rowOff>105833</xdr:rowOff>
    </xdr:from>
    <xdr:to>
      <xdr:col>5</xdr:col>
      <xdr:colOff>50500</xdr:colOff>
      <xdr:row>104</xdr:row>
      <xdr:rowOff>1905833</xdr:rowOff>
    </xdr:to>
    <xdr:pic>
      <xdr:nvPicPr>
        <xdr:cNvPr id="8" name="Imagen 7"/>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454025" y="20222633"/>
          <a:ext cx="2387300" cy="1800000"/>
        </a:xfrm>
        <a:prstGeom prst="rect">
          <a:avLst/>
        </a:prstGeom>
      </xdr:spPr>
    </xdr:pic>
    <xdr:clientData/>
  </xdr:twoCellAnchor>
  <xdr:twoCellAnchor editAs="oneCell">
    <xdr:from>
      <xdr:col>7</xdr:col>
      <xdr:colOff>372249</xdr:colOff>
      <xdr:row>104</xdr:row>
      <xdr:rowOff>149999</xdr:rowOff>
    </xdr:from>
    <xdr:to>
      <xdr:col>9</xdr:col>
      <xdr:colOff>282916</xdr:colOff>
      <xdr:row>104</xdr:row>
      <xdr:rowOff>1949999</xdr:rowOff>
    </xdr:to>
    <xdr:pic>
      <xdr:nvPicPr>
        <xdr:cNvPr id="9" name="Imagen 8"/>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4591824" y="20266799"/>
          <a:ext cx="1339417" cy="1800000"/>
        </a:xfrm>
        <a:prstGeom prst="rect">
          <a:avLst/>
        </a:prstGeom>
      </xdr:spPr>
    </xdr:pic>
    <xdr:clientData/>
  </xdr:twoCellAnchor>
  <xdr:twoCellAnchor editAs="oneCell">
    <xdr:from>
      <xdr:col>11</xdr:col>
      <xdr:colOff>543417</xdr:colOff>
      <xdr:row>104</xdr:row>
      <xdr:rowOff>98917</xdr:rowOff>
    </xdr:from>
    <xdr:to>
      <xdr:col>15</xdr:col>
      <xdr:colOff>64750</xdr:colOff>
      <xdr:row>104</xdr:row>
      <xdr:rowOff>1898917</xdr:rowOff>
    </xdr:to>
    <xdr:pic>
      <xdr:nvPicPr>
        <xdr:cNvPr id="10" name="Imagen 9"/>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7620492" y="20215717"/>
          <a:ext cx="2378833" cy="1800000"/>
        </a:xfrm>
        <a:prstGeom prst="rect">
          <a:avLst/>
        </a:prstGeom>
      </xdr:spPr>
    </xdr:pic>
    <xdr:clientData/>
  </xdr:twoCellAnchor>
  <xdr:oneCellAnchor>
    <xdr:from>
      <xdr:col>4</xdr:col>
      <xdr:colOff>707523</xdr:colOff>
      <xdr:row>73</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27752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27752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76</xdr:row>
      <xdr:rowOff>110032</xdr:rowOff>
    </xdr:from>
    <xdr:ext cx="4086888" cy="308674"/>
    <mc:AlternateContent xmlns:mc="http://schemas.openxmlformats.org/markup-compatibility/2006" xmlns:a14="http://schemas.microsoft.com/office/drawing/2010/main">
      <mc:Choice Requires="a14">
        <xdr:sp macro="" textlink="">
          <xdr:nvSpPr>
            <xdr:cNvPr id="12" name="11 CuadroTexto">
              <a:extLst>
                <a:ext uri="{FF2B5EF4-FFF2-40B4-BE49-F238E27FC236}">
                  <a16:creationId xmlns:a16="http://schemas.microsoft.com/office/drawing/2014/main" id="{47CA8606-176C-4751-B053-DDBCF697BD59}"/>
                </a:ext>
              </a:extLst>
            </xdr:cNvPr>
            <xdr:cNvSpPr txBox="1"/>
          </xdr:nvSpPr>
          <xdr:spPr>
            <a:xfrm>
              <a:off x="2531526" y="133116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11 CuadroTexto">
              <a:extLst>
                <a:ext uri="{FF2B5EF4-FFF2-40B4-BE49-F238E27FC236}">
                  <a16:creationId xmlns:a16="http://schemas.microsoft.com/office/drawing/2014/main" id="{47CA8606-176C-4751-B053-DDBCF697BD59}"/>
                </a:ext>
              </a:extLst>
            </xdr:cNvPr>
            <xdr:cNvSpPr txBox="1"/>
          </xdr:nvSpPr>
          <xdr:spPr>
            <a:xfrm>
              <a:off x="2531526" y="133116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76</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32639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32639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76</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33351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33351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76</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33044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33044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76</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33314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33314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73</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27436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27436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73</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27284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27284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73</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28223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28223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280147</xdr:colOff>
      <xdr:row>1</xdr:row>
      <xdr:rowOff>22412</xdr:rowOff>
    </xdr:from>
    <xdr:to>
      <xdr:col>3</xdr:col>
      <xdr:colOff>417979</xdr:colOff>
      <xdr:row>2</xdr:row>
      <xdr:rowOff>249895</xdr:rowOff>
    </xdr:to>
    <xdr:pic>
      <xdr:nvPicPr>
        <xdr:cNvPr id="22"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89672" y="79562"/>
          <a:ext cx="1490382" cy="608483"/>
        </a:xfrm>
        <a:prstGeom prst="rect">
          <a:avLst/>
        </a:prstGeom>
        <a:noFill/>
        <a:ln w="9525">
          <a:noFill/>
          <a:miter lim="800000"/>
          <a:headEnd/>
          <a:tailEnd/>
        </a:ln>
        <a:effectLst/>
      </xdr:spPr>
    </xdr:pic>
    <xdr:clientData/>
  </xdr:twoCellAnchor>
  <xdr:twoCellAnchor editAs="oneCell">
    <xdr:from>
      <xdr:col>14</xdr:col>
      <xdr:colOff>381004</xdr:colOff>
      <xdr:row>1</xdr:row>
      <xdr:rowOff>33618</xdr:rowOff>
    </xdr:from>
    <xdr:to>
      <xdr:col>15</xdr:col>
      <xdr:colOff>337467</xdr:colOff>
      <xdr:row>2</xdr:row>
      <xdr:rowOff>214593</xdr:rowOff>
    </xdr:to>
    <xdr:pic>
      <xdr:nvPicPr>
        <xdr:cNvPr id="23"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01204" y="90768"/>
          <a:ext cx="670838" cy="561975"/>
        </a:xfrm>
        <a:prstGeom prst="rect">
          <a:avLst/>
        </a:prstGeom>
        <a:noFill/>
        <a:ln w="9525">
          <a:noFill/>
          <a:miter lim="800000"/>
          <a:headEnd/>
          <a:tailEnd/>
        </a:ln>
        <a:effec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316224</xdr:colOff>
      <xdr:row>14</xdr:row>
      <xdr:rowOff>44768</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964549" y="3835718"/>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6</xdr:col>
      <xdr:colOff>678650</xdr:colOff>
      <xdr:row>79</xdr:row>
      <xdr:rowOff>119061</xdr:rowOff>
    </xdr:from>
    <xdr:ext cx="226221" cy="156518"/>
    <xdr:sp macro="" textlink="">
      <xdr:nvSpPr>
        <xdr:cNvPr id="3" name="CuadroTexto 2">
          <a:extLst>
            <a:ext uri="{FF2B5EF4-FFF2-40B4-BE49-F238E27FC236}">
              <a16:creationId xmlns:a16="http://schemas.microsoft.com/office/drawing/2014/main" id="{383907B5-7C0E-4BCF-BD7F-B5A6392A02A3}"/>
            </a:ext>
          </a:extLst>
        </xdr:cNvPr>
        <xdr:cNvSpPr txBox="1"/>
      </xdr:nvSpPr>
      <xdr:spPr>
        <a:xfrm flipH="1">
          <a:off x="4183850" y="15473361"/>
          <a:ext cx="226221"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247377</xdr:colOff>
      <xdr:row>15</xdr:row>
      <xdr:rowOff>59530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10077" y="412670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136261</xdr:colOff>
      <xdr:row>95</xdr:row>
      <xdr:rowOff>158750</xdr:rowOff>
    </xdr:from>
    <xdr:to>
      <xdr:col>5</xdr:col>
      <xdr:colOff>396157</xdr:colOff>
      <xdr:row>100</xdr:row>
      <xdr:rowOff>270709</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45786" y="18694400"/>
          <a:ext cx="3041196" cy="1807409"/>
        </a:xfrm>
        <a:prstGeom prst="rect">
          <a:avLst/>
        </a:prstGeom>
        <a:ln w="19050">
          <a:solidFill>
            <a:schemeClr val="tx1"/>
          </a:solidFill>
        </a:ln>
      </xdr:spPr>
    </xdr:pic>
    <xdr:clientData/>
  </xdr:twoCellAnchor>
  <xdr:twoCellAnchor editAs="oneCell">
    <xdr:from>
      <xdr:col>6</xdr:col>
      <xdr:colOff>260614</xdr:colOff>
      <xdr:row>95</xdr:row>
      <xdr:rowOff>158750</xdr:rowOff>
    </xdr:from>
    <xdr:to>
      <xdr:col>10</xdr:col>
      <xdr:colOff>410199</xdr:colOff>
      <xdr:row>100</xdr:row>
      <xdr:rowOff>270709</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765814" y="18694400"/>
          <a:ext cx="3007085" cy="1807409"/>
        </a:xfrm>
        <a:prstGeom prst="rect">
          <a:avLst/>
        </a:prstGeom>
        <a:ln w="19050">
          <a:solidFill>
            <a:schemeClr val="tx1"/>
          </a:solidFill>
        </a:ln>
      </xdr:spPr>
    </xdr:pic>
    <xdr:clientData/>
  </xdr:twoCellAnchor>
  <xdr:twoCellAnchor editAs="oneCell">
    <xdr:from>
      <xdr:col>2</xdr:col>
      <xdr:colOff>211667</xdr:colOff>
      <xdr:row>104</xdr:row>
      <xdr:rowOff>116417</xdr:rowOff>
    </xdr:from>
    <xdr:to>
      <xdr:col>4</xdr:col>
      <xdr:colOff>122333</xdr:colOff>
      <xdr:row>104</xdr:row>
      <xdr:rowOff>1916417</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59367" y="21538142"/>
          <a:ext cx="1339416" cy="1800000"/>
        </a:xfrm>
        <a:prstGeom prst="rect">
          <a:avLst/>
        </a:prstGeom>
      </xdr:spPr>
    </xdr:pic>
    <xdr:clientData/>
  </xdr:twoCellAnchor>
  <xdr:twoCellAnchor editAs="oneCell">
    <xdr:from>
      <xdr:col>12</xdr:col>
      <xdr:colOff>298166</xdr:colOff>
      <xdr:row>104</xdr:row>
      <xdr:rowOff>128833</xdr:rowOff>
    </xdr:from>
    <xdr:to>
      <xdr:col>14</xdr:col>
      <xdr:colOff>208833</xdr:colOff>
      <xdr:row>104</xdr:row>
      <xdr:rowOff>1928833</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89616" y="21550558"/>
          <a:ext cx="1339417" cy="1800000"/>
        </a:xfrm>
        <a:prstGeom prst="rect">
          <a:avLst/>
        </a:prstGeom>
      </xdr:spPr>
    </xdr:pic>
    <xdr:clientData/>
  </xdr:twoCellAnchor>
  <xdr:twoCellAnchor editAs="oneCell">
    <xdr:from>
      <xdr:col>6</xdr:col>
      <xdr:colOff>670417</xdr:colOff>
      <xdr:row>104</xdr:row>
      <xdr:rowOff>141250</xdr:rowOff>
    </xdr:from>
    <xdr:to>
      <xdr:col>10</xdr:col>
      <xdr:colOff>191750</xdr:colOff>
      <xdr:row>104</xdr:row>
      <xdr:rowOff>1941250</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175617" y="21562975"/>
          <a:ext cx="2378833" cy="1800000"/>
        </a:xfrm>
        <a:prstGeom prst="rect">
          <a:avLst/>
        </a:prstGeom>
      </xdr:spPr>
    </xdr:pic>
    <xdr:clientData/>
  </xdr:twoCellAnchor>
  <xdr:oneCellAnchor>
    <xdr:from>
      <xdr:col>4</xdr:col>
      <xdr:colOff>707523</xdr:colOff>
      <xdr:row>73</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44135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44135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76</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49499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49499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76</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49022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49022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76</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49734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49734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76</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49427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49427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76</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49697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49697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73</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43819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43819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73</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43667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43667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73</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44606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44606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280147</xdr:colOff>
      <xdr:row>1</xdr:row>
      <xdr:rowOff>22412</xdr:rowOff>
    </xdr:from>
    <xdr:to>
      <xdr:col>3</xdr:col>
      <xdr:colOff>417979</xdr:colOff>
      <xdr:row>2</xdr:row>
      <xdr:rowOff>278470</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89672" y="79562"/>
          <a:ext cx="1490382" cy="608483"/>
        </a:xfrm>
        <a:prstGeom prst="rect">
          <a:avLst/>
        </a:prstGeom>
        <a:noFill/>
        <a:ln w="9525">
          <a:noFill/>
          <a:miter lim="800000"/>
          <a:headEnd/>
          <a:tailEnd/>
        </a:ln>
        <a:effectLst/>
      </xdr:spPr>
    </xdr:pic>
    <xdr:clientData/>
  </xdr:twoCellAnchor>
  <xdr:twoCellAnchor editAs="oneCell">
    <xdr:from>
      <xdr:col>14</xdr:col>
      <xdr:colOff>381004</xdr:colOff>
      <xdr:row>1</xdr:row>
      <xdr:rowOff>33618</xdr:rowOff>
    </xdr:from>
    <xdr:to>
      <xdr:col>15</xdr:col>
      <xdr:colOff>337467</xdr:colOff>
      <xdr:row>2</xdr:row>
      <xdr:rowOff>243168</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01204" y="90768"/>
          <a:ext cx="670838" cy="561975"/>
        </a:xfrm>
        <a:prstGeom prst="rect">
          <a:avLst/>
        </a:prstGeom>
        <a:noFill/>
        <a:ln w="9525">
          <a:noFill/>
          <a:miter lim="800000"/>
          <a:headEnd/>
          <a:tailEnd/>
        </a:ln>
        <a:effec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2726055"/>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6</xdr:col>
      <xdr:colOff>545766</xdr:colOff>
      <xdr:row>89</xdr:row>
      <xdr:rowOff>104775</xdr:rowOff>
    </xdr:from>
    <xdr:ext cx="235284" cy="186151"/>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050966" y="15535275"/>
          <a:ext cx="235284" cy="18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28575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243417</xdr:colOff>
      <xdr:row>105</xdr:row>
      <xdr:rowOff>139700</xdr:rowOff>
    </xdr:from>
    <xdr:to>
      <xdr:col>5</xdr:col>
      <xdr:colOff>503313</xdr:colOff>
      <xdr:row>110</xdr:row>
      <xdr:rowOff>175459</xdr:rowOff>
    </xdr:to>
    <xdr:pic>
      <xdr:nvPicPr>
        <xdr:cNvPr id="5" name="Imagen 24"/>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252942" y="18751550"/>
          <a:ext cx="3041196" cy="1797884"/>
        </a:xfrm>
        <a:prstGeom prst="rect">
          <a:avLst/>
        </a:prstGeom>
        <a:ln w="19050">
          <a:solidFill>
            <a:schemeClr val="tx1"/>
          </a:solidFill>
        </a:ln>
      </xdr:spPr>
    </xdr:pic>
    <xdr:clientData/>
  </xdr:twoCellAnchor>
  <xdr:twoCellAnchor editAs="oneCell">
    <xdr:from>
      <xdr:col>6</xdr:col>
      <xdr:colOff>201083</xdr:colOff>
      <xdr:row>105</xdr:row>
      <xdr:rowOff>139700</xdr:rowOff>
    </xdr:from>
    <xdr:to>
      <xdr:col>10</xdr:col>
      <xdr:colOff>350668</xdr:colOff>
      <xdr:row>110</xdr:row>
      <xdr:rowOff>175459</xdr:rowOff>
    </xdr:to>
    <xdr:pic>
      <xdr:nvPicPr>
        <xdr:cNvPr id="6" name="Imagen 23"/>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3706283" y="18751550"/>
          <a:ext cx="3007085" cy="1797884"/>
        </a:xfrm>
        <a:prstGeom prst="rect">
          <a:avLst/>
        </a:prstGeom>
        <a:ln w="19050">
          <a:solidFill>
            <a:schemeClr val="tx1"/>
          </a:solidFill>
        </a:ln>
      </xdr:spPr>
    </xdr:pic>
    <xdr:clientData/>
  </xdr:twoCellAnchor>
  <xdr:twoCellAnchor editAs="oneCell">
    <xdr:from>
      <xdr:col>2</xdr:col>
      <xdr:colOff>0</xdr:colOff>
      <xdr:row>114</xdr:row>
      <xdr:rowOff>19051</xdr:rowOff>
    </xdr:from>
    <xdr:to>
      <xdr:col>5</xdr:col>
      <xdr:colOff>141756</xdr:colOff>
      <xdr:row>114</xdr:row>
      <xdr:rowOff>1932303</xdr:rowOff>
    </xdr:to>
    <xdr:pic>
      <xdr:nvPicPr>
        <xdr:cNvPr id="8" name="Imagen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9384" r="22026" b="7048"/>
        <a:stretch/>
      </xdr:blipFill>
      <xdr:spPr>
        <a:xfrm rot="5400000">
          <a:off x="833515" y="21083511"/>
          <a:ext cx="1913252" cy="2284881"/>
        </a:xfrm>
        <a:prstGeom prst="rect">
          <a:avLst/>
        </a:prstGeom>
      </xdr:spPr>
    </xdr:pic>
    <xdr:clientData/>
  </xdr:twoCellAnchor>
  <xdr:twoCellAnchor editAs="oneCell">
    <xdr:from>
      <xdr:col>9</xdr:col>
      <xdr:colOff>95250</xdr:colOff>
      <xdr:row>114</xdr:row>
      <xdr:rowOff>104776</xdr:rowOff>
    </xdr:from>
    <xdr:to>
      <xdr:col>12</xdr:col>
      <xdr:colOff>437030</xdr:colOff>
      <xdr:row>114</xdr:row>
      <xdr:rowOff>1962150</xdr:rowOff>
    </xdr:to>
    <xdr:pic>
      <xdr:nvPicPr>
        <xdr:cNvPr id="9" name="Imagen 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43575" y="21355051"/>
          <a:ext cx="2484905" cy="1857374"/>
        </a:xfrm>
        <a:prstGeom prst="rect">
          <a:avLst/>
        </a:prstGeom>
      </xdr:spPr>
    </xdr:pic>
    <xdr:clientData/>
  </xdr:twoCellAnchor>
  <xdr:twoCellAnchor editAs="oneCell">
    <xdr:from>
      <xdr:col>1</xdr:col>
      <xdr:colOff>280147</xdr:colOff>
      <xdr:row>1</xdr:row>
      <xdr:rowOff>22412</xdr:rowOff>
    </xdr:from>
    <xdr:to>
      <xdr:col>3</xdr:col>
      <xdr:colOff>417979</xdr:colOff>
      <xdr:row>2</xdr:row>
      <xdr:rowOff>249895</xdr:rowOff>
    </xdr:to>
    <xdr:pic>
      <xdr:nvPicPr>
        <xdr:cNvPr id="12"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289672" y="79562"/>
          <a:ext cx="1490382" cy="608483"/>
        </a:xfrm>
        <a:prstGeom prst="rect">
          <a:avLst/>
        </a:prstGeom>
        <a:noFill/>
        <a:ln w="9525">
          <a:noFill/>
          <a:miter lim="800000"/>
          <a:headEnd/>
          <a:tailEnd/>
        </a:ln>
        <a:effectLst/>
      </xdr:spPr>
    </xdr:pic>
    <xdr:clientData/>
  </xdr:twoCellAnchor>
  <xdr:twoCellAnchor editAs="oneCell">
    <xdr:from>
      <xdr:col>14</xdr:col>
      <xdr:colOff>381004</xdr:colOff>
      <xdr:row>1</xdr:row>
      <xdr:rowOff>33618</xdr:rowOff>
    </xdr:from>
    <xdr:to>
      <xdr:col>15</xdr:col>
      <xdr:colOff>337467</xdr:colOff>
      <xdr:row>2</xdr:row>
      <xdr:rowOff>214593</xdr:rowOff>
    </xdr:to>
    <xdr:pic>
      <xdr:nvPicPr>
        <xdr:cNvPr id="13"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9601204" y="90768"/>
          <a:ext cx="670838" cy="561975"/>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2"/>
  <sheetViews>
    <sheetView workbookViewId="0">
      <selection activeCell="D49" sqref="D49"/>
    </sheetView>
  </sheetViews>
  <sheetFormatPr baseColWidth="10" defaultRowHeight="15" x14ac:dyDescent="0.25"/>
  <cols>
    <col min="2" max="2" width="1.28515625" customWidth="1"/>
    <col min="10" max="10" width="1.28515625" customWidth="1"/>
  </cols>
  <sheetData>
    <row r="2" spans="2:10" x14ac:dyDescent="0.25">
      <c r="B2" s="101" t="s">
        <v>40</v>
      </c>
      <c r="C2" s="101"/>
      <c r="D2" s="101"/>
      <c r="E2" s="101"/>
      <c r="F2" s="101"/>
      <c r="G2" s="101"/>
      <c r="H2" s="101"/>
      <c r="I2" s="101"/>
      <c r="J2" s="101"/>
    </row>
    <row r="3" spans="2:10" ht="6.75" customHeight="1" x14ac:dyDescent="0.25">
      <c r="B3" s="102"/>
      <c r="C3" s="103"/>
      <c r="D3" s="103"/>
      <c r="E3" s="103"/>
      <c r="F3" s="103"/>
      <c r="G3" s="103"/>
      <c r="H3" s="103"/>
      <c r="I3" s="103"/>
      <c r="J3" s="104"/>
    </row>
    <row r="4" spans="2:10" x14ac:dyDescent="0.25">
      <c r="B4" s="105"/>
      <c r="C4" s="107"/>
      <c r="D4" s="107"/>
      <c r="E4" s="107"/>
      <c r="F4" s="107"/>
      <c r="G4" s="107"/>
      <c r="H4" s="107"/>
      <c r="I4" s="107"/>
      <c r="J4" s="108"/>
    </row>
    <row r="5" spans="2:10" x14ac:dyDescent="0.25">
      <c r="B5" s="105"/>
      <c r="C5" s="107"/>
      <c r="D5" s="107"/>
      <c r="E5" s="107"/>
      <c r="F5" s="107"/>
      <c r="G5" s="107"/>
      <c r="H5" s="107"/>
      <c r="I5" s="107"/>
      <c r="J5" s="108"/>
    </row>
    <row r="6" spans="2:10" x14ac:dyDescent="0.25">
      <c r="B6" s="105"/>
      <c r="C6" s="107"/>
      <c r="D6" s="107"/>
      <c r="E6" s="107"/>
      <c r="F6" s="107"/>
      <c r="G6" s="107"/>
      <c r="H6" s="107"/>
      <c r="I6" s="107"/>
      <c r="J6" s="108"/>
    </row>
    <row r="7" spans="2:10" x14ac:dyDescent="0.25">
      <c r="B7" s="105"/>
      <c r="C7" s="107"/>
      <c r="D7" s="107"/>
      <c r="E7" s="107"/>
      <c r="F7" s="107"/>
      <c r="G7" s="107"/>
      <c r="H7" s="107"/>
      <c r="I7" s="107"/>
      <c r="J7" s="108"/>
    </row>
    <row r="8" spans="2:10" x14ac:dyDescent="0.25">
      <c r="B8" s="105"/>
      <c r="C8" s="107"/>
      <c r="D8" s="107"/>
      <c r="E8" s="107"/>
      <c r="F8" s="107"/>
      <c r="G8" s="107"/>
      <c r="H8" s="107"/>
      <c r="I8" s="107"/>
      <c r="J8" s="108"/>
    </row>
    <row r="9" spans="2:10" x14ac:dyDescent="0.25">
      <c r="B9" s="105"/>
      <c r="C9" s="107"/>
      <c r="D9" s="107"/>
      <c r="E9" s="107"/>
      <c r="F9" s="107"/>
      <c r="G9" s="107"/>
      <c r="H9" s="107"/>
      <c r="I9" s="107"/>
      <c r="J9" s="108"/>
    </row>
    <row r="10" spans="2:10" x14ac:dyDescent="0.25">
      <c r="B10" s="105"/>
      <c r="C10" s="107"/>
      <c r="D10" s="107"/>
      <c r="E10" s="107"/>
      <c r="F10" s="107"/>
      <c r="G10" s="107"/>
      <c r="H10" s="107"/>
      <c r="I10" s="107"/>
      <c r="J10" s="108"/>
    </row>
    <row r="11" spans="2:10" x14ac:dyDescent="0.25">
      <c r="B11" s="105"/>
      <c r="C11" s="107"/>
      <c r="D11" s="107"/>
      <c r="E11" s="107"/>
      <c r="F11" s="107"/>
      <c r="G11" s="107"/>
      <c r="H11" s="107"/>
      <c r="I11" s="107"/>
      <c r="J11" s="108"/>
    </row>
    <row r="12" spans="2:10" x14ac:dyDescent="0.25">
      <c r="B12" s="105"/>
      <c r="C12" s="107"/>
      <c r="D12" s="107"/>
      <c r="E12" s="107"/>
      <c r="F12" s="107"/>
      <c r="G12" s="107"/>
      <c r="H12" s="107"/>
      <c r="I12" s="107"/>
      <c r="J12" s="108"/>
    </row>
    <row r="13" spans="2:10" x14ac:dyDescent="0.25">
      <c r="B13" s="105"/>
      <c r="C13" s="107"/>
      <c r="D13" s="107"/>
      <c r="E13" s="107"/>
      <c r="F13" s="107"/>
      <c r="G13" s="107"/>
      <c r="H13" s="107"/>
      <c r="I13" s="107"/>
      <c r="J13" s="108"/>
    </row>
    <row r="14" spans="2:10" x14ac:dyDescent="0.25">
      <c r="B14" s="105"/>
      <c r="C14" s="107"/>
      <c r="D14" s="107"/>
      <c r="E14" s="107"/>
      <c r="F14" s="107"/>
      <c r="G14" s="107"/>
      <c r="H14" s="107"/>
      <c r="I14" s="107"/>
      <c r="J14" s="108"/>
    </row>
    <row r="15" spans="2:10" x14ac:dyDescent="0.25">
      <c r="B15" s="105"/>
      <c r="C15" s="107"/>
      <c r="D15" s="107"/>
      <c r="E15" s="107"/>
      <c r="F15" s="107"/>
      <c r="G15" s="107"/>
      <c r="H15" s="107"/>
      <c r="I15" s="107"/>
      <c r="J15" s="108"/>
    </row>
    <row r="16" spans="2:10" x14ac:dyDescent="0.25">
      <c r="B16" s="105"/>
      <c r="C16" s="107"/>
      <c r="D16" s="107"/>
      <c r="E16" s="107"/>
      <c r="F16" s="107"/>
      <c r="G16" s="107"/>
      <c r="H16" s="107"/>
      <c r="I16" s="107"/>
      <c r="J16" s="108"/>
    </row>
    <row r="17" spans="2:10" x14ac:dyDescent="0.25">
      <c r="B17" s="105"/>
      <c r="C17" s="107"/>
      <c r="D17" s="107"/>
      <c r="E17" s="107"/>
      <c r="F17" s="107"/>
      <c r="G17" s="107"/>
      <c r="H17" s="107"/>
      <c r="I17" s="107"/>
      <c r="J17" s="108"/>
    </row>
    <row r="18" spans="2:10" x14ac:dyDescent="0.25">
      <c r="B18" s="105"/>
      <c r="C18" s="107"/>
      <c r="D18" s="107"/>
      <c r="E18" s="107"/>
      <c r="F18" s="107"/>
      <c r="G18" s="107"/>
      <c r="H18" s="107"/>
      <c r="I18" s="107"/>
      <c r="J18" s="108"/>
    </row>
    <row r="19" spans="2:10" x14ac:dyDescent="0.25">
      <c r="B19" s="105"/>
      <c r="C19" s="107"/>
      <c r="D19" s="107"/>
      <c r="E19" s="107"/>
      <c r="F19" s="107"/>
      <c r="G19" s="107"/>
      <c r="H19" s="107"/>
      <c r="I19" s="107"/>
      <c r="J19" s="108"/>
    </row>
    <row r="20" spans="2:10" x14ac:dyDescent="0.25">
      <c r="B20" s="105"/>
      <c r="C20" s="107"/>
      <c r="D20" s="107"/>
      <c r="E20" s="107"/>
      <c r="F20" s="107"/>
      <c r="G20" s="107"/>
      <c r="H20" s="107"/>
      <c r="I20" s="107"/>
      <c r="J20" s="108"/>
    </row>
    <row r="21" spans="2:10" x14ac:dyDescent="0.25">
      <c r="B21" s="105"/>
      <c r="C21" s="107"/>
      <c r="D21" s="107"/>
      <c r="E21" s="107"/>
      <c r="F21" s="107"/>
      <c r="G21" s="107"/>
      <c r="H21" s="107"/>
      <c r="I21" s="107"/>
      <c r="J21" s="108"/>
    </row>
    <row r="22" spans="2:10" ht="6.75" customHeight="1" x14ac:dyDescent="0.25">
      <c r="B22" s="106"/>
      <c r="C22" s="110"/>
      <c r="D22" s="110"/>
      <c r="E22" s="110"/>
      <c r="F22" s="110"/>
      <c r="G22" s="110"/>
      <c r="H22" s="110"/>
      <c r="I22" s="110"/>
      <c r="J22" s="109"/>
    </row>
    <row r="23" spans="2:10" x14ac:dyDescent="0.25">
      <c r="B23" s="1"/>
      <c r="C23" s="1"/>
      <c r="D23" s="1"/>
      <c r="E23" s="1"/>
      <c r="F23" s="1"/>
      <c r="G23" s="1"/>
      <c r="H23" s="1"/>
      <c r="I23" s="1"/>
    </row>
    <row r="24" spans="2:10" x14ac:dyDescent="0.25">
      <c r="B24" s="101" t="s">
        <v>41</v>
      </c>
      <c r="C24" s="101"/>
      <c r="D24" s="101"/>
      <c r="E24" s="101"/>
      <c r="F24" s="101"/>
      <c r="G24" s="101"/>
      <c r="H24" s="101"/>
      <c r="I24" s="101"/>
      <c r="J24" s="101"/>
    </row>
    <row r="25" spans="2:10" ht="6.75" customHeight="1" x14ac:dyDescent="0.25">
      <c r="B25" s="102"/>
      <c r="C25" s="103"/>
      <c r="D25" s="103"/>
      <c r="E25" s="103"/>
      <c r="F25" s="103"/>
      <c r="G25" s="103"/>
      <c r="H25" s="103"/>
      <c r="I25" s="103"/>
      <c r="J25" s="104"/>
    </row>
    <row r="26" spans="2:10" x14ac:dyDescent="0.25">
      <c r="B26" s="105"/>
      <c r="C26" s="107"/>
      <c r="D26" s="107"/>
      <c r="E26" s="107"/>
      <c r="F26" s="107"/>
      <c r="G26" s="107"/>
      <c r="H26" s="107"/>
      <c r="I26" s="107"/>
      <c r="J26" s="108"/>
    </row>
    <row r="27" spans="2:10" x14ac:dyDescent="0.25">
      <c r="B27" s="105"/>
      <c r="C27" s="107"/>
      <c r="D27" s="107"/>
      <c r="E27" s="107"/>
      <c r="F27" s="107"/>
      <c r="G27" s="107"/>
      <c r="H27" s="107"/>
      <c r="I27" s="107"/>
      <c r="J27" s="108"/>
    </row>
    <row r="28" spans="2:10" x14ac:dyDescent="0.25">
      <c r="B28" s="105"/>
      <c r="C28" s="107"/>
      <c r="D28" s="107"/>
      <c r="E28" s="107"/>
      <c r="F28" s="107"/>
      <c r="G28" s="107"/>
      <c r="H28" s="107"/>
      <c r="I28" s="107"/>
      <c r="J28" s="108"/>
    </row>
    <row r="29" spans="2:10" x14ac:dyDescent="0.25">
      <c r="B29" s="105"/>
      <c r="C29" s="107"/>
      <c r="D29" s="107"/>
      <c r="E29" s="107"/>
      <c r="F29" s="107"/>
      <c r="G29" s="107"/>
      <c r="H29" s="107"/>
      <c r="I29" s="107"/>
      <c r="J29" s="108"/>
    </row>
    <row r="30" spans="2:10" x14ac:dyDescent="0.25">
      <c r="B30" s="105"/>
      <c r="C30" s="107"/>
      <c r="D30" s="107"/>
      <c r="E30" s="107"/>
      <c r="F30" s="107"/>
      <c r="G30" s="107"/>
      <c r="H30" s="107"/>
      <c r="I30" s="107"/>
      <c r="J30" s="108"/>
    </row>
    <row r="31" spans="2:10" x14ac:dyDescent="0.25">
      <c r="B31" s="105"/>
      <c r="C31" s="107"/>
      <c r="D31" s="107"/>
      <c r="E31" s="107"/>
      <c r="F31" s="107"/>
      <c r="G31" s="107"/>
      <c r="H31" s="107"/>
      <c r="I31" s="107"/>
      <c r="J31" s="108"/>
    </row>
    <row r="32" spans="2:10" x14ac:dyDescent="0.25">
      <c r="B32" s="105"/>
      <c r="C32" s="107"/>
      <c r="D32" s="107"/>
      <c r="E32" s="107"/>
      <c r="F32" s="107"/>
      <c r="G32" s="107"/>
      <c r="H32" s="107"/>
      <c r="I32" s="107"/>
      <c r="J32" s="108"/>
    </row>
    <row r="33" spans="2:10" x14ac:dyDescent="0.25">
      <c r="B33" s="105"/>
      <c r="C33" s="107"/>
      <c r="D33" s="107"/>
      <c r="E33" s="107"/>
      <c r="F33" s="107"/>
      <c r="G33" s="107"/>
      <c r="H33" s="107"/>
      <c r="I33" s="107"/>
      <c r="J33" s="108"/>
    </row>
    <row r="34" spans="2:10" x14ac:dyDescent="0.25">
      <c r="B34" s="105"/>
      <c r="C34" s="107"/>
      <c r="D34" s="107"/>
      <c r="E34" s="107"/>
      <c r="F34" s="107"/>
      <c r="G34" s="107"/>
      <c r="H34" s="107"/>
      <c r="I34" s="107"/>
      <c r="J34" s="108"/>
    </row>
    <row r="35" spans="2:10" x14ac:dyDescent="0.25">
      <c r="B35" s="105"/>
      <c r="C35" s="107"/>
      <c r="D35" s="107"/>
      <c r="E35" s="107"/>
      <c r="F35" s="107"/>
      <c r="G35" s="107"/>
      <c r="H35" s="107"/>
      <c r="I35" s="107"/>
      <c r="J35" s="108"/>
    </row>
    <row r="36" spans="2:10" x14ac:dyDescent="0.25">
      <c r="B36" s="105"/>
      <c r="C36" s="107"/>
      <c r="D36" s="107"/>
      <c r="E36" s="107"/>
      <c r="F36" s="107"/>
      <c r="G36" s="107"/>
      <c r="H36" s="107"/>
      <c r="I36" s="107"/>
      <c r="J36" s="108"/>
    </row>
    <row r="37" spans="2:10" x14ac:dyDescent="0.25">
      <c r="B37" s="105"/>
      <c r="C37" s="107"/>
      <c r="D37" s="107"/>
      <c r="E37" s="107"/>
      <c r="F37" s="107"/>
      <c r="G37" s="107"/>
      <c r="H37" s="107"/>
      <c r="I37" s="107"/>
      <c r="J37" s="108"/>
    </row>
    <row r="38" spans="2:10" x14ac:dyDescent="0.25">
      <c r="B38" s="105"/>
      <c r="C38" s="107"/>
      <c r="D38" s="107"/>
      <c r="E38" s="107"/>
      <c r="F38" s="107"/>
      <c r="G38" s="107"/>
      <c r="H38" s="107"/>
      <c r="I38" s="107"/>
      <c r="J38" s="108"/>
    </row>
    <row r="39" spans="2:10" x14ac:dyDescent="0.25">
      <c r="B39" s="105"/>
      <c r="C39" s="107"/>
      <c r="D39" s="107"/>
      <c r="E39" s="107"/>
      <c r="F39" s="107"/>
      <c r="G39" s="107"/>
      <c r="H39" s="107"/>
      <c r="I39" s="107"/>
      <c r="J39" s="108"/>
    </row>
    <row r="40" spans="2:10" x14ac:dyDescent="0.25">
      <c r="B40" s="105"/>
      <c r="C40" s="107"/>
      <c r="D40" s="107"/>
      <c r="E40" s="107"/>
      <c r="F40" s="107"/>
      <c r="G40" s="107"/>
      <c r="H40" s="107"/>
      <c r="I40" s="107"/>
      <c r="J40" s="108"/>
    </row>
    <row r="41" spans="2:10" x14ac:dyDescent="0.25">
      <c r="B41" s="105"/>
      <c r="C41" s="107"/>
      <c r="D41" s="107"/>
      <c r="E41" s="107"/>
      <c r="F41" s="107"/>
      <c r="G41" s="107"/>
      <c r="H41" s="107"/>
      <c r="I41" s="107"/>
      <c r="J41" s="108"/>
    </row>
    <row r="42" spans="2:10" ht="6.75" customHeight="1" x14ac:dyDescent="0.25">
      <c r="B42" s="106"/>
      <c r="C42" s="110"/>
      <c r="D42" s="110"/>
      <c r="E42" s="110"/>
      <c r="F42" s="110"/>
      <c r="G42" s="110"/>
      <c r="H42" s="110"/>
      <c r="I42" s="110"/>
      <c r="J42" s="109"/>
    </row>
  </sheetData>
  <mergeCells count="12">
    <mergeCell ref="B2:J2"/>
    <mergeCell ref="C4:I21"/>
    <mergeCell ref="B3:J3"/>
    <mergeCell ref="B4:B22"/>
    <mergeCell ref="J4:J22"/>
    <mergeCell ref="C22:I22"/>
    <mergeCell ref="B24:J24"/>
    <mergeCell ref="B25:J25"/>
    <mergeCell ref="B26:B42"/>
    <mergeCell ref="C26:I41"/>
    <mergeCell ref="J26:J42"/>
    <mergeCell ref="C42:I4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03"/>
  <sheetViews>
    <sheetView view="pageBreakPreview" zoomScale="85" zoomScaleSheetLayoutView="85" zoomScalePageLayoutView="110" workbookViewId="0">
      <selection activeCell="A2" sqref="A2:XFD3"/>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100"/>
      <c r="B2" s="118"/>
      <c r="C2" s="119"/>
      <c r="D2" s="120"/>
      <c r="E2" s="124" t="s">
        <v>127</v>
      </c>
      <c r="F2" s="125"/>
      <c r="G2" s="125"/>
      <c r="H2" s="125"/>
      <c r="I2" s="125"/>
      <c r="J2" s="125"/>
      <c r="K2" s="125"/>
      <c r="L2" s="125"/>
      <c r="M2" s="125"/>
      <c r="N2" s="125"/>
      <c r="O2" s="128"/>
      <c r="P2" s="129"/>
    </row>
    <row r="3" spans="1:26" s="2" customFormat="1" ht="20.45" customHeight="1" thickBot="1" x14ac:dyDescent="0.3">
      <c r="A3" s="100"/>
      <c r="B3" s="121"/>
      <c r="C3" s="122"/>
      <c r="D3" s="123"/>
      <c r="E3" s="126"/>
      <c r="F3" s="127"/>
      <c r="G3" s="127"/>
      <c r="H3" s="127"/>
      <c r="I3" s="127"/>
      <c r="J3" s="127"/>
      <c r="K3" s="127"/>
      <c r="L3" s="127"/>
      <c r="M3" s="127"/>
      <c r="N3" s="127"/>
      <c r="O3" s="130"/>
      <c r="P3" s="131"/>
    </row>
    <row r="4" spans="1:26" s="19" customFormat="1" ht="15.75" customHeight="1" thickBot="1" x14ac:dyDescent="0.3">
      <c r="A4" s="18"/>
      <c r="B4" s="111"/>
      <c r="C4" s="112"/>
      <c r="D4" s="112"/>
      <c r="E4" s="112"/>
      <c r="F4" s="112"/>
      <c r="G4" s="112"/>
      <c r="H4" s="112"/>
      <c r="I4" s="112"/>
      <c r="J4" s="112"/>
      <c r="K4" s="112"/>
      <c r="L4" s="112"/>
      <c r="M4" s="112"/>
      <c r="N4" s="112"/>
      <c r="O4" s="112"/>
      <c r="P4" s="112"/>
      <c r="Q4" s="2"/>
      <c r="R4" s="2"/>
      <c r="S4" s="2"/>
      <c r="T4" s="2"/>
      <c r="U4" s="2"/>
      <c r="V4" s="2"/>
      <c r="W4" s="2"/>
      <c r="X4" s="2"/>
      <c r="Y4" s="2"/>
      <c r="Z4" s="2"/>
    </row>
    <row r="5" spans="1:26" s="26" customFormat="1" ht="33" customHeight="1" thickBot="1" x14ac:dyDescent="0.3">
      <c r="A5" s="20"/>
      <c r="B5" s="21" t="s">
        <v>0</v>
      </c>
      <c r="C5" s="113">
        <v>43045</v>
      </c>
      <c r="D5" s="114"/>
      <c r="E5" s="22" t="s">
        <v>1</v>
      </c>
      <c r="F5" s="23">
        <v>1</v>
      </c>
      <c r="G5" s="24" t="s">
        <v>2</v>
      </c>
      <c r="H5" s="115" t="s">
        <v>128</v>
      </c>
      <c r="I5" s="116"/>
      <c r="J5" s="116"/>
      <c r="K5" s="116"/>
      <c r="L5" s="116"/>
      <c r="M5" s="116"/>
      <c r="N5" s="116"/>
      <c r="O5" s="116"/>
      <c r="P5" s="117"/>
      <c r="Q5" s="25"/>
      <c r="R5" s="25"/>
      <c r="S5" s="25"/>
      <c r="T5" s="25"/>
      <c r="U5" s="25"/>
      <c r="V5" s="25"/>
      <c r="W5" s="25"/>
      <c r="X5" s="25"/>
      <c r="Y5" s="25"/>
      <c r="Z5" s="25"/>
    </row>
    <row r="6" spans="1:26" s="31" customFormat="1" ht="15.75" customHeight="1" thickBot="1" x14ac:dyDescent="0.3">
      <c r="A6" s="27"/>
      <c r="B6" s="132" t="s">
        <v>3</v>
      </c>
      <c r="C6" s="133"/>
      <c r="D6" s="134" t="s">
        <v>107</v>
      </c>
      <c r="E6" s="135"/>
      <c r="F6" s="135"/>
      <c r="G6" s="135"/>
      <c r="H6" s="135"/>
      <c r="I6" s="136"/>
      <c r="J6" s="28" t="s">
        <v>4</v>
      </c>
      <c r="K6" s="137" t="s">
        <v>108</v>
      </c>
      <c r="L6" s="136"/>
      <c r="M6" s="137" t="s">
        <v>109</v>
      </c>
      <c r="N6" s="138"/>
      <c r="O6" s="29" t="s">
        <v>54</v>
      </c>
      <c r="P6" s="30">
        <v>1621</v>
      </c>
    </row>
    <row r="7" spans="1:26" s="26" customFormat="1" ht="15.75" customHeight="1" x14ac:dyDescent="0.25">
      <c r="B7" s="139" t="s">
        <v>55</v>
      </c>
      <c r="C7" s="141" t="s">
        <v>56</v>
      </c>
      <c r="D7" s="142"/>
      <c r="E7" s="32"/>
      <c r="F7" s="143" t="s">
        <v>57</v>
      </c>
      <c r="G7" s="144"/>
      <c r="H7" s="144"/>
      <c r="I7" s="144"/>
      <c r="J7" s="145" t="s">
        <v>58</v>
      </c>
      <c r="K7" s="146"/>
      <c r="L7" s="146"/>
      <c r="M7" s="147"/>
      <c r="N7" s="148" t="s">
        <v>59</v>
      </c>
      <c r="O7" s="149"/>
      <c r="P7" s="33" t="s">
        <v>60</v>
      </c>
    </row>
    <row r="8" spans="1:26" s="26" customFormat="1" ht="15.75" customHeight="1" thickBot="1" x14ac:dyDescent="0.3">
      <c r="B8" s="140"/>
      <c r="C8" s="150" t="s">
        <v>61</v>
      </c>
      <c r="D8" s="151"/>
      <c r="E8" s="34" t="s">
        <v>5</v>
      </c>
      <c r="F8" s="152" t="s">
        <v>6</v>
      </c>
      <c r="G8" s="153"/>
      <c r="H8" s="153"/>
      <c r="I8" s="153"/>
      <c r="J8" s="154"/>
      <c r="K8" s="155"/>
      <c r="L8" s="155"/>
      <c r="M8" s="156"/>
      <c r="N8" s="157"/>
      <c r="O8" s="158"/>
      <c r="P8" s="35"/>
    </row>
    <row r="9" spans="1:26" s="26" customFormat="1" ht="15.75" customHeight="1" x14ac:dyDescent="0.25">
      <c r="B9" s="159" t="s">
        <v>7</v>
      </c>
      <c r="C9" s="162" t="s">
        <v>62</v>
      </c>
      <c r="D9" s="164" t="s">
        <v>63</v>
      </c>
      <c r="E9" s="165"/>
      <c r="F9" s="36"/>
      <c r="G9" s="166" t="s">
        <v>8</v>
      </c>
      <c r="H9" s="167" t="s">
        <v>9</v>
      </c>
      <c r="I9" s="142"/>
      <c r="J9" s="37"/>
      <c r="K9" s="162" t="s">
        <v>64</v>
      </c>
      <c r="L9" s="168" t="s">
        <v>110</v>
      </c>
      <c r="M9" s="169"/>
      <c r="N9" s="170"/>
      <c r="O9" s="170"/>
      <c r="P9" s="171"/>
    </row>
    <row r="10" spans="1:26" s="26" customFormat="1" ht="15.75" customHeight="1" thickBot="1" x14ac:dyDescent="0.3">
      <c r="B10" s="160"/>
      <c r="C10" s="163"/>
      <c r="D10" s="181" t="s">
        <v>65</v>
      </c>
      <c r="E10" s="151"/>
      <c r="F10" s="38" t="s">
        <v>5</v>
      </c>
      <c r="G10" s="163"/>
      <c r="H10" s="181" t="s">
        <v>10</v>
      </c>
      <c r="I10" s="151"/>
      <c r="J10" s="39" t="s">
        <v>5</v>
      </c>
      <c r="K10" s="163"/>
      <c r="L10" s="172"/>
      <c r="M10" s="173"/>
      <c r="N10" s="173"/>
      <c r="O10" s="173"/>
      <c r="P10" s="174"/>
    </row>
    <row r="11" spans="1:26" s="26" customFormat="1" ht="15.75" customHeight="1" x14ac:dyDescent="0.25">
      <c r="A11" s="20"/>
      <c r="B11" s="160"/>
      <c r="C11" s="182" t="s">
        <v>11</v>
      </c>
      <c r="D11" s="165"/>
      <c r="E11" s="40">
        <v>0.60416666666666663</v>
      </c>
      <c r="F11" s="183" t="s">
        <v>12</v>
      </c>
      <c r="G11" s="165"/>
      <c r="H11" s="41">
        <v>0.97</v>
      </c>
      <c r="I11" s="184" t="s">
        <v>13</v>
      </c>
      <c r="J11" s="142"/>
      <c r="K11" s="41">
        <v>21</v>
      </c>
      <c r="L11" s="182" t="s">
        <v>14</v>
      </c>
      <c r="M11" s="165"/>
      <c r="N11" s="42">
        <v>4</v>
      </c>
      <c r="O11" s="175" t="s">
        <v>66</v>
      </c>
      <c r="P11" s="176"/>
    </row>
    <row r="12" spans="1:26" s="26" customFormat="1" ht="15.75" customHeight="1" thickBot="1" x14ac:dyDescent="0.3">
      <c r="A12" s="20"/>
      <c r="B12" s="161"/>
      <c r="C12" s="177" t="s">
        <v>15</v>
      </c>
      <c r="D12" s="151"/>
      <c r="E12" s="40">
        <v>0.6645833333333333</v>
      </c>
      <c r="F12" s="150" t="s">
        <v>16</v>
      </c>
      <c r="G12" s="151"/>
      <c r="H12" s="41">
        <v>0.97</v>
      </c>
      <c r="I12" s="178" t="s">
        <v>17</v>
      </c>
      <c r="J12" s="151"/>
      <c r="K12" s="40">
        <v>0.60069444444444442</v>
      </c>
      <c r="L12" s="177" t="s">
        <v>18</v>
      </c>
      <c r="M12" s="151"/>
      <c r="N12" s="43">
        <v>0.4</v>
      </c>
      <c r="O12" s="179">
        <v>0.55000000000000004</v>
      </c>
      <c r="P12" s="180"/>
    </row>
    <row r="13" spans="1:26" s="26" customFormat="1" ht="15.75" customHeight="1" x14ac:dyDescent="0.25">
      <c r="A13" s="20"/>
      <c r="B13" s="200" t="s">
        <v>19</v>
      </c>
      <c r="C13" s="202" t="s">
        <v>67</v>
      </c>
      <c r="D13" s="203"/>
      <c r="E13" s="203"/>
      <c r="F13" s="204" t="s">
        <v>68</v>
      </c>
      <c r="G13" s="203"/>
      <c r="H13" s="203"/>
      <c r="I13" s="203"/>
      <c r="J13" s="204" t="s">
        <v>69</v>
      </c>
      <c r="K13" s="203"/>
      <c r="L13" s="203"/>
      <c r="M13" s="203"/>
      <c r="N13" s="205" t="s">
        <v>70</v>
      </c>
      <c r="O13" s="203"/>
      <c r="P13" s="206"/>
      <c r="Q13" s="44"/>
      <c r="R13" s="25"/>
      <c r="S13" s="25"/>
      <c r="T13" s="25"/>
      <c r="U13" s="25"/>
      <c r="V13" s="25"/>
      <c r="W13" s="25"/>
      <c r="X13" s="25"/>
      <c r="Y13" s="25"/>
      <c r="Z13" s="25"/>
    </row>
    <row r="14" spans="1:26" s="26" customFormat="1" ht="15.75" customHeight="1" x14ac:dyDescent="0.25">
      <c r="A14" s="20"/>
      <c r="B14" s="201"/>
      <c r="C14" s="207" t="s">
        <v>71</v>
      </c>
      <c r="D14" s="208"/>
      <c r="E14" s="208"/>
      <c r="F14" s="209" t="s">
        <v>72</v>
      </c>
      <c r="G14" s="208"/>
      <c r="H14" s="208"/>
      <c r="I14" s="208"/>
      <c r="J14" s="210" t="s">
        <v>73</v>
      </c>
      <c r="K14" s="208"/>
      <c r="L14" s="208"/>
      <c r="M14" s="208"/>
      <c r="N14" s="211"/>
      <c r="O14" s="197"/>
      <c r="P14" s="212"/>
      <c r="Q14" s="25"/>
      <c r="R14" s="25"/>
      <c r="S14" s="25"/>
      <c r="T14" s="25"/>
      <c r="U14" s="25"/>
      <c r="V14" s="25"/>
      <c r="W14" s="25"/>
      <c r="X14" s="25"/>
      <c r="Y14" s="25"/>
      <c r="Z14" s="25"/>
    </row>
    <row r="15" spans="1:26" s="26" customFormat="1" ht="15.75" customHeight="1" thickBot="1" x14ac:dyDescent="0.3">
      <c r="A15" s="20"/>
      <c r="B15" s="140"/>
      <c r="C15" s="213" t="s">
        <v>74</v>
      </c>
      <c r="D15" s="185"/>
      <c r="E15" s="185"/>
      <c r="F15" s="185" t="s">
        <v>75</v>
      </c>
      <c r="G15" s="186"/>
      <c r="H15" s="186"/>
      <c r="I15" s="186"/>
      <c r="J15" s="185" t="s">
        <v>76</v>
      </c>
      <c r="K15" s="186"/>
      <c r="L15" s="186"/>
      <c r="M15" s="186"/>
      <c r="N15" s="187"/>
      <c r="O15" s="188"/>
      <c r="P15" s="189"/>
      <c r="Q15" s="25"/>
      <c r="R15" s="25"/>
      <c r="S15" s="25"/>
      <c r="T15" s="25"/>
      <c r="U15" s="25"/>
      <c r="V15" s="25"/>
      <c r="W15" s="25"/>
      <c r="X15" s="25"/>
      <c r="Y15" s="25"/>
      <c r="Z15" s="25"/>
    </row>
    <row r="16" spans="1:26" s="26" customFormat="1" ht="10.5" customHeight="1" x14ac:dyDescent="0.25">
      <c r="A16" s="20"/>
      <c r="B16" s="190" t="s">
        <v>20</v>
      </c>
      <c r="C16" s="192" t="s">
        <v>21</v>
      </c>
      <c r="D16" s="192" t="s">
        <v>42</v>
      </c>
      <c r="E16" s="194" t="s">
        <v>22</v>
      </c>
      <c r="F16" s="195" t="s">
        <v>43</v>
      </c>
      <c r="G16" s="112"/>
      <c r="H16" s="192" t="s">
        <v>77</v>
      </c>
      <c r="I16" s="198" t="s">
        <v>78</v>
      </c>
      <c r="J16" s="45" t="s">
        <v>44</v>
      </c>
      <c r="K16" s="46"/>
      <c r="L16" s="47" t="s">
        <v>45</v>
      </c>
      <c r="M16" s="47" t="s">
        <v>46</v>
      </c>
      <c r="N16" s="47" t="s">
        <v>46</v>
      </c>
      <c r="O16" s="47" t="s">
        <v>47</v>
      </c>
      <c r="P16" s="48" t="s">
        <v>23</v>
      </c>
    </row>
    <row r="17" spans="1:26" s="26" customFormat="1" ht="10.5" customHeight="1" thickBot="1" x14ac:dyDescent="0.3">
      <c r="A17" s="49"/>
      <c r="B17" s="191"/>
      <c r="C17" s="193"/>
      <c r="D17" s="193"/>
      <c r="E17" s="193"/>
      <c r="F17" s="196"/>
      <c r="G17" s="197"/>
      <c r="H17" s="193"/>
      <c r="I17" s="199"/>
      <c r="J17" s="50" t="s">
        <v>24</v>
      </c>
      <c r="K17" s="51" t="s">
        <v>25</v>
      </c>
      <c r="L17" s="51" t="s">
        <v>48</v>
      </c>
      <c r="M17" s="51" t="s">
        <v>49</v>
      </c>
      <c r="N17" s="51" t="s">
        <v>26</v>
      </c>
      <c r="O17" s="51" t="s">
        <v>27</v>
      </c>
      <c r="P17" s="52" t="s">
        <v>28</v>
      </c>
    </row>
    <row r="18" spans="1:26" s="61" customFormat="1" ht="10.5" customHeight="1" thickBot="1" x14ac:dyDescent="0.3">
      <c r="A18" s="53"/>
      <c r="B18" s="54"/>
      <c r="C18" s="55">
        <f>+O12</f>
        <v>0.55000000000000004</v>
      </c>
      <c r="D18" s="55">
        <v>7.4999999999999997E-2</v>
      </c>
      <c r="E18" s="56"/>
      <c r="F18" s="57"/>
      <c r="G18" s="62"/>
      <c r="H18" s="58"/>
      <c r="I18" s="59"/>
      <c r="J18" s="63"/>
      <c r="K18" s="56"/>
      <c r="L18" s="56"/>
      <c r="M18" s="56"/>
      <c r="N18" s="56"/>
      <c r="O18" s="56"/>
      <c r="P18" s="60"/>
      <c r="Q18" s="53"/>
      <c r="R18" s="53"/>
      <c r="S18" s="53"/>
      <c r="T18" s="53"/>
      <c r="U18" s="53"/>
      <c r="V18" s="53"/>
      <c r="W18" s="53"/>
      <c r="X18" s="53"/>
      <c r="Y18" s="53"/>
      <c r="Z18" s="53"/>
    </row>
    <row r="19" spans="1:26" s="61" customFormat="1" ht="13.5" customHeight="1" x14ac:dyDescent="0.25">
      <c r="A19" s="53"/>
      <c r="B19" s="222">
        <v>1</v>
      </c>
      <c r="C19" s="224">
        <f>+C18+$N$12</f>
        <v>0.95000000000000007</v>
      </c>
      <c r="D19" s="214">
        <v>0.158</v>
      </c>
      <c r="E19" s="214">
        <v>7.4999999999999997E-2</v>
      </c>
      <c r="F19" s="64" t="s">
        <v>79</v>
      </c>
      <c r="G19" s="65">
        <v>0</v>
      </c>
      <c r="H19" s="66"/>
      <c r="I19" s="67"/>
      <c r="J19" s="68">
        <v>3.5000000000000003E-2</v>
      </c>
      <c r="K19" s="214">
        <f>+IF(E19&lt;=0.12,(J21),(IF(E19&lt;0.16,((J20+2*J21+J22)/4),IF(E19&gt;=0.16,((J19+3*J20+2*J21+3*J22+J23)/10)))))</f>
        <v>4.1000000000000002E-2</v>
      </c>
      <c r="L19" s="214">
        <f>ROUND(+(D18+D19)/2*(C19-C18),3)</f>
        <v>4.7E-2</v>
      </c>
      <c r="M19" s="214">
        <f>ROUND(+K19*L19,4)</f>
        <v>1.9E-3</v>
      </c>
      <c r="N19" s="217">
        <f>ROUND(+M19/$M$88*100,2)</f>
        <v>2.35</v>
      </c>
      <c r="O19" s="218"/>
      <c r="P19" s="219"/>
      <c r="Q19" s="53"/>
      <c r="R19" s="53"/>
      <c r="S19" s="53"/>
      <c r="T19" s="53"/>
      <c r="U19" s="53"/>
      <c r="V19" s="53"/>
      <c r="W19" s="53"/>
      <c r="X19" s="53"/>
      <c r="Y19" s="53"/>
      <c r="Z19" s="53"/>
    </row>
    <row r="20" spans="1:26" s="61" customFormat="1" ht="13.5" customHeight="1" x14ac:dyDescent="0.25">
      <c r="A20" s="53"/>
      <c r="B20" s="223"/>
      <c r="C20" s="215"/>
      <c r="D20" s="215"/>
      <c r="E20" s="215"/>
      <c r="F20" s="69" t="s">
        <v>80</v>
      </c>
      <c r="G20" s="70" t="str">
        <f>IF(E19&lt;0.125,"NA",IF(0.125&lt;=E19,(0.2*E19)))</f>
        <v>NA</v>
      </c>
      <c r="H20" s="71"/>
      <c r="I20" s="72"/>
      <c r="J20" s="73"/>
      <c r="K20" s="215"/>
      <c r="L20" s="215"/>
      <c r="M20" s="215"/>
      <c r="N20" s="215"/>
      <c r="O20" s="215"/>
      <c r="P20" s="220"/>
      <c r="Q20" s="53"/>
      <c r="R20" s="53"/>
      <c r="S20" s="53"/>
      <c r="T20" s="53"/>
      <c r="U20" s="53"/>
      <c r="V20" s="53"/>
      <c r="W20" s="53"/>
      <c r="X20" s="53"/>
      <c r="Y20" s="53"/>
      <c r="Z20" s="53"/>
    </row>
    <row r="21" spans="1:26" s="61" customFormat="1" ht="13.5" customHeight="1" x14ac:dyDescent="0.25">
      <c r="A21" s="53"/>
      <c r="B21" s="223"/>
      <c r="C21" s="215"/>
      <c r="D21" s="215"/>
      <c r="E21" s="215"/>
      <c r="F21" s="69" t="s">
        <v>81</v>
      </c>
      <c r="G21" s="70">
        <f>+E19*0.4</f>
        <v>0.03</v>
      </c>
      <c r="H21" s="71"/>
      <c r="I21" s="72"/>
      <c r="J21" s="73">
        <v>4.1000000000000002E-2</v>
      </c>
      <c r="K21" s="215"/>
      <c r="L21" s="215"/>
      <c r="M21" s="215"/>
      <c r="N21" s="215"/>
      <c r="O21" s="215"/>
      <c r="P21" s="220"/>
      <c r="Q21" s="53"/>
      <c r="R21" s="53"/>
      <c r="S21" s="53"/>
      <c r="T21" s="53"/>
      <c r="U21" s="53"/>
      <c r="V21" s="53"/>
      <c r="W21" s="53"/>
      <c r="X21" s="53"/>
      <c r="Y21" s="53"/>
      <c r="Z21" s="53"/>
    </row>
    <row r="22" spans="1:26" s="61" customFormat="1" ht="13.5" customHeight="1" x14ac:dyDescent="0.25">
      <c r="A22" s="53"/>
      <c r="B22" s="223"/>
      <c r="C22" s="215"/>
      <c r="D22" s="215"/>
      <c r="E22" s="215"/>
      <c r="F22" s="69" t="s">
        <v>82</v>
      </c>
      <c r="G22" s="70" t="str">
        <f>IF(E19&lt;0.125,"NA",IF(0.125&lt;=E19,(0.8*E19)))</f>
        <v>NA</v>
      </c>
      <c r="H22" s="71"/>
      <c r="I22" s="72"/>
      <c r="J22" s="73"/>
      <c r="K22" s="215"/>
      <c r="L22" s="215"/>
      <c r="M22" s="215"/>
      <c r="N22" s="215"/>
      <c r="O22" s="215"/>
      <c r="P22" s="220"/>
      <c r="Q22" s="53"/>
      <c r="R22" s="53"/>
      <c r="S22" s="53"/>
      <c r="T22" s="53"/>
      <c r="U22" s="53"/>
      <c r="V22" s="53"/>
      <c r="W22" s="53"/>
      <c r="X22" s="53"/>
      <c r="Y22" s="53"/>
      <c r="Z22" s="53"/>
    </row>
    <row r="23" spans="1:26" s="61" customFormat="1" ht="13.5" customHeight="1" thickBot="1" x14ac:dyDescent="0.3">
      <c r="A23" s="53"/>
      <c r="B23" s="163"/>
      <c r="C23" s="216"/>
      <c r="D23" s="216"/>
      <c r="E23" s="216"/>
      <c r="F23" s="74" t="s">
        <v>83</v>
      </c>
      <c r="G23" s="75">
        <f>+E19</f>
        <v>7.4999999999999997E-2</v>
      </c>
      <c r="H23" s="76"/>
      <c r="I23" s="77"/>
      <c r="J23" s="78">
        <v>1.7999999999999999E-2</v>
      </c>
      <c r="K23" s="216"/>
      <c r="L23" s="216"/>
      <c r="M23" s="216"/>
      <c r="N23" s="216"/>
      <c r="O23" s="216"/>
      <c r="P23" s="221"/>
      <c r="Q23" s="53"/>
      <c r="R23" s="53"/>
      <c r="S23" s="53"/>
      <c r="T23" s="53"/>
      <c r="U23" s="53"/>
      <c r="V23" s="53"/>
      <c r="W23" s="53"/>
      <c r="X23" s="53"/>
      <c r="Y23" s="53"/>
      <c r="Z23" s="53"/>
    </row>
    <row r="24" spans="1:26" s="61" customFormat="1" ht="13.5" customHeight="1" x14ac:dyDescent="0.25">
      <c r="A24" s="53"/>
      <c r="B24" s="222">
        <v>2</v>
      </c>
      <c r="C24" s="224">
        <f>+C19+$N$12</f>
        <v>1.35</v>
      </c>
      <c r="D24" s="214">
        <v>0.25800000000000001</v>
      </c>
      <c r="E24" s="214">
        <v>0.247</v>
      </c>
      <c r="F24" s="64" t="s">
        <v>79</v>
      </c>
      <c r="G24" s="65">
        <v>0</v>
      </c>
      <c r="H24" s="66"/>
      <c r="I24" s="67"/>
      <c r="J24" s="68">
        <v>2.1856417600000001E-2</v>
      </c>
      <c r="K24" s="214">
        <f t="shared" ref="K24" si="0">+IF(E24&lt;=0.12,(J26),(IF(E24&lt;0.16,((J25+2*J26+J27)/4),IF(E24&gt;=0.16,((J24+3*J25+2*J26+3*J27+J28)/10)))))</f>
        <v>3.9938796079999998E-2</v>
      </c>
      <c r="L24" s="214">
        <f>ROUND(+(D19+D24)/2*(C24-C19),3)</f>
        <v>8.3000000000000004E-2</v>
      </c>
      <c r="M24" s="214">
        <f t="shared" ref="M24" si="1">ROUND(+K24*L24,4)</f>
        <v>3.3E-3</v>
      </c>
      <c r="N24" s="217">
        <f t="shared" ref="N24" si="2">ROUND(+M24/$M$88*100,2)</f>
        <v>4.08</v>
      </c>
      <c r="O24" s="218"/>
      <c r="P24" s="219"/>
      <c r="Q24" s="53"/>
      <c r="R24" s="53"/>
      <c r="S24" s="53"/>
      <c r="T24" s="53"/>
      <c r="U24" s="53"/>
      <c r="V24" s="53"/>
      <c r="W24" s="53"/>
      <c r="X24" s="53"/>
      <c r="Y24" s="53"/>
      <c r="Z24" s="53"/>
    </row>
    <row r="25" spans="1:26" s="61" customFormat="1" ht="13.5" customHeight="1" x14ac:dyDescent="0.25">
      <c r="A25" s="53"/>
      <c r="B25" s="223"/>
      <c r="C25" s="215"/>
      <c r="D25" s="215"/>
      <c r="E25" s="215"/>
      <c r="F25" s="69" t="s">
        <v>80</v>
      </c>
      <c r="G25" s="70">
        <f t="shared" ref="G25" si="3">IF(E24&lt;0.125,"NA",IF(0.125&lt;=E24,(0.2*E24)))</f>
        <v>4.9399999999999999E-2</v>
      </c>
      <c r="H25" s="71"/>
      <c r="I25" s="72"/>
      <c r="J25" s="73">
        <v>3.3619289199999999E-2</v>
      </c>
      <c r="K25" s="215"/>
      <c r="L25" s="215"/>
      <c r="M25" s="215"/>
      <c r="N25" s="215"/>
      <c r="O25" s="215"/>
      <c r="P25" s="220"/>
      <c r="Q25" s="53"/>
      <c r="R25" s="53"/>
      <c r="S25" s="53"/>
      <c r="T25" s="53"/>
      <c r="U25" s="53"/>
      <c r="V25" s="53"/>
      <c r="W25" s="53"/>
      <c r="X25" s="53"/>
      <c r="Y25" s="53"/>
      <c r="Z25" s="53"/>
    </row>
    <row r="26" spans="1:26" s="61" customFormat="1" ht="13.5" customHeight="1" x14ac:dyDescent="0.25">
      <c r="A26" s="53"/>
      <c r="B26" s="223"/>
      <c r="C26" s="215"/>
      <c r="D26" s="215"/>
      <c r="E26" s="215"/>
      <c r="F26" s="69" t="s">
        <v>81</v>
      </c>
      <c r="G26" s="70">
        <f t="shared" ref="G26" si="4">+E24*0.4</f>
        <v>9.8799999999999999E-2</v>
      </c>
      <c r="H26" s="71"/>
      <c r="I26" s="72"/>
      <c r="J26" s="73">
        <v>4.1957940400000004E-2</v>
      </c>
      <c r="K26" s="215"/>
      <c r="L26" s="215"/>
      <c r="M26" s="215"/>
      <c r="N26" s="215"/>
      <c r="O26" s="215"/>
      <c r="P26" s="220"/>
      <c r="Q26" s="53"/>
      <c r="R26" s="53"/>
      <c r="S26" s="53"/>
      <c r="T26" s="53"/>
      <c r="U26" s="53"/>
      <c r="V26" s="53"/>
      <c r="W26" s="53"/>
      <c r="X26" s="53"/>
      <c r="Y26" s="53"/>
      <c r="Z26" s="53"/>
    </row>
    <row r="27" spans="1:26" s="61" customFormat="1" ht="13.5" customHeight="1" x14ac:dyDescent="0.25">
      <c r="A27" s="53"/>
      <c r="B27" s="223"/>
      <c r="C27" s="215"/>
      <c r="D27" s="215"/>
      <c r="E27" s="215"/>
      <c r="F27" s="69" t="s">
        <v>82</v>
      </c>
      <c r="G27" s="70">
        <f t="shared" ref="G27" si="5">IF(E24&lt;0.125,"NA",IF(0.125&lt;=E24,(0.8*E24)))</f>
        <v>0.1976</v>
      </c>
      <c r="H27" s="71"/>
      <c r="I27" s="72"/>
      <c r="J27" s="73">
        <v>4.8728788799999992E-2</v>
      </c>
      <c r="K27" s="215"/>
      <c r="L27" s="215"/>
      <c r="M27" s="215"/>
      <c r="N27" s="215"/>
      <c r="O27" s="215"/>
      <c r="P27" s="220"/>
      <c r="Q27" s="53"/>
      <c r="R27" s="53"/>
      <c r="S27" s="53"/>
      <c r="T27" s="53"/>
      <c r="U27" s="53"/>
      <c r="V27" s="53"/>
      <c r="W27" s="53"/>
      <c r="X27" s="53"/>
      <c r="Y27" s="53"/>
      <c r="Z27" s="53"/>
    </row>
    <row r="28" spans="1:26" s="61" customFormat="1" ht="13.5" customHeight="1" thickBot="1" x14ac:dyDescent="0.3">
      <c r="A28" s="53"/>
      <c r="B28" s="163"/>
      <c r="C28" s="216"/>
      <c r="D28" s="216"/>
      <c r="E28" s="216"/>
      <c r="F28" s="74" t="s">
        <v>83</v>
      </c>
      <c r="G28" s="75">
        <f t="shared" ref="G28" si="6">+E24</f>
        <v>0.247</v>
      </c>
      <c r="H28" s="76"/>
      <c r="I28" s="77"/>
      <c r="J28" s="78">
        <v>4.6571428400000003E-2</v>
      </c>
      <c r="K28" s="216"/>
      <c r="L28" s="216"/>
      <c r="M28" s="216"/>
      <c r="N28" s="216"/>
      <c r="O28" s="216"/>
      <c r="P28" s="221"/>
      <c r="Q28" s="53"/>
      <c r="R28" s="53"/>
      <c r="S28" s="53"/>
      <c r="T28" s="53"/>
      <c r="U28" s="53"/>
      <c r="V28" s="53"/>
      <c r="W28" s="53"/>
      <c r="X28" s="53"/>
      <c r="Y28" s="53"/>
      <c r="Z28" s="53"/>
    </row>
    <row r="29" spans="1:26" s="61" customFormat="1" ht="13.5" customHeight="1" x14ac:dyDescent="0.25">
      <c r="A29" s="53"/>
      <c r="B29" s="222">
        <v>3</v>
      </c>
      <c r="C29" s="224">
        <f>+C24+$N$12</f>
        <v>1.75</v>
      </c>
      <c r="D29" s="214">
        <v>0.24299999999999999</v>
      </c>
      <c r="E29" s="214">
        <v>0.26</v>
      </c>
      <c r="F29" s="64" t="s">
        <v>79</v>
      </c>
      <c r="G29" s="65">
        <v>0</v>
      </c>
      <c r="H29" s="66"/>
      <c r="I29" s="67"/>
      <c r="J29" s="68">
        <v>7.3354895399999995E-2</v>
      </c>
      <c r="K29" s="214">
        <f t="shared" ref="K29" si="7">+IF(E29&lt;=0.12,(J31),(IF(E29&lt;0.16,((J30+2*J31+J32)/4),IF(E29&gt;=0.16,((J29+3*J30+2*J31+3*J32+J33)/10)))))</f>
        <v>9.983235741999999E-2</v>
      </c>
      <c r="L29" s="214">
        <f>ROUND(+(D24+D29)/2*(C29-C24),3)</f>
        <v>0.1</v>
      </c>
      <c r="M29" s="214">
        <f t="shared" ref="M29" si="8">ROUND(+K29*L29,4)</f>
        <v>0.01</v>
      </c>
      <c r="N29" s="217">
        <f t="shared" ref="N29" si="9">ROUND(+M29/$M$88*100,2)</f>
        <v>12.36</v>
      </c>
      <c r="O29" s="218"/>
      <c r="P29" s="219"/>
      <c r="Q29" s="53"/>
      <c r="R29" s="53"/>
      <c r="S29" s="53"/>
      <c r="T29" s="53"/>
      <c r="U29" s="53"/>
      <c r="V29" s="53"/>
      <c r="W29" s="53"/>
      <c r="X29" s="53"/>
      <c r="Y29" s="53"/>
      <c r="Z29" s="53"/>
    </row>
    <row r="30" spans="1:26" s="61" customFormat="1" ht="13.5" customHeight="1" x14ac:dyDescent="0.25">
      <c r="A30" s="53"/>
      <c r="B30" s="223"/>
      <c r="C30" s="215"/>
      <c r="D30" s="215"/>
      <c r="E30" s="215"/>
      <c r="F30" s="69" t="s">
        <v>80</v>
      </c>
      <c r="G30" s="70">
        <f t="shared" ref="G30" si="10">IF(E29&lt;0.125,"NA",IF(0.125&lt;=E29,(0.2*E29)))</f>
        <v>5.2000000000000005E-2</v>
      </c>
      <c r="H30" s="71"/>
      <c r="I30" s="72"/>
      <c r="J30" s="73">
        <v>9.0959826599999988E-2</v>
      </c>
      <c r="K30" s="215"/>
      <c r="L30" s="215"/>
      <c r="M30" s="215"/>
      <c r="N30" s="215"/>
      <c r="O30" s="215"/>
      <c r="P30" s="220"/>
      <c r="Q30" s="53"/>
      <c r="R30" s="53"/>
      <c r="S30" s="53"/>
      <c r="T30" s="53"/>
      <c r="U30" s="53"/>
      <c r="V30" s="53"/>
      <c r="W30" s="53"/>
      <c r="X30" s="53"/>
      <c r="Y30" s="53"/>
      <c r="Z30" s="53"/>
    </row>
    <row r="31" spans="1:26" s="61" customFormat="1" ht="13.5" customHeight="1" x14ac:dyDescent="0.25">
      <c r="A31" s="53"/>
      <c r="B31" s="223"/>
      <c r="C31" s="215"/>
      <c r="D31" s="215"/>
      <c r="E31" s="215"/>
      <c r="F31" s="69" t="s">
        <v>81</v>
      </c>
      <c r="G31" s="70">
        <f t="shared" ref="G31" si="11">+E29*0.4</f>
        <v>0.10400000000000001</v>
      </c>
      <c r="H31" s="71"/>
      <c r="I31" s="72"/>
      <c r="J31" s="73">
        <v>9.6245323300000005E-2</v>
      </c>
      <c r="K31" s="215"/>
      <c r="L31" s="215"/>
      <c r="M31" s="215"/>
      <c r="N31" s="215"/>
      <c r="O31" s="215"/>
      <c r="P31" s="220"/>
      <c r="Q31" s="53"/>
      <c r="R31" s="53"/>
      <c r="S31" s="53"/>
      <c r="T31" s="53"/>
      <c r="U31" s="53"/>
      <c r="V31" s="53"/>
      <c r="W31" s="53"/>
      <c r="X31" s="53"/>
      <c r="Y31" s="53"/>
      <c r="Z31" s="53"/>
    </row>
    <row r="32" spans="1:26" s="61" customFormat="1" ht="13.5" customHeight="1" x14ac:dyDescent="0.25">
      <c r="A32" s="53"/>
      <c r="B32" s="223"/>
      <c r="C32" s="215"/>
      <c r="D32" s="215"/>
      <c r="E32" s="215"/>
      <c r="F32" s="69" t="s">
        <v>82</v>
      </c>
      <c r="G32" s="70">
        <f t="shared" ref="G32" si="12">IF(E29&lt;0.125,"NA",IF(0.125&lt;=E29,(0.8*E29)))</f>
        <v>0.20800000000000002</v>
      </c>
      <c r="H32" s="71"/>
      <c r="I32" s="72"/>
      <c r="J32" s="73">
        <v>0.11593821680000001</v>
      </c>
      <c r="K32" s="215"/>
      <c r="L32" s="215"/>
      <c r="M32" s="215"/>
      <c r="N32" s="215"/>
      <c r="O32" s="215"/>
      <c r="P32" s="220"/>
      <c r="Q32" s="53"/>
      <c r="R32" s="53"/>
      <c r="S32" s="53"/>
      <c r="T32" s="53"/>
      <c r="U32" s="53"/>
      <c r="V32" s="53"/>
      <c r="W32" s="53"/>
      <c r="X32" s="53"/>
      <c r="Y32" s="53"/>
      <c r="Z32" s="53"/>
    </row>
    <row r="33" spans="1:26" s="61" customFormat="1" ht="13.5" customHeight="1" thickBot="1" x14ac:dyDescent="0.3">
      <c r="A33" s="53"/>
      <c r="B33" s="163"/>
      <c r="C33" s="216"/>
      <c r="D33" s="216"/>
      <c r="E33" s="216"/>
      <c r="F33" s="74" t="s">
        <v>83</v>
      </c>
      <c r="G33" s="75">
        <f t="shared" ref="G33" si="13">+E29</f>
        <v>0.26</v>
      </c>
      <c r="H33" s="76"/>
      <c r="I33" s="77"/>
      <c r="J33" s="78">
        <v>0.11178390199999999</v>
      </c>
      <c r="K33" s="216"/>
      <c r="L33" s="216"/>
      <c r="M33" s="216"/>
      <c r="N33" s="216"/>
      <c r="O33" s="216"/>
      <c r="P33" s="221"/>
      <c r="Q33" s="53"/>
      <c r="R33" s="53"/>
      <c r="S33" s="53"/>
      <c r="T33" s="53"/>
      <c r="U33" s="53"/>
      <c r="V33" s="53"/>
      <c r="W33" s="53"/>
      <c r="X33" s="53"/>
      <c r="Y33" s="53"/>
      <c r="Z33" s="53"/>
    </row>
    <row r="34" spans="1:26" s="61" customFormat="1" ht="13.5" customHeight="1" x14ac:dyDescent="0.25">
      <c r="A34" s="53"/>
      <c r="B34" s="222">
        <v>4</v>
      </c>
      <c r="C34" s="224">
        <f>+C29+$N$12</f>
        <v>2.15</v>
      </c>
      <c r="D34" s="214">
        <v>0.185</v>
      </c>
      <c r="E34" s="214">
        <v>0.2</v>
      </c>
      <c r="F34" s="64" t="s">
        <v>79</v>
      </c>
      <c r="G34" s="65">
        <v>0</v>
      </c>
      <c r="H34" s="66"/>
      <c r="I34" s="67"/>
      <c r="J34" s="68">
        <v>6.2941208099999993E-2</v>
      </c>
      <c r="K34" s="214">
        <f t="shared" ref="K34" si="14">+IF(E34&lt;=0.12,(J36),(IF(E34&lt;0.16,((J35+2*J36+J37)/4),IF(E34&gt;=0.16,((J34+3*J35+2*J36+3*J37+J38)/10)))))</f>
        <v>0.11107899688</v>
      </c>
      <c r="L34" s="214">
        <f t="shared" ref="L34" si="15">ROUND(+(D29+D34)/2*(C34-C29),3)</f>
        <v>8.5999999999999993E-2</v>
      </c>
      <c r="M34" s="214">
        <f t="shared" ref="M34" si="16">ROUND(+K34*L34,4)</f>
        <v>9.5999999999999992E-3</v>
      </c>
      <c r="N34" s="217">
        <f t="shared" ref="N34" si="17">ROUND(+M34/$M$88*100,2)</f>
        <v>11.87</v>
      </c>
      <c r="O34" s="218"/>
      <c r="P34" s="219"/>
      <c r="Q34" s="53"/>
      <c r="R34" s="53"/>
      <c r="S34" s="53"/>
      <c r="T34" s="53"/>
      <c r="U34" s="53"/>
      <c r="V34" s="53"/>
      <c r="W34" s="53"/>
      <c r="X34" s="53"/>
      <c r="Y34" s="53"/>
      <c r="Z34" s="53"/>
    </row>
    <row r="35" spans="1:26" s="61" customFormat="1" ht="13.5" customHeight="1" x14ac:dyDescent="0.25">
      <c r="A35" s="53"/>
      <c r="B35" s="223"/>
      <c r="C35" s="215"/>
      <c r="D35" s="215"/>
      <c r="E35" s="215"/>
      <c r="F35" s="69" t="s">
        <v>80</v>
      </c>
      <c r="G35" s="70">
        <f t="shared" ref="G35" si="18">IF(E34&lt;0.125,"NA",IF(0.125&lt;=E34,(0.2*E34)))</f>
        <v>4.0000000000000008E-2</v>
      </c>
      <c r="H35" s="71"/>
      <c r="I35" s="72"/>
      <c r="J35" s="73">
        <v>8.7287800400000004E-2</v>
      </c>
      <c r="K35" s="215"/>
      <c r="L35" s="215"/>
      <c r="M35" s="215"/>
      <c r="N35" s="215"/>
      <c r="O35" s="215"/>
      <c r="P35" s="220"/>
      <c r="Q35" s="53"/>
      <c r="R35" s="53"/>
      <c r="S35" s="53"/>
      <c r="T35" s="53"/>
      <c r="U35" s="53"/>
      <c r="V35" s="53"/>
      <c r="W35" s="53"/>
      <c r="X35" s="53"/>
      <c r="Y35" s="53"/>
      <c r="Z35" s="53"/>
    </row>
    <row r="36" spans="1:26" s="61" customFormat="1" ht="13.5" customHeight="1" x14ac:dyDescent="0.25">
      <c r="A36" s="53"/>
      <c r="B36" s="223"/>
      <c r="C36" s="215"/>
      <c r="D36" s="215"/>
      <c r="E36" s="215"/>
      <c r="F36" s="69" t="s">
        <v>81</v>
      </c>
      <c r="G36" s="70">
        <f t="shared" ref="G36" si="19">+E34*0.4</f>
        <v>8.0000000000000016E-2</v>
      </c>
      <c r="H36" s="71"/>
      <c r="I36" s="72"/>
      <c r="J36" s="73">
        <v>0.12513847520000002</v>
      </c>
      <c r="K36" s="215"/>
      <c r="L36" s="215"/>
      <c r="M36" s="215"/>
      <c r="N36" s="215"/>
      <c r="O36" s="215"/>
      <c r="P36" s="220"/>
      <c r="Q36" s="53"/>
      <c r="R36" s="53"/>
      <c r="S36" s="53"/>
      <c r="T36" s="53"/>
      <c r="U36" s="53"/>
      <c r="V36" s="53"/>
      <c r="W36" s="53"/>
      <c r="X36" s="53"/>
      <c r="Y36" s="53"/>
      <c r="Z36" s="53"/>
    </row>
    <row r="37" spans="1:26" s="61" customFormat="1" ht="13.5" customHeight="1" x14ac:dyDescent="0.25">
      <c r="A37" s="53"/>
      <c r="B37" s="223"/>
      <c r="C37" s="215"/>
      <c r="D37" s="215"/>
      <c r="E37" s="215"/>
      <c r="F37" s="69" t="s">
        <v>82</v>
      </c>
      <c r="G37" s="70">
        <f t="shared" ref="G37" si="20">IF(E34&lt;0.125,"NA",IF(0.125&lt;=E34,(0.8*E34)))</f>
        <v>0.16000000000000003</v>
      </c>
      <c r="H37" s="71"/>
      <c r="I37" s="72"/>
      <c r="J37" s="73">
        <v>0.13671681729999999</v>
      </c>
      <c r="K37" s="215"/>
      <c r="L37" s="215"/>
      <c r="M37" s="215"/>
      <c r="N37" s="215"/>
      <c r="O37" s="215"/>
      <c r="P37" s="220"/>
      <c r="Q37" s="53"/>
      <c r="R37" s="53"/>
      <c r="S37" s="53"/>
      <c r="T37" s="53"/>
      <c r="U37" s="53"/>
      <c r="V37" s="53"/>
      <c r="W37" s="53"/>
      <c r="X37" s="53"/>
      <c r="Y37" s="53"/>
      <c r="Z37" s="53"/>
    </row>
    <row r="38" spans="1:26" s="61" customFormat="1" ht="13.5" customHeight="1" thickBot="1" x14ac:dyDescent="0.3">
      <c r="A38" s="53"/>
      <c r="B38" s="163"/>
      <c r="C38" s="216"/>
      <c r="D38" s="216"/>
      <c r="E38" s="216"/>
      <c r="F38" s="74" t="s">
        <v>83</v>
      </c>
      <c r="G38" s="75">
        <f t="shared" ref="G38" si="21">+E34</f>
        <v>0.2</v>
      </c>
      <c r="H38" s="76"/>
      <c r="I38" s="77"/>
      <c r="J38" s="78">
        <v>0.12555795720000001</v>
      </c>
      <c r="K38" s="216"/>
      <c r="L38" s="216"/>
      <c r="M38" s="216"/>
      <c r="N38" s="216"/>
      <c r="O38" s="216"/>
      <c r="P38" s="221"/>
      <c r="Q38" s="53"/>
      <c r="R38" s="53"/>
      <c r="S38" s="53"/>
      <c r="T38" s="53"/>
      <c r="U38" s="53"/>
      <c r="V38" s="53"/>
      <c r="W38" s="53"/>
      <c r="X38" s="53"/>
      <c r="Y38" s="53"/>
      <c r="Z38" s="53"/>
    </row>
    <row r="39" spans="1:26" s="61" customFormat="1" ht="13.5" customHeight="1" x14ac:dyDescent="0.25">
      <c r="A39" s="53"/>
      <c r="B39" s="222">
        <v>5</v>
      </c>
      <c r="C39" s="224">
        <f>+C34+$N$12</f>
        <v>2.5499999999999998</v>
      </c>
      <c r="D39" s="214">
        <v>0.2</v>
      </c>
      <c r="E39" s="214">
        <v>0.17899999999999999</v>
      </c>
      <c r="F39" s="64" t="s">
        <v>79</v>
      </c>
      <c r="G39" s="65">
        <v>0</v>
      </c>
      <c r="H39" s="66"/>
      <c r="I39" s="67"/>
      <c r="J39" s="68">
        <v>5.8448705999999996E-2</v>
      </c>
      <c r="K39" s="214">
        <f t="shared" ref="K39" si="22">+IF(E39&lt;=0.12,(J41),(IF(E39&lt;0.16,((J40+2*J41+J42)/4),IF(E39&gt;=0.16,((J39+3*J40+2*J41+3*J42+J43)/10)))))</f>
        <v>9.4997943799999998E-2</v>
      </c>
      <c r="L39" s="214">
        <f t="shared" ref="L39" si="23">ROUND(+(D34+D39)/2*(C39-C34),3)</f>
        <v>7.6999999999999999E-2</v>
      </c>
      <c r="M39" s="214">
        <f t="shared" ref="M39" si="24">ROUND(+K39*L39,4)</f>
        <v>7.3000000000000001E-3</v>
      </c>
      <c r="N39" s="217">
        <f t="shared" ref="N39" si="25">ROUND(+M39/$M$88*100,2)</f>
        <v>9.02</v>
      </c>
      <c r="O39" s="218"/>
      <c r="P39" s="219"/>
      <c r="Q39" s="53"/>
      <c r="R39" s="53"/>
      <c r="S39" s="53"/>
      <c r="T39" s="53"/>
      <c r="U39" s="53"/>
      <c r="V39" s="53"/>
      <c r="W39" s="53"/>
      <c r="X39" s="53"/>
      <c r="Y39" s="53"/>
      <c r="Z39" s="53"/>
    </row>
    <row r="40" spans="1:26" s="61" customFormat="1" ht="13.5" customHeight="1" x14ac:dyDescent="0.25">
      <c r="A40" s="53"/>
      <c r="B40" s="223"/>
      <c r="C40" s="215"/>
      <c r="D40" s="215"/>
      <c r="E40" s="215"/>
      <c r="F40" s="69" t="s">
        <v>80</v>
      </c>
      <c r="G40" s="70">
        <f t="shared" ref="G40" si="26">IF(E39&lt;0.125,"NA",IF(0.125&lt;=E39,(0.2*E39)))</f>
        <v>3.5799999999999998E-2</v>
      </c>
      <c r="H40" s="71"/>
      <c r="I40" s="72"/>
      <c r="J40" s="73">
        <v>8.3171973999999996E-2</v>
      </c>
      <c r="K40" s="215"/>
      <c r="L40" s="215"/>
      <c r="M40" s="215"/>
      <c r="N40" s="215"/>
      <c r="O40" s="215"/>
      <c r="P40" s="220"/>
      <c r="Q40" s="53"/>
      <c r="R40" s="53"/>
      <c r="S40" s="53"/>
      <c r="T40" s="53"/>
      <c r="U40" s="53"/>
      <c r="V40" s="53"/>
      <c r="W40" s="53"/>
      <c r="X40" s="53"/>
      <c r="Y40" s="53"/>
      <c r="Z40" s="53"/>
    </row>
    <row r="41" spans="1:26" s="61" customFormat="1" ht="13.5" customHeight="1" x14ac:dyDescent="0.25">
      <c r="A41" s="53"/>
      <c r="B41" s="223"/>
      <c r="C41" s="215"/>
      <c r="D41" s="215"/>
      <c r="E41" s="215"/>
      <c r="F41" s="69" t="s">
        <v>81</v>
      </c>
      <c r="G41" s="70">
        <f t="shared" ref="G41" si="27">+E39*0.4</f>
        <v>7.1599999999999997E-2</v>
      </c>
      <c r="H41" s="71"/>
      <c r="I41" s="72"/>
      <c r="J41" s="73">
        <v>9.7452736999999998E-2</v>
      </c>
      <c r="K41" s="215"/>
      <c r="L41" s="215"/>
      <c r="M41" s="215"/>
      <c r="N41" s="215"/>
      <c r="O41" s="215"/>
      <c r="P41" s="220"/>
      <c r="Q41" s="53"/>
      <c r="R41" s="53"/>
      <c r="S41" s="53"/>
      <c r="T41" s="53"/>
      <c r="U41" s="53"/>
      <c r="V41" s="53"/>
      <c r="W41" s="53"/>
      <c r="X41" s="53"/>
      <c r="Y41" s="53"/>
      <c r="Z41" s="53"/>
    </row>
    <row r="42" spans="1:26" s="61" customFormat="1" ht="13.5" customHeight="1" x14ac:dyDescent="0.25">
      <c r="A42" s="53"/>
      <c r="B42" s="223"/>
      <c r="C42" s="215"/>
      <c r="D42" s="215"/>
      <c r="E42" s="215"/>
      <c r="F42" s="69" t="s">
        <v>82</v>
      </c>
      <c r="G42" s="70">
        <f t="shared" ref="G42" si="28">IF(E39&lt;0.125,"NA",IF(0.125&lt;=E39,(0.8*E39)))</f>
        <v>0.14319999999999999</v>
      </c>
      <c r="H42" s="71"/>
      <c r="I42" s="72"/>
      <c r="J42" s="73">
        <v>0.113675752</v>
      </c>
      <c r="K42" s="215"/>
      <c r="L42" s="215"/>
      <c r="M42" s="215"/>
      <c r="N42" s="215"/>
      <c r="O42" s="215"/>
      <c r="P42" s="220"/>
      <c r="Q42" s="53"/>
      <c r="R42" s="53"/>
      <c r="S42" s="53"/>
      <c r="T42" s="53"/>
      <c r="U42" s="53"/>
      <c r="V42" s="53"/>
      <c r="W42" s="53"/>
      <c r="X42" s="53"/>
      <c r="Y42" s="53"/>
      <c r="Z42" s="53"/>
    </row>
    <row r="43" spans="1:26" s="61" customFormat="1" ht="13.5" customHeight="1" thickBot="1" x14ac:dyDescent="0.3">
      <c r="A43" s="53"/>
      <c r="B43" s="163"/>
      <c r="C43" s="216"/>
      <c r="D43" s="216"/>
      <c r="E43" s="216"/>
      <c r="F43" s="74" t="s">
        <v>83</v>
      </c>
      <c r="G43" s="75">
        <f t="shared" ref="G43" si="29">+E39</f>
        <v>0.17899999999999999</v>
      </c>
      <c r="H43" s="76"/>
      <c r="I43" s="77"/>
      <c r="J43" s="78">
        <v>0.10608208000000002</v>
      </c>
      <c r="K43" s="216"/>
      <c r="L43" s="216"/>
      <c r="M43" s="216"/>
      <c r="N43" s="216"/>
      <c r="O43" s="216"/>
      <c r="P43" s="221"/>
      <c r="Q43" s="53"/>
      <c r="R43" s="53"/>
      <c r="S43" s="53"/>
      <c r="T43" s="53"/>
      <c r="U43" s="53"/>
      <c r="V43" s="53"/>
      <c r="W43" s="53"/>
      <c r="X43" s="53"/>
      <c r="Y43" s="53"/>
      <c r="Z43" s="53"/>
    </row>
    <row r="44" spans="1:26" s="61" customFormat="1" ht="13.5" customHeight="1" x14ac:dyDescent="0.25">
      <c r="A44" s="53"/>
      <c r="B44" s="222">
        <v>6</v>
      </c>
      <c r="C44" s="224">
        <f>+C39+$N$12</f>
        <v>2.9499999999999997</v>
      </c>
      <c r="D44" s="214">
        <v>0.34599999999999997</v>
      </c>
      <c r="E44" s="214">
        <v>0.26700000000000002</v>
      </c>
      <c r="F44" s="64" t="s">
        <v>79</v>
      </c>
      <c r="G44" s="65">
        <v>0</v>
      </c>
      <c r="H44" s="66"/>
      <c r="I44" s="67"/>
      <c r="J44" s="68">
        <v>8.1504808999999984E-2</v>
      </c>
      <c r="K44" s="214">
        <f t="shared" ref="K44" si="30">+IF(E44&lt;=0.12,(J46),(IF(E44&lt;0.16,((J45+2*J46+J47)/4),IF(E44&gt;=0.16,((J44+3*J45+2*J46+3*J47+J48)/10)))))</f>
        <v>0.11490960319999999</v>
      </c>
      <c r="L44" s="214">
        <f t="shared" ref="L44" si="31">ROUND(+(D39+D44)/2*(C44-C39),3)</f>
        <v>0.109</v>
      </c>
      <c r="M44" s="214">
        <f t="shared" ref="M44" si="32">ROUND(+K44*L44,4)</f>
        <v>1.2500000000000001E-2</v>
      </c>
      <c r="N44" s="217">
        <f t="shared" ref="N44" si="33">ROUND(+M44/$M$88*100,2)</f>
        <v>15.45</v>
      </c>
      <c r="O44" s="218"/>
      <c r="P44" s="219"/>
      <c r="Q44" s="53"/>
      <c r="R44" s="53"/>
      <c r="S44" s="53"/>
      <c r="T44" s="53"/>
      <c r="U44" s="53"/>
      <c r="V44" s="53"/>
      <c r="W44" s="53"/>
      <c r="X44" s="53"/>
      <c r="Y44" s="53"/>
      <c r="Z44" s="53"/>
    </row>
    <row r="45" spans="1:26" s="61" customFormat="1" ht="13.5" customHeight="1" x14ac:dyDescent="0.25">
      <c r="A45" s="53"/>
      <c r="B45" s="223"/>
      <c r="C45" s="215"/>
      <c r="D45" s="215"/>
      <c r="E45" s="215"/>
      <c r="F45" s="69" t="s">
        <v>80</v>
      </c>
      <c r="G45" s="70">
        <f t="shared" ref="G45" si="34">IF(E44&lt;0.125,"NA",IF(0.125&lt;=E44,(0.2*E44)))</f>
        <v>5.3400000000000003E-2</v>
      </c>
      <c r="H45" s="71"/>
      <c r="I45" s="72"/>
      <c r="J45" s="73">
        <v>0.10050065599999998</v>
      </c>
      <c r="K45" s="215"/>
      <c r="L45" s="215"/>
      <c r="M45" s="215"/>
      <c r="N45" s="215"/>
      <c r="O45" s="215"/>
      <c r="P45" s="220"/>
      <c r="Q45" s="53"/>
      <c r="R45" s="53"/>
      <c r="S45" s="53"/>
      <c r="T45" s="53"/>
      <c r="U45" s="53"/>
      <c r="V45" s="53"/>
      <c r="W45" s="53"/>
      <c r="X45" s="53"/>
      <c r="Y45" s="53"/>
      <c r="Z45" s="53"/>
    </row>
    <row r="46" spans="1:26" s="61" customFormat="1" ht="13.5" customHeight="1" x14ac:dyDescent="0.25">
      <c r="A46" s="53"/>
      <c r="B46" s="223"/>
      <c r="C46" s="215"/>
      <c r="D46" s="215"/>
      <c r="E46" s="215"/>
      <c r="F46" s="69" t="s">
        <v>81</v>
      </c>
      <c r="G46" s="70">
        <f t="shared" ref="G46" si="35">+E44*0.4</f>
        <v>0.10680000000000001</v>
      </c>
      <c r="H46" s="71"/>
      <c r="I46" s="72"/>
      <c r="J46" s="73">
        <v>0.11459522800000001</v>
      </c>
      <c r="K46" s="215"/>
      <c r="L46" s="215"/>
      <c r="M46" s="215"/>
      <c r="N46" s="215"/>
      <c r="O46" s="215"/>
      <c r="P46" s="220"/>
      <c r="Q46" s="53"/>
      <c r="R46" s="53"/>
      <c r="S46" s="53"/>
      <c r="T46" s="53"/>
      <c r="U46" s="53"/>
      <c r="V46" s="53"/>
      <c r="W46" s="53"/>
      <c r="X46" s="53"/>
      <c r="Y46" s="53"/>
      <c r="Z46" s="53"/>
    </row>
    <row r="47" spans="1:26" s="61" customFormat="1" ht="13.5" customHeight="1" x14ac:dyDescent="0.25">
      <c r="A47" s="53"/>
      <c r="B47" s="223"/>
      <c r="C47" s="215"/>
      <c r="D47" s="215"/>
      <c r="E47" s="215"/>
      <c r="F47" s="69" t="s">
        <v>82</v>
      </c>
      <c r="G47" s="70">
        <f t="shared" ref="G47" si="36">IF(E44&lt;0.125,"NA",IF(0.125&lt;=E44,(0.8*E44)))</f>
        <v>0.21360000000000001</v>
      </c>
      <c r="H47" s="71"/>
      <c r="I47" s="72"/>
      <c r="J47" s="73">
        <v>0.11788819700000001</v>
      </c>
      <c r="K47" s="215"/>
      <c r="L47" s="215"/>
      <c r="M47" s="215"/>
      <c r="N47" s="215"/>
      <c r="O47" s="215"/>
      <c r="P47" s="220"/>
      <c r="Q47" s="53"/>
      <c r="R47" s="53"/>
      <c r="S47" s="53"/>
      <c r="T47" s="53"/>
      <c r="U47" s="53"/>
      <c r="V47" s="53"/>
      <c r="W47" s="53"/>
      <c r="X47" s="53"/>
      <c r="Y47" s="53"/>
      <c r="Z47" s="53"/>
    </row>
    <row r="48" spans="1:26" s="61" customFormat="1" ht="13.5" customHeight="1" thickBot="1" x14ac:dyDescent="0.3">
      <c r="A48" s="53"/>
      <c r="B48" s="163"/>
      <c r="C48" s="216"/>
      <c r="D48" s="216"/>
      <c r="E48" s="216"/>
      <c r="F48" s="74" t="s">
        <v>83</v>
      </c>
      <c r="G48" s="75">
        <f t="shared" ref="G48" si="37">+E44</f>
        <v>0.26700000000000002</v>
      </c>
      <c r="H48" s="76"/>
      <c r="I48" s="77"/>
      <c r="J48" s="78">
        <v>0.18323420799999998</v>
      </c>
      <c r="K48" s="216"/>
      <c r="L48" s="216"/>
      <c r="M48" s="216"/>
      <c r="N48" s="216"/>
      <c r="O48" s="216"/>
      <c r="P48" s="221"/>
      <c r="Q48" s="53"/>
      <c r="R48" s="53"/>
      <c r="S48" s="53"/>
      <c r="T48" s="53"/>
      <c r="U48" s="53"/>
      <c r="V48" s="53"/>
      <c r="W48" s="53"/>
      <c r="X48" s="53"/>
      <c r="Y48" s="53"/>
      <c r="Z48" s="53"/>
    </row>
    <row r="49" spans="1:26" s="61" customFormat="1" ht="13.5" customHeight="1" x14ac:dyDescent="0.25">
      <c r="A49" s="53"/>
      <c r="B49" s="222">
        <v>7</v>
      </c>
      <c r="C49" s="224">
        <f>+C44+$N$12</f>
        <v>3.3499999999999996</v>
      </c>
      <c r="D49" s="214">
        <v>0.42899999999999999</v>
      </c>
      <c r="E49" s="214">
        <v>0.34699999999999998</v>
      </c>
      <c r="F49" s="64" t="s">
        <v>79</v>
      </c>
      <c r="G49" s="65">
        <v>0</v>
      </c>
      <c r="H49" s="66"/>
      <c r="I49" s="67"/>
      <c r="J49" s="68">
        <v>5.1656065199999997E-2</v>
      </c>
      <c r="K49" s="214">
        <f t="shared" ref="K49" si="38">+IF(E49&lt;=0.12,(J51),(IF(E49&lt;0.16,((J50+2*J51+J52)/4),IF(E49&gt;=0.16,((J49+3*J50+2*J51+3*J52+J53)/10)))))</f>
        <v>8.1980088660000006E-2</v>
      </c>
      <c r="L49" s="214">
        <f t="shared" ref="L49" si="39">ROUND(+(D44+D49)/2*(C49-C44),3)</f>
        <v>0.155</v>
      </c>
      <c r="M49" s="214">
        <f t="shared" ref="M49" si="40">ROUND(+K49*L49,4)</f>
        <v>1.2699999999999999E-2</v>
      </c>
      <c r="N49" s="217">
        <f t="shared" ref="N49" si="41">ROUND(+M49/$M$88*100,2)</f>
        <v>15.7</v>
      </c>
      <c r="O49" s="218"/>
      <c r="P49" s="219"/>
      <c r="Q49" s="53"/>
      <c r="R49" s="53"/>
      <c r="S49" s="53"/>
      <c r="T49" s="53"/>
      <c r="U49" s="53"/>
      <c r="V49" s="53"/>
      <c r="W49" s="53"/>
      <c r="X49" s="53"/>
      <c r="Y49" s="53"/>
      <c r="Z49" s="53"/>
    </row>
    <row r="50" spans="1:26" s="61" customFormat="1" ht="13.5" customHeight="1" x14ac:dyDescent="0.25">
      <c r="A50" s="53"/>
      <c r="B50" s="223"/>
      <c r="C50" s="215"/>
      <c r="D50" s="215"/>
      <c r="E50" s="215"/>
      <c r="F50" s="69" t="s">
        <v>80</v>
      </c>
      <c r="G50" s="70">
        <f t="shared" ref="G50" si="42">IF(E49&lt;0.125,"NA",IF(0.125&lt;=E49,(0.2*E49)))</f>
        <v>6.9400000000000003E-2</v>
      </c>
      <c r="H50" s="71"/>
      <c r="I50" s="72"/>
      <c r="J50" s="73">
        <v>7.7005800900000004E-2</v>
      </c>
      <c r="K50" s="215"/>
      <c r="L50" s="215"/>
      <c r="M50" s="215"/>
      <c r="N50" s="215"/>
      <c r="O50" s="215"/>
      <c r="P50" s="220"/>
      <c r="Q50" s="53"/>
      <c r="R50" s="53"/>
      <c r="S50" s="53"/>
      <c r="T50" s="53"/>
      <c r="U50" s="53"/>
      <c r="V50" s="53"/>
      <c r="W50" s="53"/>
      <c r="X50" s="53"/>
      <c r="Y50" s="53"/>
      <c r="Z50" s="53"/>
    </row>
    <row r="51" spans="1:26" s="61" customFormat="1" ht="13.5" customHeight="1" x14ac:dyDescent="0.25">
      <c r="A51" s="53"/>
      <c r="B51" s="223"/>
      <c r="C51" s="215"/>
      <c r="D51" s="215"/>
      <c r="E51" s="215"/>
      <c r="F51" s="69" t="s">
        <v>81</v>
      </c>
      <c r="G51" s="70">
        <f t="shared" ref="G51" si="43">+E49*0.4</f>
        <v>0.13880000000000001</v>
      </c>
      <c r="H51" s="71"/>
      <c r="I51" s="72"/>
      <c r="J51" s="73">
        <v>7.50926133E-2</v>
      </c>
      <c r="K51" s="215"/>
      <c r="L51" s="215"/>
      <c r="M51" s="215"/>
      <c r="N51" s="215"/>
      <c r="O51" s="215"/>
      <c r="P51" s="220"/>
      <c r="Q51" s="53"/>
      <c r="R51" s="53"/>
      <c r="S51" s="53"/>
      <c r="T51" s="53"/>
      <c r="U51" s="53"/>
      <c r="V51" s="53"/>
      <c r="W51" s="53"/>
      <c r="X51" s="53"/>
      <c r="Y51" s="53"/>
      <c r="Z51" s="53"/>
    </row>
    <row r="52" spans="1:26" s="61" customFormat="1" ht="13.5" customHeight="1" x14ac:dyDescent="0.25">
      <c r="A52" s="53"/>
      <c r="B52" s="223"/>
      <c r="C52" s="215"/>
      <c r="D52" s="215"/>
      <c r="E52" s="215"/>
      <c r="F52" s="69" t="s">
        <v>82</v>
      </c>
      <c r="G52" s="70">
        <f t="shared" ref="G52" si="44">IF(E49&lt;0.125,"NA",IF(0.125&lt;=E49,(0.8*E49)))</f>
        <v>0.27760000000000001</v>
      </c>
      <c r="H52" s="71"/>
      <c r="I52" s="72"/>
      <c r="J52" s="73">
        <v>9.7572567599999979E-2</v>
      </c>
      <c r="K52" s="215"/>
      <c r="L52" s="215"/>
      <c r="M52" s="215"/>
      <c r="N52" s="215"/>
      <c r="O52" s="215"/>
      <c r="P52" s="220"/>
      <c r="Q52" s="53"/>
      <c r="R52" s="53"/>
      <c r="S52" s="53"/>
      <c r="T52" s="53"/>
      <c r="U52" s="53"/>
      <c r="V52" s="53"/>
      <c r="W52" s="53"/>
      <c r="X52" s="53"/>
      <c r="Y52" s="53"/>
      <c r="Z52" s="53"/>
    </row>
    <row r="53" spans="1:26" s="61" customFormat="1" ht="13.5" customHeight="1" thickBot="1" x14ac:dyDescent="0.3">
      <c r="A53" s="53"/>
      <c r="B53" s="163"/>
      <c r="C53" s="216"/>
      <c r="D53" s="216"/>
      <c r="E53" s="216"/>
      <c r="F53" s="74" t="s">
        <v>83</v>
      </c>
      <c r="G53" s="75">
        <f t="shared" ref="G53" si="45">+E49</f>
        <v>0.34699999999999998</v>
      </c>
      <c r="H53" s="76"/>
      <c r="I53" s="77"/>
      <c r="J53" s="78">
        <v>9.4224489300000019E-2</v>
      </c>
      <c r="K53" s="216"/>
      <c r="L53" s="216"/>
      <c r="M53" s="216"/>
      <c r="N53" s="216"/>
      <c r="O53" s="216"/>
      <c r="P53" s="221"/>
      <c r="Q53" s="53"/>
      <c r="R53" s="53"/>
      <c r="S53" s="53"/>
      <c r="T53" s="53"/>
      <c r="U53" s="53"/>
      <c r="V53" s="53"/>
      <c r="W53" s="53"/>
      <c r="X53" s="53"/>
      <c r="Y53" s="53"/>
      <c r="Z53" s="53"/>
    </row>
    <row r="54" spans="1:26" s="61" customFormat="1" ht="13.5" customHeight="1" x14ac:dyDescent="0.25">
      <c r="A54" s="53"/>
      <c r="B54" s="222">
        <v>8</v>
      </c>
      <c r="C54" s="224">
        <f>+C49+$N$12</f>
        <v>3.7499999999999996</v>
      </c>
      <c r="D54" s="214">
        <v>0.42799999999999999</v>
      </c>
      <c r="E54" s="214">
        <v>0.495</v>
      </c>
      <c r="F54" s="64" t="s">
        <v>79</v>
      </c>
      <c r="G54" s="65">
        <v>0</v>
      </c>
      <c r="H54" s="66"/>
      <c r="I54" s="67"/>
      <c r="J54" s="68"/>
      <c r="K54" s="214"/>
      <c r="L54" s="214"/>
      <c r="M54" s="214"/>
      <c r="N54" s="217"/>
      <c r="O54" s="218"/>
      <c r="P54" s="219"/>
      <c r="Q54" s="53"/>
      <c r="R54" s="53"/>
      <c r="S54" s="53"/>
      <c r="T54" s="53"/>
      <c r="U54" s="53"/>
      <c r="V54" s="53"/>
      <c r="W54" s="53"/>
      <c r="X54" s="53"/>
      <c r="Y54" s="53"/>
      <c r="Z54" s="53"/>
    </row>
    <row r="55" spans="1:26" s="61" customFormat="1" ht="13.5" customHeight="1" x14ac:dyDescent="0.25">
      <c r="A55" s="53"/>
      <c r="B55" s="223"/>
      <c r="C55" s="215"/>
      <c r="D55" s="215"/>
      <c r="E55" s="215"/>
      <c r="F55" s="69" t="s">
        <v>80</v>
      </c>
      <c r="G55" s="70">
        <f t="shared" ref="G55" si="46">IF(E54&lt;0.125,"NA",IF(0.125&lt;=E54,(0.2*E54)))</f>
        <v>9.9000000000000005E-2</v>
      </c>
      <c r="H55" s="71"/>
      <c r="I55" s="72"/>
      <c r="J55" s="73"/>
      <c r="K55" s="215"/>
      <c r="L55" s="215"/>
      <c r="M55" s="215"/>
      <c r="N55" s="215"/>
      <c r="O55" s="215"/>
      <c r="P55" s="220"/>
      <c r="Q55" s="53"/>
      <c r="R55" s="53"/>
      <c r="S55" s="53"/>
      <c r="T55" s="53"/>
      <c r="U55" s="53"/>
      <c r="V55" s="53"/>
      <c r="W55" s="53"/>
      <c r="X55" s="53"/>
      <c r="Y55" s="53"/>
      <c r="Z55" s="53"/>
    </row>
    <row r="56" spans="1:26" s="61" customFormat="1" ht="13.5" customHeight="1" x14ac:dyDescent="0.25">
      <c r="A56" s="53"/>
      <c r="B56" s="223"/>
      <c r="C56" s="215"/>
      <c r="D56" s="215"/>
      <c r="E56" s="215"/>
      <c r="F56" s="69" t="s">
        <v>81</v>
      </c>
      <c r="G56" s="70">
        <f t="shared" ref="G56" si="47">+E54*0.4</f>
        <v>0.19800000000000001</v>
      </c>
      <c r="H56" s="71"/>
      <c r="I56" s="72"/>
      <c r="J56" s="73"/>
      <c r="K56" s="215"/>
      <c r="L56" s="215"/>
      <c r="M56" s="215"/>
      <c r="N56" s="215"/>
      <c r="O56" s="215"/>
      <c r="P56" s="220"/>
      <c r="Q56" s="53"/>
      <c r="R56" s="53"/>
      <c r="S56" s="53"/>
      <c r="T56" s="53"/>
      <c r="U56" s="53"/>
      <c r="V56" s="53"/>
      <c r="W56" s="53"/>
      <c r="X56" s="53"/>
      <c r="Y56" s="53"/>
      <c r="Z56" s="53"/>
    </row>
    <row r="57" spans="1:26" s="61" customFormat="1" ht="13.5" customHeight="1" x14ac:dyDescent="0.25">
      <c r="A57" s="53"/>
      <c r="B57" s="223"/>
      <c r="C57" s="215"/>
      <c r="D57" s="215"/>
      <c r="E57" s="215"/>
      <c r="F57" s="69" t="s">
        <v>82</v>
      </c>
      <c r="G57" s="70">
        <f t="shared" ref="G57" si="48">IF(E54&lt;0.125,"NA",IF(0.125&lt;=E54,(0.8*E54)))</f>
        <v>0.39600000000000002</v>
      </c>
      <c r="H57" s="71"/>
      <c r="I57" s="72"/>
      <c r="J57" s="73"/>
      <c r="K57" s="215"/>
      <c r="L57" s="215"/>
      <c r="M57" s="215"/>
      <c r="N57" s="215"/>
      <c r="O57" s="215"/>
      <c r="P57" s="220"/>
      <c r="Q57" s="53"/>
      <c r="R57" s="53"/>
      <c r="S57" s="53"/>
      <c r="T57" s="53"/>
      <c r="U57" s="53"/>
      <c r="V57" s="53"/>
      <c r="W57" s="53"/>
      <c r="X57" s="53"/>
      <c r="Y57" s="53"/>
      <c r="Z57" s="53"/>
    </row>
    <row r="58" spans="1:26" s="61" customFormat="1" ht="13.5" customHeight="1" thickBot="1" x14ac:dyDescent="0.3">
      <c r="A58" s="53"/>
      <c r="B58" s="163"/>
      <c r="C58" s="216"/>
      <c r="D58" s="216"/>
      <c r="E58" s="216"/>
      <c r="F58" s="74" t="s">
        <v>83</v>
      </c>
      <c r="G58" s="75">
        <f t="shared" ref="G58" si="49">+E54</f>
        <v>0.495</v>
      </c>
      <c r="H58" s="76"/>
      <c r="I58" s="77"/>
      <c r="J58" s="78"/>
      <c r="K58" s="216"/>
      <c r="L58" s="216"/>
      <c r="M58" s="216"/>
      <c r="N58" s="216"/>
      <c r="O58" s="216"/>
      <c r="P58" s="221"/>
      <c r="Q58" s="53"/>
      <c r="R58" s="53"/>
      <c r="S58" s="53"/>
      <c r="T58" s="53"/>
      <c r="U58" s="53"/>
      <c r="V58" s="53"/>
      <c r="W58" s="53"/>
      <c r="X58" s="53"/>
      <c r="Y58" s="53"/>
      <c r="Z58" s="53"/>
    </row>
    <row r="59" spans="1:26" s="61" customFormat="1" ht="13.5" customHeight="1" x14ac:dyDescent="0.25">
      <c r="A59" s="53"/>
      <c r="B59" s="222">
        <v>9</v>
      </c>
      <c r="C59" s="224">
        <f>+C54+$N$12</f>
        <v>4.1499999999999995</v>
      </c>
      <c r="D59" s="214">
        <v>0.01</v>
      </c>
      <c r="E59" s="214">
        <v>0.35</v>
      </c>
      <c r="F59" s="64" t="s">
        <v>79</v>
      </c>
      <c r="G59" s="65">
        <v>0</v>
      </c>
      <c r="H59" s="66"/>
      <c r="I59" s="67"/>
      <c r="J59" s="68">
        <v>3.6748000000000003E-2</v>
      </c>
      <c r="K59" s="214">
        <f t="shared" ref="K59" si="50">+IF(E59&lt;=0.12,(J61),(IF(E59&lt;0.16,((J60+2*J61+J62)/4),IF(E59&gt;=0.16,((J59+3*J60+2*J61+3*J62+J63)/10)))))</f>
        <v>9.6283399999999991E-2</v>
      </c>
      <c r="L59" s="214">
        <f t="shared" ref="L59" si="51">ROUND(+(D54+D59)/2*(C59-C54),3)</f>
        <v>8.7999999999999995E-2</v>
      </c>
      <c r="M59" s="214">
        <f t="shared" ref="M59" si="52">ROUND(+K59*L59,4)</f>
        <v>8.5000000000000006E-3</v>
      </c>
      <c r="N59" s="217">
        <f t="shared" ref="N59" si="53">ROUND(+M59/$M$88*100,2)</f>
        <v>10.51</v>
      </c>
      <c r="O59" s="218"/>
      <c r="P59" s="219"/>
      <c r="Q59" s="53"/>
      <c r="R59" s="53"/>
      <c r="S59" s="53"/>
      <c r="T59" s="53"/>
      <c r="U59" s="53"/>
      <c r="V59" s="53"/>
      <c r="W59" s="53"/>
      <c r="X59" s="53"/>
      <c r="Y59" s="53"/>
      <c r="Z59" s="53"/>
    </row>
    <row r="60" spans="1:26" s="61" customFormat="1" ht="13.5" customHeight="1" x14ac:dyDescent="0.25">
      <c r="A60" s="53"/>
      <c r="B60" s="223"/>
      <c r="C60" s="215"/>
      <c r="D60" s="215"/>
      <c r="E60" s="215"/>
      <c r="F60" s="69" t="s">
        <v>80</v>
      </c>
      <c r="G60" s="70">
        <f t="shared" ref="G60" si="54">IF(E59&lt;0.125,"NA",IF(0.125&lt;=E59,(0.2*E59)))</f>
        <v>6.9999999999999993E-2</v>
      </c>
      <c r="H60" s="71"/>
      <c r="I60" s="72"/>
      <c r="J60" s="73">
        <v>7.4040999999999996E-2</v>
      </c>
      <c r="K60" s="215"/>
      <c r="L60" s="215"/>
      <c r="M60" s="215"/>
      <c r="N60" s="215"/>
      <c r="O60" s="215"/>
      <c r="P60" s="220"/>
      <c r="Q60" s="53"/>
      <c r="R60" s="53"/>
      <c r="S60" s="53"/>
      <c r="T60" s="53"/>
      <c r="U60" s="53"/>
      <c r="V60" s="53"/>
      <c r="W60" s="53"/>
      <c r="X60" s="53"/>
      <c r="Y60" s="53"/>
      <c r="Z60" s="53"/>
    </row>
    <row r="61" spans="1:26" s="61" customFormat="1" ht="13.5" customHeight="1" x14ac:dyDescent="0.25">
      <c r="A61" s="53"/>
      <c r="B61" s="223"/>
      <c r="C61" s="215"/>
      <c r="D61" s="215"/>
      <c r="E61" s="215"/>
      <c r="F61" s="69" t="s">
        <v>81</v>
      </c>
      <c r="G61" s="70">
        <f t="shared" ref="G61" si="55">+E59*0.4</f>
        <v>0.13999999999999999</v>
      </c>
      <c r="H61" s="71"/>
      <c r="I61" s="72"/>
      <c r="J61" s="73">
        <v>0.10971700000000001</v>
      </c>
      <c r="K61" s="215"/>
      <c r="L61" s="215"/>
      <c r="M61" s="215"/>
      <c r="N61" s="215"/>
      <c r="O61" s="215"/>
      <c r="P61" s="220"/>
      <c r="Q61" s="53"/>
      <c r="R61" s="53"/>
      <c r="S61" s="53"/>
      <c r="T61" s="53"/>
      <c r="U61" s="53"/>
      <c r="V61" s="53"/>
      <c r="W61" s="53"/>
      <c r="X61" s="53"/>
      <c r="Y61" s="53"/>
      <c r="Z61" s="53"/>
    </row>
    <row r="62" spans="1:26" s="61" customFormat="1" ht="13.5" customHeight="1" x14ac:dyDescent="0.25">
      <c r="A62" s="53"/>
      <c r="B62" s="223"/>
      <c r="C62" s="215"/>
      <c r="D62" s="215"/>
      <c r="E62" s="215"/>
      <c r="F62" s="69" t="s">
        <v>82</v>
      </c>
      <c r="G62" s="70">
        <f t="shared" ref="G62" si="56">IF(E59&lt;0.125,"NA",IF(0.125&lt;=E59,(0.8*E59)))</f>
        <v>0.27999999999999997</v>
      </c>
      <c r="H62" s="71"/>
      <c r="I62" s="72"/>
      <c r="J62" s="73">
        <v>0.12052399999999999</v>
      </c>
      <c r="K62" s="215"/>
      <c r="L62" s="215"/>
      <c r="M62" s="215"/>
      <c r="N62" s="215"/>
      <c r="O62" s="215"/>
      <c r="P62" s="220"/>
      <c r="Q62" s="53"/>
      <c r="R62" s="53"/>
      <c r="S62" s="53"/>
      <c r="T62" s="53"/>
      <c r="U62" s="53"/>
      <c r="V62" s="53"/>
      <c r="W62" s="53"/>
      <c r="X62" s="53"/>
      <c r="Y62" s="53"/>
      <c r="Z62" s="53"/>
    </row>
    <row r="63" spans="1:26" s="61" customFormat="1" ht="13.5" customHeight="1" thickBot="1" x14ac:dyDescent="0.3">
      <c r="A63" s="53"/>
      <c r="B63" s="163"/>
      <c r="C63" s="216"/>
      <c r="D63" s="216"/>
      <c r="E63" s="216"/>
      <c r="F63" s="74" t="s">
        <v>83</v>
      </c>
      <c r="G63" s="75">
        <f t="shared" ref="G63" si="57">+E59</f>
        <v>0.35</v>
      </c>
      <c r="H63" s="76"/>
      <c r="I63" s="77"/>
      <c r="J63" s="78">
        <v>0.122957</v>
      </c>
      <c r="K63" s="216"/>
      <c r="L63" s="216"/>
      <c r="M63" s="216"/>
      <c r="N63" s="216"/>
      <c r="O63" s="216"/>
      <c r="P63" s="221"/>
      <c r="Q63" s="53"/>
      <c r="R63" s="53"/>
      <c r="S63" s="53"/>
      <c r="T63" s="53"/>
      <c r="U63" s="53"/>
      <c r="V63" s="53"/>
      <c r="W63" s="53"/>
      <c r="X63" s="53"/>
      <c r="Y63" s="53"/>
      <c r="Z63" s="53"/>
    </row>
    <row r="64" spans="1:26" s="61" customFormat="1" ht="13.5" customHeight="1" x14ac:dyDescent="0.25">
      <c r="A64" s="53"/>
      <c r="B64" s="222">
        <v>10</v>
      </c>
      <c r="C64" s="224">
        <f>+C59+$N$12</f>
        <v>4.55</v>
      </c>
      <c r="D64" s="214">
        <v>0</v>
      </c>
      <c r="E64" s="214">
        <v>9.5000000000000001E-2</v>
      </c>
      <c r="F64" s="64" t="s">
        <v>79</v>
      </c>
      <c r="G64" s="65">
        <v>0</v>
      </c>
      <c r="H64" s="66"/>
      <c r="I64" s="67"/>
      <c r="J64" s="68">
        <v>2.1999999999999999E-2</v>
      </c>
      <c r="K64" s="214">
        <f>+IF(E64&lt;=0.12,(J66),(IF(E64&lt;0.16,((J65+2*J66+J67)/4),IF(E64&gt;=0.16,((J64+3*J65+2*J66+3*J67+J68)/10)))))</f>
        <v>7.3999999999999996E-2</v>
      </c>
      <c r="L64" s="214">
        <f>ROUND(+(D59+D64)/2*(C64-C59),3)</f>
        <v>2E-3</v>
      </c>
      <c r="M64" s="214">
        <f>ROUND(+K64*L64,4)</f>
        <v>1E-4</v>
      </c>
      <c r="N64" s="217">
        <f t="shared" ref="N64" si="58">ROUND(+M64/$M$88*100,2)</f>
        <v>0.12</v>
      </c>
      <c r="O64" s="218"/>
      <c r="P64" s="219"/>
      <c r="Q64" s="53"/>
      <c r="R64" s="53"/>
      <c r="S64" s="53"/>
      <c r="T64" s="53"/>
      <c r="U64" s="53"/>
      <c r="V64" s="53"/>
      <c r="W64" s="53"/>
      <c r="X64" s="53"/>
      <c r="Y64" s="53"/>
      <c r="Z64" s="53"/>
    </row>
    <row r="65" spans="1:26" s="61" customFormat="1" ht="13.5" customHeight="1" x14ac:dyDescent="0.25">
      <c r="A65" s="53"/>
      <c r="B65" s="223"/>
      <c r="C65" s="215"/>
      <c r="D65" s="215"/>
      <c r="E65" s="215"/>
      <c r="F65" s="69" t="s">
        <v>80</v>
      </c>
      <c r="G65" s="70" t="str">
        <f t="shared" ref="G65" si="59">IF(E64&lt;0.125,"NA",IF(0.125&lt;=E64,(0.2*E64)))</f>
        <v>NA</v>
      </c>
      <c r="H65" s="71"/>
      <c r="I65" s="72"/>
      <c r="J65" s="73"/>
      <c r="K65" s="215"/>
      <c r="L65" s="215"/>
      <c r="M65" s="215"/>
      <c r="N65" s="215"/>
      <c r="O65" s="215"/>
      <c r="P65" s="220"/>
      <c r="Q65" s="53"/>
      <c r="R65" s="53"/>
      <c r="S65" s="53"/>
      <c r="T65" s="53"/>
      <c r="U65" s="53"/>
      <c r="V65" s="53"/>
      <c r="W65" s="53"/>
      <c r="X65" s="53"/>
      <c r="Y65" s="53"/>
      <c r="Z65" s="53"/>
    </row>
    <row r="66" spans="1:26" s="61" customFormat="1" ht="13.5" customHeight="1" x14ac:dyDescent="0.25">
      <c r="A66" s="53"/>
      <c r="B66" s="223"/>
      <c r="C66" s="215"/>
      <c r="D66" s="215"/>
      <c r="E66" s="215"/>
      <c r="F66" s="69" t="s">
        <v>81</v>
      </c>
      <c r="G66" s="70">
        <f t="shared" ref="G66" si="60">+E64*0.4</f>
        <v>3.8000000000000006E-2</v>
      </c>
      <c r="H66" s="71"/>
      <c r="I66" s="72"/>
      <c r="J66" s="73">
        <v>7.3999999999999996E-2</v>
      </c>
      <c r="K66" s="215"/>
      <c r="L66" s="215"/>
      <c r="M66" s="215"/>
      <c r="N66" s="215"/>
      <c r="O66" s="215"/>
      <c r="P66" s="220"/>
      <c r="Q66" s="53"/>
      <c r="R66" s="53"/>
      <c r="S66" s="53"/>
      <c r="T66" s="53"/>
      <c r="U66" s="53"/>
      <c r="V66" s="53"/>
      <c r="W66" s="53"/>
      <c r="X66" s="53"/>
      <c r="Y66" s="53"/>
      <c r="Z66" s="53"/>
    </row>
    <row r="67" spans="1:26" s="61" customFormat="1" ht="13.5" customHeight="1" x14ac:dyDescent="0.25">
      <c r="A67" s="53"/>
      <c r="B67" s="223"/>
      <c r="C67" s="215"/>
      <c r="D67" s="215"/>
      <c r="E67" s="215"/>
      <c r="F67" s="69" t="s">
        <v>82</v>
      </c>
      <c r="G67" s="70" t="str">
        <f t="shared" ref="G67" si="61">IF(E64&lt;0.125,"NA",IF(0.125&lt;=E64,(0.8*E64)))</f>
        <v>NA</v>
      </c>
      <c r="H67" s="71"/>
      <c r="I67" s="72"/>
      <c r="J67" s="73"/>
      <c r="K67" s="215"/>
      <c r="L67" s="215"/>
      <c r="M67" s="215"/>
      <c r="N67" s="215"/>
      <c r="O67" s="215"/>
      <c r="P67" s="220"/>
      <c r="Q67" s="53"/>
      <c r="R67" s="53"/>
      <c r="S67" s="53"/>
      <c r="T67" s="53"/>
      <c r="U67" s="53"/>
      <c r="V67" s="53"/>
      <c r="W67" s="53"/>
      <c r="X67" s="53"/>
      <c r="Y67" s="53"/>
      <c r="Z67" s="53"/>
    </row>
    <row r="68" spans="1:26" s="61" customFormat="1" ht="13.5" customHeight="1" thickBot="1" x14ac:dyDescent="0.3">
      <c r="A68" s="53"/>
      <c r="B68" s="163"/>
      <c r="C68" s="216"/>
      <c r="D68" s="216"/>
      <c r="E68" s="216"/>
      <c r="F68" s="74" t="s">
        <v>83</v>
      </c>
      <c r="G68" s="75">
        <f t="shared" ref="G68" si="62">+E64</f>
        <v>9.5000000000000001E-2</v>
      </c>
      <c r="H68" s="76"/>
      <c r="I68" s="77"/>
      <c r="J68" s="78">
        <v>4.3999999999999997E-2</v>
      </c>
      <c r="K68" s="216"/>
      <c r="L68" s="216"/>
      <c r="M68" s="216"/>
      <c r="N68" s="216"/>
      <c r="O68" s="216"/>
      <c r="P68" s="221"/>
      <c r="Q68" s="53"/>
      <c r="R68" s="53"/>
      <c r="S68" s="53"/>
      <c r="T68" s="53"/>
      <c r="U68" s="53"/>
      <c r="V68" s="53"/>
      <c r="W68" s="53"/>
      <c r="X68" s="53"/>
      <c r="Y68" s="53"/>
      <c r="Z68" s="53"/>
    </row>
    <row r="69" spans="1:26" s="3" customFormat="1" ht="14.1" customHeight="1" x14ac:dyDescent="0.2">
      <c r="B69" s="225" t="s">
        <v>29</v>
      </c>
      <c r="C69" s="228"/>
      <c r="D69" s="229"/>
      <c r="E69" s="229"/>
      <c r="F69" s="229"/>
      <c r="G69" s="229"/>
      <c r="H69" s="229"/>
      <c r="I69" s="229"/>
      <c r="J69" s="229"/>
      <c r="K69" s="229"/>
      <c r="L69" s="229"/>
      <c r="M69" s="229"/>
      <c r="N69" s="229"/>
      <c r="O69" s="229"/>
      <c r="P69" s="230"/>
    </row>
    <row r="70" spans="1:26" s="3" customFormat="1" ht="14.1" customHeight="1" x14ac:dyDescent="0.2">
      <c r="B70" s="226"/>
      <c r="C70" s="231"/>
      <c r="D70" s="232"/>
      <c r="E70" s="232"/>
      <c r="F70" s="232"/>
      <c r="G70" s="232"/>
      <c r="H70" s="232"/>
      <c r="I70" s="232"/>
      <c r="J70" s="232"/>
      <c r="K70" s="232"/>
      <c r="L70" s="232"/>
      <c r="M70" s="232"/>
      <c r="N70" s="232"/>
      <c r="O70" s="232"/>
      <c r="P70" s="233"/>
    </row>
    <row r="71" spans="1:26" s="3" customFormat="1" ht="14.1" customHeight="1" x14ac:dyDescent="0.2">
      <c r="B71" s="226"/>
      <c r="C71" s="231"/>
      <c r="D71" s="232"/>
      <c r="E71" s="232"/>
      <c r="F71" s="232"/>
      <c r="G71" s="232"/>
      <c r="H71" s="232"/>
      <c r="I71" s="232"/>
      <c r="J71" s="232"/>
      <c r="K71" s="232"/>
      <c r="L71" s="232"/>
      <c r="M71" s="232"/>
      <c r="N71" s="232"/>
      <c r="O71" s="232"/>
      <c r="P71" s="233"/>
    </row>
    <row r="72" spans="1:26" s="3" customFormat="1" ht="14.1" customHeight="1" x14ac:dyDescent="0.2">
      <c r="B72" s="226"/>
      <c r="C72" s="231"/>
      <c r="D72" s="232"/>
      <c r="E72" s="232"/>
      <c r="F72" s="232"/>
      <c r="G72" s="232"/>
      <c r="H72" s="232"/>
      <c r="I72" s="232"/>
      <c r="J72" s="232"/>
      <c r="K72" s="232"/>
      <c r="L72" s="232"/>
      <c r="M72" s="232"/>
      <c r="N72" s="232"/>
      <c r="O72" s="232"/>
      <c r="P72" s="233"/>
    </row>
    <row r="73" spans="1:26" s="3" customFormat="1" ht="14.1" customHeight="1" x14ac:dyDescent="0.2">
      <c r="B73" s="226"/>
      <c r="C73" s="231"/>
      <c r="D73" s="232"/>
      <c r="E73" s="232"/>
      <c r="F73" s="232"/>
      <c r="G73" s="232"/>
      <c r="H73" s="232"/>
      <c r="I73" s="232"/>
      <c r="J73" s="232"/>
      <c r="K73" s="232"/>
      <c r="L73" s="232"/>
      <c r="M73" s="232"/>
      <c r="N73" s="232"/>
      <c r="O73" s="232"/>
      <c r="P73" s="233"/>
    </row>
    <row r="74" spans="1:26" s="3" customFormat="1" ht="14.1" customHeight="1" thickBot="1" x14ac:dyDescent="0.25">
      <c r="B74" s="227"/>
      <c r="C74" s="234"/>
      <c r="D74" s="235"/>
      <c r="E74" s="235"/>
      <c r="F74" s="235"/>
      <c r="G74" s="235"/>
      <c r="H74" s="235"/>
      <c r="I74" s="235"/>
      <c r="J74" s="235"/>
      <c r="K74" s="235"/>
      <c r="L74" s="235"/>
      <c r="M74" s="235"/>
      <c r="N74" s="235"/>
      <c r="O74" s="235"/>
      <c r="P74" s="236"/>
    </row>
    <row r="75" spans="1:26" s="3" customFormat="1" ht="28.5" customHeight="1" thickBot="1" x14ac:dyDescent="0.25">
      <c r="A75" s="79"/>
      <c r="B75" s="80" t="s">
        <v>84</v>
      </c>
      <c r="C75" s="237" t="s">
        <v>85</v>
      </c>
      <c r="D75" s="237"/>
      <c r="E75" s="237"/>
      <c r="F75" s="237"/>
      <c r="G75" s="237"/>
      <c r="H75" s="238"/>
      <c r="I75" s="239"/>
      <c r="J75" s="80" t="s">
        <v>86</v>
      </c>
      <c r="K75" s="237" t="s">
        <v>87</v>
      </c>
      <c r="L75" s="237"/>
      <c r="M75" s="237"/>
      <c r="N75" s="237"/>
      <c r="O75" s="237"/>
      <c r="P75" s="238"/>
    </row>
    <row r="76" spans="1:26" s="3" customFormat="1" ht="28.5" customHeight="1" thickBot="1" x14ac:dyDescent="0.25">
      <c r="B76" s="81" t="s">
        <v>88</v>
      </c>
      <c r="C76" s="241" t="s">
        <v>89</v>
      </c>
      <c r="D76" s="241"/>
      <c r="E76" s="241"/>
      <c r="F76" s="241"/>
      <c r="G76" s="241"/>
      <c r="H76" s="242"/>
      <c r="I76" s="240"/>
      <c r="J76" s="81" t="s">
        <v>90</v>
      </c>
      <c r="K76" s="241" t="s">
        <v>91</v>
      </c>
      <c r="L76" s="241"/>
      <c r="M76" s="241"/>
      <c r="N76" s="241"/>
      <c r="O76" s="241"/>
      <c r="P76" s="242"/>
    </row>
    <row r="77" spans="1:26" s="19" customFormat="1" ht="13.5" customHeight="1" x14ac:dyDescent="0.25">
      <c r="A77" s="82"/>
      <c r="B77" s="243">
        <v>8</v>
      </c>
      <c r="C77" s="246">
        <v>3.3</v>
      </c>
      <c r="D77" s="249">
        <v>0.42899999999999999</v>
      </c>
      <c r="E77" s="249">
        <v>0.495</v>
      </c>
      <c r="F77" s="83" t="s">
        <v>79</v>
      </c>
      <c r="G77" s="83">
        <v>0.01</v>
      </c>
      <c r="H77" s="84"/>
      <c r="I77" s="85"/>
      <c r="J77" s="86">
        <v>5.5960737300000001E-2</v>
      </c>
      <c r="K77" s="251">
        <f>+AVERAGE(J77:J87)</f>
        <v>8.7832703454545441E-2</v>
      </c>
      <c r="L77" s="267">
        <f>ROUND(+(D77+D82)/2*(C82-C77),3)</f>
        <v>0.17100000000000001</v>
      </c>
      <c r="M77" s="268">
        <f>ROUND(+K77*L77,4)</f>
        <v>1.4999999999999999E-2</v>
      </c>
      <c r="N77" s="267">
        <f>ROUND(+M77/$M$88*100,2)</f>
        <v>18.54</v>
      </c>
      <c r="O77" s="267"/>
      <c r="P77" s="269"/>
      <c r="Q77" s="87"/>
      <c r="R77" s="87"/>
      <c r="S77" s="87"/>
      <c r="T77" s="87"/>
      <c r="U77" s="87"/>
      <c r="V77" s="87"/>
      <c r="W77" s="87"/>
      <c r="X77" s="87"/>
      <c r="Y77" s="87"/>
      <c r="Z77" s="87"/>
    </row>
    <row r="78" spans="1:26" s="19" customFormat="1" ht="13.5" customHeight="1" x14ac:dyDescent="0.25">
      <c r="A78" s="82"/>
      <c r="B78" s="244"/>
      <c r="C78" s="247"/>
      <c r="D78" s="247"/>
      <c r="E78" s="247"/>
      <c r="F78" s="88" t="s">
        <v>92</v>
      </c>
      <c r="G78" s="89">
        <f>+E77*0.1</f>
        <v>4.9500000000000002E-2</v>
      </c>
      <c r="H78" s="90"/>
      <c r="I78" s="91"/>
      <c r="J78" s="92">
        <v>6.7439862899999994E-2</v>
      </c>
      <c r="K78" s="247"/>
      <c r="L78" s="247"/>
      <c r="M78" s="247"/>
      <c r="N78" s="247"/>
      <c r="O78" s="247"/>
      <c r="P78" s="270"/>
      <c r="Q78" s="87"/>
      <c r="R78" s="87"/>
      <c r="S78" s="87"/>
      <c r="T78" s="87"/>
      <c r="U78" s="87"/>
      <c r="V78" s="87"/>
      <c r="W78" s="87"/>
      <c r="X78" s="87"/>
      <c r="Y78" s="87"/>
      <c r="Z78" s="87"/>
    </row>
    <row r="79" spans="1:26" s="19" customFormat="1" ht="13.5" customHeight="1" x14ac:dyDescent="0.25">
      <c r="A79" s="82"/>
      <c r="B79" s="244"/>
      <c r="C79" s="247"/>
      <c r="D79" s="247"/>
      <c r="E79" s="247"/>
      <c r="F79" s="88" t="s">
        <v>93</v>
      </c>
      <c r="G79" s="89">
        <f>+E77*0.2</f>
        <v>9.9000000000000005E-2</v>
      </c>
      <c r="H79" s="90"/>
      <c r="I79" s="91"/>
      <c r="J79" s="92">
        <v>6.8874753599999991E-2</v>
      </c>
      <c r="K79" s="247"/>
      <c r="L79" s="247"/>
      <c r="M79" s="247"/>
      <c r="N79" s="247"/>
      <c r="O79" s="247"/>
      <c r="P79" s="270"/>
      <c r="Q79" s="87"/>
      <c r="R79" s="87"/>
      <c r="S79" s="87"/>
      <c r="T79" s="87"/>
      <c r="U79" s="87"/>
      <c r="V79" s="87"/>
      <c r="W79" s="87"/>
      <c r="X79" s="87"/>
      <c r="Y79" s="87"/>
      <c r="Z79" s="87"/>
    </row>
    <row r="80" spans="1:26" s="19" customFormat="1" ht="13.5" customHeight="1" x14ac:dyDescent="0.25">
      <c r="A80" s="82"/>
      <c r="B80" s="244"/>
      <c r="C80" s="247"/>
      <c r="D80" s="247"/>
      <c r="E80" s="247"/>
      <c r="F80" s="88" t="s">
        <v>94</v>
      </c>
      <c r="G80" s="89">
        <f>+E77*0.3</f>
        <v>0.14849999999999999</v>
      </c>
      <c r="H80" s="90"/>
      <c r="I80" s="91"/>
      <c r="J80" s="92">
        <v>8.2267066799999997E-2</v>
      </c>
      <c r="K80" s="247"/>
      <c r="L80" s="247"/>
      <c r="M80" s="247"/>
      <c r="N80" s="247"/>
      <c r="O80" s="247"/>
      <c r="P80" s="270"/>
      <c r="Q80" s="87"/>
      <c r="R80" s="87"/>
      <c r="S80" s="87"/>
      <c r="T80" s="87"/>
      <c r="U80" s="87"/>
      <c r="V80" s="87"/>
      <c r="W80" s="87"/>
      <c r="X80" s="87"/>
      <c r="Y80" s="87"/>
      <c r="Z80" s="87"/>
    </row>
    <row r="81" spans="1:26" s="19" customFormat="1" ht="13.5" customHeight="1" x14ac:dyDescent="0.25">
      <c r="A81" s="82"/>
      <c r="B81" s="244"/>
      <c r="C81" s="248"/>
      <c r="D81" s="248"/>
      <c r="E81" s="247"/>
      <c r="F81" s="88" t="s">
        <v>95</v>
      </c>
      <c r="G81" s="89">
        <f>+E77*0.4</f>
        <v>0.19800000000000001</v>
      </c>
      <c r="H81" s="90"/>
      <c r="I81" s="91"/>
      <c r="J81" s="92">
        <v>7.3179425699999981E-2</v>
      </c>
      <c r="K81" s="247"/>
      <c r="L81" s="247"/>
      <c r="M81" s="247"/>
      <c r="N81" s="247"/>
      <c r="O81" s="247"/>
      <c r="P81" s="270"/>
      <c r="Q81" s="87"/>
      <c r="R81" s="87"/>
      <c r="S81" s="87"/>
      <c r="T81" s="87"/>
      <c r="U81" s="87"/>
      <c r="V81" s="87"/>
      <c r="W81" s="87"/>
      <c r="X81" s="87"/>
      <c r="Y81" s="87"/>
      <c r="Z81" s="87"/>
    </row>
    <row r="82" spans="1:26" s="19" customFormat="1" ht="13.5" customHeight="1" x14ac:dyDescent="0.25">
      <c r="A82" s="82"/>
      <c r="B82" s="244"/>
      <c r="C82" s="271">
        <v>3.7</v>
      </c>
      <c r="D82" s="272">
        <v>0.42799999999999999</v>
      </c>
      <c r="E82" s="247"/>
      <c r="F82" s="88" t="s">
        <v>30</v>
      </c>
      <c r="G82" s="89">
        <f>+E77*0.5</f>
        <v>0.2475</v>
      </c>
      <c r="H82" s="90"/>
      <c r="I82" s="91"/>
      <c r="J82" s="92">
        <v>9.1833004799999993E-2</v>
      </c>
      <c r="K82" s="247"/>
      <c r="L82" s="247"/>
      <c r="M82" s="247"/>
      <c r="N82" s="247"/>
      <c r="O82" s="247"/>
      <c r="P82" s="270"/>
      <c r="Q82" s="87"/>
      <c r="R82" s="87"/>
      <c r="S82" s="87"/>
      <c r="T82" s="87"/>
      <c r="U82" s="87"/>
      <c r="V82" s="87"/>
      <c r="W82" s="87"/>
      <c r="X82" s="87"/>
      <c r="Y82" s="87"/>
      <c r="Z82" s="87"/>
    </row>
    <row r="83" spans="1:26" s="19" customFormat="1" ht="13.5" customHeight="1" x14ac:dyDescent="0.25">
      <c r="A83" s="82"/>
      <c r="B83" s="244"/>
      <c r="C83" s="247"/>
      <c r="D83" s="247"/>
      <c r="E83" s="247"/>
      <c r="F83" s="88" t="s">
        <v>96</v>
      </c>
      <c r="G83" s="89">
        <f>+E77*0.6</f>
        <v>0.29699999999999999</v>
      </c>
      <c r="H83" s="90"/>
      <c r="I83" s="91"/>
      <c r="J83" s="92">
        <v>9.2789598599999981E-2</v>
      </c>
      <c r="K83" s="247"/>
      <c r="L83" s="247"/>
      <c r="M83" s="247"/>
      <c r="N83" s="247"/>
      <c r="O83" s="247"/>
      <c r="P83" s="270"/>
      <c r="Q83" s="87"/>
      <c r="R83" s="87"/>
      <c r="S83" s="87"/>
      <c r="T83" s="87"/>
      <c r="U83" s="87"/>
      <c r="V83" s="87"/>
      <c r="W83" s="87"/>
      <c r="X83" s="87"/>
      <c r="Y83" s="87"/>
      <c r="Z83" s="87"/>
    </row>
    <row r="84" spans="1:26" s="19" customFormat="1" ht="13.5" customHeight="1" x14ac:dyDescent="0.25">
      <c r="A84" s="82"/>
      <c r="B84" s="244"/>
      <c r="C84" s="247"/>
      <c r="D84" s="247"/>
      <c r="E84" s="247"/>
      <c r="F84" s="88" t="s">
        <v>97</v>
      </c>
      <c r="G84" s="89">
        <f>+E77*0.7</f>
        <v>0.34649999999999997</v>
      </c>
      <c r="H84" s="90"/>
      <c r="I84" s="91"/>
      <c r="J84" s="92">
        <v>0.10809509940000001</v>
      </c>
      <c r="K84" s="247"/>
      <c r="L84" s="247"/>
      <c r="M84" s="247"/>
      <c r="N84" s="247"/>
      <c r="O84" s="247"/>
      <c r="P84" s="270"/>
      <c r="Q84" s="87"/>
      <c r="R84" s="87"/>
      <c r="S84" s="87"/>
      <c r="T84" s="87"/>
      <c r="U84" s="87"/>
      <c r="V84" s="87"/>
      <c r="W84" s="87"/>
      <c r="X84" s="87"/>
      <c r="Y84" s="87"/>
      <c r="Z84" s="87"/>
    </row>
    <row r="85" spans="1:26" s="19" customFormat="1" ht="13.5" customHeight="1" x14ac:dyDescent="0.25">
      <c r="A85" s="82"/>
      <c r="B85" s="244"/>
      <c r="C85" s="247"/>
      <c r="D85" s="247"/>
      <c r="E85" s="247"/>
      <c r="F85" s="88" t="s">
        <v>98</v>
      </c>
      <c r="G85" s="89">
        <f>+E77*0.8</f>
        <v>0.39600000000000002</v>
      </c>
      <c r="H85" s="90"/>
      <c r="I85" s="91"/>
      <c r="J85" s="92">
        <v>0.1018772397</v>
      </c>
      <c r="K85" s="247"/>
      <c r="L85" s="247"/>
      <c r="M85" s="247"/>
      <c r="N85" s="247"/>
      <c r="O85" s="247"/>
      <c r="P85" s="270"/>
      <c r="Q85" s="87"/>
      <c r="R85" s="87"/>
      <c r="S85" s="87"/>
      <c r="T85" s="87"/>
      <c r="U85" s="87"/>
      <c r="V85" s="87"/>
      <c r="W85" s="87"/>
      <c r="X85" s="87"/>
      <c r="Y85" s="87"/>
      <c r="Z85" s="87"/>
    </row>
    <row r="86" spans="1:26" s="19" customFormat="1" ht="13.5" customHeight="1" x14ac:dyDescent="0.25">
      <c r="A86" s="82"/>
      <c r="B86" s="244"/>
      <c r="C86" s="247"/>
      <c r="D86" s="247"/>
      <c r="E86" s="247"/>
      <c r="F86" s="88" t="s">
        <v>99</v>
      </c>
      <c r="G86" s="89">
        <f>+E77*0.9</f>
        <v>0.44550000000000001</v>
      </c>
      <c r="H86" s="90"/>
      <c r="I86" s="91"/>
      <c r="J86" s="92">
        <v>0.11861763120000002</v>
      </c>
      <c r="K86" s="247"/>
      <c r="L86" s="247"/>
      <c r="M86" s="247"/>
      <c r="N86" s="247"/>
      <c r="O86" s="247"/>
      <c r="P86" s="270"/>
      <c r="Q86" s="87"/>
      <c r="R86" s="87"/>
      <c r="S86" s="87"/>
      <c r="T86" s="87"/>
      <c r="U86" s="87"/>
      <c r="V86" s="87"/>
      <c r="W86" s="87"/>
      <c r="X86" s="87"/>
      <c r="Y86" s="87"/>
      <c r="Z86" s="87"/>
    </row>
    <row r="87" spans="1:26" s="19" customFormat="1" ht="15.75" thickBot="1" x14ac:dyDescent="0.3">
      <c r="A87" s="82"/>
      <c r="B87" s="245"/>
      <c r="C87" s="250"/>
      <c r="D87" s="250"/>
      <c r="E87" s="250"/>
      <c r="F87" s="93" t="s">
        <v>31</v>
      </c>
      <c r="G87" s="93">
        <f>+E77</f>
        <v>0.495</v>
      </c>
      <c r="H87" s="94"/>
      <c r="I87" s="95"/>
      <c r="J87" s="96">
        <v>0.10522531799999998</v>
      </c>
      <c r="K87" s="250"/>
      <c r="L87" s="250"/>
      <c r="M87" s="250"/>
      <c r="N87" s="250"/>
      <c r="O87" s="247"/>
      <c r="P87" s="270"/>
      <c r="Q87" s="87"/>
      <c r="R87" s="87"/>
      <c r="S87" s="87"/>
      <c r="T87" s="87"/>
      <c r="U87" s="87"/>
      <c r="V87" s="87"/>
      <c r="W87" s="87"/>
      <c r="X87" s="87"/>
      <c r="Y87" s="87"/>
      <c r="Z87" s="87"/>
    </row>
    <row r="88" spans="1:26" s="3" customFormat="1" ht="12.75" x14ac:dyDescent="0.2">
      <c r="A88" s="11"/>
      <c r="B88" s="252" t="s">
        <v>32</v>
      </c>
      <c r="C88" s="252"/>
      <c r="D88" s="252"/>
      <c r="E88" s="252"/>
      <c r="F88" s="252"/>
      <c r="G88" s="252"/>
      <c r="H88" s="252"/>
      <c r="I88" s="252"/>
      <c r="J88" s="252"/>
      <c r="K88" s="12">
        <f>ROUND(+M88/L88,3)</f>
        <v>8.7999999999999995E-2</v>
      </c>
      <c r="L88" s="16">
        <f>SUM(L19:L87)</f>
        <v>0.91800000000000004</v>
      </c>
      <c r="M88" s="15">
        <f>SUM(M19:M87)</f>
        <v>8.09E-2</v>
      </c>
      <c r="N88" s="13">
        <f>ROUND(SUM(N19:N87),0)</f>
        <v>100</v>
      </c>
      <c r="O88" s="254" t="s">
        <v>33</v>
      </c>
      <c r="P88" s="256"/>
    </row>
    <row r="89" spans="1:26" s="3" customFormat="1" ht="15" customHeight="1" thickBot="1" x14ac:dyDescent="0.25">
      <c r="A89" s="11"/>
      <c r="B89" s="253"/>
      <c r="C89" s="253"/>
      <c r="D89" s="253"/>
      <c r="E89" s="253"/>
      <c r="F89" s="253"/>
      <c r="G89" s="253"/>
      <c r="H89" s="253"/>
      <c r="I89" s="253"/>
      <c r="J89" s="253"/>
      <c r="K89" s="14" t="s">
        <v>34</v>
      </c>
      <c r="L89" s="14" t="s">
        <v>50</v>
      </c>
      <c r="M89" s="14" t="s">
        <v>51</v>
      </c>
      <c r="N89" s="14" t="s">
        <v>35</v>
      </c>
      <c r="O89" s="255"/>
      <c r="P89" s="257"/>
    </row>
    <row r="90" spans="1:26" ht="15" customHeight="1" thickBot="1" x14ac:dyDescent="0.3">
      <c r="A90" s="5"/>
      <c r="B90" s="258" t="s">
        <v>100</v>
      </c>
      <c r="C90" s="259"/>
      <c r="D90" s="259"/>
      <c r="E90" s="259"/>
      <c r="F90" s="260"/>
      <c r="G90" s="261" t="s">
        <v>101</v>
      </c>
      <c r="H90" s="262"/>
      <c r="I90" s="262"/>
      <c r="J90" s="262"/>
      <c r="K90" s="263"/>
      <c r="L90" s="264" t="s">
        <v>53</v>
      </c>
      <c r="M90" s="265"/>
      <c r="N90" s="265"/>
      <c r="O90" s="265"/>
      <c r="P90" s="266"/>
    </row>
    <row r="91" spans="1:26" ht="15" customHeight="1" x14ac:dyDescent="0.25">
      <c r="A91" s="5"/>
      <c r="B91" s="273"/>
      <c r="C91" s="274"/>
      <c r="D91" s="274"/>
      <c r="E91" s="274"/>
      <c r="F91" s="275"/>
      <c r="G91" s="273"/>
      <c r="H91" s="274"/>
      <c r="I91" s="274"/>
      <c r="J91" s="274"/>
      <c r="K91" s="275"/>
      <c r="L91" s="282" t="s">
        <v>102</v>
      </c>
      <c r="M91" s="283"/>
      <c r="N91" s="283"/>
      <c r="O91" s="284">
        <f>+AVERAGE(E18:E68)</f>
        <v>0.25150000000000006</v>
      </c>
      <c r="P91" s="285"/>
    </row>
    <row r="92" spans="1:26" ht="15" customHeight="1" thickBot="1" x14ac:dyDescent="0.3">
      <c r="A92" s="5"/>
      <c r="B92" s="276"/>
      <c r="C92" s="277"/>
      <c r="D92" s="277"/>
      <c r="E92" s="277"/>
      <c r="F92" s="278"/>
      <c r="G92" s="276"/>
      <c r="H92" s="277"/>
      <c r="I92" s="277"/>
      <c r="J92" s="277"/>
      <c r="K92" s="278"/>
      <c r="L92" s="286" t="s">
        <v>103</v>
      </c>
      <c r="M92" s="287"/>
      <c r="N92" s="287"/>
      <c r="O92" s="288">
        <f>+MAX(E18:E68)</f>
        <v>0.495</v>
      </c>
      <c r="P92" s="289"/>
    </row>
    <row r="93" spans="1:26" ht="108" customHeight="1" x14ac:dyDescent="0.25">
      <c r="A93" s="6"/>
      <c r="B93" s="276"/>
      <c r="C93" s="277"/>
      <c r="D93" s="277"/>
      <c r="E93" s="277"/>
      <c r="F93" s="278"/>
      <c r="G93" s="276"/>
      <c r="H93" s="277"/>
      <c r="I93" s="277"/>
      <c r="J93" s="277"/>
      <c r="K93" s="278"/>
      <c r="L93" s="290" t="s">
        <v>111</v>
      </c>
      <c r="M93" s="291"/>
      <c r="N93" s="291"/>
      <c r="O93" s="291"/>
      <c r="P93" s="292"/>
    </row>
    <row r="94" spans="1:26" ht="22.5" customHeight="1" x14ac:dyDescent="0.25">
      <c r="A94" s="10"/>
      <c r="B94" s="276"/>
      <c r="C94" s="277"/>
      <c r="D94" s="277"/>
      <c r="E94" s="277"/>
      <c r="F94" s="278"/>
      <c r="G94" s="276"/>
      <c r="H94" s="277"/>
      <c r="I94" s="277"/>
      <c r="J94" s="277"/>
      <c r="K94" s="278"/>
      <c r="L94" s="293"/>
      <c r="M94" s="294"/>
      <c r="N94" s="294"/>
      <c r="O94" s="294"/>
      <c r="P94" s="295"/>
    </row>
    <row r="95" spans="1:26" ht="22.5" customHeight="1" thickBot="1" x14ac:dyDescent="0.3">
      <c r="A95" s="5"/>
      <c r="B95" s="276"/>
      <c r="C95" s="277"/>
      <c r="D95" s="277"/>
      <c r="E95" s="277"/>
      <c r="F95" s="278"/>
      <c r="G95" s="276"/>
      <c r="H95" s="277"/>
      <c r="I95" s="277"/>
      <c r="J95" s="277"/>
      <c r="K95" s="278"/>
      <c r="L95" s="296"/>
      <c r="M95" s="297"/>
      <c r="N95" s="297"/>
      <c r="O95" s="297"/>
      <c r="P95" s="298"/>
    </row>
    <row r="96" spans="1:26" ht="15.75" thickBot="1" x14ac:dyDescent="0.3">
      <c r="A96" s="5"/>
      <c r="B96" s="276"/>
      <c r="C96" s="277"/>
      <c r="D96" s="277"/>
      <c r="E96" s="277"/>
      <c r="F96" s="278"/>
      <c r="G96" s="276"/>
      <c r="H96" s="277"/>
      <c r="I96" s="277"/>
      <c r="J96" s="277"/>
      <c r="K96" s="278"/>
      <c r="L96" s="299" t="s">
        <v>36</v>
      </c>
      <c r="M96" s="300"/>
      <c r="N96" s="300"/>
      <c r="O96" s="301"/>
      <c r="P96" s="97">
        <v>7.84</v>
      </c>
    </row>
    <row r="97" spans="1:16" ht="15.75" customHeight="1" thickBot="1" x14ac:dyDescent="0.3">
      <c r="A97" s="5"/>
      <c r="B97" s="279"/>
      <c r="C97" s="280"/>
      <c r="D97" s="280"/>
      <c r="E97" s="280"/>
      <c r="F97" s="281"/>
      <c r="G97" s="279"/>
      <c r="H97" s="280"/>
      <c r="I97" s="280"/>
      <c r="J97" s="280"/>
      <c r="K97" s="281"/>
      <c r="L97" s="302" t="s">
        <v>52</v>
      </c>
      <c r="M97" s="303"/>
      <c r="N97" s="303"/>
      <c r="O97" s="304"/>
      <c r="P97" s="97" t="s">
        <v>105</v>
      </c>
    </row>
    <row r="98" spans="1:16" ht="15.75" thickBot="1" x14ac:dyDescent="0.3">
      <c r="A98" s="7"/>
      <c r="B98" s="310"/>
      <c r="C98" s="310"/>
      <c r="D98" s="310"/>
      <c r="E98" s="310"/>
      <c r="F98" s="310"/>
      <c r="G98" s="310"/>
      <c r="H98" s="310"/>
      <c r="I98" s="310"/>
      <c r="J98" s="310"/>
      <c r="K98" s="310"/>
      <c r="L98" s="310"/>
      <c r="M98" s="310"/>
      <c r="N98" s="310"/>
      <c r="O98" s="310"/>
      <c r="P98" s="310"/>
    </row>
    <row r="99" spans="1:16" ht="15.75" thickBot="1" x14ac:dyDescent="0.3">
      <c r="A99" s="311" t="s">
        <v>37</v>
      </c>
      <c r="B99" s="312"/>
      <c r="C99" s="312"/>
      <c r="D99" s="312"/>
      <c r="E99" s="312"/>
      <c r="F99" s="312"/>
      <c r="G99" s="312"/>
      <c r="H99" s="312"/>
      <c r="I99" s="312"/>
      <c r="J99" s="312"/>
      <c r="K99" s="312"/>
      <c r="L99" s="312"/>
      <c r="M99" s="312"/>
      <c r="N99" s="312"/>
      <c r="O99" s="312"/>
      <c r="P99" s="313"/>
    </row>
    <row r="100" spans="1:16" ht="159" customHeight="1" thickBot="1" x14ac:dyDescent="0.3">
      <c r="A100" s="4"/>
      <c r="B100" s="314"/>
      <c r="C100" s="315"/>
      <c r="D100" s="315"/>
      <c r="E100" s="315"/>
      <c r="F100" s="315"/>
      <c r="G100" s="316"/>
      <c r="H100" s="316"/>
      <c r="I100" s="316"/>
      <c r="J100" s="316"/>
      <c r="K100" s="316"/>
      <c r="L100" s="316"/>
      <c r="M100" s="316"/>
      <c r="N100" s="316"/>
      <c r="O100" s="316"/>
      <c r="P100" s="317"/>
    </row>
    <row r="101" spans="1:16" ht="21.75" customHeight="1" thickBot="1" x14ac:dyDescent="0.3">
      <c r="A101" s="4"/>
      <c r="B101" s="318" t="s">
        <v>112</v>
      </c>
      <c r="C101" s="319"/>
      <c r="D101" s="319"/>
      <c r="E101" s="319"/>
      <c r="F101" s="320"/>
      <c r="G101" s="318" t="s">
        <v>104</v>
      </c>
      <c r="H101" s="319"/>
      <c r="I101" s="319"/>
      <c r="J101" s="319"/>
      <c r="K101" s="320"/>
      <c r="L101" s="318" t="s">
        <v>113</v>
      </c>
      <c r="M101" s="319"/>
      <c r="N101" s="319"/>
      <c r="O101" s="319"/>
      <c r="P101" s="321"/>
    </row>
    <row r="102" spans="1:16" s="9" customFormat="1" ht="16.899999999999999" customHeight="1" thickBot="1" x14ac:dyDescent="0.3">
      <c r="A102" s="8"/>
      <c r="B102" s="305"/>
      <c r="C102" s="305"/>
      <c r="D102" s="305"/>
      <c r="E102" s="305"/>
      <c r="F102" s="305"/>
      <c r="G102" s="305"/>
      <c r="H102" s="305"/>
      <c r="I102" s="305"/>
      <c r="J102" s="305"/>
      <c r="K102" s="305"/>
      <c r="L102" s="305"/>
      <c r="M102" s="305"/>
      <c r="N102" s="305"/>
      <c r="O102" s="305"/>
      <c r="P102" s="306"/>
    </row>
    <row r="103" spans="1:16" s="3" customFormat="1" ht="15.75" customHeight="1" thickBot="1" x14ac:dyDescent="0.25">
      <c r="A103" s="307" t="s">
        <v>38</v>
      </c>
      <c r="B103" s="308"/>
      <c r="C103" s="308"/>
      <c r="D103" s="308" t="s">
        <v>114</v>
      </c>
      <c r="E103" s="308"/>
      <c r="F103" s="308"/>
      <c r="G103" s="308"/>
      <c r="H103" s="308"/>
      <c r="I103" s="308"/>
      <c r="J103" s="308" t="s">
        <v>39</v>
      </c>
      <c r="K103" s="308"/>
      <c r="L103" s="308"/>
      <c r="M103" s="308"/>
      <c r="N103" s="308"/>
      <c r="O103" s="308"/>
      <c r="P103" s="309"/>
    </row>
  </sheetData>
  <mergeCells count="205">
    <mergeCell ref="B102:P102"/>
    <mergeCell ref="A103:C103"/>
    <mergeCell ref="D103:I103"/>
    <mergeCell ref="J103:K103"/>
    <mergeCell ref="L103:P103"/>
    <mergeCell ref="B98:P98"/>
    <mergeCell ref="A99:P99"/>
    <mergeCell ref="B100:F100"/>
    <mergeCell ref="G100:K100"/>
    <mergeCell ref="L100:P100"/>
    <mergeCell ref="B101:F101"/>
    <mergeCell ref="G101:K101"/>
    <mergeCell ref="L101:P101"/>
    <mergeCell ref="B91:F97"/>
    <mergeCell ref="G91:K97"/>
    <mergeCell ref="L91:N91"/>
    <mergeCell ref="O91:P91"/>
    <mergeCell ref="L92:N92"/>
    <mergeCell ref="O92:P92"/>
    <mergeCell ref="L93:P95"/>
    <mergeCell ref="L96:O96"/>
    <mergeCell ref="L97:O97"/>
    <mergeCell ref="B88:J89"/>
    <mergeCell ref="O88:O89"/>
    <mergeCell ref="P88:P89"/>
    <mergeCell ref="B90:F90"/>
    <mergeCell ref="G90:K90"/>
    <mergeCell ref="L90:P90"/>
    <mergeCell ref="L77:L87"/>
    <mergeCell ref="M77:M87"/>
    <mergeCell ref="N77:N87"/>
    <mergeCell ref="O77:O87"/>
    <mergeCell ref="P77:P87"/>
    <mergeCell ref="C82:C87"/>
    <mergeCell ref="D82:D87"/>
    <mergeCell ref="C75:H75"/>
    <mergeCell ref="I75:I76"/>
    <mergeCell ref="K75:P75"/>
    <mergeCell ref="C76:H76"/>
    <mergeCell ref="K76:P76"/>
    <mergeCell ref="B77:B87"/>
    <mergeCell ref="C77:C81"/>
    <mergeCell ref="D77:D81"/>
    <mergeCell ref="E77:E87"/>
    <mergeCell ref="K77:K87"/>
    <mergeCell ref="P64:P68"/>
    <mergeCell ref="B69:B74"/>
    <mergeCell ref="C69:P74"/>
    <mergeCell ref="M59:M63"/>
    <mergeCell ref="N59:N63"/>
    <mergeCell ref="O59:O63"/>
    <mergeCell ref="P59:P63"/>
    <mergeCell ref="B64:B68"/>
    <mergeCell ref="C64:C68"/>
    <mergeCell ref="D64:D68"/>
    <mergeCell ref="E64:E68"/>
    <mergeCell ref="K64:K68"/>
    <mergeCell ref="L64:L68"/>
    <mergeCell ref="B59:B63"/>
    <mergeCell ref="C59:C63"/>
    <mergeCell ref="D59:D63"/>
    <mergeCell ref="E59:E63"/>
    <mergeCell ref="K59:K63"/>
    <mergeCell ref="L59:L63"/>
    <mergeCell ref="M64:M68"/>
    <mergeCell ref="N64:N68"/>
    <mergeCell ref="O64:O68"/>
    <mergeCell ref="P49:P53"/>
    <mergeCell ref="B54:B58"/>
    <mergeCell ref="C54:C58"/>
    <mergeCell ref="D54:D58"/>
    <mergeCell ref="E54:E58"/>
    <mergeCell ref="K54:K58"/>
    <mergeCell ref="L54:L58"/>
    <mergeCell ref="M54:M58"/>
    <mergeCell ref="N54:N58"/>
    <mergeCell ref="O54:O58"/>
    <mergeCell ref="P54:P58"/>
    <mergeCell ref="B49:B53"/>
    <mergeCell ref="C49:C53"/>
    <mergeCell ref="D49:D53"/>
    <mergeCell ref="E49:E53"/>
    <mergeCell ref="K49:K53"/>
    <mergeCell ref="L49:L53"/>
    <mergeCell ref="M49:M53"/>
    <mergeCell ref="N49:N53"/>
    <mergeCell ref="O49:O53"/>
    <mergeCell ref="P39:P43"/>
    <mergeCell ref="B44:B48"/>
    <mergeCell ref="C44:C48"/>
    <mergeCell ref="D44:D48"/>
    <mergeCell ref="E44:E48"/>
    <mergeCell ref="K44:K48"/>
    <mergeCell ref="L44:L48"/>
    <mergeCell ref="M44:M48"/>
    <mergeCell ref="N44:N48"/>
    <mergeCell ref="O44:O48"/>
    <mergeCell ref="P44:P48"/>
    <mergeCell ref="B39:B43"/>
    <mergeCell ref="C39:C43"/>
    <mergeCell ref="D39:D43"/>
    <mergeCell ref="E39:E43"/>
    <mergeCell ref="K39:K43"/>
    <mergeCell ref="L39:L43"/>
    <mergeCell ref="M39:M43"/>
    <mergeCell ref="N39:N43"/>
    <mergeCell ref="O39:O43"/>
    <mergeCell ref="P29:P33"/>
    <mergeCell ref="B34:B38"/>
    <mergeCell ref="C34:C38"/>
    <mergeCell ref="D34:D38"/>
    <mergeCell ref="E34:E38"/>
    <mergeCell ref="K34:K38"/>
    <mergeCell ref="L34:L38"/>
    <mergeCell ref="M34:M38"/>
    <mergeCell ref="N34:N38"/>
    <mergeCell ref="O34:O38"/>
    <mergeCell ref="P34:P38"/>
    <mergeCell ref="B29:B33"/>
    <mergeCell ref="C29:C33"/>
    <mergeCell ref="D29:D33"/>
    <mergeCell ref="E29:E33"/>
    <mergeCell ref="K29:K33"/>
    <mergeCell ref="L29:L33"/>
    <mergeCell ref="M29:M33"/>
    <mergeCell ref="N29:N33"/>
    <mergeCell ref="O29:O33"/>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B7:B8"/>
    <mergeCell ref="C7:D7"/>
    <mergeCell ref="F7:I7"/>
    <mergeCell ref="J7:M7"/>
    <mergeCell ref="N7:O7"/>
    <mergeCell ref="C8:D8"/>
    <mergeCell ref="F8:I8"/>
    <mergeCell ref="J8:M8"/>
    <mergeCell ref="N8:O8"/>
    <mergeCell ref="B4:P4"/>
    <mergeCell ref="C5:D5"/>
    <mergeCell ref="H5:P5"/>
    <mergeCell ref="B2:D3"/>
    <mergeCell ref="E2:N3"/>
    <mergeCell ref="O2:P3"/>
    <mergeCell ref="B6:C6"/>
    <mergeCell ref="D6:I6"/>
    <mergeCell ref="K6:L6"/>
    <mergeCell ref="M6:N6"/>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08"/>
  <sheetViews>
    <sheetView tabSelected="1" view="pageBreakPreview" zoomScale="90" zoomScaleSheetLayoutView="90" zoomScalePageLayoutView="110" workbookViewId="0">
      <selection activeCell="A2" sqref="A2:XFD3"/>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100"/>
      <c r="B2" s="118"/>
      <c r="C2" s="119"/>
      <c r="D2" s="120"/>
      <c r="E2" s="124" t="s">
        <v>127</v>
      </c>
      <c r="F2" s="125"/>
      <c r="G2" s="125"/>
      <c r="H2" s="125"/>
      <c r="I2" s="125"/>
      <c r="J2" s="125"/>
      <c r="K2" s="125"/>
      <c r="L2" s="125"/>
      <c r="M2" s="125"/>
      <c r="N2" s="125"/>
      <c r="O2" s="128"/>
      <c r="P2" s="129"/>
    </row>
    <row r="3" spans="1:26" s="2" customFormat="1" ht="20.45" customHeight="1" thickBot="1" x14ac:dyDescent="0.3">
      <c r="A3" s="100"/>
      <c r="B3" s="121"/>
      <c r="C3" s="122"/>
      <c r="D3" s="123"/>
      <c r="E3" s="126"/>
      <c r="F3" s="127"/>
      <c r="G3" s="127"/>
      <c r="H3" s="127"/>
      <c r="I3" s="127"/>
      <c r="J3" s="127"/>
      <c r="K3" s="127"/>
      <c r="L3" s="127"/>
      <c r="M3" s="127"/>
      <c r="N3" s="127"/>
      <c r="O3" s="130"/>
      <c r="P3" s="131"/>
    </row>
    <row r="4" spans="1:26" s="19" customFormat="1" ht="15.75" customHeight="1" thickBot="1" x14ac:dyDescent="0.3">
      <c r="A4" s="18"/>
      <c r="B4" s="111"/>
      <c r="C4" s="112"/>
      <c r="D4" s="112"/>
      <c r="E4" s="112"/>
      <c r="F4" s="112"/>
      <c r="G4" s="112"/>
      <c r="H4" s="112"/>
      <c r="I4" s="112"/>
      <c r="J4" s="112"/>
      <c r="K4" s="112"/>
      <c r="L4" s="112"/>
      <c r="M4" s="112"/>
      <c r="N4" s="112"/>
      <c r="O4" s="112"/>
      <c r="P4" s="112"/>
      <c r="Q4" s="2"/>
      <c r="R4" s="2"/>
      <c r="S4" s="2"/>
      <c r="T4" s="2"/>
      <c r="U4" s="2"/>
      <c r="V4" s="2"/>
      <c r="W4" s="2"/>
      <c r="X4" s="2"/>
      <c r="Y4" s="2"/>
      <c r="Z4" s="2"/>
    </row>
    <row r="5" spans="1:26" s="26" customFormat="1" ht="33" customHeight="1" thickBot="1" x14ac:dyDescent="0.3">
      <c r="A5" s="20"/>
      <c r="B5" s="21" t="s">
        <v>0</v>
      </c>
      <c r="C5" s="113">
        <v>43082</v>
      </c>
      <c r="D5" s="114"/>
      <c r="E5" s="22" t="s">
        <v>1</v>
      </c>
      <c r="F5" s="23">
        <v>2</v>
      </c>
      <c r="G5" s="24" t="s">
        <v>2</v>
      </c>
      <c r="H5" s="115" t="s">
        <v>128</v>
      </c>
      <c r="I5" s="116"/>
      <c r="J5" s="116"/>
      <c r="K5" s="116"/>
      <c r="L5" s="116"/>
      <c r="M5" s="116"/>
      <c r="N5" s="116"/>
      <c r="O5" s="116"/>
      <c r="P5" s="117"/>
      <c r="Q5" s="25"/>
      <c r="R5" s="25"/>
      <c r="S5" s="25"/>
      <c r="T5" s="25"/>
      <c r="U5" s="25"/>
      <c r="V5" s="25"/>
      <c r="W5" s="25"/>
      <c r="X5" s="25"/>
      <c r="Y5" s="25"/>
      <c r="Z5" s="25"/>
    </row>
    <row r="6" spans="1:26" s="31" customFormat="1" ht="15.75" customHeight="1" thickBot="1" x14ac:dyDescent="0.3">
      <c r="A6" s="27"/>
      <c r="B6" s="132" t="s">
        <v>3</v>
      </c>
      <c r="C6" s="133"/>
      <c r="D6" s="134" t="s">
        <v>115</v>
      </c>
      <c r="E6" s="135"/>
      <c r="F6" s="135"/>
      <c r="G6" s="135"/>
      <c r="H6" s="135"/>
      <c r="I6" s="136"/>
      <c r="J6" s="28" t="s">
        <v>4</v>
      </c>
      <c r="K6" s="137" t="s">
        <v>108</v>
      </c>
      <c r="L6" s="136"/>
      <c r="M6" s="137" t="s">
        <v>109</v>
      </c>
      <c r="N6" s="138"/>
      <c r="O6" s="29" t="s">
        <v>54</v>
      </c>
      <c r="P6" s="30">
        <v>1621</v>
      </c>
    </row>
    <row r="7" spans="1:26" s="26" customFormat="1" ht="15.75" customHeight="1" x14ac:dyDescent="0.25">
      <c r="B7" s="139" t="s">
        <v>55</v>
      </c>
      <c r="C7" s="141" t="s">
        <v>56</v>
      </c>
      <c r="D7" s="142"/>
      <c r="E7" s="32"/>
      <c r="F7" s="143" t="s">
        <v>57</v>
      </c>
      <c r="G7" s="144"/>
      <c r="H7" s="144"/>
      <c r="I7" s="144"/>
      <c r="J7" s="145" t="s">
        <v>58</v>
      </c>
      <c r="K7" s="146"/>
      <c r="L7" s="146"/>
      <c r="M7" s="147"/>
      <c r="N7" s="148" t="s">
        <v>59</v>
      </c>
      <c r="O7" s="149"/>
      <c r="P7" s="33" t="s">
        <v>60</v>
      </c>
    </row>
    <row r="8" spans="1:26" s="26" customFormat="1" ht="15.75" customHeight="1" thickBot="1" x14ac:dyDescent="0.3">
      <c r="B8" s="140"/>
      <c r="C8" s="150" t="s">
        <v>61</v>
      </c>
      <c r="D8" s="151"/>
      <c r="E8" s="34" t="s">
        <v>5</v>
      </c>
      <c r="F8" s="152" t="s">
        <v>6</v>
      </c>
      <c r="G8" s="153"/>
      <c r="H8" s="153"/>
      <c r="I8" s="153"/>
      <c r="J8" s="154"/>
      <c r="K8" s="155"/>
      <c r="L8" s="155"/>
      <c r="M8" s="156"/>
      <c r="N8" s="157"/>
      <c r="O8" s="158"/>
      <c r="P8" s="35"/>
    </row>
    <row r="9" spans="1:26" s="26" customFormat="1" ht="15.75" customHeight="1" x14ac:dyDescent="0.25">
      <c r="B9" s="159" t="s">
        <v>7</v>
      </c>
      <c r="C9" s="162" t="s">
        <v>62</v>
      </c>
      <c r="D9" s="164" t="s">
        <v>63</v>
      </c>
      <c r="E9" s="165"/>
      <c r="F9" s="36"/>
      <c r="G9" s="166" t="s">
        <v>8</v>
      </c>
      <c r="H9" s="167" t="s">
        <v>9</v>
      </c>
      <c r="I9" s="142"/>
      <c r="J9" s="37"/>
      <c r="K9" s="162" t="s">
        <v>64</v>
      </c>
      <c r="L9" s="168" t="s">
        <v>116</v>
      </c>
      <c r="M9" s="169"/>
      <c r="N9" s="170"/>
      <c r="O9" s="170"/>
      <c r="P9" s="171"/>
    </row>
    <row r="10" spans="1:26" s="26" customFormat="1" ht="15.75" customHeight="1" thickBot="1" x14ac:dyDescent="0.3">
      <c r="B10" s="160"/>
      <c r="C10" s="163"/>
      <c r="D10" s="181" t="s">
        <v>65</v>
      </c>
      <c r="E10" s="151"/>
      <c r="F10" s="38" t="s">
        <v>5</v>
      </c>
      <c r="G10" s="163"/>
      <c r="H10" s="181" t="s">
        <v>10</v>
      </c>
      <c r="I10" s="151"/>
      <c r="J10" s="39" t="s">
        <v>5</v>
      </c>
      <c r="K10" s="163"/>
      <c r="L10" s="172"/>
      <c r="M10" s="173"/>
      <c r="N10" s="173"/>
      <c r="O10" s="173"/>
      <c r="P10" s="174"/>
    </row>
    <row r="11" spans="1:26" s="26" customFormat="1" ht="15.75" customHeight="1" x14ac:dyDescent="0.25">
      <c r="A11" s="20"/>
      <c r="B11" s="160"/>
      <c r="C11" s="182" t="s">
        <v>11</v>
      </c>
      <c r="D11" s="165"/>
      <c r="E11" s="40">
        <v>0.39583333333333331</v>
      </c>
      <c r="F11" s="183" t="s">
        <v>12</v>
      </c>
      <c r="G11" s="165"/>
      <c r="H11" s="41">
        <v>0.86</v>
      </c>
      <c r="I11" s="184" t="s">
        <v>13</v>
      </c>
      <c r="J11" s="142"/>
      <c r="K11" s="41">
        <v>17</v>
      </c>
      <c r="L11" s="182" t="s">
        <v>14</v>
      </c>
      <c r="M11" s="165"/>
      <c r="N11" s="42">
        <v>4.4000000000000004</v>
      </c>
      <c r="O11" s="175" t="s">
        <v>66</v>
      </c>
      <c r="P11" s="176"/>
    </row>
    <row r="12" spans="1:26" s="26" customFormat="1" ht="15.75" customHeight="1" thickBot="1" x14ac:dyDescent="0.3">
      <c r="A12" s="20"/>
      <c r="B12" s="161"/>
      <c r="C12" s="177" t="s">
        <v>15</v>
      </c>
      <c r="D12" s="151"/>
      <c r="E12" s="40">
        <v>0.4826388888888889</v>
      </c>
      <c r="F12" s="150" t="s">
        <v>16</v>
      </c>
      <c r="G12" s="151"/>
      <c r="H12" s="41">
        <v>0.86</v>
      </c>
      <c r="I12" s="178" t="s">
        <v>17</v>
      </c>
      <c r="J12" s="151"/>
      <c r="K12" s="40">
        <v>0.39930555555555558</v>
      </c>
      <c r="L12" s="177" t="s">
        <v>18</v>
      </c>
      <c r="M12" s="151"/>
      <c r="N12" s="43">
        <v>0.4</v>
      </c>
      <c r="O12" s="179">
        <v>0.2</v>
      </c>
      <c r="P12" s="180"/>
    </row>
    <row r="13" spans="1:26" s="26" customFormat="1" ht="15.75" customHeight="1" x14ac:dyDescent="0.25">
      <c r="A13" s="20"/>
      <c r="B13" s="200" t="s">
        <v>19</v>
      </c>
      <c r="C13" s="202" t="s">
        <v>67</v>
      </c>
      <c r="D13" s="203"/>
      <c r="E13" s="203"/>
      <c r="F13" s="204" t="s">
        <v>68</v>
      </c>
      <c r="G13" s="203"/>
      <c r="H13" s="203"/>
      <c r="I13" s="203"/>
      <c r="J13" s="204" t="s">
        <v>69</v>
      </c>
      <c r="K13" s="203"/>
      <c r="L13" s="203"/>
      <c r="M13" s="203"/>
      <c r="N13" s="205" t="s">
        <v>70</v>
      </c>
      <c r="O13" s="203"/>
      <c r="P13" s="206"/>
      <c r="Q13" s="44"/>
      <c r="R13" s="25"/>
      <c r="S13" s="25"/>
      <c r="T13" s="25"/>
      <c r="U13" s="25"/>
      <c r="V13" s="25"/>
      <c r="W13" s="25"/>
      <c r="X13" s="25"/>
      <c r="Y13" s="25"/>
      <c r="Z13" s="25"/>
    </row>
    <row r="14" spans="1:26" s="26" customFormat="1" ht="15.75" customHeight="1" x14ac:dyDescent="0.25">
      <c r="A14" s="20"/>
      <c r="B14" s="201"/>
      <c r="C14" s="207" t="s">
        <v>71</v>
      </c>
      <c r="D14" s="208"/>
      <c r="E14" s="208"/>
      <c r="F14" s="209" t="s">
        <v>72</v>
      </c>
      <c r="G14" s="208"/>
      <c r="H14" s="208"/>
      <c r="I14" s="208"/>
      <c r="J14" s="210" t="s">
        <v>73</v>
      </c>
      <c r="K14" s="208"/>
      <c r="L14" s="208"/>
      <c r="M14" s="208"/>
      <c r="N14" s="211"/>
      <c r="O14" s="197"/>
      <c r="P14" s="212"/>
      <c r="Q14" s="25"/>
      <c r="R14" s="25"/>
      <c r="S14" s="25"/>
      <c r="T14" s="25"/>
      <c r="U14" s="25"/>
      <c r="V14" s="25"/>
      <c r="W14" s="25"/>
      <c r="X14" s="25"/>
      <c r="Y14" s="25"/>
      <c r="Z14" s="25"/>
    </row>
    <row r="15" spans="1:26" s="26" customFormat="1" ht="15.75" customHeight="1" thickBot="1" x14ac:dyDescent="0.3">
      <c r="A15" s="20"/>
      <c r="B15" s="140"/>
      <c r="C15" s="213" t="s">
        <v>74</v>
      </c>
      <c r="D15" s="185"/>
      <c r="E15" s="185"/>
      <c r="F15" s="185" t="s">
        <v>75</v>
      </c>
      <c r="G15" s="186"/>
      <c r="H15" s="186"/>
      <c r="I15" s="186"/>
      <c r="J15" s="185" t="s">
        <v>76</v>
      </c>
      <c r="K15" s="186"/>
      <c r="L15" s="186"/>
      <c r="M15" s="186"/>
      <c r="N15" s="187"/>
      <c r="O15" s="188"/>
      <c r="P15" s="189"/>
      <c r="Q15" s="25"/>
      <c r="R15" s="25"/>
      <c r="S15" s="25"/>
      <c r="T15" s="25"/>
      <c r="U15" s="25"/>
      <c r="V15" s="25"/>
      <c r="W15" s="25"/>
      <c r="X15" s="25"/>
      <c r="Y15" s="25"/>
      <c r="Z15" s="25"/>
    </row>
    <row r="16" spans="1:26" s="26" customFormat="1" ht="10.5" customHeight="1" x14ac:dyDescent="0.25">
      <c r="A16" s="20"/>
      <c r="B16" s="190" t="s">
        <v>20</v>
      </c>
      <c r="C16" s="192" t="s">
        <v>21</v>
      </c>
      <c r="D16" s="192" t="s">
        <v>42</v>
      </c>
      <c r="E16" s="194" t="s">
        <v>22</v>
      </c>
      <c r="F16" s="195" t="s">
        <v>43</v>
      </c>
      <c r="G16" s="112"/>
      <c r="H16" s="192" t="s">
        <v>77</v>
      </c>
      <c r="I16" s="198" t="s">
        <v>78</v>
      </c>
      <c r="J16" s="45" t="s">
        <v>44</v>
      </c>
      <c r="K16" s="46"/>
      <c r="L16" s="47" t="s">
        <v>45</v>
      </c>
      <c r="M16" s="47" t="s">
        <v>46</v>
      </c>
      <c r="N16" s="47" t="s">
        <v>46</v>
      </c>
      <c r="O16" s="47" t="s">
        <v>47</v>
      </c>
      <c r="P16" s="48" t="s">
        <v>23</v>
      </c>
    </row>
    <row r="17" spans="1:26" s="26" customFormat="1" ht="10.5" customHeight="1" thickBot="1" x14ac:dyDescent="0.3">
      <c r="A17" s="49"/>
      <c r="B17" s="191"/>
      <c r="C17" s="193"/>
      <c r="D17" s="193"/>
      <c r="E17" s="193"/>
      <c r="F17" s="196"/>
      <c r="G17" s="197"/>
      <c r="H17" s="193"/>
      <c r="I17" s="199"/>
      <c r="J17" s="50" t="s">
        <v>24</v>
      </c>
      <c r="K17" s="51" t="s">
        <v>25</v>
      </c>
      <c r="L17" s="51" t="s">
        <v>48</v>
      </c>
      <c r="M17" s="51" t="s">
        <v>49</v>
      </c>
      <c r="N17" s="51" t="s">
        <v>26</v>
      </c>
      <c r="O17" s="51" t="s">
        <v>27</v>
      </c>
      <c r="P17" s="52" t="s">
        <v>28</v>
      </c>
    </row>
    <row r="18" spans="1:26" s="61" customFormat="1" ht="10.5" customHeight="1" thickBot="1" x14ac:dyDescent="0.3">
      <c r="A18" s="53"/>
      <c r="B18" s="54"/>
      <c r="C18" s="55">
        <f>+O12</f>
        <v>0.2</v>
      </c>
      <c r="D18" s="55">
        <v>0</v>
      </c>
      <c r="E18" s="56"/>
      <c r="F18" s="57"/>
      <c r="G18" s="62"/>
      <c r="H18" s="58"/>
      <c r="I18" s="59"/>
      <c r="J18" s="63"/>
      <c r="K18" s="56"/>
      <c r="L18" s="56"/>
      <c r="M18" s="56"/>
      <c r="N18" s="56"/>
      <c r="O18" s="56"/>
      <c r="P18" s="60"/>
      <c r="Q18" s="53"/>
      <c r="R18" s="53"/>
      <c r="S18" s="53"/>
      <c r="T18" s="53"/>
      <c r="U18" s="53"/>
      <c r="V18" s="53"/>
      <c r="W18" s="53"/>
      <c r="X18" s="53"/>
      <c r="Y18" s="53"/>
      <c r="Z18" s="53"/>
    </row>
    <row r="19" spans="1:26" s="61" customFormat="1" ht="13.5" customHeight="1" x14ac:dyDescent="0.25">
      <c r="A19" s="53"/>
      <c r="B19" s="222">
        <v>1</v>
      </c>
      <c r="C19" s="224">
        <f>+C18+$N$12</f>
        <v>0.60000000000000009</v>
      </c>
      <c r="D19" s="214">
        <v>5.1999999999999998E-2</v>
      </c>
      <c r="E19" s="214">
        <v>4.1000000000000002E-2</v>
      </c>
      <c r="F19" s="64" t="s">
        <v>79</v>
      </c>
      <c r="G19" s="65">
        <v>0</v>
      </c>
      <c r="H19" s="66"/>
      <c r="I19" s="67"/>
      <c r="J19" s="68"/>
      <c r="K19" s="214">
        <f>+IF(E19&lt;=0.12,(J21),(IF(E19&lt;0.16,((J20+2*J21+J22)/4),IF(E19&gt;=0.16,((J19+3*J20+2*J21+3*J22+J23)/10)))))</f>
        <v>7.0000000000000001E-3</v>
      </c>
      <c r="L19" s="214">
        <f>ROUND(+(D18+D19)/2*(C19-C18),3)</f>
        <v>0.01</v>
      </c>
      <c r="M19" s="214">
        <f>ROUND(+K19*L19,4)</f>
        <v>1E-4</v>
      </c>
      <c r="N19" s="217">
        <f>ROUND(+M19/$M$93*100,2)</f>
        <v>0.04</v>
      </c>
      <c r="O19" s="218"/>
      <c r="P19" s="219"/>
      <c r="Q19" s="53"/>
      <c r="R19" s="53"/>
      <c r="S19" s="53"/>
      <c r="T19" s="53"/>
      <c r="U19" s="53"/>
      <c r="V19" s="53"/>
      <c r="W19" s="53"/>
      <c r="X19" s="53"/>
      <c r="Y19" s="53"/>
      <c r="Z19" s="53"/>
    </row>
    <row r="20" spans="1:26" s="61" customFormat="1" ht="13.5" customHeight="1" x14ac:dyDescent="0.25">
      <c r="A20" s="53"/>
      <c r="B20" s="223"/>
      <c r="C20" s="215"/>
      <c r="D20" s="215"/>
      <c r="E20" s="215"/>
      <c r="F20" s="69" t="s">
        <v>80</v>
      </c>
      <c r="G20" s="70" t="str">
        <f>IF(E19&lt;0.125,"NA",IF(0.125&lt;=E19,(0.2*E19)))</f>
        <v>NA</v>
      </c>
      <c r="H20" s="71"/>
      <c r="I20" s="72"/>
      <c r="J20" s="73"/>
      <c r="K20" s="215"/>
      <c r="L20" s="215"/>
      <c r="M20" s="215"/>
      <c r="N20" s="215"/>
      <c r="O20" s="215"/>
      <c r="P20" s="220"/>
      <c r="Q20" s="53"/>
      <c r="R20" s="53"/>
      <c r="S20" s="53"/>
      <c r="T20" s="53"/>
      <c r="U20" s="53"/>
      <c r="V20" s="53"/>
      <c r="W20" s="53"/>
      <c r="X20" s="53"/>
      <c r="Y20" s="53"/>
      <c r="Z20" s="53"/>
    </row>
    <row r="21" spans="1:26" s="61" customFormat="1" ht="13.5" customHeight="1" x14ac:dyDescent="0.25">
      <c r="A21" s="53"/>
      <c r="B21" s="223"/>
      <c r="C21" s="215"/>
      <c r="D21" s="215"/>
      <c r="E21" s="215"/>
      <c r="F21" s="69" t="s">
        <v>81</v>
      </c>
      <c r="G21" s="70">
        <f>+E19*0.4</f>
        <v>1.6400000000000001E-2</v>
      </c>
      <c r="H21" s="71"/>
      <c r="I21" s="72"/>
      <c r="J21" s="73">
        <v>7.0000000000000001E-3</v>
      </c>
      <c r="K21" s="215"/>
      <c r="L21" s="215"/>
      <c r="M21" s="215"/>
      <c r="N21" s="215"/>
      <c r="O21" s="215"/>
      <c r="P21" s="220"/>
      <c r="Q21" s="53"/>
      <c r="R21" s="53"/>
      <c r="S21" s="53"/>
      <c r="T21" s="53"/>
      <c r="U21" s="53"/>
      <c r="V21" s="53"/>
      <c r="W21" s="53"/>
      <c r="X21" s="53"/>
      <c r="Y21" s="53"/>
      <c r="Z21" s="53"/>
    </row>
    <row r="22" spans="1:26" s="61" customFormat="1" ht="13.5" customHeight="1" x14ac:dyDescent="0.25">
      <c r="A22" s="53"/>
      <c r="B22" s="223"/>
      <c r="C22" s="215"/>
      <c r="D22" s="215"/>
      <c r="E22" s="215"/>
      <c r="F22" s="69" t="s">
        <v>82</v>
      </c>
      <c r="G22" s="70" t="str">
        <f>IF(E19&lt;0.125,"NA",IF(0.125&lt;=E19,(0.8*E19)))</f>
        <v>NA</v>
      </c>
      <c r="H22" s="71"/>
      <c r="I22" s="72"/>
      <c r="J22" s="73"/>
      <c r="K22" s="215"/>
      <c r="L22" s="215"/>
      <c r="M22" s="215"/>
      <c r="N22" s="215"/>
      <c r="O22" s="215"/>
      <c r="P22" s="220"/>
      <c r="Q22" s="53"/>
      <c r="R22" s="53"/>
      <c r="S22" s="53"/>
      <c r="T22" s="53"/>
      <c r="U22" s="53"/>
      <c r="V22" s="53"/>
      <c r="W22" s="53"/>
      <c r="X22" s="53"/>
      <c r="Y22" s="53"/>
      <c r="Z22" s="53"/>
    </row>
    <row r="23" spans="1:26" s="61" customFormat="1" ht="13.5" customHeight="1" thickBot="1" x14ac:dyDescent="0.3">
      <c r="A23" s="53"/>
      <c r="B23" s="163"/>
      <c r="C23" s="216"/>
      <c r="D23" s="216"/>
      <c r="E23" s="216"/>
      <c r="F23" s="74" t="s">
        <v>83</v>
      </c>
      <c r="G23" s="75">
        <f>+E19</f>
        <v>4.1000000000000002E-2</v>
      </c>
      <c r="H23" s="76"/>
      <c r="I23" s="77"/>
      <c r="J23" s="78"/>
      <c r="K23" s="216"/>
      <c r="L23" s="216"/>
      <c r="M23" s="216"/>
      <c r="N23" s="216"/>
      <c r="O23" s="216"/>
      <c r="P23" s="221"/>
      <c r="Q23" s="53"/>
      <c r="R23" s="53"/>
      <c r="S23" s="53"/>
      <c r="T23" s="53"/>
      <c r="U23" s="53"/>
      <c r="V23" s="53"/>
      <c r="W23" s="53"/>
      <c r="X23" s="53"/>
      <c r="Y23" s="53"/>
      <c r="Z23" s="53"/>
    </row>
    <row r="24" spans="1:26" s="61" customFormat="1" ht="13.5" customHeight="1" x14ac:dyDescent="0.25">
      <c r="A24" s="53"/>
      <c r="B24" s="222">
        <v>2</v>
      </c>
      <c r="C24" s="224">
        <f>+C19+$N$12</f>
        <v>1</v>
      </c>
      <c r="D24" s="214">
        <v>5.8999999999999997E-2</v>
      </c>
      <c r="E24" s="214">
        <v>7.6999999999999999E-2</v>
      </c>
      <c r="F24" s="64" t="s">
        <v>79</v>
      </c>
      <c r="G24" s="65">
        <v>0</v>
      </c>
      <c r="H24" s="66"/>
      <c r="I24" s="67"/>
      <c r="J24" s="68"/>
      <c r="K24" s="214">
        <f>+IF(E24&lt;=0.12,(J26),(IF(E24&lt;0.16,((J25+2*J26+J27)/4),IF(E24&gt;=0.16,((J24+3*J25+2*J26+3*J27+J28)/10)))))</f>
        <v>7.0999999999999994E-2</v>
      </c>
      <c r="L24" s="214">
        <f>ROUND(+(D19+D24)/2*(C24-C19),3)</f>
        <v>2.1999999999999999E-2</v>
      </c>
      <c r="M24" s="214">
        <f t="shared" ref="M24" si="0">ROUND(+K24*L24,4)</f>
        <v>1.6000000000000001E-3</v>
      </c>
      <c r="N24" s="217">
        <f t="shared" ref="N24" si="1">ROUND(+M24/$M$93*100,2)</f>
        <v>0.72</v>
      </c>
      <c r="O24" s="218"/>
      <c r="P24" s="219"/>
      <c r="Q24" s="53"/>
      <c r="R24" s="53"/>
      <c r="S24" s="53"/>
      <c r="T24" s="53"/>
      <c r="U24" s="53"/>
      <c r="V24" s="53"/>
      <c r="W24" s="53"/>
      <c r="X24" s="53"/>
      <c r="Y24" s="53"/>
      <c r="Z24" s="53"/>
    </row>
    <row r="25" spans="1:26" s="61" customFormat="1" ht="13.5" customHeight="1" x14ac:dyDescent="0.25">
      <c r="A25" s="53"/>
      <c r="B25" s="223"/>
      <c r="C25" s="215"/>
      <c r="D25" s="215"/>
      <c r="E25" s="215"/>
      <c r="F25" s="69" t="s">
        <v>80</v>
      </c>
      <c r="G25" s="70" t="str">
        <f t="shared" ref="G25" si="2">IF(E24&lt;0.125,"NA",IF(0.125&lt;=E24,(0.2*E24)))</f>
        <v>NA</v>
      </c>
      <c r="H25" s="71"/>
      <c r="I25" s="72"/>
      <c r="J25" s="73"/>
      <c r="K25" s="215"/>
      <c r="L25" s="215"/>
      <c r="M25" s="215"/>
      <c r="N25" s="215"/>
      <c r="O25" s="215"/>
      <c r="P25" s="220"/>
      <c r="Q25" s="53"/>
      <c r="R25" s="53"/>
      <c r="S25" s="53"/>
      <c r="T25" s="53"/>
      <c r="U25" s="53"/>
      <c r="V25" s="53"/>
      <c r="W25" s="53"/>
      <c r="X25" s="53"/>
      <c r="Y25" s="53"/>
      <c r="Z25" s="53"/>
    </row>
    <row r="26" spans="1:26" s="61" customFormat="1" ht="13.5" customHeight="1" x14ac:dyDescent="0.25">
      <c r="A26" s="53"/>
      <c r="B26" s="223"/>
      <c r="C26" s="215"/>
      <c r="D26" s="215"/>
      <c r="E26" s="215"/>
      <c r="F26" s="69" t="s">
        <v>81</v>
      </c>
      <c r="G26" s="70">
        <f t="shared" ref="G26" si="3">+E24*0.4</f>
        <v>3.0800000000000001E-2</v>
      </c>
      <c r="H26" s="71"/>
      <c r="I26" s="72"/>
      <c r="J26" s="73">
        <v>7.0999999999999994E-2</v>
      </c>
      <c r="K26" s="215"/>
      <c r="L26" s="215"/>
      <c r="M26" s="215"/>
      <c r="N26" s="215"/>
      <c r="O26" s="215"/>
      <c r="P26" s="220"/>
      <c r="Q26" s="53"/>
      <c r="R26" s="53"/>
      <c r="S26" s="53"/>
      <c r="T26" s="53"/>
      <c r="U26" s="53"/>
      <c r="V26" s="53"/>
      <c r="W26" s="53"/>
      <c r="X26" s="53"/>
      <c r="Y26" s="53"/>
      <c r="Z26" s="53"/>
    </row>
    <row r="27" spans="1:26" s="61" customFormat="1" ht="13.5" customHeight="1" x14ac:dyDescent="0.25">
      <c r="A27" s="53"/>
      <c r="B27" s="223"/>
      <c r="C27" s="215"/>
      <c r="D27" s="215"/>
      <c r="E27" s="215"/>
      <c r="F27" s="69" t="s">
        <v>82</v>
      </c>
      <c r="G27" s="70" t="str">
        <f t="shared" ref="G27" si="4">IF(E24&lt;0.125,"NA",IF(0.125&lt;=E24,(0.8*E24)))</f>
        <v>NA</v>
      </c>
      <c r="H27" s="71"/>
      <c r="I27" s="72"/>
      <c r="J27" s="73"/>
      <c r="K27" s="215"/>
      <c r="L27" s="215"/>
      <c r="M27" s="215"/>
      <c r="N27" s="215"/>
      <c r="O27" s="215"/>
      <c r="P27" s="220"/>
      <c r="Q27" s="53"/>
      <c r="R27" s="53"/>
      <c r="S27" s="53"/>
      <c r="T27" s="53"/>
      <c r="U27" s="53"/>
      <c r="V27" s="53"/>
      <c r="W27" s="53"/>
      <c r="X27" s="53"/>
      <c r="Y27" s="53"/>
      <c r="Z27" s="53"/>
    </row>
    <row r="28" spans="1:26" s="61" customFormat="1" ht="13.5" customHeight="1" thickBot="1" x14ac:dyDescent="0.3">
      <c r="A28" s="53"/>
      <c r="B28" s="163"/>
      <c r="C28" s="216"/>
      <c r="D28" s="216"/>
      <c r="E28" s="216"/>
      <c r="F28" s="74" t="s">
        <v>83</v>
      </c>
      <c r="G28" s="75">
        <f t="shared" ref="G28" si="5">+E24</f>
        <v>7.6999999999999999E-2</v>
      </c>
      <c r="H28" s="76"/>
      <c r="I28" s="77"/>
      <c r="J28" s="78"/>
      <c r="K28" s="216"/>
      <c r="L28" s="216"/>
      <c r="M28" s="216"/>
      <c r="N28" s="216"/>
      <c r="O28" s="216"/>
      <c r="P28" s="221"/>
      <c r="Q28" s="53"/>
      <c r="R28" s="53"/>
      <c r="S28" s="53"/>
      <c r="T28" s="53"/>
      <c r="U28" s="53"/>
      <c r="V28" s="53"/>
      <c r="W28" s="53"/>
      <c r="X28" s="53"/>
      <c r="Y28" s="53"/>
      <c r="Z28" s="53"/>
    </row>
    <row r="29" spans="1:26" s="61" customFormat="1" ht="13.5" customHeight="1" x14ac:dyDescent="0.25">
      <c r="A29" s="53"/>
      <c r="B29" s="222">
        <v>3</v>
      </c>
      <c r="C29" s="224">
        <f>+C24+$N$12</f>
        <v>1.4</v>
      </c>
      <c r="D29" s="214">
        <v>0.13300000000000001</v>
      </c>
      <c r="E29" s="214">
        <v>9.9000000000000005E-2</v>
      </c>
      <c r="F29" s="64" t="s">
        <v>79</v>
      </c>
      <c r="G29" s="65">
        <v>0</v>
      </c>
      <c r="H29" s="66"/>
      <c r="I29" s="67"/>
      <c r="J29" s="68"/>
      <c r="K29" s="214">
        <f t="shared" ref="K29" si="6">+IF(E29&lt;=0.12,(J31),(IF(E29&lt;0.16,((J30+2*J31+J32)/4),IF(E29&gt;=0.16,((J29+3*J30+2*J31+3*J32+J33)/10)))))</f>
        <v>0.52</v>
      </c>
      <c r="L29" s="214">
        <f>ROUND(+(D24+D29)/2*(C29-C24),3)</f>
        <v>3.7999999999999999E-2</v>
      </c>
      <c r="M29" s="214">
        <f t="shared" ref="M29" si="7">ROUND(+K29*L29,4)</f>
        <v>1.9800000000000002E-2</v>
      </c>
      <c r="N29" s="217">
        <f t="shared" ref="N29" si="8">ROUND(+M29/$M$93*100,2)</f>
        <v>8.89</v>
      </c>
      <c r="O29" s="218"/>
      <c r="P29" s="219"/>
      <c r="Q29" s="53"/>
      <c r="R29" s="53"/>
      <c r="S29" s="53"/>
      <c r="T29" s="53"/>
      <c r="U29" s="53"/>
      <c r="V29" s="53"/>
      <c r="W29" s="53"/>
      <c r="X29" s="53"/>
      <c r="Y29" s="53"/>
      <c r="Z29" s="53"/>
    </row>
    <row r="30" spans="1:26" s="61" customFormat="1" ht="13.5" customHeight="1" x14ac:dyDescent="0.25">
      <c r="A30" s="53"/>
      <c r="B30" s="223"/>
      <c r="C30" s="215"/>
      <c r="D30" s="215"/>
      <c r="E30" s="215"/>
      <c r="F30" s="69" t="s">
        <v>80</v>
      </c>
      <c r="G30" s="70" t="str">
        <f t="shared" ref="G30" si="9">IF(E29&lt;0.125,"NA",IF(0.125&lt;=E29,(0.2*E29)))</f>
        <v>NA</v>
      </c>
      <c r="H30" s="71"/>
      <c r="I30" s="72"/>
      <c r="J30" s="73"/>
      <c r="K30" s="215"/>
      <c r="L30" s="215"/>
      <c r="M30" s="215"/>
      <c r="N30" s="215"/>
      <c r="O30" s="215"/>
      <c r="P30" s="220"/>
      <c r="Q30" s="53"/>
      <c r="R30" s="53"/>
      <c r="S30" s="53"/>
      <c r="T30" s="53"/>
      <c r="U30" s="53"/>
      <c r="V30" s="53"/>
      <c r="W30" s="53"/>
      <c r="X30" s="53"/>
      <c r="Y30" s="53"/>
      <c r="Z30" s="53"/>
    </row>
    <row r="31" spans="1:26" s="61" customFormat="1" ht="13.5" customHeight="1" x14ac:dyDescent="0.25">
      <c r="A31" s="53"/>
      <c r="B31" s="223"/>
      <c r="C31" s="215"/>
      <c r="D31" s="215"/>
      <c r="E31" s="215"/>
      <c r="F31" s="69" t="s">
        <v>81</v>
      </c>
      <c r="G31" s="70">
        <f t="shared" ref="G31" si="10">+E29*0.4</f>
        <v>3.9600000000000003E-2</v>
      </c>
      <c r="H31" s="71"/>
      <c r="I31" s="72"/>
      <c r="J31" s="73">
        <v>0.52</v>
      </c>
      <c r="K31" s="215"/>
      <c r="L31" s="215"/>
      <c r="M31" s="215"/>
      <c r="N31" s="215"/>
      <c r="O31" s="215"/>
      <c r="P31" s="220"/>
      <c r="Q31" s="53"/>
      <c r="R31" s="53"/>
      <c r="S31" s="53"/>
      <c r="T31" s="53"/>
      <c r="U31" s="53"/>
      <c r="V31" s="53"/>
      <c r="W31" s="53"/>
      <c r="X31" s="53"/>
      <c r="Y31" s="53"/>
      <c r="Z31" s="53"/>
    </row>
    <row r="32" spans="1:26" s="61" customFormat="1" ht="13.5" customHeight="1" x14ac:dyDescent="0.25">
      <c r="A32" s="53"/>
      <c r="B32" s="223"/>
      <c r="C32" s="215"/>
      <c r="D32" s="215"/>
      <c r="E32" s="215"/>
      <c r="F32" s="69" t="s">
        <v>82</v>
      </c>
      <c r="G32" s="70" t="str">
        <f t="shared" ref="G32" si="11">IF(E29&lt;0.125,"NA",IF(0.125&lt;=E29,(0.8*E29)))</f>
        <v>NA</v>
      </c>
      <c r="H32" s="71"/>
      <c r="I32" s="72"/>
      <c r="J32" s="73"/>
      <c r="K32" s="215"/>
      <c r="L32" s="215"/>
      <c r="M32" s="215"/>
      <c r="N32" s="215"/>
      <c r="O32" s="215"/>
      <c r="P32" s="220"/>
      <c r="Q32" s="53"/>
      <c r="R32" s="53"/>
      <c r="S32" s="53"/>
      <c r="T32" s="53"/>
      <c r="U32" s="53"/>
      <c r="V32" s="53"/>
      <c r="W32" s="53"/>
      <c r="X32" s="53"/>
      <c r="Y32" s="53"/>
      <c r="Z32" s="53"/>
    </row>
    <row r="33" spans="1:26" s="61" customFormat="1" ht="13.5" customHeight="1" thickBot="1" x14ac:dyDescent="0.3">
      <c r="A33" s="53"/>
      <c r="B33" s="163"/>
      <c r="C33" s="216"/>
      <c r="D33" s="216"/>
      <c r="E33" s="216"/>
      <c r="F33" s="74" t="s">
        <v>83</v>
      </c>
      <c r="G33" s="75">
        <f t="shared" ref="G33" si="12">+E29</f>
        <v>9.9000000000000005E-2</v>
      </c>
      <c r="H33" s="76"/>
      <c r="I33" s="77"/>
      <c r="J33" s="78"/>
      <c r="K33" s="216"/>
      <c r="L33" s="216"/>
      <c r="M33" s="216"/>
      <c r="N33" s="216"/>
      <c r="O33" s="216"/>
      <c r="P33" s="221"/>
      <c r="Q33" s="53"/>
      <c r="R33" s="53"/>
      <c r="S33" s="53"/>
      <c r="T33" s="53"/>
      <c r="U33" s="53"/>
      <c r="V33" s="53"/>
      <c r="W33" s="53"/>
      <c r="X33" s="53"/>
      <c r="Y33" s="53"/>
      <c r="Z33" s="53"/>
    </row>
    <row r="34" spans="1:26" s="61" customFormat="1" ht="13.5" customHeight="1" x14ac:dyDescent="0.25">
      <c r="A34" s="53"/>
      <c r="B34" s="222">
        <v>4</v>
      </c>
      <c r="C34" s="224">
        <f>+C29+$N$12</f>
        <v>1.7999999999999998</v>
      </c>
      <c r="D34" s="214">
        <v>0.34499999999999997</v>
      </c>
      <c r="E34" s="214">
        <v>0.34699999999999998</v>
      </c>
      <c r="F34" s="64" t="s">
        <v>79</v>
      </c>
      <c r="G34" s="65">
        <v>0</v>
      </c>
      <c r="H34" s="66"/>
      <c r="I34" s="67"/>
      <c r="J34" s="68"/>
      <c r="K34" s="214"/>
      <c r="L34" s="214"/>
      <c r="M34" s="214"/>
      <c r="N34" s="217"/>
      <c r="O34" s="218"/>
      <c r="P34" s="219"/>
      <c r="Q34" s="53"/>
      <c r="R34" s="53"/>
      <c r="S34" s="53"/>
      <c r="T34" s="53"/>
      <c r="U34" s="53"/>
      <c r="V34" s="53"/>
      <c r="W34" s="53"/>
      <c r="X34" s="53"/>
      <c r="Y34" s="53"/>
      <c r="Z34" s="53"/>
    </row>
    <row r="35" spans="1:26" s="61" customFormat="1" ht="13.5" customHeight="1" x14ac:dyDescent="0.25">
      <c r="A35" s="53"/>
      <c r="B35" s="223"/>
      <c r="C35" s="215"/>
      <c r="D35" s="215"/>
      <c r="E35" s="215"/>
      <c r="F35" s="69" t="s">
        <v>80</v>
      </c>
      <c r="G35" s="70">
        <f t="shared" ref="G35" si="13">IF(E34&lt;0.125,"NA",IF(0.125&lt;=E34,(0.2*E34)))</f>
        <v>6.9400000000000003E-2</v>
      </c>
      <c r="H35" s="71"/>
      <c r="I35" s="72"/>
      <c r="J35" s="73"/>
      <c r="K35" s="215"/>
      <c r="L35" s="215"/>
      <c r="M35" s="215"/>
      <c r="N35" s="215"/>
      <c r="O35" s="215"/>
      <c r="P35" s="220"/>
      <c r="Q35" s="53"/>
      <c r="R35" s="53"/>
      <c r="S35" s="53"/>
      <c r="T35" s="53"/>
      <c r="U35" s="53"/>
      <c r="V35" s="53"/>
      <c r="W35" s="53"/>
      <c r="X35" s="53"/>
      <c r="Y35" s="53"/>
      <c r="Z35" s="53"/>
    </row>
    <row r="36" spans="1:26" s="61" customFormat="1" ht="13.5" customHeight="1" x14ac:dyDescent="0.25">
      <c r="A36" s="53"/>
      <c r="B36" s="223"/>
      <c r="C36" s="215"/>
      <c r="D36" s="215"/>
      <c r="E36" s="215"/>
      <c r="F36" s="69" t="s">
        <v>81</v>
      </c>
      <c r="G36" s="70">
        <f t="shared" ref="G36" si="14">+E34*0.4</f>
        <v>0.13880000000000001</v>
      </c>
      <c r="H36" s="71"/>
      <c r="I36" s="72"/>
      <c r="J36" s="73"/>
      <c r="K36" s="215"/>
      <c r="L36" s="215"/>
      <c r="M36" s="215"/>
      <c r="N36" s="215"/>
      <c r="O36" s="215"/>
      <c r="P36" s="220"/>
      <c r="Q36" s="53"/>
      <c r="R36" s="53"/>
      <c r="S36" s="53"/>
      <c r="T36" s="53"/>
      <c r="U36" s="53"/>
      <c r="V36" s="53"/>
      <c r="W36" s="53"/>
      <c r="X36" s="53"/>
      <c r="Y36" s="53"/>
      <c r="Z36" s="53"/>
    </row>
    <row r="37" spans="1:26" s="61" customFormat="1" ht="13.5" customHeight="1" x14ac:dyDescent="0.25">
      <c r="A37" s="53"/>
      <c r="B37" s="223"/>
      <c r="C37" s="215"/>
      <c r="D37" s="215"/>
      <c r="E37" s="215"/>
      <c r="F37" s="69" t="s">
        <v>82</v>
      </c>
      <c r="G37" s="70">
        <f t="shared" ref="G37" si="15">IF(E34&lt;0.125,"NA",IF(0.125&lt;=E34,(0.8*E34)))</f>
        <v>0.27760000000000001</v>
      </c>
      <c r="H37" s="71"/>
      <c r="I37" s="72"/>
      <c r="J37" s="73"/>
      <c r="K37" s="215"/>
      <c r="L37" s="215"/>
      <c r="M37" s="215"/>
      <c r="N37" s="215"/>
      <c r="O37" s="215"/>
      <c r="P37" s="220"/>
      <c r="Q37" s="53"/>
      <c r="R37" s="53"/>
      <c r="S37" s="53"/>
      <c r="T37" s="53"/>
      <c r="U37" s="53"/>
      <c r="V37" s="53"/>
      <c r="W37" s="53"/>
      <c r="X37" s="53"/>
      <c r="Y37" s="53"/>
      <c r="Z37" s="53"/>
    </row>
    <row r="38" spans="1:26" s="61" customFormat="1" ht="13.5" customHeight="1" thickBot="1" x14ac:dyDescent="0.3">
      <c r="A38" s="53"/>
      <c r="B38" s="163"/>
      <c r="C38" s="216"/>
      <c r="D38" s="216"/>
      <c r="E38" s="216"/>
      <c r="F38" s="74" t="s">
        <v>83</v>
      </c>
      <c r="G38" s="75">
        <f t="shared" ref="G38" si="16">+E34</f>
        <v>0.34699999999999998</v>
      </c>
      <c r="H38" s="76"/>
      <c r="I38" s="77"/>
      <c r="J38" s="78"/>
      <c r="K38" s="216"/>
      <c r="L38" s="216"/>
      <c r="M38" s="216"/>
      <c r="N38" s="216"/>
      <c r="O38" s="216"/>
      <c r="P38" s="221"/>
      <c r="Q38" s="53"/>
      <c r="R38" s="53"/>
      <c r="S38" s="53"/>
      <c r="T38" s="53"/>
      <c r="U38" s="53"/>
      <c r="V38" s="53"/>
      <c r="W38" s="53"/>
      <c r="X38" s="53"/>
      <c r="Y38" s="53"/>
      <c r="Z38" s="53"/>
    </row>
    <row r="39" spans="1:26" s="61" customFormat="1" ht="13.5" customHeight="1" x14ac:dyDescent="0.25">
      <c r="A39" s="53"/>
      <c r="B39" s="222">
        <v>5</v>
      </c>
      <c r="C39" s="224">
        <f>+C34+$N$12</f>
        <v>2.1999999999999997</v>
      </c>
      <c r="D39" s="214">
        <v>0.27700000000000002</v>
      </c>
      <c r="E39" s="214">
        <v>0.34300000000000003</v>
      </c>
      <c r="F39" s="64" t="s">
        <v>79</v>
      </c>
      <c r="G39" s="65">
        <v>0</v>
      </c>
      <c r="H39" s="66"/>
      <c r="I39" s="67"/>
      <c r="J39" s="68">
        <v>9.0999999999999998E-2</v>
      </c>
      <c r="K39" s="214">
        <f t="shared" ref="K39" si="17">+IF(E39&lt;=0.12,(J41),(IF(E39&lt;0.16,((J40+2*J41+J42)/4),IF(E39&gt;=0.16,((J39+3*J40+2*J41+3*J42+J43)/10)))))</f>
        <v>0.23649999999999999</v>
      </c>
      <c r="L39" s="214">
        <f t="shared" ref="L39" si="18">ROUND(+(D34+D39)/2*(C39-C34),3)</f>
        <v>0.124</v>
      </c>
      <c r="M39" s="214">
        <f t="shared" ref="M39" si="19">ROUND(+K39*L39,4)</f>
        <v>2.93E-2</v>
      </c>
      <c r="N39" s="217">
        <f t="shared" ref="N39" si="20">ROUND(+M39/$M$93*100,2)</f>
        <v>13.16</v>
      </c>
      <c r="O39" s="218"/>
      <c r="P39" s="219"/>
      <c r="Q39" s="53"/>
      <c r="R39" s="53"/>
      <c r="S39" s="53"/>
      <c r="T39" s="53"/>
      <c r="U39" s="53"/>
      <c r="V39" s="53"/>
      <c r="W39" s="53"/>
      <c r="X39" s="53"/>
      <c r="Y39" s="53"/>
      <c r="Z39" s="53"/>
    </row>
    <row r="40" spans="1:26" s="61" customFormat="1" ht="13.5" customHeight="1" x14ac:dyDescent="0.25">
      <c r="A40" s="53"/>
      <c r="B40" s="223"/>
      <c r="C40" s="215"/>
      <c r="D40" s="215"/>
      <c r="E40" s="215"/>
      <c r="F40" s="69" t="s">
        <v>80</v>
      </c>
      <c r="G40" s="70">
        <f t="shared" ref="G40" si="21">IF(E39&lt;0.125,"NA",IF(0.125&lt;=E39,(0.2*E39)))</f>
        <v>6.8600000000000008E-2</v>
      </c>
      <c r="H40" s="71"/>
      <c r="I40" s="72"/>
      <c r="J40" s="73">
        <v>0.13700000000000001</v>
      </c>
      <c r="K40" s="215"/>
      <c r="L40" s="215"/>
      <c r="M40" s="215"/>
      <c r="N40" s="215"/>
      <c r="O40" s="215"/>
      <c r="P40" s="220"/>
      <c r="Q40" s="53"/>
      <c r="R40" s="53"/>
      <c r="S40" s="53"/>
      <c r="T40" s="53"/>
      <c r="U40" s="53"/>
      <c r="V40" s="53"/>
      <c r="W40" s="53"/>
      <c r="X40" s="53"/>
      <c r="Y40" s="53"/>
      <c r="Z40" s="53"/>
    </row>
    <row r="41" spans="1:26" s="61" customFormat="1" ht="13.5" customHeight="1" x14ac:dyDescent="0.25">
      <c r="A41" s="53"/>
      <c r="B41" s="223"/>
      <c r="C41" s="215"/>
      <c r="D41" s="215"/>
      <c r="E41" s="215"/>
      <c r="F41" s="69" t="s">
        <v>81</v>
      </c>
      <c r="G41" s="70">
        <f t="shared" ref="G41" si="22">+E39*0.4</f>
        <v>0.13720000000000002</v>
      </c>
      <c r="H41" s="71"/>
      <c r="I41" s="72"/>
      <c r="J41" s="73">
        <v>0.21199999999999999</v>
      </c>
      <c r="K41" s="215"/>
      <c r="L41" s="215"/>
      <c r="M41" s="215"/>
      <c r="N41" s="215"/>
      <c r="O41" s="215"/>
      <c r="P41" s="220"/>
      <c r="Q41" s="53"/>
      <c r="R41" s="53"/>
      <c r="S41" s="53"/>
      <c r="T41" s="53"/>
      <c r="U41" s="53"/>
      <c r="V41" s="53"/>
      <c r="W41" s="53"/>
      <c r="X41" s="53"/>
      <c r="Y41" s="53"/>
      <c r="Z41" s="53"/>
    </row>
    <row r="42" spans="1:26" s="61" customFormat="1" ht="13.5" customHeight="1" x14ac:dyDescent="0.25">
      <c r="A42" s="53"/>
      <c r="B42" s="223"/>
      <c r="C42" s="215"/>
      <c r="D42" s="215"/>
      <c r="E42" s="215"/>
      <c r="F42" s="69" t="s">
        <v>82</v>
      </c>
      <c r="G42" s="70">
        <f t="shared" ref="G42" si="23">IF(E39&lt;0.125,"NA",IF(0.125&lt;=E39,(0.8*E39)))</f>
        <v>0.27440000000000003</v>
      </c>
      <c r="H42" s="71"/>
      <c r="I42" s="72"/>
      <c r="J42" s="73">
        <v>0.34599999999999997</v>
      </c>
      <c r="K42" s="215"/>
      <c r="L42" s="215"/>
      <c r="M42" s="215"/>
      <c r="N42" s="215"/>
      <c r="O42" s="215"/>
      <c r="P42" s="220"/>
      <c r="Q42" s="53"/>
      <c r="R42" s="53"/>
      <c r="S42" s="53"/>
      <c r="T42" s="53"/>
      <c r="U42" s="53"/>
      <c r="V42" s="53"/>
      <c r="W42" s="53"/>
      <c r="X42" s="53"/>
      <c r="Y42" s="53"/>
      <c r="Z42" s="53"/>
    </row>
    <row r="43" spans="1:26" s="61" customFormat="1" ht="13.5" customHeight="1" thickBot="1" x14ac:dyDescent="0.3">
      <c r="A43" s="53"/>
      <c r="B43" s="163"/>
      <c r="C43" s="216"/>
      <c r="D43" s="216"/>
      <c r="E43" s="216"/>
      <c r="F43" s="74" t="s">
        <v>83</v>
      </c>
      <c r="G43" s="75">
        <f t="shared" ref="G43" si="24">+E39</f>
        <v>0.34300000000000003</v>
      </c>
      <c r="H43" s="76"/>
      <c r="I43" s="77"/>
      <c r="J43" s="78">
        <v>0.40100000000000002</v>
      </c>
      <c r="K43" s="216"/>
      <c r="L43" s="216"/>
      <c r="M43" s="216"/>
      <c r="N43" s="216"/>
      <c r="O43" s="216"/>
      <c r="P43" s="221"/>
      <c r="Q43" s="53"/>
      <c r="R43" s="53"/>
      <c r="S43" s="53"/>
      <c r="T43" s="53"/>
      <c r="U43" s="53"/>
      <c r="V43" s="53"/>
      <c r="W43" s="53"/>
      <c r="X43" s="53"/>
      <c r="Y43" s="53"/>
      <c r="Z43" s="53"/>
    </row>
    <row r="44" spans="1:26" s="61" customFormat="1" ht="13.5" customHeight="1" x14ac:dyDescent="0.25">
      <c r="A44" s="53"/>
      <c r="B44" s="222">
        <v>6</v>
      </c>
      <c r="C44" s="224">
        <f>+C39+$N$12</f>
        <v>2.5999999999999996</v>
      </c>
      <c r="D44" s="214">
        <v>0.29499999999999998</v>
      </c>
      <c r="E44" s="214">
        <v>0.28499999999999998</v>
      </c>
      <c r="F44" s="64" t="s">
        <v>79</v>
      </c>
      <c r="G44" s="65">
        <v>0</v>
      </c>
      <c r="H44" s="66"/>
      <c r="I44" s="67"/>
      <c r="J44" s="68">
        <v>0.08</v>
      </c>
      <c r="K44" s="214">
        <f t="shared" ref="K44" si="25">+IF(E44&lt;=0.12,(J46),(IF(E44&lt;0.16,((J45+2*J46+J47)/4),IF(E44&gt;=0.16,((J44+3*J45+2*J46+3*J47+J48)/10)))))</f>
        <v>0.14070000000000002</v>
      </c>
      <c r="L44" s="214">
        <f t="shared" ref="L44" si="26">ROUND(+(D39+D44)/2*(C44-C39),3)</f>
        <v>0.114</v>
      </c>
      <c r="M44" s="214">
        <f t="shared" ref="M44" si="27">ROUND(+K44*L44,4)</f>
        <v>1.6E-2</v>
      </c>
      <c r="N44" s="217">
        <f t="shared" ref="N44" si="28">ROUND(+M44/$M$93*100,2)</f>
        <v>7.18</v>
      </c>
      <c r="O44" s="218"/>
      <c r="P44" s="219"/>
      <c r="Q44" s="53"/>
      <c r="R44" s="53"/>
      <c r="S44" s="53"/>
      <c r="T44" s="53"/>
      <c r="U44" s="53"/>
      <c r="V44" s="53"/>
      <c r="W44" s="53"/>
      <c r="X44" s="53"/>
      <c r="Y44" s="53"/>
      <c r="Z44" s="53"/>
    </row>
    <row r="45" spans="1:26" s="61" customFormat="1" ht="13.5" customHeight="1" x14ac:dyDescent="0.25">
      <c r="A45" s="53"/>
      <c r="B45" s="223"/>
      <c r="C45" s="215"/>
      <c r="D45" s="215"/>
      <c r="E45" s="215"/>
      <c r="F45" s="69" t="s">
        <v>80</v>
      </c>
      <c r="G45" s="70">
        <f t="shared" ref="G45" si="29">IF(E44&lt;0.125,"NA",IF(0.125&lt;=E44,(0.2*E44)))</f>
        <v>5.6999999999999995E-2</v>
      </c>
      <c r="H45" s="71"/>
      <c r="I45" s="72"/>
      <c r="J45" s="73">
        <v>0.11</v>
      </c>
      <c r="K45" s="215"/>
      <c r="L45" s="215"/>
      <c r="M45" s="215"/>
      <c r="N45" s="215"/>
      <c r="O45" s="215"/>
      <c r="P45" s="220"/>
      <c r="Q45" s="53"/>
      <c r="R45" s="53"/>
      <c r="S45" s="53"/>
      <c r="T45" s="53"/>
      <c r="U45" s="53"/>
      <c r="V45" s="53"/>
      <c r="W45" s="53"/>
      <c r="X45" s="53"/>
      <c r="Y45" s="53"/>
      <c r="Z45" s="53"/>
    </row>
    <row r="46" spans="1:26" s="61" customFormat="1" ht="13.5" customHeight="1" x14ac:dyDescent="0.25">
      <c r="A46" s="53"/>
      <c r="B46" s="223"/>
      <c r="C46" s="215"/>
      <c r="D46" s="215"/>
      <c r="E46" s="215"/>
      <c r="F46" s="69" t="s">
        <v>81</v>
      </c>
      <c r="G46" s="70">
        <f t="shared" ref="G46" si="30">+E44*0.4</f>
        <v>0.11399999999999999</v>
      </c>
      <c r="H46" s="71"/>
      <c r="I46" s="72"/>
      <c r="J46" s="73">
        <v>0.13</v>
      </c>
      <c r="K46" s="215"/>
      <c r="L46" s="215"/>
      <c r="M46" s="215"/>
      <c r="N46" s="215"/>
      <c r="O46" s="215"/>
      <c r="P46" s="220"/>
      <c r="Q46" s="53"/>
      <c r="R46" s="53"/>
      <c r="S46" s="53"/>
      <c r="T46" s="53"/>
      <c r="U46" s="53"/>
      <c r="V46" s="53"/>
      <c r="W46" s="53"/>
      <c r="X46" s="53"/>
      <c r="Y46" s="53"/>
      <c r="Z46" s="53"/>
    </row>
    <row r="47" spans="1:26" s="61" customFormat="1" ht="13.5" customHeight="1" x14ac:dyDescent="0.25">
      <c r="A47" s="53"/>
      <c r="B47" s="223"/>
      <c r="C47" s="215"/>
      <c r="D47" s="215"/>
      <c r="E47" s="215"/>
      <c r="F47" s="69" t="s">
        <v>82</v>
      </c>
      <c r="G47" s="70">
        <f t="shared" ref="G47" si="31">IF(E44&lt;0.125,"NA",IF(0.125&lt;=E44,(0.8*E44)))</f>
        <v>0.22799999999999998</v>
      </c>
      <c r="H47" s="71"/>
      <c r="I47" s="72"/>
      <c r="J47" s="73">
        <v>0.186</v>
      </c>
      <c r="K47" s="215"/>
      <c r="L47" s="215"/>
      <c r="M47" s="215"/>
      <c r="N47" s="215"/>
      <c r="O47" s="215"/>
      <c r="P47" s="220"/>
      <c r="Q47" s="53"/>
      <c r="R47" s="53"/>
      <c r="S47" s="53"/>
      <c r="T47" s="53"/>
      <c r="U47" s="53"/>
      <c r="V47" s="53"/>
      <c r="W47" s="53"/>
      <c r="X47" s="53"/>
      <c r="Y47" s="53"/>
      <c r="Z47" s="53"/>
    </row>
    <row r="48" spans="1:26" s="61" customFormat="1" ht="13.5" customHeight="1" thickBot="1" x14ac:dyDescent="0.3">
      <c r="A48" s="53"/>
      <c r="B48" s="163"/>
      <c r="C48" s="216"/>
      <c r="D48" s="216"/>
      <c r="E48" s="216"/>
      <c r="F48" s="74" t="s">
        <v>83</v>
      </c>
      <c r="G48" s="75">
        <f t="shared" ref="G48" si="32">+E44</f>
        <v>0.28499999999999998</v>
      </c>
      <c r="H48" s="76"/>
      <c r="I48" s="77"/>
      <c r="J48" s="78">
        <v>0.17899999999999999</v>
      </c>
      <c r="K48" s="216"/>
      <c r="L48" s="216"/>
      <c r="M48" s="216"/>
      <c r="N48" s="216"/>
      <c r="O48" s="216"/>
      <c r="P48" s="221"/>
      <c r="Q48" s="53"/>
      <c r="R48" s="53"/>
      <c r="S48" s="53"/>
      <c r="T48" s="53"/>
      <c r="U48" s="53"/>
      <c r="V48" s="53"/>
      <c r="W48" s="53"/>
      <c r="X48" s="53"/>
      <c r="Y48" s="53"/>
      <c r="Z48" s="53"/>
    </row>
    <row r="49" spans="1:26" s="61" customFormat="1" ht="13.5" customHeight="1" x14ac:dyDescent="0.25">
      <c r="A49" s="53"/>
      <c r="B49" s="222">
        <v>7</v>
      </c>
      <c r="C49" s="224">
        <f>+C44+$N$12</f>
        <v>2.9999999999999996</v>
      </c>
      <c r="D49" s="214">
        <v>0.28199999999999997</v>
      </c>
      <c r="E49" s="214">
        <v>0.33100000000000002</v>
      </c>
      <c r="F49" s="64" t="s">
        <v>79</v>
      </c>
      <c r="G49" s="65">
        <v>0</v>
      </c>
      <c r="H49" s="66"/>
      <c r="I49" s="67"/>
      <c r="J49" s="68">
        <v>0.17699999999999999</v>
      </c>
      <c r="K49" s="214">
        <f t="shared" ref="K49" si="33">+IF(E49&lt;=0.12,(J51),(IF(E49&lt;0.16,((J50+2*J51+J52)/4),IF(E49&gt;=0.16,((J49+3*J50+2*J51+3*J52+J53)/10)))))</f>
        <v>0.22810000000000002</v>
      </c>
      <c r="L49" s="214">
        <f t="shared" ref="L49" si="34">ROUND(+(D44+D49)/2*(C49-C44),3)</f>
        <v>0.115</v>
      </c>
      <c r="M49" s="214">
        <f t="shared" ref="M49" si="35">ROUND(+K49*L49,4)</f>
        <v>2.6200000000000001E-2</v>
      </c>
      <c r="N49" s="217">
        <f t="shared" ref="N49" si="36">ROUND(+M49/$M$93*100,2)</f>
        <v>11.76</v>
      </c>
      <c r="O49" s="218"/>
      <c r="P49" s="219"/>
      <c r="Q49" s="53"/>
      <c r="R49" s="53"/>
      <c r="S49" s="53"/>
      <c r="T49" s="53"/>
      <c r="U49" s="53"/>
      <c r="V49" s="53"/>
      <c r="W49" s="53"/>
      <c r="X49" s="53"/>
      <c r="Y49" s="53"/>
      <c r="Z49" s="53"/>
    </row>
    <row r="50" spans="1:26" s="61" customFormat="1" ht="13.5" customHeight="1" x14ac:dyDescent="0.25">
      <c r="A50" s="53"/>
      <c r="B50" s="223"/>
      <c r="C50" s="215"/>
      <c r="D50" s="215"/>
      <c r="E50" s="215"/>
      <c r="F50" s="69" t="s">
        <v>80</v>
      </c>
      <c r="G50" s="70">
        <f t="shared" ref="G50" si="37">IF(E49&lt;0.125,"NA",IF(0.125&lt;=E49,(0.2*E49)))</f>
        <v>6.6200000000000009E-2</v>
      </c>
      <c r="H50" s="71"/>
      <c r="I50" s="72"/>
      <c r="J50" s="73">
        <v>0.20200000000000001</v>
      </c>
      <c r="K50" s="215"/>
      <c r="L50" s="215"/>
      <c r="M50" s="215"/>
      <c r="N50" s="215"/>
      <c r="O50" s="215"/>
      <c r="P50" s="220"/>
      <c r="Q50" s="53"/>
      <c r="R50" s="53"/>
      <c r="S50" s="53"/>
      <c r="T50" s="53"/>
      <c r="U50" s="53"/>
      <c r="V50" s="53"/>
      <c r="W50" s="53"/>
      <c r="X50" s="53"/>
      <c r="Y50" s="53"/>
      <c r="Z50" s="53"/>
    </row>
    <row r="51" spans="1:26" s="61" customFormat="1" ht="13.5" customHeight="1" x14ac:dyDescent="0.25">
      <c r="A51" s="53"/>
      <c r="B51" s="223"/>
      <c r="C51" s="215"/>
      <c r="D51" s="215"/>
      <c r="E51" s="215"/>
      <c r="F51" s="69" t="s">
        <v>81</v>
      </c>
      <c r="G51" s="70">
        <f t="shared" ref="G51" si="38">+E49*0.4</f>
        <v>0.13240000000000002</v>
      </c>
      <c r="H51" s="71"/>
      <c r="I51" s="72"/>
      <c r="J51" s="73">
        <v>0.24199999999999999</v>
      </c>
      <c r="K51" s="215"/>
      <c r="L51" s="215"/>
      <c r="M51" s="215"/>
      <c r="N51" s="215"/>
      <c r="O51" s="215"/>
      <c r="P51" s="220"/>
      <c r="Q51" s="53"/>
      <c r="R51" s="53"/>
      <c r="S51" s="53"/>
      <c r="T51" s="53"/>
      <c r="U51" s="53"/>
      <c r="V51" s="53"/>
      <c r="W51" s="53"/>
      <c r="X51" s="53"/>
      <c r="Y51" s="53"/>
      <c r="Z51" s="53"/>
    </row>
    <row r="52" spans="1:26" s="61" customFormat="1" ht="13.5" customHeight="1" x14ac:dyDescent="0.25">
      <c r="A52" s="53"/>
      <c r="B52" s="223"/>
      <c r="C52" s="215"/>
      <c r="D52" s="215"/>
      <c r="E52" s="215"/>
      <c r="F52" s="69" t="s">
        <v>82</v>
      </c>
      <c r="G52" s="70">
        <f t="shared" ref="G52" si="39">IF(E49&lt;0.125,"NA",IF(0.125&lt;=E49,(0.8*E49)))</f>
        <v>0.26480000000000004</v>
      </c>
      <c r="H52" s="71"/>
      <c r="I52" s="72"/>
      <c r="J52" s="73">
        <v>0.252</v>
      </c>
      <c r="K52" s="215"/>
      <c r="L52" s="215"/>
      <c r="M52" s="215"/>
      <c r="N52" s="215"/>
      <c r="O52" s="215"/>
      <c r="P52" s="220"/>
      <c r="Q52" s="53"/>
      <c r="R52" s="53"/>
      <c r="S52" s="53"/>
      <c r="T52" s="53"/>
      <c r="U52" s="53"/>
      <c r="V52" s="53"/>
      <c r="W52" s="53"/>
      <c r="X52" s="53"/>
      <c r="Y52" s="53"/>
      <c r="Z52" s="53"/>
    </row>
    <row r="53" spans="1:26" s="61" customFormat="1" ht="13.5" customHeight="1" thickBot="1" x14ac:dyDescent="0.3">
      <c r="A53" s="53"/>
      <c r="B53" s="163"/>
      <c r="C53" s="216"/>
      <c r="D53" s="216"/>
      <c r="E53" s="216"/>
      <c r="F53" s="74" t="s">
        <v>83</v>
      </c>
      <c r="G53" s="75">
        <f t="shared" ref="G53" si="40">+E49</f>
        <v>0.33100000000000002</v>
      </c>
      <c r="H53" s="76"/>
      <c r="I53" s="77"/>
      <c r="J53" s="78">
        <v>0.25800000000000001</v>
      </c>
      <c r="K53" s="216"/>
      <c r="L53" s="216"/>
      <c r="M53" s="216"/>
      <c r="N53" s="216"/>
      <c r="O53" s="216"/>
      <c r="P53" s="221"/>
      <c r="Q53" s="53"/>
      <c r="R53" s="53"/>
      <c r="S53" s="53"/>
      <c r="T53" s="53"/>
      <c r="U53" s="53"/>
      <c r="V53" s="53"/>
      <c r="W53" s="53"/>
      <c r="X53" s="53"/>
      <c r="Y53" s="53"/>
      <c r="Z53" s="53"/>
    </row>
    <row r="54" spans="1:26" s="61" customFormat="1" ht="13.5" customHeight="1" x14ac:dyDescent="0.25">
      <c r="A54" s="53"/>
      <c r="B54" s="222">
        <v>8</v>
      </c>
      <c r="C54" s="224">
        <f>+C49+$N$12</f>
        <v>3.3999999999999995</v>
      </c>
      <c r="D54" s="214">
        <v>0.30499999999999999</v>
      </c>
      <c r="E54" s="214">
        <v>0.308</v>
      </c>
      <c r="F54" s="64" t="s">
        <v>79</v>
      </c>
      <c r="G54" s="65">
        <v>0</v>
      </c>
      <c r="H54" s="66"/>
      <c r="I54" s="67"/>
      <c r="J54" s="68">
        <v>0.09</v>
      </c>
      <c r="K54" s="214">
        <f>+IF(E54&lt;=0.12,(J56),(IF(E54&lt;0.16,((J55+2*J56+J57)/4),IF(E54&gt;=0.16,((J54+3*J55+2*J56+3*J57+J58)/10)))))</f>
        <v>0.16450000000000001</v>
      </c>
      <c r="L54" s="214">
        <f t="shared" ref="L54" si="41">ROUND(+(D49+D54)/2*(C54-C49),3)</f>
        <v>0.11700000000000001</v>
      </c>
      <c r="M54" s="214">
        <f t="shared" ref="M54" si="42">ROUND(+K54*L54,4)</f>
        <v>1.9199999999999998E-2</v>
      </c>
      <c r="N54" s="217">
        <f t="shared" ref="N54" si="43">ROUND(+M54/$M$93*100,2)</f>
        <v>8.6199999999999992</v>
      </c>
      <c r="O54" s="218"/>
      <c r="P54" s="219"/>
      <c r="Q54" s="53"/>
      <c r="R54" s="53"/>
      <c r="S54" s="53"/>
      <c r="T54" s="53"/>
      <c r="U54" s="53"/>
      <c r="V54" s="53"/>
      <c r="W54" s="53"/>
      <c r="X54" s="53"/>
      <c r="Y54" s="53"/>
      <c r="Z54" s="53"/>
    </row>
    <row r="55" spans="1:26" s="61" customFormat="1" ht="13.5" customHeight="1" x14ac:dyDescent="0.25">
      <c r="A55" s="53"/>
      <c r="B55" s="223"/>
      <c r="C55" s="215"/>
      <c r="D55" s="215"/>
      <c r="E55" s="215"/>
      <c r="F55" s="69" t="s">
        <v>80</v>
      </c>
      <c r="G55" s="70">
        <f t="shared" ref="G55" si="44">IF(E54&lt;0.125,"NA",IF(0.125&lt;=E54,(0.2*E54)))</f>
        <v>6.1600000000000002E-2</v>
      </c>
      <c r="H55" s="71"/>
      <c r="I55" s="72"/>
      <c r="J55" s="73">
        <v>9.7000000000000003E-2</v>
      </c>
      <c r="K55" s="215"/>
      <c r="L55" s="215"/>
      <c r="M55" s="215"/>
      <c r="N55" s="215"/>
      <c r="O55" s="215"/>
      <c r="P55" s="220"/>
      <c r="Q55" s="53"/>
      <c r="R55" s="53"/>
      <c r="S55" s="53"/>
      <c r="T55" s="53"/>
      <c r="U55" s="53"/>
      <c r="V55" s="53"/>
      <c r="W55" s="53"/>
      <c r="X55" s="53"/>
      <c r="Y55" s="53"/>
      <c r="Z55" s="53"/>
    </row>
    <row r="56" spans="1:26" s="61" customFormat="1" ht="13.5" customHeight="1" x14ac:dyDescent="0.25">
      <c r="A56" s="53"/>
      <c r="B56" s="223"/>
      <c r="C56" s="215"/>
      <c r="D56" s="215"/>
      <c r="E56" s="215"/>
      <c r="F56" s="69" t="s">
        <v>81</v>
      </c>
      <c r="G56" s="70">
        <f t="shared" ref="G56" si="45">+E54*0.4</f>
        <v>0.1232</v>
      </c>
      <c r="H56" s="71"/>
      <c r="I56" s="72"/>
      <c r="J56" s="73">
        <v>0.182</v>
      </c>
      <c r="K56" s="215"/>
      <c r="L56" s="215"/>
      <c r="M56" s="215"/>
      <c r="N56" s="215"/>
      <c r="O56" s="215"/>
      <c r="P56" s="220"/>
      <c r="Q56" s="53"/>
      <c r="R56" s="53"/>
      <c r="S56" s="53"/>
      <c r="T56" s="53"/>
      <c r="U56" s="53"/>
      <c r="V56" s="53"/>
      <c r="W56" s="53"/>
      <c r="X56" s="53"/>
      <c r="Y56" s="53"/>
      <c r="Z56" s="53"/>
    </row>
    <row r="57" spans="1:26" s="61" customFormat="1" ht="13.5" customHeight="1" x14ac:dyDescent="0.25">
      <c r="A57" s="53"/>
      <c r="B57" s="223"/>
      <c r="C57" s="215"/>
      <c r="D57" s="215"/>
      <c r="E57" s="215"/>
      <c r="F57" s="69" t="s">
        <v>82</v>
      </c>
      <c r="G57" s="70">
        <f t="shared" ref="G57" si="46">IF(E54&lt;0.125,"NA",IF(0.125&lt;=E54,(0.8*E54)))</f>
        <v>0.24640000000000001</v>
      </c>
      <c r="H57" s="71"/>
      <c r="I57" s="72"/>
      <c r="J57" s="73">
        <v>0.23799999999999999</v>
      </c>
      <c r="K57" s="215"/>
      <c r="L57" s="215"/>
      <c r="M57" s="215"/>
      <c r="N57" s="215"/>
      <c r="O57" s="215"/>
      <c r="P57" s="220"/>
      <c r="Q57" s="53"/>
      <c r="R57" s="53"/>
      <c r="S57" s="53"/>
      <c r="T57" s="53"/>
      <c r="U57" s="53"/>
      <c r="V57" s="53"/>
      <c r="W57" s="53"/>
      <c r="X57" s="53"/>
      <c r="Y57" s="53"/>
      <c r="Z57" s="53"/>
    </row>
    <row r="58" spans="1:26" s="61" customFormat="1" ht="13.5" customHeight="1" thickBot="1" x14ac:dyDescent="0.3">
      <c r="A58" s="53"/>
      <c r="B58" s="163"/>
      <c r="C58" s="216"/>
      <c r="D58" s="216"/>
      <c r="E58" s="216"/>
      <c r="F58" s="74" t="s">
        <v>83</v>
      </c>
      <c r="G58" s="75">
        <f t="shared" ref="G58" si="47">+E54</f>
        <v>0.308</v>
      </c>
      <c r="H58" s="76"/>
      <c r="I58" s="77"/>
      <c r="J58" s="78">
        <v>0.186</v>
      </c>
      <c r="K58" s="216"/>
      <c r="L58" s="216"/>
      <c r="M58" s="216"/>
      <c r="N58" s="216"/>
      <c r="O58" s="216"/>
      <c r="P58" s="221"/>
      <c r="Q58" s="53"/>
      <c r="R58" s="53"/>
      <c r="S58" s="53"/>
      <c r="T58" s="53"/>
      <c r="U58" s="53"/>
      <c r="V58" s="53"/>
      <c r="W58" s="53"/>
      <c r="X58" s="53"/>
      <c r="Y58" s="53"/>
      <c r="Z58" s="53"/>
    </row>
    <row r="59" spans="1:26" s="61" customFormat="1" ht="13.5" customHeight="1" x14ac:dyDescent="0.25">
      <c r="A59" s="53"/>
      <c r="B59" s="222">
        <v>9</v>
      </c>
      <c r="C59" s="224">
        <f>+C54+$N$12</f>
        <v>3.7999999999999994</v>
      </c>
      <c r="D59" s="214">
        <v>0.33</v>
      </c>
      <c r="E59" s="214">
        <v>0.28499999999999998</v>
      </c>
      <c r="F59" s="64" t="s">
        <v>79</v>
      </c>
      <c r="G59" s="65">
        <v>0</v>
      </c>
      <c r="H59" s="66"/>
      <c r="I59" s="67"/>
      <c r="J59" s="68">
        <v>0.127</v>
      </c>
      <c r="K59" s="214">
        <f t="shared" ref="K59" si="48">+IF(E59&lt;=0.12,(J61),(IF(E59&lt;0.16,((J60+2*J61+J62)/4),IF(E59&gt;=0.16,((J59+3*J60+2*J61+3*J62+J63)/10)))))</f>
        <v>0.25409999999999999</v>
      </c>
      <c r="L59" s="214">
        <f t="shared" ref="L59" si="49">ROUND(+(D54+D59)/2*(C59-C54),3)</f>
        <v>0.127</v>
      </c>
      <c r="M59" s="214">
        <f t="shared" ref="M59" si="50">ROUND(+K59*L59,4)</f>
        <v>3.2300000000000002E-2</v>
      </c>
      <c r="N59" s="217">
        <f t="shared" ref="N59" si="51">ROUND(+M59/$M$93*100,2)</f>
        <v>14.5</v>
      </c>
      <c r="O59" s="218"/>
      <c r="P59" s="219"/>
      <c r="Q59" s="53"/>
      <c r="R59" s="53"/>
      <c r="S59" s="53"/>
      <c r="T59" s="53"/>
      <c r="U59" s="53"/>
      <c r="V59" s="53"/>
      <c r="W59" s="53"/>
      <c r="X59" s="53"/>
      <c r="Y59" s="53"/>
      <c r="Z59" s="53"/>
    </row>
    <row r="60" spans="1:26" s="61" customFormat="1" ht="13.5" customHeight="1" x14ac:dyDescent="0.25">
      <c r="A60" s="53"/>
      <c r="B60" s="223"/>
      <c r="C60" s="215"/>
      <c r="D60" s="215"/>
      <c r="E60" s="215"/>
      <c r="F60" s="69" t="s">
        <v>80</v>
      </c>
      <c r="G60" s="70">
        <f t="shared" ref="G60" si="52">IF(E59&lt;0.125,"NA",IF(0.125&lt;=E59,(0.2*E59)))</f>
        <v>5.6999999999999995E-2</v>
      </c>
      <c r="H60" s="71"/>
      <c r="I60" s="72"/>
      <c r="J60" s="73">
        <v>0.187</v>
      </c>
      <c r="K60" s="215"/>
      <c r="L60" s="215"/>
      <c r="M60" s="215"/>
      <c r="N60" s="215"/>
      <c r="O60" s="215"/>
      <c r="P60" s="220"/>
      <c r="Q60" s="53"/>
      <c r="R60" s="53"/>
      <c r="S60" s="53"/>
      <c r="T60" s="53"/>
      <c r="U60" s="53"/>
      <c r="V60" s="53"/>
      <c r="W60" s="53"/>
      <c r="X60" s="53"/>
      <c r="Y60" s="53"/>
      <c r="Z60" s="53"/>
    </row>
    <row r="61" spans="1:26" s="61" customFormat="1" ht="13.5" customHeight="1" x14ac:dyDescent="0.25">
      <c r="A61" s="53"/>
      <c r="B61" s="223"/>
      <c r="C61" s="215"/>
      <c r="D61" s="215"/>
      <c r="E61" s="215"/>
      <c r="F61" s="69" t="s">
        <v>81</v>
      </c>
      <c r="G61" s="70">
        <f t="shared" ref="G61" si="53">+E59*0.4</f>
        <v>0.11399999999999999</v>
      </c>
      <c r="H61" s="71"/>
      <c r="I61" s="72"/>
      <c r="J61" s="73">
        <v>0.23799999999999999</v>
      </c>
      <c r="K61" s="215"/>
      <c r="L61" s="215"/>
      <c r="M61" s="215"/>
      <c r="N61" s="215"/>
      <c r="O61" s="215"/>
      <c r="P61" s="220"/>
      <c r="Q61" s="53"/>
      <c r="R61" s="53"/>
      <c r="S61" s="53"/>
      <c r="T61" s="53"/>
      <c r="U61" s="53"/>
      <c r="V61" s="53"/>
      <c r="W61" s="53"/>
      <c r="X61" s="53"/>
      <c r="Y61" s="53"/>
      <c r="Z61" s="53"/>
    </row>
    <row r="62" spans="1:26" s="61" customFormat="1" ht="13.5" customHeight="1" x14ac:dyDescent="0.25">
      <c r="A62" s="53"/>
      <c r="B62" s="223"/>
      <c r="C62" s="215"/>
      <c r="D62" s="215"/>
      <c r="E62" s="215"/>
      <c r="F62" s="69" t="s">
        <v>82</v>
      </c>
      <c r="G62" s="70">
        <f t="shared" ref="G62" si="54">IF(E59&lt;0.125,"NA",IF(0.125&lt;=E59,(0.8*E59)))</f>
        <v>0.22799999999999998</v>
      </c>
      <c r="H62" s="71"/>
      <c r="I62" s="72"/>
      <c r="J62" s="73">
        <v>0.34300000000000003</v>
      </c>
      <c r="K62" s="215"/>
      <c r="L62" s="215"/>
      <c r="M62" s="215"/>
      <c r="N62" s="215"/>
      <c r="O62" s="215"/>
      <c r="P62" s="220"/>
      <c r="Q62" s="53"/>
      <c r="R62" s="53"/>
      <c r="S62" s="53"/>
      <c r="T62" s="53"/>
      <c r="U62" s="53"/>
      <c r="V62" s="53"/>
      <c r="W62" s="53"/>
      <c r="X62" s="53"/>
      <c r="Y62" s="53"/>
      <c r="Z62" s="53"/>
    </row>
    <row r="63" spans="1:26" s="61" customFormat="1" ht="13.5" customHeight="1" thickBot="1" x14ac:dyDescent="0.3">
      <c r="A63" s="53"/>
      <c r="B63" s="163"/>
      <c r="C63" s="216"/>
      <c r="D63" s="216"/>
      <c r="E63" s="216"/>
      <c r="F63" s="74" t="s">
        <v>83</v>
      </c>
      <c r="G63" s="75">
        <f t="shared" ref="G63" si="55">+E59</f>
        <v>0.28499999999999998</v>
      </c>
      <c r="H63" s="76"/>
      <c r="I63" s="77"/>
      <c r="J63" s="78">
        <v>0.34799999999999998</v>
      </c>
      <c r="K63" s="216"/>
      <c r="L63" s="216"/>
      <c r="M63" s="216"/>
      <c r="N63" s="216"/>
      <c r="O63" s="216"/>
      <c r="P63" s="221"/>
      <c r="Q63" s="53"/>
      <c r="R63" s="53"/>
      <c r="S63" s="53"/>
      <c r="T63" s="53"/>
      <c r="U63" s="53"/>
      <c r="V63" s="53"/>
      <c r="W63" s="53"/>
      <c r="X63" s="53"/>
      <c r="Y63" s="53"/>
      <c r="Z63" s="53"/>
    </row>
    <row r="64" spans="1:26" s="61" customFormat="1" ht="13.5" customHeight="1" x14ac:dyDescent="0.25">
      <c r="A64" s="53"/>
      <c r="B64" s="222">
        <v>10</v>
      </c>
      <c r="C64" s="224">
        <f>+C59+$N$12</f>
        <v>4.1999999999999993</v>
      </c>
      <c r="D64" s="214">
        <v>0.33900000000000002</v>
      </c>
      <c r="E64" s="214">
        <v>0.308</v>
      </c>
      <c r="F64" s="64" t="s">
        <v>79</v>
      </c>
      <c r="G64" s="65">
        <v>0</v>
      </c>
      <c r="H64" s="66"/>
      <c r="I64" s="67"/>
      <c r="J64" s="68">
        <v>5.3999999999999999E-2</v>
      </c>
      <c r="K64" s="214">
        <f t="shared" ref="K64" si="56">+IF(E64&lt;=0.12,(J66),(IF(E64&lt;0.16,((J65+2*J66+J67)/4),IF(E64&gt;=0.16,((J64+3*J65+2*J66+3*J67+J68)/10)))))</f>
        <v>8.8900000000000007E-2</v>
      </c>
      <c r="L64" s="214">
        <f t="shared" ref="L64" si="57">ROUND(+(D59+D64)/2*(C64-C59),3)</f>
        <v>0.13400000000000001</v>
      </c>
      <c r="M64" s="214">
        <f t="shared" ref="M64" si="58">ROUND(+K64*L64,4)</f>
        <v>1.1900000000000001E-2</v>
      </c>
      <c r="N64" s="217">
        <f t="shared" ref="N64" si="59">ROUND(+M64/$M$93*100,2)</f>
        <v>5.34</v>
      </c>
      <c r="O64" s="218"/>
      <c r="P64" s="219"/>
      <c r="Q64" s="53"/>
      <c r="R64" s="53"/>
      <c r="S64" s="53"/>
      <c r="T64" s="53"/>
      <c r="U64" s="53"/>
      <c r="V64" s="53"/>
      <c r="W64" s="53"/>
      <c r="X64" s="53"/>
      <c r="Y64" s="53"/>
      <c r="Z64" s="53"/>
    </row>
    <row r="65" spans="1:26" s="61" customFormat="1" ht="13.5" customHeight="1" x14ac:dyDescent="0.25">
      <c r="A65" s="53"/>
      <c r="B65" s="223"/>
      <c r="C65" s="215"/>
      <c r="D65" s="215"/>
      <c r="E65" s="215"/>
      <c r="F65" s="69" t="s">
        <v>80</v>
      </c>
      <c r="G65" s="70">
        <f>IF(E64&lt;0.125,"NA",IF(0.125&lt;=E64,(0.2*E64)))</f>
        <v>6.1600000000000002E-2</v>
      </c>
      <c r="H65" s="71"/>
      <c r="I65" s="72"/>
      <c r="J65" s="73">
        <v>8.6999999999999994E-2</v>
      </c>
      <c r="K65" s="215"/>
      <c r="L65" s="215"/>
      <c r="M65" s="215"/>
      <c r="N65" s="215"/>
      <c r="O65" s="215"/>
      <c r="P65" s="220"/>
      <c r="Q65" s="53"/>
      <c r="R65" s="53"/>
      <c r="S65" s="53"/>
      <c r="T65" s="53"/>
      <c r="U65" s="53"/>
      <c r="V65" s="53"/>
      <c r="W65" s="53"/>
      <c r="X65" s="53"/>
      <c r="Y65" s="53"/>
      <c r="Z65" s="53"/>
    </row>
    <row r="66" spans="1:26" s="61" customFormat="1" ht="13.5" customHeight="1" x14ac:dyDescent="0.25">
      <c r="A66" s="53"/>
      <c r="B66" s="223"/>
      <c r="C66" s="215"/>
      <c r="D66" s="215"/>
      <c r="E66" s="215"/>
      <c r="F66" s="69" t="s">
        <v>81</v>
      </c>
      <c r="G66" s="70">
        <f>+E64*0.4</f>
        <v>0.1232</v>
      </c>
      <c r="H66" s="71"/>
      <c r="I66" s="72"/>
      <c r="J66" s="73">
        <v>9.9000000000000005E-2</v>
      </c>
      <c r="K66" s="215"/>
      <c r="L66" s="215"/>
      <c r="M66" s="215"/>
      <c r="N66" s="215"/>
      <c r="O66" s="215"/>
      <c r="P66" s="220"/>
      <c r="Q66" s="53"/>
      <c r="R66" s="53"/>
      <c r="S66" s="53"/>
      <c r="T66" s="53"/>
      <c r="U66" s="53"/>
      <c r="V66" s="53"/>
      <c r="W66" s="53"/>
      <c r="X66" s="53"/>
      <c r="Y66" s="53"/>
      <c r="Z66" s="53"/>
    </row>
    <row r="67" spans="1:26" s="61" customFormat="1" ht="13.5" customHeight="1" x14ac:dyDescent="0.25">
      <c r="A67" s="53"/>
      <c r="B67" s="223"/>
      <c r="C67" s="215"/>
      <c r="D67" s="215"/>
      <c r="E67" s="215"/>
      <c r="F67" s="69" t="s">
        <v>82</v>
      </c>
      <c r="G67" s="70">
        <f>IF(E64&lt;0.125,"NA",IF(0.125&lt;=E64,(0.8*E64)))</f>
        <v>0.24640000000000001</v>
      </c>
      <c r="H67" s="71"/>
      <c r="I67" s="72"/>
      <c r="J67" s="73">
        <v>9.7000000000000003E-2</v>
      </c>
      <c r="K67" s="215"/>
      <c r="L67" s="215"/>
      <c r="M67" s="215"/>
      <c r="N67" s="215"/>
      <c r="O67" s="215"/>
      <c r="P67" s="220"/>
      <c r="Q67" s="53"/>
      <c r="R67" s="53"/>
      <c r="S67" s="53"/>
      <c r="T67" s="53"/>
      <c r="U67" s="53"/>
      <c r="V67" s="53"/>
      <c r="W67" s="53"/>
      <c r="X67" s="53"/>
      <c r="Y67" s="53"/>
      <c r="Z67" s="53"/>
    </row>
    <row r="68" spans="1:26" s="61" customFormat="1" ht="13.5" customHeight="1" thickBot="1" x14ac:dyDescent="0.3">
      <c r="A68" s="53"/>
      <c r="B68" s="163"/>
      <c r="C68" s="216"/>
      <c r="D68" s="216"/>
      <c r="E68" s="216"/>
      <c r="F68" s="74" t="s">
        <v>83</v>
      </c>
      <c r="G68" s="75">
        <f>+E64</f>
        <v>0.308</v>
      </c>
      <c r="H68" s="76"/>
      <c r="I68" s="77"/>
      <c r="J68" s="78">
        <v>8.5000000000000006E-2</v>
      </c>
      <c r="K68" s="216"/>
      <c r="L68" s="216"/>
      <c r="M68" s="216"/>
      <c r="N68" s="216"/>
      <c r="O68" s="216"/>
      <c r="P68" s="221"/>
      <c r="Q68" s="53"/>
      <c r="R68" s="53"/>
      <c r="S68" s="53"/>
      <c r="T68" s="53"/>
      <c r="U68" s="53"/>
      <c r="V68" s="53"/>
      <c r="W68" s="53"/>
      <c r="X68" s="53"/>
      <c r="Y68" s="53"/>
      <c r="Z68" s="53"/>
    </row>
    <row r="69" spans="1:26" s="61" customFormat="1" ht="13.5" customHeight="1" x14ac:dyDescent="0.25">
      <c r="A69" s="53"/>
      <c r="B69" s="222">
        <v>11</v>
      </c>
      <c r="C69" s="224">
        <f>+C64+$N$12</f>
        <v>4.5999999999999996</v>
      </c>
      <c r="D69" s="214">
        <v>0.13</v>
      </c>
      <c r="E69" s="214">
        <v>0.16</v>
      </c>
      <c r="F69" s="64" t="s">
        <v>79</v>
      </c>
      <c r="G69" s="65">
        <v>0</v>
      </c>
      <c r="H69" s="66"/>
      <c r="I69" s="67"/>
      <c r="J69" s="68">
        <v>0.14499999999999999</v>
      </c>
      <c r="K69" s="214">
        <f t="shared" ref="K69" si="60">+IF(E69&lt;=0.12,(J71),(IF(E69&lt;0.16,((J70+2*J71+J72)/4),IF(E69&gt;=0.16,((J69+3*J70+2*J71+3*J72+J73)/10)))))</f>
        <v>0.25450000000000006</v>
      </c>
      <c r="L69" s="214">
        <f>ROUND(+(D64+D69)/2*(C69-C64),3)</f>
        <v>9.4E-2</v>
      </c>
      <c r="M69" s="214">
        <f t="shared" ref="M69" si="61">ROUND(+K69*L69,4)</f>
        <v>2.3900000000000001E-2</v>
      </c>
      <c r="N69" s="217">
        <f t="shared" ref="N69" si="62">ROUND(+M69/$M$93*100,2)</f>
        <v>10.73</v>
      </c>
      <c r="O69" s="218"/>
      <c r="P69" s="219"/>
      <c r="Q69" s="53"/>
      <c r="R69" s="53"/>
      <c r="S69" s="53"/>
      <c r="T69" s="53"/>
      <c r="U69" s="53"/>
      <c r="V69" s="53"/>
      <c r="W69" s="53"/>
      <c r="X69" s="53"/>
      <c r="Y69" s="53"/>
      <c r="Z69" s="53"/>
    </row>
    <row r="70" spans="1:26" s="61" customFormat="1" ht="13.5" customHeight="1" x14ac:dyDescent="0.25">
      <c r="A70" s="53"/>
      <c r="B70" s="223"/>
      <c r="C70" s="215"/>
      <c r="D70" s="215"/>
      <c r="E70" s="215"/>
      <c r="F70" s="69" t="s">
        <v>80</v>
      </c>
      <c r="G70" s="70">
        <f t="shared" ref="G70" si="63">IF(E69&lt;0.125,"NA",IF(0.125&lt;=E69,(0.2*E69)))</f>
        <v>3.2000000000000001E-2</v>
      </c>
      <c r="H70" s="71"/>
      <c r="I70" s="72"/>
      <c r="J70" s="73">
        <v>0.2</v>
      </c>
      <c r="K70" s="215"/>
      <c r="L70" s="215"/>
      <c r="M70" s="215"/>
      <c r="N70" s="215"/>
      <c r="O70" s="215"/>
      <c r="P70" s="220"/>
      <c r="Q70" s="53"/>
      <c r="R70" s="53"/>
      <c r="S70" s="53"/>
      <c r="T70" s="53"/>
      <c r="U70" s="53"/>
      <c r="V70" s="53"/>
      <c r="W70" s="53"/>
      <c r="X70" s="53"/>
      <c r="Y70" s="53"/>
      <c r="Z70" s="53"/>
    </row>
    <row r="71" spans="1:26" s="61" customFormat="1" ht="13.5" customHeight="1" x14ac:dyDescent="0.25">
      <c r="A71" s="53"/>
      <c r="B71" s="223"/>
      <c r="C71" s="215"/>
      <c r="D71" s="215"/>
      <c r="E71" s="215"/>
      <c r="F71" s="69" t="s">
        <v>81</v>
      </c>
      <c r="G71" s="70">
        <f t="shared" ref="G71" si="64">+E69*0.4</f>
        <v>6.4000000000000001E-2</v>
      </c>
      <c r="H71" s="71"/>
      <c r="I71" s="72"/>
      <c r="J71" s="73">
        <v>0.25</v>
      </c>
      <c r="K71" s="215"/>
      <c r="L71" s="215"/>
      <c r="M71" s="215"/>
      <c r="N71" s="215"/>
      <c r="O71" s="215"/>
      <c r="P71" s="220"/>
      <c r="Q71" s="53"/>
      <c r="R71" s="53"/>
      <c r="S71" s="53"/>
      <c r="T71" s="53"/>
      <c r="U71" s="53"/>
      <c r="V71" s="53"/>
      <c r="W71" s="53"/>
      <c r="X71" s="53"/>
      <c r="Y71" s="53"/>
      <c r="Z71" s="53"/>
    </row>
    <row r="72" spans="1:26" s="61" customFormat="1" ht="13.5" customHeight="1" x14ac:dyDescent="0.25">
      <c r="A72" s="53"/>
      <c r="B72" s="223"/>
      <c r="C72" s="215"/>
      <c r="D72" s="215"/>
      <c r="E72" s="215"/>
      <c r="F72" s="69" t="s">
        <v>82</v>
      </c>
      <c r="G72" s="70">
        <f t="shared" ref="G72" si="65">IF(E69&lt;0.125,"NA",IF(0.125&lt;=E69,(0.8*E69)))</f>
        <v>0.128</v>
      </c>
      <c r="H72" s="71"/>
      <c r="I72" s="72"/>
      <c r="J72" s="73">
        <v>0.32500000000000001</v>
      </c>
      <c r="K72" s="215"/>
      <c r="L72" s="215"/>
      <c r="M72" s="215"/>
      <c r="N72" s="215"/>
      <c r="O72" s="215"/>
      <c r="P72" s="220"/>
      <c r="Q72" s="53"/>
      <c r="R72" s="53"/>
      <c r="S72" s="53"/>
      <c r="T72" s="53"/>
      <c r="U72" s="53"/>
      <c r="V72" s="53"/>
      <c r="W72" s="53"/>
      <c r="X72" s="53"/>
      <c r="Y72" s="53"/>
      <c r="Z72" s="53"/>
    </row>
    <row r="73" spans="1:26" s="61" customFormat="1" ht="13.5" customHeight="1" thickBot="1" x14ac:dyDescent="0.3">
      <c r="A73" s="53"/>
      <c r="B73" s="163"/>
      <c r="C73" s="216"/>
      <c r="D73" s="216"/>
      <c r="E73" s="216"/>
      <c r="F73" s="74" t="s">
        <v>83</v>
      </c>
      <c r="G73" s="75">
        <f t="shared" ref="G73" si="66">+E69</f>
        <v>0.16</v>
      </c>
      <c r="H73" s="76"/>
      <c r="I73" s="77"/>
      <c r="J73" s="78">
        <v>0.32500000000000001</v>
      </c>
      <c r="K73" s="216"/>
      <c r="L73" s="216"/>
      <c r="M73" s="216"/>
      <c r="N73" s="216"/>
      <c r="O73" s="216"/>
      <c r="P73" s="221"/>
      <c r="Q73" s="53"/>
      <c r="R73" s="53"/>
      <c r="S73" s="53"/>
      <c r="T73" s="53"/>
      <c r="U73" s="53"/>
      <c r="V73" s="53"/>
      <c r="W73" s="53"/>
      <c r="X73" s="53"/>
      <c r="Y73" s="53"/>
      <c r="Z73" s="53"/>
    </row>
    <row r="74" spans="1:26" s="3" customFormat="1" ht="14.1" customHeight="1" x14ac:dyDescent="0.2">
      <c r="B74" s="225" t="s">
        <v>29</v>
      </c>
      <c r="C74" s="228"/>
      <c r="D74" s="229"/>
      <c r="E74" s="229"/>
      <c r="F74" s="229"/>
      <c r="G74" s="229"/>
      <c r="H74" s="229"/>
      <c r="I74" s="229"/>
      <c r="J74" s="229"/>
      <c r="K74" s="229"/>
      <c r="L74" s="229"/>
      <c r="M74" s="229"/>
      <c r="N74" s="229"/>
      <c r="O74" s="229"/>
      <c r="P74" s="230"/>
    </row>
    <row r="75" spans="1:26" s="3" customFormat="1" ht="14.1" customHeight="1" x14ac:dyDescent="0.2">
      <c r="B75" s="226"/>
      <c r="C75" s="231"/>
      <c r="D75" s="232"/>
      <c r="E75" s="232"/>
      <c r="F75" s="232"/>
      <c r="G75" s="232"/>
      <c r="H75" s="232"/>
      <c r="I75" s="232"/>
      <c r="J75" s="232"/>
      <c r="K75" s="232"/>
      <c r="L75" s="232"/>
      <c r="M75" s="232"/>
      <c r="N75" s="232"/>
      <c r="O75" s="232"/>
      <c r="P75" s="233"/>
    </row>
    <row r="76" spans="1:26" s="3" customFormat="1" ht="14.1" customHeight="1" x14ac:dyDescent="0.2">
      <c r="B76" s="226"/>
      <c r="C76" s="231"/>
      <c r="D76" s="232"/>
      <c r="E76" s="232"/>
      <c r="F76" s="232"/>
      <c r="G76" s="232"/>
      <c r="H76" s="232"/>
      <c r="I76" s="232"/>
      <c r="J76" s="232"/>
      <c r="K76" s="232"/>
      <c r="L76" s="232"/>
      <c r="M76" s="232"/>
      <c r="N76" s="232"/>
      <c r="O76" s="232"/>
      <c r="P76" s="233"/>
    </row>
    <row r="77" spans="1:26" s="3" customFormat="1" ht="14.1" customHeight="1" x14ac:dyDescent="0.2">
      <c r="B77" s="226"/>
      <c r="C77" s="231"/>
      <c r="D77" s="232"/>
      <c r="E77" s="232"/>
      <c r="F77" s="232"/>
      <c r="G77" s="232"/>
      <c r="H77" s="232"/>
      <c r="I77" s="232"/>
      <c r="J77" s="232"/>
      <c r="K77" s="232"/>
      <c r="L77" s="232"/>
      <c r="M77" s="232"/>
      <c r="N77" s="232"/>
      <c r="O77" s="232"/>
      <c r="P77" s="233"/>
    </row>
    <row r="78" spans="1:26" s="3" customFormat="1" ht="14.1" customHeight="1" x14ac:dyDescent="0.2">
      <c r="B78" s="226"/>
      <c r="C78" s="231"/>
      <c r="D78" s="232"/>
      <c r="E78" s="232"/>
      <c r="F78" s="232"/>
      <c r="G78" s="232"/>
      <c r="H78" s="232"/>
      <c r="I78" s="232"/>
      <c r="J78" s="232"/>
      <c r="K78" s="232"/>
      <c r="L78" s="232"/>
      <c r="M78" s="232"/>
      <c r="N78" s="232"/>
      <c r="O78" s="232"/>
      <c r="P78" s="233"/>
    </row>
    <row r="79" spans="1:26" s="3" customFormat="1" ht="14.1" customHeight="1" thickBot="1" x14ac:dyDescent="0.25">
      <c r="B79" s="227"/>
      <c r="C79" s="234"/>
      <c r="D79" s="235"/>
      <c r="E79" s="235"/>
      <c r="F79" s="235"/>
      <c r="G79" s="235"/>
      <c r="H79" s="235"/>
      <c r="I79" s="235"/>
      <c r="J79" s="235"/>
      <c r="K79" s="235"/>
      <c r="L79" s="235"/>
      <c r="M79" s="235"/>
      <c r="N79" s="235"/>
      <c r="O79" s="235"/>
      <c r="P79" s="236"/>
    </row>
    <row r="80" spans="1:26" s="3" customFormat="1" ht="28.5" customHeight="1" thickBot="1" x14ac:dyDescent="0.25">
      <c r="A80" s="79"/>
      <c r="B80" s="80" t="s">
        <v>84</v>
      </c>
      <c r="C80" s="237" t="s">
        <v>85</v>
      </c>
      <c r="D80" s="237"/>
      <c r="E80" s="237"/>
      <c r="F80" s="237"/>
      <c r="G80" s="237"/>
      <c r="H80" s="238"/>
      <c r="I80" s="239"/>
      <c r="J80" s="80" t="s">
        <v>86</v>
      </c>
      <c r="K80" s="237" t="s">
        <v>87</v>
      </c>
      <c r="L80" s="237"/>
      <c r="M80" s="237"/>
      <c r="N80" s="237"/>
      <c r="O80" s="237"/>
      <c r="P80" s="238"/>
    </row>
    <row r="81" spans="1:26" s="3" customFormat="1" ht="28.5" customHeight="1" thickBot="1" x14ac:dyDescent="0.25">
      <c r="B81" s="81" t="s">
        <v>88</v>
      </c>
      <c r="C81" s="241" t="s">
        <v>89</v>
      </c>
      <c r="D81" s="241"/>
      <c r="E81" s="241"/>
      <c r="F81" s="241"/>
      <c r="G81" s="241"/>
      <c r="H81" s="242"/>
      <c r="I81" s="240"/>
      <c r="J81" s="81" t="s">
        <v>90</v>
      </c>
      <c r="K81" s="241" t="s">
        <v>91</v>
      </c>
      <c r="L81" s="241"/>
      <c r="M81" s="241"/>
      <c r="N81" s="241"/>
      <c r="O81" s="241"/>
      <c r="P81" s="242"/>
    </row>
    <row r="82" spans="1:26" s="19" customFormat="1" ht="13.5" customHeight="1" x14ac:dyDescent="0.25">
      <c r="A82" s="82"/>
      <c r="B82" s="243">
        <v>4</v>
      </c>
      <c r="C82" s="246">
        <v>1.4</v>
      </c>
      <c r="D82" s="249">
        <v>0.13300000000000001</v>
      </c>
      <c r="E82" s="249">
        <v>0.34699999999999998</v>
      </c>
      <c r="F82" s="83" t="s">
        <v>79</v>
      </c>
      <c r="G82" s="83">
        <v>0.01</v>
      </c>
      <c r="H82" s="84"/>
      <c r="I82" s="85"/>
      <c r="J82" s="86">
        <v>0.24099999999999999</v>
      </c>
      <c r="K82" s="251">
        <f>+AVERAGE(J82:J92)</f>
        <v>0.44136363636363635</v>
      </c>
      <c r="L82" s="267">
        <f>ROUND(+(D82+D87)/2*(C87-C82),3)</f>
        <v>9.6000000000000002E-2</v>
      </c>
      <c r="M82" s="268">
        <f>ROUND(+K82*L82,4)</f>
        <v>4.24E-2</v>
      </c>
      <c r="N82" s="267">
        <f>ROUND(+M82/$M$93*100,2)</f>
        <v>19.04</v>
      </c>
      <c r="O82" s="267"/>
      <c r="P82" s="269"/>
      <c r="Q82" s="87"/>
      <c r="R82" s="87"/>
      <c r="S82" s="87"/>
      <c r="T82" s="87"/>
      <c r="U82" s="87"/>
      <c r="V82" s="87"/>
      <c r="W82" s="87"/>
      <c r="X82" s="87"/>
      <c r="Y82" s="87"/>
      <c r="Z82" s="87"/>
    </row>
    <row r="83" spans="1:26" s="19" customFormat="1" ht="13.5" customHeight="1" x14ac:dyDescent="0.25">
      <c r="A83" s="82"/>
      <c r="B83" s="244"/>
      <c r="C83" s="247"/>
      <c r="D83" s="247"/>
      <c r="E83" s="247"/>
      <c r="F83" s="88" t="s">
        <v>92</v>
      </c>
      <c r="G83" s="89">
        <f>+E82*0.1</f>
        <v>3.4700000000000002E-2</v>
      </c>
      <c r="H83" s="90"/>
      <c r="I83" s="91"/>
      <c r="J83" s="92">
        <v>0.28899999999999998</v>
      </c>
      <c r="K83" s="247"/>
      <c r="L83" s="247"/>
      <c r="M83" s="247"/>
      <c r="N83" s="247"/>
      <c r="O83" s="247"/>
      <c r="P83" s="270"/>
      <c r="Q83" s="87"/>
      <c r="R83" s="87"/>
      <c r="S83" s="87"/>
      <c r="T83" s="87"/>
      <c r="U83" s="87"/>
      <c r="V83" s="87"/>
      <c r="W83" s="87"/>
      <c r="X83" s="87"/>
      <c r="Y83" s="87"/>
      <c r="Z83" s="87"/>
    </row>
    <row r="84" spans="1:26" s="19" customFormat="1" ht="13.5" customHeight="1" x14ac:dyDescent="0.25">
      <c r="A84" s="82"/>
      <c r="B84" s="244"/>
      <c r="C84" s="247"/>
      <c r="D84" s="247"/>
      <c r="E84" s="247"/>
      <c r="F84" s="88" t="s">
        <v>93</v>
      </c>
      <c r="G84" s="89">
        <f>+E82*0.2</f>
        <v>6.9400000000000003E-2</v>
      </c>
      <c r="H84" s="90"/>
      <c r="I84" s="91"/>
      <c r="J84" s="92">
        <v>0.308</v>
      </c>
      <c r="K84" s="247"/>
      <c r="L84" s="247"/>
      <c r="M84" s="247"/>
      <c r="N84" s="247"/>
      <c r="O84" s="247"/>
      <c r="P84" s="270"/>
      <c r="Q84" s="87"/>
      <c r="R84" s="87"/>
      <c r="S84" s="87"/>
      <c r="T84" s="87"/>
      <c r="U84" s="87"/>
      <c r="V84" s="87"/>
      <c r="W84" s="87"/>
      <c r="X84" s="87"/>
      <c r="Y84" s="87"/>
      <c r="Z84" s="87"/>
    </row>
    <row r="85" spans="1:26" s="19" customFormat="1" ht="13.5" customHeight="1" x14ac:dyDescent="0.25">
      <c r="A85" s="82"/>
      <c r="B85" s="244"/>
      <c r="C85" s="247"/>
      <c r="D85" s="247"/>
      <c r="E85" s="247"/>
      <c r="F85" s="88" t="s">
        <v>94</v>
      </c>
      <c r="G85" s="89">
        <f>+E82*0.3</f>
        <v>0.10409999999999998</v>
      </c>
      <c r="H85" s="90"/>
      <c r="I85" s="91"/>
      <c r="J85" s="92">
        <v>0.35699999999999998</v>
      </c>
      <c r="K85" s="247"/>
      <c r="L85" s="247"/>
      <c r="M85" s="247"/>
      <c r="N85" s="247"/>
      <c r="O85" s="247"/>
      <c r="P85" s="270"/>
      <c r="Q85" s="87"/>
      <c r="R85" s="87"/>
      <c r="S85" s="87"/>
      <c r="T85" s="87"/>
      <c r="U85" s="87"/>
      <c r="V85" s="87"/>
      <c r="W85" s="87"/>
      <c r="X85" s="87"/>
      <c r="Y85" s="87"/>
      <c r="Z85" s="87"/>
    </row>
    <row r="86" spans="1:26" s="19" customFormat="1" ht="13.5" customHeight="1" x14ac:dyDescent="0.25">
      <c r="A86" s="82"/>
      <c r="B86" s="244"/>
      <c r="C86" s="248"/>
      <c r="D86" s="248"/>
      <c r="E86" s="247"/>
      <c r="F86" s="88" t="s">
        <v>95</v>
      </c>
      <c r="G86" s="89">
        <f>+E82*0.4</f>
        <v>0.13880000000000001</v>
      </c>
      <c r="H86" s="90"/>
      <c r="I86" s="91"/>
      <c r="J86" s="92">
        <v>0.37</v>
      </c>
      <c r="K86" s="247"/>
      <c r="L86" s="247"/>
      <c r="M86" s="247"/>
      <c r="N86" s="247"/>
      <c r="O86" s="247"/>
      <c r="P86" s="270"/>
      <c r="Q86" s="87"/>
      <c r="R86" s="87"/>
      <c r="S86" s="87"/>
      <c r="T86" s="87"/>
      <c r="U86" s="87"/>
      <c r="V86" s="87"/>
      <c r="W86" s="87"/>
      <c r="X86" s="87"/>
      <c r="Y86" s="87"/>
      <c r="Z86" s="87"/>
    </row>
    <row r="87" spans="1:26" s="19" customFormat="1" ht="13.5" customHeight="1" x14ac:dyDescent="0.25">
      <c r="A87" s="82"/>
      <c r="B87" s="244"/>
      <c r="C87" s="271">
        <v>1.8</v>
      </c>
      <c r="D87" s="272">
        <v>0.34499999999999997</v>
      </c>
      <c r="E87" s="247"/>
      <c r="F87" s="88" t="s">
        <v>30</v>
      </c>
      <c r="G87" s="89">
        <f>+E82*0.5</f>
        <v>0.17349999999999999</v>
      </c>
      <c r="H87" s="90"/>
      <c r="I87" s="91"/>
      <c r="J87" s="92">
        <v>0.39900000000000002</v>
      </c>
      <c r="K87" s="247"/>
      <c r="L87" s="247"/>
      <c r="M87" s="247"/>
      <c r="N87" s="247"/>
      <c r="O87" s="247"/>
      <c r="P87" s="270"/>
      <c r="Q87" s="87"/>
      <c r="R87" s="87"/>
      <c r="S87" s="87"/>
      <c r="T87" s="87"/>
      <c r="U87" s="87"/>
      <c r="V87" s="87"/>
      <c r="W87" s="87"/>
      <c r="X87" s="87"/>
      <c r="Y87" s="87"/>
      <c r="Z87" s="87"/>
    </row>
    <row r="88" spans="1:26" s="19" customFormat="1" ht="13.5" customHeight="1" x14ac:dyDescent="0.25">
      <c r="A88" s="82"/>
      <c r="B88" s="244"/>
      <c r="C88" s="247"/>
      <c r="D88" s="247"/>
      <c r="E88" s="247"/>
      <c r="F88" s="88" t="s">
        <v>96</v>
      </c>
      <c r="G88" s="89">
        <f>+E82*0.6</f>
        <v>0.20819999999999997</v>
      </c>
      <c r="H88" s="90"/>
      <c r="I88" s="91"/>
      <c r="J88" s="92">
        <v>0.43099999999999999</v>
      </c>
      <c r="K88" s="247"/>
      <c r="L88" s="247"/>
      <c r="M88" s="247"/>
      <c r="N88" s="247"/>
      <c r="O88" s="247"/>
      <c r="P88" s="270"/>
      <c r="Q88" s="87"/>
      <c r="R88" s="87"/>
      <c r="S88" s="87"/>
      <c r="T88" s="87"/>
      <c r="U88" s="87"/>
      <c r="V88" s="87"/>
      <c r="W88" s="87"/>
      <c r="X88" s="87"/>
      <c r="Y88" s="87"/>
      <c r="Z88" s="87"/>
    </row>
    <row r="89" spans="1:26" s="19" customFormat="1" ht="13.5" customHeight="1" x14ac:dyDescent="0.25">
      <c r="A89" s="82"/>
      <c r="B89" s="244"/>
      <c r="C89" s="247"/>
      <c r="D89" s="247"/>
      <c r="E89" s="247"/>
      <c r="F89" s="88" t="s">
        <v>97</v>
      </c>
      <c r="G89" s="89">
        <f>+E82*0.7</f>
        <v>0.24289999999999998</v>
      </c>
      <c r="H89" s="90"/>
      <c r="I89" s="91"/>
      <c r="J89" s="92">
        <v>0.49099999999999999</v>
      </c>
      <c r="K89" s="247"/>
      <c r="L89" s="247"/>
      <c r="M89" s="247"/>
      <c r="N89" s="247"/>
      <c r="O89" s="247"/>
      <c r="P89" s="270"/>
      <c r="Q89" s="87"/>
      <c r="R89" s="87"/>
      <c r="S89" s="87"/>
      <c r="T89" s="87"/>
      <c r="U89" s="87"/>
      <c r="V89" s="87"/>
      <c r="W89" s="87"/>
      <c r="X89" s="87"/>
      <c r="Y89" s="87"/>
      <c r="Z89" s="87"/>
    </row>
    <row r="90" spans="1:26" s="19" customFormat="1" ht="13.5" customHeight="1" x14ac:dyDescent="0.25">
      <c r="A90" s="82"/>
      <c r="B90" s="244"/>
      <c r="C90" s="247"/>
      <c r="D90" s="247"/>
      <c r="E90" s="247"/>
      <c r="F90" s="88" t="s">
        <v>98</v>
      </c>
      <c r="G90" s="89">
        <f>+E82*0.8</f>
        <v>0.27760000000000001</v>
      </c>
      <c r="H90" s="90"/>
      <c r="I90" s="91"/>
      <c r="J90" s="92">
        <v>0.61899999999999999</v>
      </c>
      <c r="K90" s="247"/>
      <c r="L90" s="247"/>
      <c r="M90" s="247"/>
      <c r="N90" s="247"/>
      <c r="O90" s="247"/>
      <c r="P90" s="270"/>
      <c r="Q90" s="87"/>
      <c r="R90" s="87"/>
      <c r="S90" s="87"/>
      <c r="T90" s="87"/>
      <c r="U90" s="87"/>
      <c r="V90" s="87"/>
      <c r="W90" s="87"/>
      <c r="X90" s="87"/>
      <c r="Y90" s="87"/>
      <c r="Z90" s="87"/>
    </row>
    <row r="91" spans="1:26" s="19" customFormat="1" ht="13.5" customHeight="1" x14ac:dyDescent="0.25">
      <c r="A91" s="82"/>
      <c r="B91" s="244"/>
      <c r="C91" s="247"/>
      <c r="D91" s="247"/>
      <c r="E91" s="247"/>
      <c r="F91" s="88" t="s">
        <v>99</v>
      </c>
      <c r="G91" s="89">
        <f>+E82*0.9</f>
        <v>0.31229999999999997</v>
      </c>
      <c r="H91" s="90"/>
      <c r="I91" s="91"/>
      <c r="J91" s="92">
        <v>0.68799999999999994</v>
      </c>
      <c r="K91" s="247"/>
      <c r="L91" s="247"/>
      <c r="M91" s="247"/>
      <c r="N91" s="247"/>
      <c r="O91" s="247"/>
      <c r="P91" s="270"/>
      <c r="Q91" s="87"/>
      <c r="R91" s="87"/>
      <c r="S91" s="87"/>
      <c r="T91" s="87"/>
      <c r="U91" s="87"/>
      <c r="V91" s="87"/>
      <c r="W91" s="87"/>
      <c r="X91" s="87"/>
      <c r="Y91" s="87"/>
      <c r="Z91" s="87"/>
    </row>
    <row r="92" spans="1:26" s="19" customFormat="1" ht="15.75" thickBot="1" x14ac:dyDescent="0.3">
      <c r="A92" s="82"/>
      <c r="B92" s="245"/>
      <c r="C92" s="250"/>
      <c r="D92" s="250"/>
      <c r="E92" s="250"/>
      <c r="F92" s="93" t="s">
        <v>31</v>
      </c>
      <c r="G92" s="93">
        <f>+E82</f>
        <v>0.34699999999999998</v>
      </c>
      <c r="H92" s="94"/>
      <c r="I92" s="95"/>
      <c r="J92" s="96">
        <v>0.66200000000000003</v>
      </c>
      <c r="K92" s="250"/>
      <c r="L92" s="250"/>
      <c r="M92" s="250"/>
      <c r="N92" s="250"/>
      <c r="O92" s="247"/>
      <c r="P92" s="270"/>
      <c r="Q92" s="87"/>
      <c r="R92" s="87"/>
      <c r="S92" s="87"/>
      <c r="T92" s="87"/>
      <c r="U92" s="87"/>
      <c r="V92" s="87"/>
      <c r="W92" s="87"/>
      <c r="X92" s="87"/>
      <c r="Y92" s="87"/>
      <c r="Z92" s="87"/>
    </row>
    <row r="93" spans="1:26" s="3" customFormat="1" ht="12.75" customHeight="1" x14ac:dyDescent="0.2">
      <c r="A93" s="11"/>
      <c r="B93" s="252" t="s">
        <v>32</v>
      </c>
      <c r="C93" s="252"/>
      <c r="D93" s="252"/>
      <c r="E93" s="252"/>
      <c r="F93" s="252"/>
      <c r="G93" s="252"/>
      <c r="H93" s="252"/>
      <c r="I93" s="252"/>
      <c r="J93" s="252"/>
      <c r="K93" s="12">
        <f>ROUND(+M93/L93,3)</f>
        <v>0.22500000000000001</v>
      </c>
      <c r="L93" s="16">
        <f>SUM(L19:L92)</f>
        <v>0.99099999999999999</v>
      </c>
      <c r="M93" s="15">
        <f>SUM(M19:M92)</f>
        <v>0.22269999999999998</v>
      </c>
      <c r="N93" s="13">
        <f>ROUND(SUM(N19:N92),0)</f>
        <v>100</v>
      </c>
      <c r="O93" s="254" t="s">
        <v>33</v>
      </c>
      <c r="P93" s="256"/>
    </row>
    <row r="94" spans="1:26" s="3" customFormat="1" ht="15" customHeight="1" thickBot="1" x14ac:dyDescent="0.25">
      <c r="A94" s="11"/>
      <c r="B94" s="253"/>
      <c r="C94" s="253"/>
      <c r="D94" s="253"/>
      <c r="E94" s="253"/>
      <c r="F94" s="253"/>
      <c r="G94" s="253"/>
      <c r="H94" s="253"/>
      <c r="I94" s="253"/>
      <c r="J94" s="253"/>
      <c r="K94" s="14" t="s">
        <v>34</v>
      </c>
      <c r="L94" s="14" t="s">
        <v>50</v>
      </c>
      <c r="M94" s="14" t="s">
        <v>51</v>
      </c>
      <c r="N94" s="14" t="s">
        <v>35</v>
      </c>
      <c r="O94" s="255"/>
      <c r="P94" s="257"/>
    </row>
    <row r="95" spans="1:26" ht="15" customHeight="1" thickBot="1" x14ac:dyDescent="0.3">
      <c r="A95" s="5"/>
      <c r="B95" s="258" t="s">
        <v>100</v>
      </c>
      <c r="C95" s="259"/>
      <c r="D95" s="259"/>
      <c r="E95" s="259"/>
      <c r="F95" s="260"/>
      <c r="G95" s="261" t="s">
        <v>101</v>
      </c>
      <c r="H95" s="262"/>
      <c r="I95" s="262"/>
      <c r="J95" s="262"/>
      <c r="K95" s="263"/>
      <c r="L95" s="264" t="s">
        <v>53</v>
      </c>
      <c r="M95" s="265"/>
      <c r="N95" s="265"/>
      <c r="O95" s="265"/>
      <c r="P95" s="266"/>
    </row>
    <row r="96" spans="1:26" ht="15" customHeight="1" x14ac:dyDescent="0.25">
      <c r="A96" s="5"/>
      <c r="B96" s="273"/>
      <c r="C96" s="274"/>
      <c r="D96" s="274"/>
      <c r="E96" s="274"/>
      <c r="F96" s="275"/>
      <c r="G96" s="273"/>
      <c r="H96" s="274"/>
      <c r="I96" s="274"/>
      <c r="J96" s="274"/>
      <c r="K96" s="275"/>
      <c r="L96" s="282" t="s">
        <v>102</v>
      </c>
      <c r="M96" s="283"/>
      <c r="N96" s="283"/>
      <c r="O96" s="284">
        <f>+AVERAGE(E18:E73)</f>
        <v>0.23490909090909093</v>
      </c>
      <c r="P96" s="285"/>
    </row>
    <row r="97" spans="1:16" ht="15" customHeight="1" thickBot="1" x14ac:dyDescent="0.3">
      <c r="A97" s="5"/>
      <c r="B97" s="276"/>
      <c r="C97" s="277"/>
      <c r="D97" s="277"/>
      <c r="E97" s="277"/>
      <c r="F97" s="278"/>
      <c r="G97" s="276"/>
      <c r="H97" s="277"/>
      <c r="I97" s="277"/>
      <c r="J97" s="277"/>
      <c r="K97" s="278"/>
      <c r="L97" s="286" t="s">
        <v>103</v>
      </c>
      <c r="M97" s="287"/>
      <c r="N97" s="287"/>
      <c r="O97" s="288">
        <f>+MAX(E18:E73)</f>
        <v>0.34699999999999998</v>
      </c>
      <c r="P97" s="289"/>
    </row>
    <row r="98" spans="1:16" ht="108" customHeight="1" x14ac:dyDescent="0.25">
      <c r="A98" s="6"/>
      <c r="B98" s="276"/>
      <c r="C98" s="277"/>
      <c r="D98" s="277"/>
      <c r="E98" s="277"/>
      <c r="F98" s="278"/>
      <c r="G98" s="276"/>
      <c r="H98" s="277"/>
      <c r="I98" s="277"/>
      <c r="J98" s="277"/>
      <c r="K98" s="278"/>
      <c r="L98" s="290" t="s">
        <v>117</v>
      </c>
      <c r="M98" s="291"/>
      <c r="N98" s="291"/>
      <c r="O98" s="291"/>
      <c r="P98" s="292"/>
    </row>
    <row r="99" spans="1:16" ht="22.5" customHeight="1" x14ac:dyDescent="0.25">
      <c r="A99" s="10"/>
      <c r="B99" s="276"/>
      <c r="C99" s="277"/>
      <c r="D99" s="277"/>
      <c r="E99" s="277"/>
      <c r="F99" s="278"/>
      <c r="G99" s="276"/>
      <c r="H99" s="277"/>
      <c r="I99" s="277"/>
      <c r="J99" s="277"/>
      <c r="K99" s="278"/>
      <c r="L99" s="293"/>
      <c r="M99" s="294"/>
      <c r="N99" s="294"/>
      <c r="O99" s="294"/>
      <c r="P99" s="295"/>
    </row>
    <row r="100" spans="1:16" ht="22.5" customHeight="1" thickBot="1" x14ac:dyDescent="0.3">
      <c r="A100" s="5"/>
      <c r="B100" s="276"/>
      <c r="C100" s="277"/>
      <c r="D100" s="277"/>
      <c r="E100" s="277"/>
      <c r="F100" s="278"/>
      <c r="G100" s="276"/>
      <c r="H100" s="277"/>
      <c r="I100" s="277"/>
      <c r="J100" s="277"/>
      <c r="K100" s="278"/>
      <c r="L100" s="296"/>
      <c r="M100" s="297"/>
      <c r="N100" s="297"/>
      <c r="O100" s="297"/>
      <c r="P100" s="298"/>
    </row>
    <row r="101" spans="1:16" ht="15.75" thickBot="1" x14ac:dyDescent="0.3">
      <c r="A101" s="5"/>
      <c r="B101" s="276"/>
      <c r="C101" s="277"/>
      <c r="D101" s="277"/>
      <c r="E101" s="277"/>
      <c r="F101" s="278"/>
      <c r="G101" s="276"/>
      <c r="H101" s="277"/>
      <c r="I101" s="277"/>
      <c r="J101" s="277"/>
      <c r="K101" s="278"/>
      <c r="L101" s="299" t="s">
        <v>36</v>
      </c>
      <c r="M101" s="300"/>
      <c r="N101" s="300"/>
      <c r="O101" s="301"/>
      <c r="P101" s="97">
        <v>7.58</v>
      </c>
    </row>
    <row r="102" spans="1:16" ht="15.75" customHeight="1" thickBot="1" x14ac:dyDescent="0.3">
      <c r="A102" s="5"/>
      <c r="B102" s="279"/>
      <c r="C102" s="280"/>
      <c r="D102" s="280"/>
      <c r="E102" s="280"/>
      <c r="F102" s="281"/>
      <c r="G102" s="279"/>
      <c r="H102" s="280"/>
      <c r="I102" s="280"/>
      <c r="J102" s="280"/>
      <c r="K102" s="281"/>
      <c r="L102" s="302" t="s">
        <v>52</v>
      </c>
      <c r="M102" s="303"/>
      <c r="N102" s="303"/>
      <c r="O102" s="304"/>
      <c r="P102" s="97" t="s">
        <v>105</v>
      </c>
    </row>
    <row r="103" spans="1:16" ht="23.45" customHeight="1" thickBot="1" x14ac:dyDescent="0.3">
      <c r="A103" s="7"/>
      <c r="B103" s="325"/>
      <c r="C103" s="325"/>
      <c r="D103" s="325"/>
      <c r="E103" s="325"/>
      <c r="F103" s="325"/>
      <c r="G103" s="325"/>
      <c r="H103" s="325"/>
      <c r="I103" s="325"/>
      <c r="J103" s="325"/>
      <c r="K103" s="325"/>
      <c r="L103" s="325"/>
      <c r="M103" s="325"/>
      <c r="N103" s="325"/>
      <c r="O103" s="325"/>
      <c r="P103" s="325"/>
    </row>
    <row r="104" spans="1:16" ht="15.75" thickBot="1" x14ac:dyDescent="0.3">
      <c r="A104" s="311" t="s">
        <v>37</v>
      </c>
      <c r="B104" s="312"/>
      <c r="C104" s="312"/>
      <c r="D104" s="312"/>
      <c r="E104" s="312"/>
      <c r="F104" s="312"/>
      <c r="G104" s="312"/>
      <c r="H104" s="312"/>
      <c r="I104" s="312"/>
      <c r="J104" s="312"/>
      <c r="K104" s="312"/>
      <c r="L104" s="312"/>
      <c r="M104" s="312"/>
      <c r="N104" s="312"/>
      <c r="O104" s="312"/>
      <c r="P104" s="313"/>
    </row>
    <row r="105" spans="1:16" ht="159" customHeight="1" thickBot="1" x14ac:dyDescent="0.3">
      <c r="A105" s="4"/>
      <c r="B105" s="326"/>
      <c r="C105" s="327"/>
      <c r="D105" s="327"/>
      <c r="E105" s="327"/>
      <c r="F105" s="328"/>
      <c r="G105" s="326"/>
      <c r="H105" s="327"/>
      <c r="I105" s="327"/>
      <c r="J105" s="327"/>
      <c r="K105" s="328"/>
      <c r="L105" s="326"/>
      <c r="M105" s="327"/>
      <c r="N105" s="327"/>
      <c r="O105" s="327"/>
      <c r="P105" s="329"/>
    </row>
    <row r="106" spans="1:16" ht="21.75" customHeight="1" thickBot="1" x14ac:dyDescent="0.3">
      <c r="A106" s="4"/>
      <c r="B106" s="318" t="s">
        <v>118</v>
      </c>
      <c r="C106" s="319"/>
      <c r="D106" s="319"/>
      <c r="E106" s="319"/>
      <c r="F106" s="320"/>
      <c r="G106" s="330" t="s">
        <v>106</v>
      </c>
      <c r="H106" s="331"/>
      <c r="I106" s="331"/>
      <c r="J106" s="331"/>
      <c r="K106" s="331"/>
      <c r="L106" s="331"/>
      <c r="M106" s="331"/>
      <c r="N106" s="331"/>
      <c r="O106" s="331"/>
      <c r="P106" s="332"/>
    </row>
    <row r="107" spans="1:16" s="9" customFormat="1" ht="16.899999999999999" customHeight="1" thickBot="1" x14ac:dyDescent="0.3">
      <c r="A107" s="8"/>
      <c r="B107" s="305"/>
      <c r="C107" s="305"/>
      <c r="D107" s="305"/>
      <c r="E107" s="305"/>
      <c r="F107" s="305"/>
      <c r="G107" s="305"/>
      <c r="H107" s="305"/>
      <c r="I107" s="305"/>
      <c r="J107" s="305"/>
      <c r="K107" s="305"/>
      <c r="L107" s="305"/>
      <c r="M107" s="305"/>
      <c r="N107" s="305"/>
      <c r="O107" s="305"/>
      <c r="P107" s="306"/>
    </row>
    <row r="108" spans="1:16" s="3" customFormat="1" ht="15.75" customHeight="1" thickBot="1" x14ac:dyDescent="0.25">
      <c r="A108" s="307" t="s">
        <v>38</v>
      </c>
      <c r="B108" s="308"/>
      <c r="C108" s="308"/>
      <c r="D108" s="322" t="s">
        <v>119</v>
      </c>
      <c r="E108" s="323"/>
      <c r="F108" s="323"/>
      <c r="G108" s="323"/>
      <c r="H108" s="323"/>
      <c r="I108" s="324"/>
      <c r="J108" s="308" t="s">
        <v>39</v>
      </c>
      <c r="K108" s="308"/>
      <c r="L108" s="308"/>
      <c r="M108" s="308"/>
      <c r="N108" s="308"/>
      <c r="O108" s="308"/>
      <c r="P108" s="309"/>
    </row>
  </sheetData>
  <mergeCells count="214">
    <mergeCell ref="B107:P107"/>
    <mergeCell ref="A108:C108"/>
    <mergeCell ref="D108:I108"/>
    <mergeCell ref="J108:K108"/>
    <mergeCell ref="L108:P108"/>
    <mergeCell ref="B103:P103"/>
    <mergeCell ref="A104:P104"/>
    <mergeCell ref="B105:F105"/>
    <mergeCell ref="G105:K105"/>
    <mergeCell ref="L105:P105"/>
    <mergeCell ref="B106:F106"/>
    <mergeCell ref="G106:P106"/>
    <mergeCell ref="B96:F102"/>
    <mergeCell ref="G96:K102"/>
    <mergeCell ref="L96:N96"/>
    <mergeCell ref="O96:P96"/>
    <mergeCell ref="L97:N97"/>
    <mergeCell ref="O97:P97"/>
    <mergeCell ref="L98:P100"/>
    <mergeCell ref="L101:O101"/>
    <mergeCell ref="L102:O102"/>
    <mergeCell ref="B93:J94"/>
    <mergeCell ref="O93:O94"/>
    <mergeCell ref="P93:P94"/>
    <mergeCell ref="B95:F95"/>
    <mergeCell ref="G95:K95"/>
    <mergeCell ref="L95:P95"/>
    <mergeCell ref="L82:L92"/>
    <mergeCell ref="M82:M92"/>
    <mergeCell ref="N82:N92"/>
    <mergeCell ref="O82:O92"/>
    <mergeCell ref="P82:P92"/>
    <mergeCell ref="C87:C92"/>
    <mergeCell ref="D87:D92"/>
    <mergeCell ref="C80:H80"/>
    <mergeCell ref="I80:I81"/>
    <mergeCell ref="K80:P80"/>
    <mergeCell ref="C81:H81"/>
    <mergeCell ref="K81:P81"/>
    <mergeCell ref="B82:B92"/>
    <mergeCell ref="C82:C86"/>
    <mergeCell ref="D82:D86"/>
    <mergeCell ref="E82:E92"/>
    <mergeCell ref="K82:K92"/>
    <mergeCell ref="B74:B79"/>
    <mergeCell ref="C74:P79"/>
    <mergeCell ref="M64:M68"/>
    <mergeCell ref="N64:N68"/>
    <mergeCell ref="O64:O68"/>
    <mergeCell ref="P64:P68"/>
    <mergeCell ref="B69:B73"/>
    <mergeCell ref="C69:C73"/>
    <mergeCell ref="D69:D73"/>
    <mergeCell ref="E69:E73"/>
    <mergeCell ref="K69:K73"/>
    <mergeCell ref="L69:L73"/>
    <mergeCell ref="P59:P63"/>
    <mergeCell ref="B64:B68"/>
    <mergeCell ref="C64:C68"/>
    <mergeCell ref="D64:D68"/>
    <mergeCell ref="E64:E68"/>
    <mergeCell ref="K64:K68"/>
    <mergeCell ref="L64:L68"/>
    <mergeCell ref="M69:M73"/>
    <mergeCell ref="N69:N73"/>
    <mergeCell ref="O69:O73"/>
    <mergeCell ref="P69:P73"/>
    <mergeCell ref="B59:B63"/>
    <mergeCell ref="C59:C63"/>
    <mergeCell ref="D59:D63"/>
    <mergeCell ref="E59:E63"/>
    <mergeCell ref="K59:K63"/>
    <mergeCell ref="L59:L63"/>
    <mergeCell ref="M59:M63"/>
    <mergeCell ref="N59:N63"/>
    <mergeCell ref="O59:O63"/>
    <mergeCell ref="P49:P53"/>
    <mergeCell ref="B54:B58"/>
    <mergeCell ref="C54:C58"/>
    <mergeCell ref="D54:D58"/>
    <mergeCell ref="E54:E58"/>
    <mergeCell ref="K54:K58"/>
    <mergeCell ref="L54:L58"/>
    <mergeCell ref="M54:M58"/>
    <mergeCell ref="N54:N58"/>
    <mergeCell ref="O54:O58"/>
    <mergeCell ref="P54:P58"/>
    <mergeCell ref="B49:B53"/>
    <mergeCell ref="C49:C53"/>
    <mergeCell ref="D49:D53"/>
    <mergeCell ref="E49:E53"/>
    <mergeCell ref="K49:K53"/>
    <mergeCell ref="L49:L53"/>
    <mergeCell ref="M49:M53"/>
    <mergeCell ref="N49:N53"/>
    <mergeCell ref="O49:O53"/>
    <mergeCell ref="P39:P43"/>
    <mergeCell ref="B44:B48"/>
    <mergeCell ref="C44:C48"/>
    <mergeCell ref="D44:D48"/>
    <mergeCell ref="E44:E48"/>
    <mergeCell ref="K44:K48"/>
    <mergeCell ref="L44:L48"/>
    <mergeCell ref="M44:M48"/>
    <mergeCell ref="N44:N48"/>
    <mergeCell ref="O44:O48"/>
    <mergeCell ref="P44:P48"/>
    <mergeCell ref="B39:B43"/>
    <mergeCell ref="C39:C43"/>
    <mergeCell ref="D39:D43"/>
    <mergeCell ref="E39:E43"/>
    <mergeCell ref="K39:K43"/>
    <mergeCell ref="L39:L43"/>
    <mergeCell ref="M39:M43"/>
    <mergeCell ref="N39:N43"/>
    <mergeCell ref="O39:O43"/>
    <mergeCell ref="P29:P33"/>
    <mergeCell ref="B34:B38"/>
    <mergeCell ref="C34:C38"/>
    <mergeCell ref="D34:D38"/>
    <mergeCell ref="E34:E38"/>
    <mergeCell ref="K34:K38"/>
    <mergeCell ref="L34:L38"/>
    <mergeCell ref="M34:M38"/>
    <mergeCell ref="N34:N38"/>
    <mergeCell ref="O34:O38"/>
    <mergeCell ref="P34:P38"/>
    <mergeCell ref="B29:B33"/>
    <mergeCell ref="C29:C33"/>
    <mergeCell ref="D29:D33"/>
    <mergeCell ref="E29:E33"/>
    <mergeCell ref="K29:K33"/>
    <mergeCell ref="L29:L33"/>
    <mergeCell ref="M29:M33"/>
    <mergeCell ref="N29:N33"/>
    <mergeCell ref="O29:O33"/>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B7:B8"/>
    <mergeCell ref="C7:D7"/>
    <mergeCell ref="F7:I7"/>
    <mergeCell ref="J7:M7"/>
    <mergeCell ref="N7:O7"/>
    <mergeCell ref="C8:D8"/>
    <mergeCell ref="F8:I8"/>
    <mergeCell ref="J8:M8"/>
    <mergeCell ref="N8:O8"/>
    <mergeCell ref="B4:P4"/>
    <mergeCell ref="C5:D5"/>
    <mergeCell ref="H5:P5"/>
    <mergeCell ref="B6:C6"/>
    <mergeCell ref="D6:I6"/>
    <mergeCell ref="K6:L6"/>
    <mergeCell ref="M6:N6"/>
    <mergeCell ref="B2:D3"/>
    <mergeCell ref="E2:N3"/>
    <mergeCell ref="O2:P3"/>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08"/>
  <sheetViews>
    <sheetView view="pageBreakPreview" zoomScale="80" zoomScaleSheetLayoutView="80" zoomScalePageLayoutView="110" workbookViewId="0">
      <selection activeCell="A2" sqref="A2:XFD3"/>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100"/>
      <c r="B2" s="118"/>
      <c r="C2" s="119"/>
      <c r="D2" s="120"/>
      <c r="E2" s="124" t="s">
        <v>127</v>
      </c>
      <c r="F2" s="125"/>
      <c r="G2" s="125"/>
      <c r="H2" s="125"/>
      <c r="I2" s="125"/>
      <c r="J2" s="125"/>
      <c r="K2" s="125"/>
      <c r="L2" s="125"/>
      <c r="M2" s="125"/>
      <c r="N2" s="125"/>
      <c r="O2" s="128"/>
      <c r="P2" s="129"/>
    </row>
    <row r="3" spans="1:26" s="2" customFormat="1" ht="20.45" customHeight="1" thickBot="1" x14ac:dyDescent="0.3">
      <c r="A3" s="100"/>
      <c r="B3" s="121"/>
      <c r="C3" s="122"/>
      <c r="D3" s="123"/>
      <c r="E3" s="126"/>
      <c r="F3" s="127"/>
      <c r="G3" s="127"/>
      <c r="H3" s="127"/>
      <c r="I3" s="127"/>
      <c r="J3" s="127"/>
      <c r="K3" s="127"/>
      <c r="L3" s="127"/>
      <c r="M3" s="127"/>
      <c r="N3" s="127"/>
      <c r="O3" s="130"/>
      <c r="P3" s="131"/>
    </row>
    <row r="4" spans="1:26" s="19" customFormat="1" ht="11.25" customHeight="1" thickBot="1" x14ac:dyDescent="0.3">
      <c r="A4" s="18"/>
      <c r="B4" s="111"/>
      <c r="C4" s="112"/>
      <c r="D4" s="112"/>
      <c r="E4" s="112"/>
      <c r="F4" s="112"/>
      <c r="G4" s="112"/>
      <c r="H4" s="112"/>
      <c r="I4" s="112"/>
      <c r="J4" s="112"/>
      <c r="K4" s="112"/>
      <c r="L4" s="112"/>
      <c r="M4" s="112"/>
      <c r="N4" s="112"/>
      <c r="O4" s="112"/>
      <c r="P4" s="112"/>
      <c r="Q4" s="2"/>
      <c r="R4" s="2"/>
      <c r="S4" s="2"/>
      <c r="T4" s="2"/>
      <c r="U4" s="2"/>
      <c r="V4" s="2"/>
      <c r="W4" s="2"/>
      <c r="X4" s="2"/>
      <c r="Y4" s="2"/>
      <c r="Z4" s="2"/>
    </row>
    <row r="5" spans="1:26" s="26" customFormat="1" ht="33" customHeight="1" thickBot="1" x14ac:dyDescent="0.3">
      <c r="A5" s="20"/>
      <c r="B5" s="21" t="s">
        <v>0</v>
      </c>
      <c r="C5" s="113">
        <v>43109</v>
      </c>
      <c r="D5" s="114"/>
      <c r="E5" s="22" t="s">
        <v>1</v>
      </c>
      <c r="F5" s="23">
        <v>3</v>
      </c>
      <c r="G5" s="24" t="s">
        <v>2</v>
      </c>
      <c r="H5" s="115" t="s">
        <v>128</v>
      </c>
      <c r="I5" s="116"/>
      <c r="J5" s="116"/>
      <c r="K5" s="116"/>
      <c r="L5" s="116"/>
      <c r="M5" s="116"/>
      <c r="N5" s="116"/>
      <c r="O5" s="116"/>
      <c r="P5" s="117"/>
      <c r="Q5" s="25"/>
      <c r="R5" s="25"/>
      <c r="S5" s="25"/>
      <c r="T5" s="25"/>
      <c r="U5" s="25"/>
      <c r="V5" s="25"/>
      <c r="W5" s="25"/>
      <c r="X5" s="25"/>
      <c r="Y5" s="25"/>
      <c r="Z5" s="25"/>
    </row>
    <row r="6" spans="1:26" s="31" customFormat="1" ht="21.75" customHeight="1" thickBot="1" x14ac:dyDescent="0.3">
      <c r="A6" s="27"/>
      <c r="B6" s="132" t="s">
        <v>3</v>
      </c>
      <c r="C6" s="133"/>
      <c r="D6" s="134" t="s">
        <v>115</v>
      </c>
      <c r="E6" s="135"/>
      <c r="F6" s="135"/>
      <c r="G6" s="135"/>
      <c r="H6" s="135"/>
      <c r="I6" s="136"/>
      <c r="J6" s="28" t="s">
        <v>4</v>
      </c>
      <c r="K6" s="137" t="s">
        <v>108</v>
      </c>
      <c r="L6" s="136"/>
      <c r="M6" s="137" t="s">
        <v>109</v>
      </c>
      <c r="N6" s="138"/>
      <c r="O6" s="29" t="s">
        <v>54</v>
      </c>
      <c r="P6" s="30">
        <v>1621</v>
      </c>
    </row>
    <row r="7" spans="1:26" s="26" customFormat="1" ht="21.75" customHeight="1" x14ac:dyDescent="0.25">
      <c r="B7" s="139" t="s">
        <v>55</v>
      </c>
      <c r="C7" s="141" t="s">
        <v>56</v>
      </c>
      <c r="D7" s="142"/>
      <c r="E7" s="32"/>
      <c r="F7" s="143" t="s">
        <v>57</v>
      </c>
      <c r="G7" s="144"/>
      <c r="H7" s="144"/>
      <c r="I7" s="144"/>
      <c r="J7" s="145" t="s">
        <v>58</v>
      </c>
      <c r="K7" s="146"/>
      <c r="L7" s="146"/>
      <c r="M7" s="147"/>
      <c r="N7" s="148" t="s">
        <v>59</v>
      </c>
      <c r="O7" s="149"/>
      <c r="P7" s="33" t="s">
        <v>60</v>
      </c>
    </row>
    <row r="8" spans="1:26" s="26" customFormat="1" ht="21.75" customHeight="1" thickBot="1" x14ac:dyDescent="0.3">
      <c r="B8" s="140"/>
      <c r="C8" s="150" t="s">
        <v>61</v>
      </c>
      <c r="D8" s="151"/>
      <c r="E8" s="34" t="s">
        <v>5</v>
      </c>
      <c r="F8" s="152" t="s">
        <v>6</v>
      </c>
      <c r="G8" s="153"/>
      <c r="H8" s="153"/>
      <c r="I8" s="153"/>
      <c r="J8" s="154"/>
      <c r="K8" s="155"/>
      <c r="L8" s="155"/>
      <c r="M8" s="156"/>
      <c r="N8" s="157"/>
      <c r="O8" s="158"/>
      <c r="P8" s="35"/>
    </row>
    <row r="9" spans="1:26" s="26" customFormat="1" ht="21.75" customHeight="1" x14ac:dyDescent="0.25">
      <c r="B9" s="159" t="s">
        <v>7</v>
      </c>
      <c r="C9" s="162" t="s">
        <v>62</v>
      </c>
      <c r="D9" s="164" t="s">
        <v>63</v>
      </c>
      <c r="E9" s="165"/>
      <c r="F9" s="36"/>
      <c r="G9" s="166" t="s">
        <v>8</v>
      </c>
      <c r="H9" s="167" t="s">
        <v>9</v>
      </c>
      <c r="I9" s="142"/>
      <c r="J9" s="37"/>
      <c r="K9" s="162" t="s">
        <v>64</v>
      </c>
      <c r="L9" s="168" t="s">
        <v>120</v>
      </c>
      <c r="M9" s="169"/>
      <c r="N9" s="170"/>
      <c r="O9" s="170"/>
      <c r="P9" s="171"/>
    </row>
    <row r="10" spans="1:26" s="26" customFormat="1" ht="21.75" customHeight="1" thickBot="1" x14ac:dyDescent="0.3">
      <c r="B10" s="160"/>
      <c r="C10" s="163"/>
      <c r="D10" s="181" t="s">
        <v>65</v>
      </c>
      <c r="E10" s="151"/>
      <c r="F10" s="38" t="s">
        <v>5</v>
      </c>
      <c r="G10" s="163"/>
      <c r="H10" s="181" t="s">
        <v>10</v>
      </c>
      <c r="I10" s="151"/>
      <c r="J10" s="39" t="s">
        <v>5</v>
      </c>
      <c r="K10" s="163"/>
      <c r="L10" s="172"/>
      <c r="M10" s="173"/>
      <c r="N10" s="173"/>
      <c r="O10" s="173"/>
      <c r="P10" s="174"/>
    </row>
    <row r="11" spans="1:26" s="26" customFormat="1" ht="21.75" customHeight="1" x14ac:dyDescent="0.25">
      <c r="A11" s="20"/>
      <c r="B11" s="160"/>
      <c r="C11" s="182" t="s">
        <v>11</v>
      </c>
      <c r="D11" s="165"/>
      <c r="E11" s="40">
        <v>0.5</v>
      </c>
      <c r="F11" s="183" t="s">
        <v>12</v>
      </c>
      <c r="G11" s="165"/>
      <c r="H11" s="41">
        <v>0.9</v>
      </c>
      <c r="I11" s="184" t="s">
        <v>13</v>
      </c>
      <c r="J11" s="142"/>
      <c r="K11" s="41">
        <v>18</v>
      </c>
      <c r="L11" s="182" t="s">
        <v>14</v>
      </c>
      <c r="M11" s="165"/>
      <c r="N11" s="42">
        <v>4.3099999999999996</v>
      </c>
      <c r="O11" s="175" t="s">
        <v>66</v>
      </c>
      <c r="P11" s="176"/>
    </row>
    <row r="12" spans="1:26" s="26" customFormat="1" ht="21.75" customHeight="1" thickBot="1" x14ac:dyDescent="0.3">
      <c r="A12" s="20"/>
      <c r="B12" s="161"/>
      <c r="C12" s="177" t="s">
        <v>15</v>
      </c>
      <c r="D12" s="151"/>
      <c r="E12" s="40">
        <v>0.59375</v>
      </c>
      <c r="F12" s="150" t="s">
        <v>16</v>
      </c>
      <c r="G12" s="151"/>
      <c r="H12" s="41">
        <v>0.91</v>
      </c>
      <c r="I12" s="178" t="s">
        <v>17</v>
      </c>
      <c r="J12" s="151"/>
      <c r="K12" s="40">
        <v>0.50694444444444442</v>
      </c>
      <c r="L12" s="177" t="s">
        <v>18</v>
      </c>
      <c r="M12" s="151"/>
      <c r="N12" s="43">
        <v>0.4</v>
      </c>
      <c r="O12" s="179">
        <v>0.24</v>
      </c>
      <c r="P12" s="180"/>
    </row>
    <row r="13" spans="1:26" s="26" customFormat="1" ht="21.75" customHeight="1" x14ac:dyDescent="0.25">
      <c r="A13" s="20"/>
      <c r="B13" s="200" t="s">
        <v>19</v>
      </c>
      <c r="C13" s="202" t="s">
        <v>67</v>
      </c>
      <c r="D13" s="203"/>
      <c r="E13" s="203"/>
      <c r="F13" s="204" t="s">
        <v>68</v>
      </c>
      <c r="G13" s="203"/>
      <c r="H13" s="203"/>
      <c r="I13" s="203"/>
      <c r="J13" s="204" t="s">
        <v>69</v>
      </c>
      <c r="K13" s="203"/>
      <c r="L13" s="203"/>
      <c r="M13" s="203"/>
      <c r="N13" s="205" t="s">
        <v>70</v>
      </c>
      <c r="O13" s="203"/>
      <c r="P13" s="206"/>
      <c r="Q13" s="44"/>
      <c r="R13" s="25"/>
      <c r="S13" s="25"/>
      <c r="T13" s="25"/>
      <c r="U13" s="25"/>
      <c r="V13" s="25"/>
      <c r="W13" s="25"/>
      <c r="X13" s="25"/>
      <c r="Y13" s="25"/>
      <c r="Z13" s="25"/>
    </row>
    <row r="14" spans="1:26" s="26" customFormat="1" ht="21.75" customHeight="1" x14ac:dyDescent="0.25">
      <c r="A14" s="20"/>
      <c r="B14" s="201"/>
      <c r="C14" s="207" t="s">
        <v>71</v>
      </c>
      <c r="D14" s="208"/>
      <c r="E14" s="208"/>
      <c r="F14" s="209" t="s">
        <v>72</v>
      </c>
      <c r="G14" s="208"/>
      <c r="H14" s="208"/>
      <c r="I14" s="208"/>
      <c r="J14" s="210" t="s">
        <v>73</v>
      </c>
      <c r="K14" s="208"/>
      <c r="L14" s="208"/>
      <c r="M14" s="208"/>
      <c r="N14" s="211"/>
      <c r="O14" s="197"/>
      <c r="P14" s="212"/>
      <c r="Q14" s="25"/>
      <c r="R14" s="25"/>
      <c r="S14" s="25"/>
      <c r="T14" s="25"/>
      <c r="U14" s="25"/>
      <c r="V14" s="25"/>
      <c r="W14" s="25"/>
      <c r="X14" s="25"/>
      <c r="Y14" s="25"/>
      <c r="Z14" s="25"/>
    </row>
    <row r="15" spans="1:26" s="26" customFormat="1" ht="21.75" customHeight="1" thickBot="1" x14ac:dyDescent="0.3">
      <c r="A15" s="20"/>
      <c r="B15" s="140"/>
      <c r="C15" s="213" t="s">
        <v>74</v>
      </c>
      <c r="D15" s="185"/>
      <c r="E15" s="185"/>
      <c r="F15" s="185" t="s">
        <v>75</v>
      </c>
      <c r="G15" s="186"/>
      <c r="H15" s="186"/>
      <c r="I15" s="186"/>
      <c r="J15" s="185" t="s">
        <v>76</v>
      </c>
      <c r="K15" s="186"/>
      <c r="L15" s="186"/>
      <c r="M15" s="186"/>
      <c r="N15" s="187"/>
      <c r="O15" s="188"/>
      <c r="P15" s="189"/>
      <c r="Q15" s="25"/>
      <c r="R15" s="25"/>
      <c r="S15" s="25"/>
      <c r="T15" s="25"/>
      <c r="U15" s="25"/>
      <c r="V15" s="25"/>
      <c r="W15" s="25"/>
      <c r="X15" s="25"/>
      <c r="Y15" s="25"/>
      <c r="Z15" s="25"/>
    </row>
    <row r="16" spans="1:26" s="26" customFormat="1" ht="21.75" customHeight="1" x14ac:dyDescent="0.25">
      <c r="A16" s="20"/>
      <c r="B16" s="190" t="s">
        <v>20</v>
      </c>
      <c r="C16" s="192" t="s">
        <v>21</v>
      </c>
      <c r="D16" s="192" t="s">
        <v>42</v>
      </c>
      <c r="E16" s="194" t="s">
        <v>22</v>
      </c>
      <c r="F16" s="195" t="s">
        <v>43</v>
      </c>
      <c r="G16" s="112"/>
      <c r="H16" s="192" t="s">
        <v>77</v>
      </c>
      <c r="I16" s="198" t="s">
        <v>78</v>
      </c>
      <c r="J16" s="98" t="s">
        <v>44</v>
      </c>
      <c r="K16" s="46"/>
      <c r="L16" s="47" t="s">
        <v>45</v>
      </c>
      <c r="M16" s="47" t="s">
        <v>46</v>
      </c>
      <c r="N16" s="47" t="s">
        <v>46</v>
      </c>
      <c r="O16" s="47" t="s">
        <v>47</v>
      </c>
      <c r="P16" s="48" t="s">
        <v>23</v>
      </c>
    </row>
    <row r="17" spans="1:26" s="26" customFormat="1" ht="21.75" customHeight="1" thickBot="1" x14ac:dyDescent="0.3">
      <c r="A17" s="49"/>
      <c r="B17" s="191"/>
      <c r="C17" s="193"/>
      <c r="D17" s="193"/>
      <c r="E17" s="193"/>
      <c r="F17" s="196"/>
      <c r="G17" s="197"/>
      <c r="H17" s="193"/>
      <c r="I17" s="199"/>
      <c r="J17" s="50" t="s">
        <v>24</v>
      </c>
      <c r="K17" s="51" t="s">
        <v>25</v>
      </c>
      <c r="L17" s="51" t="s">
        <v>48</v>
      </c>
      <c r="M17" s="51" t="s">
        <v>49</v>
      </c>
      <c r="N17" s="51" t="s">
        <v>26</v>
      </c>
      <c r="O17" s="51" t="s">
        <v>27</v>
      </c>
      <c r="P17" s="52" t="s">
        <v>28</v>
      </c>
    </row>
    <row r="18" spans="1:26" s="61" customFormat="1" ht="21.75" customHeight="1" thickBot="1" x14ac:dyDescent="0.3">
      <c r="A18" s="53"/>
      <c r="B18" s="54"/>
      <c r="C18" s="55">
        <f>+O12</f>
        <v>0.24</v>
      </c>
      <c r="D18" s="55">
        <v>0</v>
      </c>
      <c r="E18" s="56"/>
      <c r="F18" s="57"/>
      <c r="G18" s="62"/>
      <c r="H18" s="58"/>
      <c r="I18" s="59"/>
      <c r="J18" s="63"/>
      <c r="K18" s="56"/>
      <c r="L18" s="56"/>
      <c r="M18" s="56"/>
      <c r="N18" s="56"/>
      <c r="O18" s="56"/>
      <c r="P18" s="60"/>
      <c r="Q18" s="53"/>
      <c r="R18" s="53"/>
      <c r="S18" s="53"/>
      <c r="T18" s="53"/>
      <c r="U18" s="53"/>
      <c r="V18" s="53"/>
      <c r="W18" s="53"/>
      <c r="X18" s="53"/>
      <c r="Y18" s="53"/>
      <c r="Z18" s="53"/>
    </row>
    <row r="19" spans="1:26" s="61" customFormat="1" ht="13.5" customHeight="1" x14ac:dyDescent="0.25">
      <c r="A19" s="53"/>
      <c r="B19" s="222">
        <v>1</v>
      </c>
      <c r="C19" s="224">
        <f>+C18+$N$12</f>
        <v>0.64</v>
      </c>
      <c r="D19" s="214">
        <v>0.02</v>
      </c>
      <c r="E19" s="214">
        <v>0.01</v>
      </c>
      <c r="F19" s="64" t="s">
        <v>79</v>
      </c>
      <c r="G19" s="65">
        <v>0</v>
      </c>
      <c r="H19" s="66"/>
      <c r="I19" s="67"/>
      <c r="J19" s="68"/>
      <c r="K19" s="214">
        <f>+IF(E19&lt;=0.12,(J21),(IF(E19&lt;0.16,((J20+2*J21+J22)/4),IF(E19&gt;=0.16,((J19+3*J20+2*J21+3*J22+J23)/10)))))</f>
        <v>0</v>
      </c>
      <c r="L19" s="214">
        <f>ROUND(+(D18+D19)/2*(C19-C18),3)</f>
        <v>4.0000000000000001E-3</v>
      </c>
      <c r="M19" s="214">
        <f>ROUND(+K19*L19,4)</f>
        <v>0</v>
      </c>
      <c r="N19" s="217">
        <f>ROUND(+M19/$M$93*100,2)</f>
        <v>0</v>
      </c>
      <c r="O19" s="218"/>
      <c r="P19" s="219"/>
      <c r="Q19" s="53"/>
      <c r="R19" s="53"/>
      <c r="S19" s="53"/>
      <c r="T19" s="53"/>
      <c r="U19" s="53"/>
      <c r="V19" s="53"/>
      <c r="W19" s="53"/>
      <c r="X19" s="53"/>
      <c r="Y19" s="53"/>
      <c r="Z19" s="53"/>
    </row>
    <row r="20" spans="1:26" s="61" customFormat="1" ht="13.5" customHeight="1" x14ac:dyDescent="0.25">
      <c r="A20" s="53"/>
      <c r="B20" s="223"/>
      <c r="C20" s="215"/>
      <c r="D20" s="215"/>
      <c r="E20" s="215"/>
      <c r="F20" s="69" t="s">
        <v>80</v>
      </c>
      <c r="G20" s="70" t="str">
        <f>IF(E19&lt;0.125,"NA",IF(0.125&lt;=E19,(0.2*E19)))</f>
        <v>NA</v>
      </c>
      <c r="H20" s="71"/>
      <c r="I20" s="72"/>
      <c r="J20" s="73"/>
      <c r="K20" s="215"/>
      <c r="L20" s="215"/>
      <c r="M20" s="215"/>
      <c r="N20" s="215"/>
      <c r="O20" s="215"/>
      <c r="P20" s="220"/>
      <c r="Q20" s="53"/>
      <c r="R20" s="53"/>
      <c r="S20" s="53"/>
      <c r="T20" s="53"/>
      <c r="U20" s="53"/>
      <c r="V20" s="53"/>
      <c r="W20" s="53"/>
      <c r="X20" s="53"/>
      <c r="Y20" s="53"/>
      <c r="Z20" s="53"/>
    </row>
    <row r="21" spans="1:26" s="61" customFormat="1" ht="13.5" customHeight="1" x14ac:dyDescent="0.25">
      <c r="A21" s="53"/>
      <c r="B21" s="223"/>
      <c r="C21" s="215"/>
      <c r="D21" s="215"/>
      <c r="E21" s="215"/>
      <c r="F21" s="69" t="s">
        <v>81</v>
      </c>
      <c r="G21" s="70">
        <f>+E19*0.4</f>
        <v>4.0000000000000001E-3</v>
      </c>
      <c r="H21" s="71"/>
      <c r="I21" s="72"/>
      <c r="J21" s="73">
        <v>0</v>
      </c>
      <c r="K21" s="215"/>
      <c r="L21" s="215"/>
      <c r="M21" s="215"/>
      <c r="N21" s="215"/>
      <c r="O21" s="215"/>
      <c r="P21" s="220"/>
      <c r="Q21" s="53"/>
      <c r="R21" s="53"/>
      <c r="S21" s="53"/>
      <c r="T21" s="53"/>
      <c r="U21" s="53"/>
      <c r="V21" s="53"/>
      <c r="W21" s="53"/>
      <c r="X21" s="53"/>
      <c r="Y21" s="53"/>
      <c r="Z21" s="53"/>
    </row>
    <row r="22" spans="1:26" s="61" customFormat="1" ht="13.5" customHeight="1" x14ac:dyDescent="0.25">
      <c r="A22" s="53"/>
      <c r="B22" s="223"/>
      <c r="C22" s="215"/>
      <c r="D22" s="215"/>
      <c r="E22" s="215"/>
      <c r="F22" s="69" t="s">
        <v>82</v>
      </c>
      <c r="G22" s="70" t="str">
        <f>IF(E19&lt;0.125,"NA",IF(0.125&lt;=E19,(0.8*E19)))</f>
        <v>NA</v>
      </c>
      <c r="H22" s="71"/>
      <c r="I22" s="72"/>
      <c r="J22" s="73"/>
      <c r="K22" s="215"/>
      <c r="L22" s="215"/>
      <c r="M22" s="215"/>
      <c r="N22" s="215"/>
      <c r="O22" s="215"/>
      <c r="P22" s="220"/>
      <c r="Q22" s="53"/>
      <c r="R22" s="53"/>
      <c r="S22" s="53"/>
      <c r="T22" s="53"/>
      <c r="U22" s="53"/>
      <c r="V22" s="53"/>
      <c r="W22" s="53"/>
      <c r="X22" s="53"/>
      <c r="Y22" s="53"/>
      <c r="Z22" s="53"/>
    </row>
    <row r="23" spans="1:26" s="61" customFormat="1" ht="13.5" customHeight="1" thickBot="1" x14ac:dyDescent="0.3">
      <c r="A23" s="53"/>
      <c r="B23" s="163"/>
      <c r="C23" s="216"/>
      <c r="D23" s="216"/>
      <c r="E23" s="216"/>
      <c r="F23" s="74" t="s">
        <v>83</v>
      </c>
      <c r="G23" s="75">
        <f>+E19</f>
        <v>0.01</v>
      </c>
      <c r="H23" s="76"/>
      <c r="I23" s="77"/>
      <c r="J23" s="78"/>
      <c r="K23" s="216"/>
      <c r="L23" s="216"/>
      <c r="M23" s="216"/>
      <c r="N23" s="216"/>
      <c r="O23" s="216"/>
      <c r="P23" s="221"/>
      <c r="Q23" s="53"/>
      <c r="R23" s="53"/>
      <c r="S23" s="53"/>
      <c r="T23" s="53"/>
      <c r="U23" s="53"/>
      <c r="V23" s="53"/>
      <c r="W23" s="53"/>
      <c r="X23" s="53"/>
      <c r="Y23" s="53"/>
      <c r="Z23" s="53"/>
    </row>
    <row r="24" spans="1:26" s="61" customFormat="1" ht="13.5" customHeight="1" x14ac:dyDescent="0.25">
      <c r="A24" s="53"/>
      <c r="B24" s="222">
        <v>2</v>
      </c>
      <c r="C24" s="224">
        <f>+C19+$N$12</f>
        <v>1.04</v>
      </c>
      <c r="D24" s="214">
        <v>0.105</v>
      </c>
      <c r="E24" s="214">
        <v>0.104</v>
      </c>
      <c r="F24" s="64" t="s">
        <v>79</v>
      </c>
      <c r="G24" s="65">
        <v>0</v>
      </c>
      <c r="H24" s="66"/>
      <c r="I24" s="67"/>
      <c r="J24" s="68">
        <v>0.02</v>
      </c>
      <c r="K24" s="214">
        <f t="shared" ref="K24" si="0">+IF(E24&lt;=0.12,(J26),(IF(E24&lt;0.16,((J25+2*J26+J27)/4),IF(E24&gt;=0.16,((J24+3*J25+2*J26+3*J27+J28)/10)))))</f>
        <v>2.5000000000000001E-2</v>
      </c>
      <c r="L24" s="214">
        <f>ROUND(+(D19+D24)/2*(C24-C19),3)</f>
        <v>2.5000000000000001E-2</v>
      </c>
      <c r="M24" s="214">
        <f t="shared" ref="M24" si="1">ROUND(+K24*L24,4)</f>
        <v>5.9999999999999995E-4</v>
      </c>
      <c r="N24" s="217">
        <f t="shared" ref="N24" si="2">ROUND(+M24/$M$93*100,2)</f>
        <v>0.31</v>
      </c>
      <c r="O24" s="218"/>
      <c r="P24" s="219"/>
      <c r="Q24" s="53"/>
      <c r="R24" s="53"/>
      <c r="S24" s="53"/>
      <c r="T24" s="53"/>
      <c r="U24" s="53"/>
      <c r="V24" s="53"/>
      <c r="W24" s="53"/>
      <c r="X24" s="53"/>
      <c r="Y24" s="53"/>
      <c r="Z24" s="53"/>
    </row>
    <row r="25" spans="1:26" s="61" customFormat="1" ht="13.5" customHeight="1" x14ac:dyDescent="0.25">
      <c r="A25" s="53"/>
      <c r="B25" s="223"/>
      <c r="C25" s="215"/>
      <c r="D25" s="215"/>
      <c r="E25" s="215"/>
      <c r="F25" s="69" t="s">
        <v>80</v>
      </c>
      <c r="G25" s="70" t="str">
        <f t="shared" ref="G25" si="3">IF(E24&lt;0.125,"NA",IF(0.125&lt;=E24,(0.2*E24)))</f>
        <v>NA</v>
      </c>
      <c r="H25" s="71"/>
      <c r="I25" s="72"/>
      <c r="J25" s="73"/>
      <c r="K25" s="215"/>
      <c r="L25" s="215"/>
      <c r="M25" s="215"/>
      <c r="N25" s="215"/>
      <c r="O25" s="215"/>
      <c r="P25" s="220"/>
      <c r="Q25" s="53"/>
      <c r="R25" s="53"/>
      <c r="S25" s="53"/>
      <c r="T25" s="53"/>
      <c r="U25" s="53"/>
      <c r="V25" s="53"/>
      <c r="W25" s="53"/>
      <c r="X25" s="53"/>
      <c r="Y25" s="53"/>
      <c r="Z25" s="53"/>
    </row>
    <row r="26" spans="1:26" s="61" customFormat="1" ht="13.5" customHeight="1" x14ac:dyDescent="0.25">
      <c r="A26" s="53"/>
      <c r="B26" s="223"/>
      <c r="C26" s="215"/>
      <c r="D26" s="215"/>
      <c r="E26" s="215"/>
      <c r="F26" s="69" t="s">
        <v>81</v>
      </c>
      <c r="G26" s="70">
        <f t="shared" ref="G26" si="4">+E24*0.4</f>
        <v>4.1599999999999998E-2</v>
      </c>
      <c r="H26" s="71"/>
      <c r="I26" s="72"/>
      <c r="J26" s="73">
        <v>2.5000000000000001E-2</v>
      </c>
      <c r="K26" s="215"/>
      <c r="L26" s="215"/>
      <c r="M26" s="215"/>
      <c r="N26" s="215"/>
      <c r="O26" s="215"/>
      <c r="P26" s="220"/>
      <c r="Q26" s="53"/>
      <c r="R26" s="53"/>
      <c r="S26" s="53"/>
      <c r="T26" s="53"/>
      <c r="U26" s="53"/>
      <c r="V26" s="53"/>
      <c r="W26" s="53"/>
      <c r="X26" s="53"/>
      <c r="Y26" s="53"/>
      <c r="Z26" s="53"/>
    </row>
    <row r="27" spans="1:26" s="61" customFormat="1" ht="13.5" customHeight="1" x14ac:dyDescent="0.25">
      <c r="A27" s="53"/>
      <c r="B27" s="223"/>
      <c r="C27" s="215"/>
      <c r="D27" s="215"/>
      <c r="E27" s="215"/>
      <c r="F27" s="69" t="s">
        <v>82</v>
      </c>
      <c r="G27" s="70" t="str">
        <f t="shared" ref="G27" si="5">IF(E24&lt;0.125,"NA",IF(0.125&lt;=E24,(0.8*E24)))</f>
        <v>NA</v>
      </c>
      <c r="H27" s="71"/>
      <c r="I27" s="72"/>
      <c r="J27" s="73"/>
      <c r="K27" s="215"/>
      <c r="L27" s="215"/>
      <c r="M27" s="215"/>
      <c r="N27" s="215"/>
      <c r="O27" s="215"/>
      <c r="P27" s="220"/>
      <c r="Q27" s="53"/>
      <c r="R27" s="53"/>
      <c r="S27" s="53"/>
      <c r="T27" s="53"/>
      <c r="U27" s="53"/>
      <c r="V27" s="53"/>
      <c r="W27" s="53"/>
      <c r="X27" s="53"/>
      <c r="Y27" s="53"/>
      <c r="Z27" s="53"/>
    </row>
    <row r="28" spans="1:26" s="61" customFormat="1" ht="13.5" customHeight="1" thickBot="1" x14ac:dyDescent="0.3">
      <c r="A28" s="53"/>
      <c r="B28" s="163"/>
      <c r="C28" s="216"/>
      <c r="D28" s="216"/>
      <c r="E28" s="216"/>
      <c r="F28" s="74" t="s">
        <v>83</v>
      </c>
      <c r="G28" s="75">
        <f t="shared" ref="G28" si="6">+E24</f>
        <v>0.104</v>
      </c>
      <c r="H28" s="76"/>
      <c r="I28" s="77"/>
      <c r="J28" s="78">
        <v>2.4E-2</v>
      </c>
      <c r="K28" s="216"/>
      <c r="L28" s="216"/>
      <c r="M28" s="216"/>
      <c r="N28" s="216"/>
      <c r="O28" s="216"/>
      <c r="P28" s="221"/>
      <c r="Q28" s="53"/>
      <c r="R28" s="53"/>
      <c r="S28" s="53"/>
      <c r="T28" s="53"/>
      <c r="U28" s="53"/>
      <c r="V28" s="53"/>
      <c r="W28" s="53"/>
      <c r="X28" s="53"/>
      <c r="Y28" s="53"/>
      <c r="Z28" s="53"/>
    </row>
    <row r="29" spans="1:26" s="61" customFormat="1" ht="13.5" customHeight="1" x14ac:dyDescent="0.25">
      <c r="A29" s="53"/>
      <c r="B29" s="222">
        <v>3</v>
      </c>
      <c r="C29" s="224">
        <f>+C24+$N$12</f>
        <v>1.44</v>
      </c>
      <c r="D29" s="214">
        <v>0.105</v>
      </c>
      <c r="E29" s="214">
        <v>0.108</v>
      </c>
      <c r="F29" s="64" t="s">
        <v>79</v>
      </c>
      <c r="G29" s="65">
        <v>0</v>
      </c>
      <c r="H29" s="66"/>
      <c r="I29" s="67"/>
      <c r="J29" s="68">
        <v>0.13500000000000001</v>
      </c>
      <c r="K29" s="214">
        <f t="shared" ref="K29" si="7">+IF(E29&lt;=0.12,(J31),(IF(E29&lt;0.16,((J30+2*J31+J32)/4),IF(E29&gt;=0.16,((J29+3*J30+2*J31+3*J32+J33)/10)))))</f>
        <v>0.16700000000000001</v>
      </c>
      <c r="L29" s="214">
        <f>ROUND(+(D24+D29)/2*(C29-C24),3)</f>
        <v>4.2000000000000003E-2</v>
      </c>
      <c r="M29" s="214">
        <f t="shared" ref="M29" si="8">ROUND(+K29*L29,4)</f>
        <v>7.0000000000000001E-3</v>
      </c>
      <c r="N29" s="217">
        <f t="shared" ref="N29" si="9">ROUND(+M29/$M$93*100,2)</f>
        <v>3.59</v>
      </c>
      <c r="O29" s="218"/>
      <c r="P29" s="219"/>
      <c r="Q29" s="53"/>
      <c r="R29" s="53"/>
      <c r="S29" s="53"/>
      <c r="T29" s="53"/>
      <c r="U29" s="53"/>
      <c r="V29" s="53"/>
      <c r="W29" s="53"/>
      <c r="X29" s="53"/>
      <c r="Y29" s="53"/>
      <c r="Z29" s="53"/>
    </row>
    <row r="30" spans="1:26" s="61" customFormat="1" ht="13.5" customHeight="1" x14ac:dyDescent="0.25">
      <c r="A30" s="53"/>
      <c r="B30" s="223"/>
      <c r="C30" s="215"/>
      <c r="D30" s="215"/>
      <c r="E30" s="215"/>
      <c r="F30" s="69" t="s">
        <v>80</v>
      </c>
      <c r="G30" s="70" t="str">
        <f t="shared" ref="G30" si="10">IF(E29&lt;0.125,"NA",IF(0.125&lt;=E29,(0.2*E29)))</f>
        <v>NA</v>
      </c>
      <c r="H30" s="71"/>
      <c r="I30" s="72"/>
      <c r="J30" s="73"/>
      <c r="K30" s="215"/>
      <c r="L30" s="215"/>
      <c r="M30" s="215"/>
      <c r="N30" s="215"/>
      <c r="O30" s="215"/>
      <c r="P30" s="220"/>
      <c r="Q30" s="53"/>
      <c r="R30" s="53"/>
      <c r="S30" s="53"/>
      <c r="T30" s="53"/>
      <c r="U30" s="53"/>
      <c r="V30" s="53"/>
      <c r="W30" s="53"/>
      <c r="X30" s="53"/>
      <c r="Y30" s="53"/>
      <c r="Z30" s="53"/>
    </row>
    <row r="31" spans="1:26" s="61" customFormat="1" ht="13.5" customHeight="1" x14ac:dyDescent="0.25">
      <c r="A31" s="53"/>
      <c r="B31" s="223"/>
      <c r="C31" s="215"/>
      <c r="D31" s="215"/>
      <c r="E31" s="215"/>
      <c r="F31" s="69" t="s">
        <v>81</v>
      </c>
      <c r="G31" s="70">
        <f t="shared" ref="G31" si="11">+E29*0.4</f>
        <v>4.3200000000000002E-2</v>
      </c>
      <c r="H31" s="71"/>
      <c r="I31" s="72"/>
      <c r="J31" s="73">
        <v>0.16700000000000001</v>
      </c>
      <c r="K31" s="215"/>
      <c r="L31" s="215"/>
      <c r="M31" s="215"/>
      <c r="N31" s="215"/>
      <c r="O31" s="215"/>
      <c r="P31" s="220"/>
      <c r="Q31" s="53"/>
      <c r="R31" s="53"/>
      <c r="S31" s="53"/>
      <c r="T31" s="53"/>
      <c r="U31" s="53"/>
      <c r="V31" s="53"/>
      <c r="W31" s="53"/>
      <c r="X31" s="53"/>
      <c r="Y31" s="53"/>
      <c r="Z31" s="53"/>
    </row>
    <row r="32" spans="1:26" s="61" customFormat="1" ht="13.5" customHeight="1" x14ac:dyDescent="0.25">
      <c r="A32" s="53"/>
      <c r="B32" s="223"/>
      <c r="C32" s="215"/>
      <c r="D32" s="215"/>
      <c r="E32" s="215"/>
      <c r="F32" s="69" t="s">
        <v>82</v>
      </c>
      <c r="G32" s="70" t="str">
        <f t="shared" ref="G32" si="12">IF(E29&lt;0.125,"NA",IF(0.125&lt;=E29,(0.8*E29)))</f>
        <v>NA</v>
      </c>
      <c r="H32" s="71"/>
      <c r="I32" s="72"/>
      <c r="J32" s="73"/>
      <c r="K32" s="215"/>
      <c r="L32" s="215"/>
      <c r="M32" s="215"/>
      <c r="N32" s="215"/>
      <c r="O32" s="215"/>
      <c r="P32" s="220"/>
      <c r="Q32" s="53"/>
      <c r="R32" s="53"/>
      <c r="S32" s="53"/>
      <c r="T32" s="53"/>
      <c r="U32" s="53"/>
      <c r="V32" s="53"/>
      <c r="W32" s="53"/>
      <c r="X32" s="53"/>
      <c r="Y32" s="53"/>
      <c r="Z32" s="53"/>
    </row>
    <row r="33" spans="1:26" s="61" customFormat="1" ht="13.5" customHeight="1" thickBot="1" x14ac:dyDescent="0.3">
      <c r="A33" s="53"/>
      <c r="B33" s="163"/>
      <c r="C33" s="216"/>
      <c r="D33" s="216"/>
      <c r="E33" s="216"/>
      <c r="F33" s="74" t="s">
        <v>83</v>
      </c>
      <c r="G33" s="75">
        <f t="shared" ref="G33" si="13">+E29</f>
        <v>0.108</v>
      </c>
      <c r="H33" s="76"/>
      <c r="I33" s="77"/>
      <c r="J33" s="78">
        <v>0.16500000000000001</v>
      </c>
      <c r="K33" s="216"/>
      <c r="L33" s="216"/>
      <c r="M33" s="216"/>
      <c r="N33" s="216"/>
      <c r="O33" s="216"/>
      <c r="P33" s="221"/>
      <c r="Q33" s="53"/>
      <c r="R33" s="53"/>
      <c r="S33" s="53"/>
      <c r="T33" s="53"/>
      <c r="U33" s="53"/>
      <c r="V33" s="53"/>
      <c r="W33" s="53"/>
      <c r="X33" s="53"/>
      <c r="Y33" s="53"/>
      <c r="Z33" s="53"/>
    </row>
    <row r="34" spans="1:26" s="61" customFormat="1" ht="13.5" customHeight="1" x14ac:dyDescent="0.25">
      <c r="A34" s="53"/>
      <c r="B34" s="222">
        <v>4</v>
      </c>
      <c r="C34" s="224">
        <f>+C29+$N$12</f>
        <v>1.8399999999999999</v>
      </c>
      <c r="D34" s="214">
        <v>0.19500000000000001</v>
      </c>
      <c r="E34" s="214">
        <v>0.22500000000000001</v>
      </c>
      <c r="F34" s="64" t="s">
        <v>79</v>
      </c>
      <c r="G34" s="65">
        <v>0</v>
      </c>
      <c r="H34" s="66"/>
      <c r="I34" s="67"/>
      <c r="J34" s="68">
        <v>0.17699999999999999</v>
      </c>
      <c r="K34" s="214">
        <f t="shared" ref="K34" si="14">+IF(E34&lt;=0.12,(J36),(IF(E34&lt;0.16,((J35+2*J36+J37)/4),IF(E34&gt;=0.16,((J34+3*J35+2*J36+3*J37+J38)/10)))))</f>
        <v>0.50630000000000008</v>
      </c>
      <c r="L34" s="214">
        <f t="shared" ref="L34" si="15">ROUND(+(D29+D34)/2*(C34-C29),3)</f>
        <v>0.06</v>
      </c>
      <c r="M34" s="214">
        <f t="shared" ref="M34" si="16">ROUND(+K34*L34,4)</f>
        <v>3.04E-2</v>
      </c>
      <c r="N34" s="217">
        <f t="shared" ref="N34" si="17">ROUND(+M34/$M$93*100,2)</f>
        <v>15.6</v>
      </c>
      <c r="O34" s="218"/>
      <c r="P34" s="219"/>
      <c r="Q34" s="53"/>
      <c r="R34" s="53"/>
      <c r="S34" s="53"/>
      <c r="T34" s="53"/>
      <c r="U34" s="53"/>
      <c r="V34" s="53"/>
      <c r="W34" s="53"/>
      <c r="X34" s="53"/>
      <c r="Y34" s="53"/>
      <c r="Z34" s="53"/>
    </row>
    <row r="35" spans="1:26" s="61" customFormat="1" ht="13.5" customHeight="1" x14ac:dyDescent="0.25">
      <c r="A35" s="53"/>
      <c r="B35" s="223"/>
      <c r="C35" s="215"/>
      <c r="D35" s="215"/>
      <c r="E35" s="215"/>
      <c r="F35" s="69" t="s">
        <v>80</v>
      </c>
      <c r="G35" s="70">
        <f t="shared" ref="G35" si="18">IF(E34&lt;0.125,"NA",IF(0.125&lt;=E34,(0.2*E34)))</f>
        <v>4.5000000000000005E-2</v>
      </c>
      <c r="H35" s="71"/>
      <c r="I35" s="72"/>
      <c r="J35" s="73">
        <v>0.28699999999999998</v>
      </c>
      <c r="K35" s="215"/>
      <c r="L35" s="215"/>
      <c r="M35" s="215"/>
      <c r="N35" s="215"/>
      <c r="O35" s="215"/>
      <c r="P35" s="220"/>
      <c r="Q35" s="53"/>
      <c r="R35" s="53"/>
      <c r="S35" s="53"/>
      <c r="T35" s="53"/>
      <c r="U35" s="53"/>
      <c r="V35" s="53"/>
      <c r="W35" s="53"/>
      <c r="X35" s="53"/>
      <c r="Y35" s="53"/>
      <c r="Z35" s="53"/>
    </row>
    <row r="36" spans="1:26" s="61" customFormat="1" ht="13.5" customHeight="1" x14ac:dyDescent="0.25">
      <c r="A36" s="53"/>
      <c r="B36" s="223"/>
      <c r="C36" s="215"/>
      <c r="D36" s="215"/>
      <c r="E36" s="215"/>
      <c r="F36" s="69" t="s">
        <v>81</v>
      </c>
      <c r="G36" s="70">
        <f t="shared" ref="G36" si="19">+E34*0.4</f>
        <v>9.0000000000000011E-2</v>
      </c>
      <c r="H36" s="71"/>
      <c r="I36" s="72"/>
      <c r="J36" s="73">
        <v>0.441</v>
      </c>
      <c r="K36" s="215"/>
      <c r="L36" s="215"/>
      <c r="M36" s="215"/>
      <c r="N36" s="215"/>
      <c r="O36" s="215"/>
      <c r="P36" s="220"/>
      <c r="Q36" s="53"/>
      <c r="R36" s="53"/>
      <c r="S36" s="53"/>
      <c r="T36" s="53"/>
      <c r="U36" s="53"/>
      <c r="V36" s="53"/>
      <c r="W36" s="53"/>
      <c r="X36" s="53"/>
      <c r="Y36" s="53"/>
      <c r="Z36" s="53"/>
    </row>
    <row r="37" spans="1:26" s="61" customFormat="1" ht="13.5" customHeight="1" x14ac:dyDescent="0.25">
      <c r="A37" s="53"/>
      <c r="B37" s="223"/>
      <c r="C37" s="215"/>
      <c r="D37" s="215"/>
      <c r="E37" s="215"/>
      <c r="F37" s="69" t="s">
        <v>82</v>
      </c>
      <c r="G37" s="70">
        <f t="shared" ref="G37" si="20">IF(E34&lt;0.125,"NA",IF(0.125&lt;=E34,(0.8*E34)))</f>
        <v>0.18000000000000002</v>
      </c>
      <c r="H37" s="71"/>
      <c r="I37" s="72"/>
      <c r="J37" s="73">
        <v>0.78300000000000003</v>
      </c>
      <c r="K37" s="215"/>
      <c r="L37" s="215"/>
      <c r="M37" s="215"/>
      <c r="N37" s="215"/>
      <c r="O37" s="215"/>
      <c r="P37" s="220"/>
      <c r="Q37" s="53"/>
      <c r="R37" s="53"/>
      <c r="S37" s="53"/>
      <c r="T37" s="53"/>
      <c r="U37" s="53"/>
      <c r="V37" s="53"/>
      <c r="W37" s="53"/>
      <c r="X37" s="53"/>
      <c r="Y37" s="53"/>
      <c r="Z37" s="53"/>
    </row>
    <row r="38" spans="1:26" s="61" customFormat="1" ht="13.5" customHeight="1" thickBot="1" x14ac:dyDescent="0.3">
      <c r="A38" s="53"/>
      <c r="B38" s="163"/>
      <c r="C38" s="216"/>
      <c r="D38" s="216"/>
      <c r="E38" s="216"/>
      <c r="F38" s="74" t="s">
        <v>83</v>
      </c>
      <c r="G38" s="75">
        <f t="shared" ref="G38" si="21">+E34</f>
        <v>0.22500000000000001</v>
      </c>
      <c r="H38" s="76"/>
      <c r="I38" s="77"/>
      <c r="J38" s="78">
        <v>0.79400000000000004</v>
      </c>
      <c r="K38" s="216"/>
      <c r="L38" s="216"/>
      <c r="M38" s="216"/>
      <c r="N38" s="216"/>
      <c r="O38" s="216"/>
      <c r="P38" s="221"/>
      <c r="Q38" s="53"/>
      <c r="R38" s="53"/>
      <c r="S38" s="53"/>
      <c r="T38" s="53"/>
      <c r="U38" s="53"/>
      <c r="V38" s="53"/>
      <c r="W38" s="53"/>
      <c r="X38" s="53"/>
      <c r="Y38" s="53"/>
      <c r="Z38" s="53"/>
    </row>
    <row r="39" spans="1:26" s="61" customFormat="1" ht="13.5" customHeight="1" x14ac:dyDescent="0.25">
      <c r="A39" s="53"/>
      <c r="B39" s="222">
        <v>5</v>
      </c>
      <c r="C39" s="224">
        <f>+C34+$N$12</f>
        <v>2.2399999999999998</v>
      </c>
      <c r="D39" s="214">
        <v>0.42899999999999999</v>
      </c>
      <c r="E39" s="214">
        <v>0.182</v>
      </c>
      <c r="F39" s="64" t="s">
        <v>79</v>
      </c>
      <c r="G39" s="65">
        <v>0</v>
      </c>
      <c r="H39" s="66"/>
      <c r="I39" s="67"/>
      <c r="J39" s="68">
        <v>0.51600000000000001</v>
      </c>
      <c r="K39" s="214">
        <f t="shared" ref="K39" si="22">+IF(E39&lt;=0.12,(J41),(IF(E39&lt;0.16,((J40+2*J41+J42)/4),IF(E39&gt;=0.16,((J39+3*J40+2*J41+3*J42+J43)/10)))))</f>
        <v>0.61139999999999994</v>
      </c>
      <c r="L39" s="214">
        <f>ROUND(+(D34+D39)/2*(C39-C34),3)</f>
        <v>0.125</v>
      </c>
      <c r="M39" s="214">
        <f t="shared" ref="M39" si="23">ROUND(+K39*L39,4)</f>
        <v>7.6399999999999996E-2</v>
      </c>
      <c r="N39" s="217">
        <f t="shared" ref="N39" si="24">ROUND(+M39/$M$93*100,2)</f>
        <v>39.200000000000003</v>
      </c>
      <c r="O39" s="218"/>
      <c r="P39" s="219"/>
      <c r="Q39" s="53"/>
      <c r="R39" s="53"/>
      <c r="S39" s="53"/>
      <c r="T39" s="53"/>
      <c r="U39" s="53"/>
      <c r="V39" s="53"/>
      <c r="W39" s="53"/>
      <c r="X39" s="53"/>
      <c r="Y39" s="53"/>
      <c r="Z39" s="53"/>
    </row>
    <row r="40" spans="1:26" s="61" customFormat="1" ht="13.5" customHeight="1" x14ac:dyDescent="0.25">
      <c r="A40" s="53"/>
      <c r="B40" s="223"/>
      <c r="C40" s="215"/>
      <c r="D40" s="215"/>
      <c r="E40" s="215"/>
      <c r="F40" s="69" t="s">
        <v>80</v>
      </c>
      <c r="G40" s="70">
        <f t="shared" ref="G40" si="25">IF(E39&lt;0.125,"NA",IF(0.125&lt;=E39,(0.2*E39)))</f>
        <v>3.6400000000000002E-2</v>
      </c>
      <c r="H40" s="71"/>
      <c r="I40" s="72"/>
      <c r="J40" s="73">
        <v>0.183</v>
      </c>
      <c r="K40" s="215"/>
      <c r="L40" s="215"/>
      <c r="M40" s="215"/>
      <c r="N40" s="215"/>
      <c r="O40" s="215"/>
      <c r="P40" s="220"/>
      <c r="Q40" s="53"/>
      <c r="R40" s="53"/>
      <c r="S40" s="53"/>
      <c r="T40" s="53"/>
      <c r="U40" s="53"/>
      <c r="V40" s="53"/>
      <c r="W40" s="53"/>
      <c r="X40" s="53"/>
      <c r="Y40" s="53"/>
      <c r="Z40" s="53"/>
    </row>
    <row r="41" spans="1:26" s="61" customFormat="1" ht="13.5" customHeight="1" x14ac:dyDescent="0.25">
      <c r="A41" s="53"/>
      <c r="B41" s="223"/>
      <c r="C41" s="215"/>
      <c r="D41" s="215"/>
      <c r="E41" s="215"/>
      <c r="F41" s="69" t="s">
        <v>81</v>
      </c>
      <c r="G41" s="70">
        <f t="shared" ref="G41" si="26">+E39*0.4</f>
        <v>7.2800000000000004E-2</v>
      </c>
      <c r="H41" s="71"/>
      <c r="I41" s="72"/>
      <c r="J41" s="73">
        <v>0.71199999999999997</v>
      </c>
      <c r="K41" s="215"/>
      <c r="L41" s="215"/>
      <c r="M41" s="215"/>
      <c r="N41" s="215"/>
      <c r="O41" s="215"/>
      <c r="P41" s="220"/>
      <c r="Q41" s="53"/>
      <c r="R41" s="53"/>
      <c r="S41" s="53"/>
      <c r="T41" s="53"/>
      <c r="U41" s="53"/>
      <c r="V41" s="53"/>
      <c r="W41" s="53"/>
      <c r="X41" s="53"/>
      <c r="Y41" s="53"/>
      <c r="Z41" s="53"/>
    </row>
    <row r="42" spans="1:26" s="61" customFormat="1" ht="13.5" customHeight="1" x14ac:dyDescent="0.25">
      <c r="A42" s="53"/>
      <c r="B42" s="223"/>
      <c r="C42" s="215"/>
      <c r="D42" s="215"/>
      <c r="E42" s="215"/>
      <c r="F42" s="69" t="s">
        <v>82</v>
      </c>
      <c r="G42" s="70">
        <f t="shared" ref="G42" si="27">IF(E39&lt;0.125,"NA",IF(0.125&lt;=E39,(0.8*E39)))</f>
        <v>0.14560000000000001</v>
      </c>
      <c r="H42" s="71"/>
      <c r="I42" s="72"/>
      <c r="J42" s="73">
        <v>0.89800000000000002</v>
      </c>
      <c r="K42" s="215"/>
      <c r="L42" s="215"/>
      <c r="M42" s="215"/>
      <c r="N42" s="215"/>
      <c r="O42" s="215"/>
      <c r="P42" s="220"/>
      <c r="Q42" s="53"/>
      <c r="R42" s="53"/>
      <c r="S42" s="53"/>
      <c r="T42" s="53"/>
      <c r="U42" s="53"/>
      <c r="V42" s="53"/>
      <c r="W42" s="53"/>
      <c r="X42" s="53"/>
      <c r="Y42" s="53"/>
      <c r="Z42" s="53"/>
    </row>
    <row r="43" spans="1:26" s="61" customFormat="1" ht="13.5" customHeight="1" thickBot="1" x14ac:dyDescent="0.3">
      <c r="A43" s="53"/>
      <c r="B43" s="163"/>
      <c r="C43" s="216"/>
      <c r="D43" s="216"/>
      <c r="E43" s="216"/>
      <c r="F43" s="74" t="s">
        <v>83</v>
      </c>
      <c r="G43" s="75">
        <f t="shared" ref="G43" si="28">+E39</f>
        <v>0.182</v>
      </c>
      <c r="H43" s="76"/>
      <c r="I43" s="77"/>
      <c r="J43" s="78">
        <v>0.93100000000000005</v>
      </c>
      <c r="K43" s="216"/>
      <c r="L43" s="216"/>
      <c r="M43" s="216"/>
      <c r="N43" s="216"/>
      <c r="O43" s="216"/>
      <c r="P43" s="221"/>
      <c r="Q43" s="53"/>
      <c r="R43" s="53"/>
      <c r="S43" s="53"/>
      <c r="T43" s="53"/>
      <c r="U43" s="53"/>
      <c r="V43" s="53"/>
      <c r="W43" s="53"/>
      <c r="X43" s="53"/>
      <c r="Y43" s="53"/>
      <c r="Z43" s="53"/>
    </row>
    <row r="44" spans="1:26" s="61" customFormat="1" ht="13.5" customHeight="1" x14ac:dyDescent="0.25">
      <c r="A44" s="53"/>
      <c r="B44" s="222">
        <v>6</v>
      </c>
      <c r="C44" s="224">
        <f>+C39+$N$12</f>
        <v>2.6399999999999997</v>
      </c>
      <c r="D44" s="214">
        <v>0.13500000000000001</v>
      </c>
      <c r="E44" s="214">
        <v>0.34</v>
      </c>
      <c r="F44" s="64" t="s">
        <v>79</v>
      </c>
      <c r="G44" s="65">
        <v>0</v>
      </c>
      <c r="H44" s="66"/>
      <c r="I44" s="67"/>
      <c r="J44" s="68">
        <v>5.6000000000000001E-2</v>
      </c>
      <c r="K44" s="214">
        <f>+IF(E44&lt;=0.12,(J46),(IF(E44&lt;0.16,((J45+2*J46+J47)/4),IF(E44&gt;=0.16,((J44+3*J45+2*J46+3*J47+J48)/10)))))</f>
        <v>0.11599999999999999</v>
      </c>
      <c r="L44" s="214">
        <f>ROUND(+(D39+D44)/2*(C44-C39),3)</f>
        <v>0.113</v>
      </c>
      <c r="M44" s="214">
        <f>ROUND(+K44*L44,4)</f>
        <v>1.3100000000000001E-2</v>
      </c>
      <c r="N44" s="217">
        <f>ROUND(+M44/$M$93*100,2)</f>
        <v>6.72</v>
      </c>
      <c r="O44" s="218"/>
      <c r="P44" s="219"/>
      <c r="Q44" s="53"/>
      <c r="R44" s="53"/>
      <c r="S44" s="53"/>
      <c r="T44" s="53"/>
      <c r="U44" s="53"/>
      <c r="V44" s="53"/>
      <c r="W44" s="53"/>
      <c r="X44" s="53"/>
      <c r="Y44" s="53"/>
      <c r="Z44" s="53"/>
    </row>
    <row r="45" spans="1:26" s="61" customFormat="1" ht="13.5" customHeight="1" x14ac:dyDescent="0.25">
      <c r="A45" s="53"/>
      <c r="B45" s="223"/>
      <c r="C45" s="215"/>
      <c r="D45" s="215"/>
      <c r="E45" s="215"/>
      <c r="F45" s="69" t="s">
        <v>80</v>
      </c>
      <c r="G45" s="70">
        <f t="shared" ref="G45" si="29">IF(E44&lt;0.125,"NA",IF(0.125&lt;=E44,(0.2*E44)))</f>
        <v>6.8000000000000005E-2</v>
      </c>
      <c r="H45" s="71"/>
      <c r="I45" s="72"/>
      <c r="J45" s="73">
        <v>8.7999999999999995E-2</v>
      </c>
      <c r="K45" s="215"/>
      <c r="L45" s="215"/>
      <c r="M45" s="215"/>
      <c r="N45" s="215"/>
      <c r="O45" s="215"/>
      <c r="P45" s="220"/>
      <c r="Q45" s="53"/>
      <c r="R45" s="53"/>
      <c r="S45" s="53"/>
      <c r="T45" s="53"/>
      <c r="U45" s="53"/>
      <c r="V45" s="53"/>
      <c r="W45" s="53"/>
      <c r="X45" s="53"/>
      <c r="Y45" s="53"/>
      <c r="Z45" s="53"/>
    </row>
    <row r="46" spans="1:26" s="61" customFormat="1" ht="13.5" customHeight="1" x14ac:dyDescent="0.25">
      <c r="A46" s="53"/>
      <c r="B46" s="223"/>
      <c r="C46" s="215"/>
      <c r="D46" s="215"/>
      <c r="E46" s="215"/>
      <c r="F46" s="69" t="s">
        <v>81</v>
      </c>
      <c r="G46" s="70">
        <f t="shared" ref="G46" si="30">+E44*0.4</f>
        <v>0.13600000000000001</v>
      </c>
      <c r="H46" s="71"/>
      <c r="I46" s="72"/>
      <c r="J46" s="73">
        <v>9.2999999999999999E-2</v>
      </c>
      <c r="K46" s="215"/>
      <c r="L46" s="215"/>
      <c r="M46" s="215"/>
      <c r="N46" s="215"/>
      <c r="O46" s="215"/>
      <c r="P46" s="220"/>
      <c r="Q46" s="53"/>
      <c r="R46" s="53"/>
      <c r="S46" s="53"/>
      <c r="T46" s="53"/>
      <c r="U46" s="53"/>
      <c r="V46" s="53"/>
      <c r="W46" s="53"/>
      <c r="X46" s="53"/>
      <c r="Y46" s="53"/>
      <c r="Z46" s="53"/>
    </row>
    <row r="47" spans="1:26" s="61" customFormat="1" ht="13.5" customHeight="1" x14ac:dyDescent="0.25">
      <c r="A47" s="53"/>
      <c r="B47" s="223"/>
      <c r="C47" s="215"/>
      <c r="D47" s="215"/>
      <c r="E47" s="215"/>
      <c r="F47" s="69" t="s">
        <v>82</v>
      </c>
      <c r="G47" s="70">
        <f t="shared" ref="G47" si="31">IF(E44&lt;0.125,"NA",IF(0.125&lt;=E44,(0.8*E44)))</f>
        <v>0.27200000000000002</v>
      </c>
      <c r="H47" s="71"/>
      <c r="I47" s="72"/>
      <c r="J47" s="73">
        <v>0.16600000000000001</v>
      </c>
      <c r="K47" s="215"/>
      <c r="L47" s="215"/>
      <c r="M47" s="215"/>
      <c r="N47" s="215"/>
      <c r="O47" s="215"/>
      <c r="P47" s="220"/>
      <c r="Q47" s="53"/>
      <c r="R47" s="53"/>
      <c r="S47" s="53"/>
      <c r="T47" s="53"/>
      <c r="U47" s="53"/>
      <c r="V47" s="53"/>
      <c r="W47" s="53"/>
      <c r="X47" s="53"/>
      <c r="Y47" s="53"/>
      <c r="Z47" s="53"/>
    </row>
    <row r="48" spans="1:26" s="61" customFormat="1" ht="13.5" customHeight="1" thickBot="1" x14ac:dyDescent="0.3">
      <c r="A48" s="53"/>
      <c r="B48" s="163"/>
      <c r="C48" s="216"/>
      <c r="D48" s="216"/>
      <c r="E48" s="216"/>
      <c r="F48" s="74" t="s">
        <v>83</v>
      </c>
      <c r="G48" s="75">
        <f t="shared" ref="G48" si="32">+E44</f>
        <v>0.34</v>
      </c>
      <c r="H48" s="76"/>
      <c r="I48" s="77"/>
      <c r="J48" s="78">
        <v>0.156</v>
      </c>
      <c r="K48" s="216"/>
      <c r="L48" s="216"/>
      <c r="M48" s="216"/>
      <c r="N48" s="216"/>
      <c r="O48" s="216"/>
      <c r="P48" s="221"/>
      <c r="Q48" s="53"/>
      <c r="R48" s="53"/>
      <c r="S48" s="53"/>
      <c r="T48" s="53"/>
      <c r="U48" s="53"/>
      <c r="V48" s="53"/>
      <c r="W48" s="53"/>
      <c r="X48" s="53"/>
      <c r="Y48" s="53"/>
      <c r="Z48" s="53"/>
    </row>
    <row r="49" spans="1:26" s="61" customFormat="1" ht="13.5" customHeight="1" x14ac:dyDescent="0.25">
      <c r="A49" s="53"/>
      <c r="B49" s="222">
        <v>7</v>
      </c>
      <c r="C49" s="224">
        <f>+C44+$N$12</f>
        <v>3.0399999999999996</v>
      </c>
      <c r="D49" s="214">
        <v>7.0000000000000007E-2</v>
      </c>
      <c r="E49" s="214">
        <v>0.36399999999999999</v>
      </c>
      <c r="F49" s="64" t="s">
        <v>79</v>
      </c>
      <c r="G49" s="65">
        <v>0</v>
      </c>
      <c r="H49" s="66"/>
      <c r="I49" s="67"/>
      <c r="J49" s="68">
        <v>6.7000000000000004E-2</v>
      </c>
      <c r="K49" s="214">
        <f t="shared" ref="K49" si="33">+IF(E49&lt;=0.12,(J51),(IF(E49&lt;0.16,((J50+2*J51+J52)/4),IF(E49&gt;=0.16,((J49+3*J50+2*J51+3*J52+J53)/10)))))</f>
        <v>0.31840000000000002</v>
      </c>
      <c r="L49" s="214">
        <f t="shared" ref="L49" si="34">ROUND(+(D44+D49)/2*(C49-C44),3)</f>
        <v>4.1000000000000002E-2</v>
      </c>
      <c r="M49" s="214">
        <f t="shared" ref="M49" si="35">ROUND(+K49*L49,4)</f>
        <v>1.3100000000000001E-2</v>
      </c>
      <c r="N49" s="217">
        <f t="shared" ref="N49" si="36">ROUND(+M49/$M$93*100,2)</f>
        <v>6.72</v>
      </c>
      <c r="O49" s="218"/>
      <c r="P49" s="219"/>
      <c r="Q49" s="53"/>
      <c r="R49" s="53"/>
      <c r="S49" s="53"/>
      <c r="T49" s="53"/>
      <c r="U49" s="53"/>
      <c r="V49" s="53"/>
      <c r="W49" s="53"/>
      <c r="X49" s="53"/>
      <c r="Y49" s="53"/>
      <c r="Z49" s="53"/>
    </row>
    <row r="50" spans="1:26" s="61" customFormat="1" ht="13.5" customHeight="1" x14ac:dyDescent="0.25">
      <c r="A50" s="53"/>
      <c r="B50" s="223"/>
      <c r="C50" s="215"/>
      <c r="D50" s="215"/>
      <c r="E50" s="215"/>
      <c r="F50" s="69" t="s">
        <v>80</v>
      </c>
      <c r="G50" s="70">
        <f t="shared" ref="G50" si="37">IF(E49&lt;0.125,"NA",IF(0.125&lt;=E49,(0.2*E49)))</f>
        <v>7.2800000000000004E-2</v>
      </c>
      <c r="H50" s="71"/>
      <c r="I50" s="72"/>
      <c r="J50" s="73">
        <v>0.20300000000000001</v>
      </c>
      <c r="K50" s="215"/>
      <c r="L50" s="215"/>
      <c r="M50" s="215"/>
      <c r="N50" s="215"/>
      <c r="O50" s="215"/>
      <c r="P50" s="220"/>
      <c r="Q50" s="53"/>
      <c r="R50" s="53"/>
      <c r="S50" s="53"/>
      <c r="T50" s="53"/>
      <c r="U50" s="53"/>
      <c r="V50" s="53"/>
      <c r="W50" s="53"/>
      <c r="X50" s="53"/>
      <c r="Y50" s="53"/>
      <c r="Z50" s="53"/>
    </row>
    <row r="51" spans="1:26" s="61" customFormat="1" ht="13.5" customHeight="1" x14ac:dyDescent="0.25">
      <c r="A51" s="53"/>
      <c r="B51" s="223"/>
      <c r="C51" s="215"/>
      <c r="D51" s="215"/>
      <c r="E51" s="215"/>
      <c r="F51" s="69" t="s">
        <v>81</v>
      </c>
      <c r="G51" s="70">
        <f t="shared" ref="G51" si="38">+E49*0.4</f>
        <v>0.14560000000000001</v>
      </c>
      <c r="H51" s="71"/>
      <c r="I51" s="72"/>
      <c r="J51" s="73">
        <v>0.29699999999999999</v>
      </c>
      <c r="K51" s="215"/>
      <c r="L51" s="215"/>
      <c r="M51" s="215"/>
      <c r="N51" s="215"/>
      <c r="O51" s="215"/>
      <c r="P51" s="220"/>
      <c r="Q51" s="53"/>
      <c r="R51" s="53"/>
      <c r="S51" s="53"/>
      <c r="T51" s="53"/>
      <c r="U51" s="53"/>
      <c r="V51" s="53"/>
      <c r="W51" s="53"/>
      <c r="X51" s="53"/>
      <c r="Y51" s="53"/>
      <c r="Z51" s="53"/>
    </row>
    <row r="52" spans="1:26" s="61" customFormat="1" ht="13.5" customHeight="1" x14ac:dyDescent="0.25">
      <c r="A52" s="53"/>
      <c r="B52" s="223"/>
      <c r="C52" s="215"/>
      <c r="D52" s="215"/>
      <c r="E52" s="215"/>
      <c r="F52" s="69" t="s">
        <v>82</v>
      </c>
      <c r="G52" s="70">
        <f t="shared" ref="G52" si="39">IF(E49&lt;0.125,"NA",IF(0.125&lt;=E49,(0.8*E49)))</f>
        <v>0.29120000000000001</v>
      </c>
      <c r="H52" s="71"/>
      <c r="I52" s="72"/>
      <c r="J52" s="73">
        <v>0.49299999999999999</v>
      </c>
      <c r="K52" s="215"/>
      <c r="L52" s="215"/>
      <c r="M52" s="215"/>
      <c r="N52" s="215"/>
      <c r="O52" s="215"/>
      <c r="P52" s="220"/>
      <c r="Q52" s="53"/>
      <c r="R52" s="53"/>
      <c r="S52" s="53"/>
      <c r="T52" s="53"/>
      <c r="U52" s="53"/>
      <c r="V52" s="53"/>
      <c r="W52" s="53"/>
      <c r="X52" s="53"/>
      <c r="Y52" s="53"/>
      <c r="Z52" s="53"/>
    </row>
    <row r="53" spans="1:26" s="61" customFormat="1" ht="13.5" customHeight="1" thickBot="1" x14ac:dyDescent="0.3">
      <c r="A53" s="53"/>
      <c r="B53" s="163"/>
      <c r="C53" s="216"/>
      <c r="D53" s="216"/>
      <c r="E53" s="216"/>
      <c r="F53" s="74" t="s">
        <v>83</v>
      </c>
      <c r="G53" s="75">
        <f t="shared" ref="G53" si="40">+E49</f>
        <v>0.36399999999999999</v>
      </c>
      <c r="H53" s="76"/>
      <c r="I53" s="77"/>
      <c r="J53" s="78">
        <v>0.435</v>
      </c>
      <c r="K53" s="216"/>
      <c r="L53" s="216"/>
      <c r="M53" s="216"/>
      <c r="N53" s="216"/>
      <c r="O53" s="216"/>
      <c r="P53" s="221"/>
      <c r="Q53" s="53"/>
      <c r="R53" s="53"/>
      <c r="S53" s="53"/>
      <c r="T53" s="53"/>
      <c r="U53" s="53"/>
      <c r="V53" s="53"/>
      <c r="W53" s="53"/>
      <c r="X53" s="53"/>
      <c r="Y53" s="53"/>
      <c r="Z53" s="53"/>
    </row>
    <row r="54" spans="1:26" s="61" customFormat="1" ht="13.5" customHeight="1" x14ac:dyDescent="0.25">
      <c r="A54" s="53"/>
      <c r="B54" s="222">
        <v>8</v>
      </c>
      <c r="C54" s="224">
        <f>+C49+$N$12</f>
        <v>3.4399999999999995</v>
      </c>
      <c r="D54" s="214">
        <v>0.14299999999999999</v>
      </c>
      <c r="E54" s="214">
        <v>0.20499999999999999</v>
      </c>
      <c r="F54" s="64" t="s">
        <v>79</v>
      </c>
      <c r="G54" s="65">
        <v>0</v>
      </c>
      <c r="H54" s="66"/>
      <c r="I54" s="67"/>
      <c r="J54" s="68">
        <v>8.5999999999999993E-2</v>
      </c>
      <c r="K54" s="214">
        <f>+IF(E54&lt;=0.12,(J56),(IF(E54&lt;0.16,((J55+2*J56+J57)/4),IF(E54&gt;=0.16,((J54+3*J55+2*J56+3*J57+J58)/10)))))</f>
        <v>0.11610000000000001</v>
      </c>
      <c r="L54" s="214">
        <f t="shared" ref="L54" si="41">ROUND(+(D49+D54)/2*(C54-C49),3)</f>
        <v>4.2999999999999997E-2</v>
      </c>
      <c r="M54" s="214">
        <f t="shared" ref="M54" si="42">ROUND(+K54*L54,4)</f>
        <v>5.0000000000000001E-3</v>
      </c>
      <c r="N54" s="217">
        <f t="shared" ref="N54" si="43">ROUND(+M54/$M$93*100,2)</f>
        <v>2.57</v>
      </c>
      <c r="O54" s="218"/>
      <c r="P54" s="219"/>
      <c r="Q54" s="53"/>
      <c r="R54" s="53"/>
      <c r="S54" s="53"/>
      <c r="T54" s="53"/>
      <c r="U54" s="53"/>
      <c r="V54" s="53"/>
      <c r="W54" s="53"/>
      <c r="X54" s="53"/>
      <c r="Y54" s="53"/>
      <c r="Z54" s="53"/>
    </row>
    <row r="55" spans="1:26" s="61" customFormat="1" ht="13.5" customHeight="1" x14ac:dyDescent="0.25">
      <c r="A55" s="53"/>
      <c r="B55" s="223"/>
      <c r="C55" s="215"/>
      <c r="D55" s="215"/>
      <c r="E55" s="215"/>
      <c r="F55" s="69" t="s">
        <v>80</v>
      </c>
      <c r="G55" s="70">
        <f t="shared" ref="G55" si="44">IF(E54&lt;0.125,"NA",IF(0.125&lt;=E54,(0.2*E54)))</f>
        <v>4.1000000000000002E-2</v>
      </c>
      <c r="H55" s="71"/>
      <c r="I55" s="72"/>
      <c r="J55" s="73">
        <v>0.09</v>
      </c>
      <c r="K55" s="215"/>
      <c r="L55" s="215"/>
      <c r="M55" s="215"/>
      <c r="N55" s="215"/>
      <c r="O55" s="215"/>
      <c r="P55" s="220"/>
      <c r="Q55" s="53"/>
      <c r="R55" s="53"/>
      <c r="S55" s="53"/>
      <c r="T55" s="53"/>
      <c r="U55" s="53"/>
      <c r="V55" s="53"/>
      <c r="W55" s="53"/>
      <c r="X55" s="53"/>
      <c r="Y55" s="53"/>
      <c r="Z55" s="53"/>
    </row>
    <row r="56" spans="1:26" s="61" customFormat="1" ht="13.5" customHeight="1" x14ac:dyDescent="0.25">
      <c r="A56" s="53"/>
      <c r="B56" s="223"/>
      <c r="C56" s="215"/>
      <c r="D56" s="215"/>
      <c r="E56" s="215"/>
      <c r="F56" s="69" t="s">
        <v>81</v>
      </c>
      <c r="G56" s="70">
        <f t="shared" ref="G56" si="45">+E54*0.4</f>
        <v>8.2000000000000003E-2</v>
      </c>
      <c r="H56" s="71"/>
      <c r="I56" s="72"/>
      <c r="J56" s="73">
        <v>9.9000000000000005E-2</v>
      </c>
      <c r="K56" s="215"/>
      <c r="L56" s="215"/>
      <c r="M56" s="215"/>
      <c r="N56" s="215"/>
      <c r="O56" s="215"/>
      <c r="P56" s="220"/>
      <c r="Q56" s="53"/>
      <c r="R56" s="53"/>
      <c r="S56" s="53"/>
      <c r="T56" s="53"/>
      <c r="U56" s="53"/>
      <c r="V56" s="53"/>
      <c r="W56" s="53"/>
      <c r="X56" s="53"/>
      <c r="Y56" s="53"/>
      <c r="Z56" s="53"/>
    </row>
    <row r="57" spans="1:26" s="61" customFormat="1" ht="13.5" customHeight="1" x14ac:dyDescent="0.25">
      <c r="A57" s="53"/>
      <c r="B57" s="223"/>
      <c r="C57" s="215"/>
      <c r="D57" s="215"/>
      <c r="E57" s="215"/>
      <c r="F57" s="69" t="s">
        <v>82</v>
      </c>
      <c r="G57" s="70">
        <f t="shared" ref="G57" si="46">IF(E54&lt;0.125,"NA",IF(0.125&lt;=E54,(0.8*E54)))</f>
        <v>0.16400000000000001</v>
      </c>
      <c r="H57" s="71"/>
      <c r="I57" s="72"/>
      <c r="J57" s="73">
        <v>0.157</v>
      </c>
      <c r="K57" s="215"/>
      <c r="L57" s="215"/>
      <c r="M57" s="215"/>
      <c r="N57" s="215"/>
      <c r="O57" s="215"/>
      <c r="P57" s="220"/>
      <c r="Q57" s="53"/>
      <c r="R57" s="53"/>
      <c r="S57" s="53"/>
      <c r="T57" s="53"/>
      <c r="U57" s="53"/>
      <c r="V57" s="53"/>
      <c r="W57" s="53"/>
      <c r="X57" s="53"/>
      <c r="Y57" s="53"/>
      <c r="Z57" s="53"/>
    </row>
    <row r="58" spans="1:26" s="61" customFormat="1" ht="13.5" customHeight="1" thickBot="1" x14ac:dyDescent="0.3">
      <c r="A58" s="53"/>
      <c r="B58" s="163"/>
      <c r="C58" s="216"/>
      <c r="D58" s="216"/>
      <c r="E58" s="216"/>
      <c r="F58" s="74" t="s">
        <v>83</v>
      </c>
      <c r="G58" s="75">
        <f t="shared" ref="G58" si="47">+E54</f>
        <v>0.20499999999999999</v>
      </c>
      <c r="H58" s="76"/>
      <c r="I58" s="77"/>
      <c r="J58" s="78">
        <v>0.13600000000000001</v>
      </c>
      <c r="K58" s="216"/>
      <c r="L58" s="216"/>
      <c r="M58" s="216"/>
      <c r="N58" s="216"/>
      <c r="O58" s="216"/>
      <c r="P58" s="221"/>
      <c r="Q58" s="53"/>
      <c r="R58" s="53"/>
      <c r="S58" s="53"/>
      <c r="T58" s="53"/>
      <c r="U58" s="53"/>
      <c r="V58" s="53"/>
      <c r="W58" s="53"/>
      <c r="X58" s="53"/>
      <c r="Y58" s="53"/>
      <c r="Z58" s="53"/>
    </row>
    <row r="59" spans="1:26" s="61" customFormat="1" ht="13.5" customHeight="1" x14ac:dyDescent="0.25">
      <c r="A59" s="53"/>
      <c r="B59" s="222">
        <v>9</v>
      </c>
      <c r="C59" s="224">
        <f>+C54+$N$12</f>
        <v>3.8399999999999994</v>
      </c>
      <c r="D59" s="214">
        <v>0.23300000000000001</v>
      </c>
      <c r="E59" s="214">
        <v>0.42</v>
      </c>
      <c r="F59" s="64" t="s">
        <v>79</v>
      </c>
      <c r="G59" s="65">
        <v>0</v>
      </c>
      <c r="H59" s="66"/>
      <c r="I59" s="67"/>
      <c r="J59" s="68"/>
      <c r="K59" s="214"/>
      <c r="L59" s="214"/>
      <c r="M59" s="214"/>
      <c r="N59" s="217"/>
      <c r="O59" s="218"/>
      <c r="P59" s="219"/>
      <c r="Q59" s="53"/>
      <c r="R59" s="53"/>
      <c r="S59" s="53"/>
      <c r="T59" s="53"/>
      <c r="U59" s="53"/>
      <c r="V59" s="53"/>
      <c r="W59" s="53"/>
      <c r="X59" s="53"/>
      <c r="Y59" s="53"/>
      <c r="Z59" s="53"/>
    </row>
    <row r="60" spans="1:26" s="61" customFormat="1" ht="13.5" customHeight="1" x14ac:dyDescent="0.25">
      <c r="A60" s="53"/>
      <c r="B60" s="223"/>
      <c r="C60" s="215"/>
      <c r="D60" s="215"/>
      <c r="E60" s="215"/>
      <c r="F60" s="69" t="s">
        <v>80</v>
      </c>
      <c r="G60" s="70">
        <f t="shared" ref="G60" si="48">IF(E59&lt;0.125,"NA",IF(0.125&lt;=E59,(0.2*E59)))</f>
        <v>8.4000000000000005E-2</v>
      </c>
      <c r="H60" s="71"/>
      <c r="I60" s="72"/>
      <c r="J60" s="73"/>
      <c r="K60" s="215"/>
      <c r="L60" s="215"/>
      <c r="M60" s="215"/>
      <c r="N60" s="215"/>
      <c r="O60" s="215"/>
      <c r="P60" s="220"/>
      <c r="Q60" s="53"/>
      <c r="R60" s="53"/>
      <c r="S60" s="53"/>
      <c r="T60" s="53"/>
      <c r="U60" s="53"/>
      <c r="V60" s="53"/>
      <c r="W60" s="53"/>
      <c r="X60" s="53"/>
      <c r="Y60" s="53"/>
      <c r="Z60" s="53"/>
    </row>
    <row r="61" spans="1:26" s="61" customFormat="1" ht="13.5" customHeight="1" x14ac:dyDescent="0.25">
      <c r="A61" s="53"/>
      <c r="B61" s="223"/>
      <c r="C61" s="215"/>
      <c r="D61" s="215"/>
      <c r="E61" s="215"/>
      <c r="F61" s="69" t="s">
        <v>81</v>
      </c>
      <c r="G61" s="70">
        <f t="shared" ref="G61" si="49">+E59*0.4</f>
        <v>0.16800000000000001</v>
      </c>
      <c r="H61" s="71"/>
      <c r="I61" s="72"/>
      <c r="J61" s="73"/>
      <c r="K61" s="215"/>
      <c r="L61" s="215"/>
      <c r="M61" s="215"/>
      <c r="N61" s="215"/>
      <c r="O61" s="215"/>
      <c r="P61" s="220"/>
      <c r="Q61" s="53"/>
      <c r="R61" s="53"/>
      <c r="S61" s="53"/>
      <c r="T61" s="53"/>
      <c r="U61" s="53"/>
      <c r="V61" s="53"/>
      <c r="W61" s="53"/>
      <c r="X61" s="53"/>
      <c r="Y61" s="53"/>
      <c r="Z61" s="53"/>
    </row>
    <row r="62" spans="1:26" s="61" customFormat="1" ht="13.5" customHeight="1" x14ac:dyDescent="0.25">
      <c r="A62" s="53"/>
      <c r="B62" s="223"/>
      <c r="C62" s="215"/>
      <c r="D62" s="215"/>
      <c r="E62" s="215"/>
      <c r="F62" s="69" t="s">
        <v>82</v>
      </c>
      <c r="G62" s="70">
        <f t="shared" ref="G62" si="50">IF(E59&lt;0.125,"NA",IF(0.125&lt;=E59,(0.8*E59)))</f>
        <v>0.33600000000000002</v>
      </c>
      <c r="H62" s="71"/>
      <c r="I62" s="72"/>
      <c r="J62" s="73"/>
      <c r="K62" s="215"/>
      <c r="L62" s="215"/>
      <c r="M62" s="215"/>
      <c r="N62" s="215"/>
      <c r="O62" s="215"/>
      <c r="P62" s="220"/>
      <c r="Q62" s="53"/>
      <c r="R62" s="53"/>
      <c r="S62" s="53"/>
      <c r="T62" s="53"/>
      <c r="U62" s="53"/>
      <c r="V62" s="53"/>
      <c r="W62" s="53"/>
      <c r="X62" s="53"/>
      <c r="Y62" s="53"/>
      <c r="Z62" s="53"/>
    </row>
    <row r="63" spans="1:26" s="61" customFormat="1" ht="13.5" customHeight="1" thickBot="1" x14ac:dyDescent="0.3">
      <c r="A63" s="53"/>
      <c r="B63" s="163"/>
      <c r="C63" s="216"/>
      <c r="D63" s="216"/>
      <c r="E63" s="216"/>
      <c r="F63" s="74" t="s">
        <v>83</v>
      </c>
      <c r="G63" s="75">
        <f t="shared" ref="G63" si="51">+E59</f>
        <v>0.42</v>
      </c>
      <c r="H63" s="76"/>
      <c r="I63" s="77"/>
      <c r="J63" s="78"/>
      <c r="K63" s="216"/>
      <c r="L63" s="216"/>
      <c r="M63" s="216"/>
      <c r="N63" s="216"/>
      <c r="O63" s="216"/>
      <c r="P63" s="221"/>
      <c r="Q63" s="53"/>
      <c r="R63" s="53"/>
      <c r="S63" s="53"/>
      <c r="T63" s="53"/>
      <c r="U63" s="53"/>
      <c r="V63" s="53"/>
      <c r="W63" s="53"/>
      <c r="X63" s="53"/>
      <c r="Y63" s="53"/>
      <c r="Z63" s="53"/>
    </row>
    <row r="64" spans="1:26" s="61" customFormat="1" ht="13.5" customHeight="1" x14ac:dyDescent="0.25">
      <c r="A64" s="53"/>
      <c r="B64" s="222">
        <v>10</v>
      </c>
      <c r="C64" s="224">
        <f>+C59+$N$12</f>
        <v>4.2399999999999993</v>
      </c>
      <c r="D64" s="214">
        <v>0.31</v>
      </c>
      <c r="E64" s="214">
        <v>0.39</v>
      </c>
      <c r="F64" s="64" t="s">
        <v>79</v>
      </c>
      <c r="G64" s="65">
        <v>0</v>
      </c>
      <c r="H64" s="66"/>
      <c r="I64" s="67"/>
      <c r="J64" s="68">
        <v>3.5999999999999997E-2</v>
      </c>
      <c r="K64" s="214">
        <f t="shared" ref="K64" si="52">+IF(E64&lt;=0.12,(J66),(IF(E64&lt;0.16,((J65+2*J66+J67)/4),IF(E64&gt;=0.16,((J64+3*J65+2*J66+3*J67+J68)/10)))))</f>
        <v>0.23249999999999998</v>
      </c>
      <c r="L64" s="214">
        <f t="shared" ref="L64" si="53">ROUND(+(D59+D64)/2*(C64-C59),3)</f>
        <v>0.109</v>
      </c>
      <c r="M64" s="214">
        <f t="shared" ref="M64" si="54">ROUND(+K64*L64,4)</f>
        <v>2.53E-2</v>
      </c>
      <c r="N64" s="217">
        <f t="shared" ref="N64" si="55">ROUND(+M64/$M$93*100,2)</f>
        <v>12.98</v>
      </c>
      <c r="O64" s="218"/>
      <c r="P64" s="219"/>
      <c r="Q64" s="53"/>
      <c r="R64" s="53"/>
      <c r="S64" s="53"/>
      <c r="T64" s="53"/>
      <c r="U64" s="53"/>
      <c r="V64" s="53"/>
      <c r="W64" s="53"/>
      <c r="X64" s="53"/>
      <c r="Y64" s="53"/>
      <c r="Z64" s="53"/>
    </row>
    <row r="65" spans="1:26" s="61" customFormat="1" ht="13.5" customHeight="1" x14ac:dyDescent="0.25">
      <c r="A65" s="53"/>
      <c r="B65" s="223"/>
      <c r="C65" s="215"/>
      <c r="D65" s="215"/>
      <c r="E65" s="215"/>
      <c r="F65" s="69" t="s">
        <v>80</v>
      </c>
      <c r="G65" s="70">
        <f t="shared" ref="G65" si="56">IF(E64&lt;0.125,"NA",IF(0.125&lt;=E64,(0.2*E64)))</f>
        <v>7.8000000000000014E-2</v>
      </c>
      <c r="H65" s="71"/>
      <c r="I65" s="72"/>
      <c r="J65" s="73">
        <v>0.23</v>
      </c>
      <c r="K65" s="215"/>
      <c r="L65" s="215"/>
      <c r="M65" s="215"/>
      <c r="N65" s="215"/>
      <c r="O65" s="215"/>
      <c r="P65" s="220"/>
      <c r="Q65" s="53"/>
      <c r="R65" s="53"/>
      <c r="S65" s="53"/>
      <c r="T65" s="53"/>
      <c r="U65" s="53"/>
      <c r="V65" s="53"/>
      <c r="W65" s="53"/>
      <c r="X65" s="53"/>
      <c r="Y65" s="53"/>
      <c r="Z65" s="53"/>
    </row>
    <row r="66" spans="1:26" s="61" customFormat="1" ht="13.5" customHeight="1" x14ac:dyDescent="0.25">
      <c r="A66" s="53"/>
      <c r="B66" s="223"/>
      <c r="C66" s="215"/>
      <c r="D66" s="215"/>
      <c r="E66" s="215"/>
      <c r="F66" s="69" t="s">
        <v>81</v>
      </c>
      <c r="G66" s="70">
        <f t="shared" ref="G66" si="57">+E64*0.4</f>
        <v>0.15600000000000003</v>
      </c>
      <c r="H66" s="71"/>
      <c r="I66" s="72"/>
      <c r="J66" s="73">
        <v>0.33</v>
      </c>
      <c r="K66" s="215"/>
      <c r="L66" s="215"/>
      <c r="M66" s="215"/>
      <c r="N66" s="215"/>
      <c r="O66" s="215"/>
      <c r="P66" s="220"/>
      <c r="Q66" s="53"/>
      <c r="R66" s="53"/>
      <c r="S66" s="53"/>
      <c r="T66" s="53"/>
      <c r="U66" s="53"/>
      <c r="V66" s="53"/>
      <c r="W66" s="53"/>
      <c r="X66" s="53"/>
      <c r="Y66" s="53"/>
      <c r="Z66" s="53"/>
    </row>
    <row r="67" spans="1:26" s="61" customFormat="1" ht="13.5" customHeight="1" x14ac:dyDescent="0.25">
      <c r="A67" s="53"/>
      <c r="B67" s="223"/>
      <c r="C67" s="215"/>
      <c r="D67" s="215"/>
      <c r="E67" s="215"/>
      <c r="F67" s="69" t="s">
        <v>82</v>
      </c>
      <c r="G67" s="70">
        <f t="shared" ref="G67" si="58">IF(E64&lt;0.125,"NA",IF(0.125&lt;=E64,(0.8*E64)))</f>
        <v>0.31200000000000006</v>
      </c>
      <c r="H67" s="71"/>
      <c r="I67" s="72"/>
      <c r="J67" s="73">
        <v>0.24</v>
      </c>
      <c r="K67" s="215"/>
      <c r="L67" s="215"/>
      <c r="M67" s="215"/>
      <c r="N67" s="215"/>
      <c r="O67" s="215"/>
      <c r="P67" s="220"/>
      <c r="Q67" s="53"/>
      <c r="R67" s="53"/>
      <c r="S67" s="53"/>
      <c r="T67" s="53"/>
      <c r="U67" s="53"/>
      <c r="V67" s="53"/>
      <c r="W67" s="53"/>
      <c r="X67" s="53"/>
      <c r="Y67" s="53"/>
      <c r="Z67" s="53"/>
    </row>
    <row r="68" spans="1:26" s="61" customFormat="1" ht="13.5" customHeight="1" thickBot="1" x14ac:dyDescent="0.3">
      <c r="A68" s="53"/>
      <c r="B68" s="163"/>
      <c r="C68" s="216"/>
      <c r="D68" s="216"/>
      <c r="E68" s="216"/>
      <c r="F68" s="74" t="s">
        <v>83</v>
      </c>
      <c r="G68" s="75">
        <f t="shared" ref="G68" si="59">+E64</f>
        <v>0.39</v>
      </c>
      <c r="H68" s="76"/>
      <c r="I68" s="77"/>
      <c r="J68" s="78">
        <v>0.219</v>
      </c>
      <c r="K68" s="216"/>
      <c r="L68" s="216"/>
      <c r="M68" s="216"/>
      <c r="N68" s="216"/>
      <c r="O68" s="216"/>
      <c r="P68" s="221"/>
      <c r="Q68" s="53"/>
      <c r="R68" s="53"/>
      <c r="S68" s="53"/>
      <c r="T68" s="53"/>
      <c r="U68" s="53"/>
      <c r="V68" s="53"/>
      <c r="W68" s="53"/>
      <c r="X68" s="53"/>
      <c r="Y68" s="53"/>
      <c r="Z68" s="53"/>
    </row>
    <row r="69" spans="1:26" s="61" customFormat="1" ht="13.5" customHeight="1" x14ac:dyDescent="0.25">
      <c r="A69" s="53"/>
      <c r="B69" s="222">
        <v>11</v>
      </c>
      <c r="C69" s="224">
        <f>+C64+0.31</f>
        <v>4.5499999999999989</v>
      </c>
      <c r="D69" s="214">
        <v>0.16</v>
      </c>
      <c r="E69" s="214">
        <v>0.38100000000000001</v>
      </c>
      <c r="F69" s="64" t="s">
        <v>79</v>
      </c>
      <c r="G69" s="65">
        <v>0</v>
      </c>
      <c r="H69" s="66"/>
      <c r="I69" s="67"/>
      <c r="J69" s="68">
        <v>8.5999999999999993E-2</v>
      </c>
      <c r="K69" s="214">
        <f>+IF(E69&lt;=0.12,(J71),(IF(E69&lt;0.16,((J70+2*J71+J72)/4),IF(E69&gt;=0.16,((J69+3*J70+2*J71+3*J72+J73)/10)))))</f>
        <v>0.1101</v>
      </c>
      <c r="L69" s="214">
        <f>ROUND(+(D64+D69)/2*(C69-C64),3)</f>
        <v>7.2999999999999995E-2</v>
      </c>
      <c r="M69" s="214">
        <f t="shared" ref="M69" si="60">ROUND(+K69*L69,4)</f>
        <v>8.0000000000000002E-3</v>
      </c>
      <c r="N69" s="217">
        <f t="shared" ref="N69" si="61">ROUND(+M69/$M$93*100,2)</f>
        <v>4.0999999999999996</v>
      </c>
      <c r="O69" s="218"/>
      <c r="P69" s="219"/>
      <c r="Q69" s="53"/>
      <c r="R69" s="53"/>
      <c r="S69" s="53"/>
      <c r="T69" s="53"/>
      <c r="U69" s="53"/>
      <c r="V69" s="53"/>
      <c r="W69" s="53"/>
      <c r="X69" s="53"/>
      <c r="Y69" s="53"/>
      <c r="Z69" s="53"/>
    </row>
    <row r="70" spans="1:26" s="61" customFormat="1" ht="13.5" customHeight="1" x14ac:dyDescent="0.25">
      <c r="A70" s="53"/>
      <c r="B70" s="223"/>
      <c r="C70" s="215"/>
      <c r="D70" s="215"/>
      <c r="E70" s="215"/>
      <c r="F70" s="69" t="s">
        <v>80</v>
      </c>
      <c r="G70" s="70">
        <f t="shared" ref="G70" si="62">IF(E69&lt;0.125,"NA",IF(0.125&lt;=E69,(0.2*E69)))</f>
        <v>7.6200000000000004E-2</v>
      </c>
      <c r="H70" s="71"/>
      <c r="I70" s="72"/>
      <c r="J70" s="73">
        <v>0.105</v>
      </c>
      <c r="K70" s="215"/>
      <c r="L70" s="215"/>
      <c r="M70" s="215"/>
      <c r="N70" s="215"/>
      <c r="O70" s="215"/>
      <c r="P70" s="220"/>
      <c r="Q70" s="53"/>
      <c r="R70" s="53"/>
      <c r="S70" s="53"/>
      <c r="T70" s="53"/>
      <c r="U70" s="53"/>
      <c r="V70" s="53"/>
      <c r="W70" s="53"/>
      <c r="X70" s="53"/>
      <c r="Y70" s="53"/>
      <c r="Z70" s="53"/>
    </row>
    <row r="71" spans="1:26" s="61" customFormat="1" ht="13.5" customHeight="1" x14ac:dyDescent="0.25">
      <c r="A71" s="53"/>
      <c r="B71" s="223"/>
      <c r="C71" s="215"/>
      <c r="D71" s="215"/>
      <c r="E71" s="215"/>
      <c r="F71" s="69" t="s">
        <v>81</v>
      </c>
      <c r="G71" s="70">
        <f t="shared" ref="G71" si="63">+E69*0.4</f>
        <v>0.15240000000000001</v>
      </c>
      <c r="H71" s="71"/>
      <c r="I71" s="72"/>
      <c r="J71" s="73">
        <v>0.109</v>
      </c>
      <c r="K71" s="215"/>
      <c r="L71" s="215"/>
      <c r="M71" s="215"/>
      <c r="N71" s="215"/>
      <c r="O71" s="215"/>
      <c r="P71" s="220"/>
      <c r="Q71" s="53"/>
      <c r="R71" s="53"/>
      <c r="S71" s="53"/>
      <c r="T71" s="53"/>
      <c r="U71" s="53"/>
      <c r="V71" s="53"/>
      <c r="W71" s="53"/>
      <c r="X71" s="53"/>
      <c r="Y71" s="53"/>
      <c r="Z71" s="53"/>
    </row>
    <row r="72" spans="1:26" s="61" customFormat="1" ht="13.5" customHeight="1" x14ac:dyDescent="0.25">
      <c r="A72" s="53"/>
      <c r="B72" s="223"/>
      <c r="C72" s="215"/>
      <c r="D72" s="215"/>
      <c r="E72" s="215"/>
      <c r="F72" s="69" t="s">
        <v>82</v>
      </c>
      <c r="G72" s="70">
        <f t="shared" ref="G72" si="64">IF(E69&lt;0.125,"NA",IF(0.125&lt;=E69,(0.8*E69)))</f>
        <v>0.30480000000000002</v>
      </c>
      <c r="H72" s="71"/>
      <c r="I72" s="72"/>
      <c r="J72" s="73">
        <v>0.124</v>
      </c>
      <c r="K72" s="215"/>
      <c r="L72" s="215"/>
      <c r="M72" s="215"/>
      <c r="N72" s="215"/>
      <c r="O72" s="215"/>
      <c r="P72" s="220"/>
      <c r="Q72" s="53"/>
      <c r="R72" s="53"/>
      <c r="S72" s="53"/>
      <c r="T72" s="53"/>
      <c r="U72" s="53"/>
      <c r="V72" s="53"/>
      <c r="W72" s="53"/>
      <c r="X72" s="53"/>
      <c r="Y72" s="53"/>
      <c r="Z72" s="53"/>
    </row>
    <row r="73" spans="1:26" s="61" customFormat="1" ht="13.5" customHeight="1" thickBot="1" x14ac:dyDescent="0.3">
      <c r="A73" s="53"/>
      <c r="B73" s="163"/>
      <c r="C73" s="216"/>
      <c r="D73" s="216"/>
      <c r="E73" s="216"/>
      <c r="F73" s="74" t="s">
        <v>83</v>
      </c>
      <c r="G73" s="75">
        <f t="shared" ref="G73" si="65">+E69</f>
        <v>0.38100000000000001</v>
      </c>
      <c r="H73" s="76"/>
      <c r="I73" s="77"/>
      <c r="J73" s="78">
        <v>0.11</v>
      </c>
      <c r="K73" s="216"/>
      <c r="L73" s="216"/>
      <c r="M73" s="216"/>
      <c r="N73" s="216"/>
      <c r="O73" s="216"/>
      <c r="P73" s="221"/>
      <c r="Q73" s="53"/>
      <c r="R73" s="53"/>
      <c r="S73" s="53"/>
      <c r="T73" s="53"/>
      <c r="U73" s="53"/>
      <c r="V73" s="53"/>
      <c r="W73" s="53"/>
      <c r="X73" s="53"/>
      <c r="Y73" s="53"/>
      <c r="Z73" s="53"/>
    </row>
    <row r="74" spans="1:26" s="3" customFormat="1" ht="14.1" customHeight="1" x14ac:dyDescent="0.2">
      <c r="B74" s="225" t="s">
        <v>29</v>
      </c>
      <c r="C74" s="228"/>
      <c r="D74" s="229"/>
      <c r="E74" s="229"/>
      <c r="F74" s="229"/>
      <c r="G74" s="229"/>
      <c r="H74" s="229"/>
      <c r="I74" s="229"/>
      <c r="J74" s="229"/>
      <c r="K74" s="229"/>
      <c r="L74" s="229"/>
      <c r="M74" s="229"/>
      <c r="N74" s="229"/>
      <c r="O74" s="229"/>
      <c r="P74" s="230"/>
    </row>
    <row r="75" spans="1:26" s="3" customFormat="1" ht="14.1" customHeight="1" x14ac:dyDescent="0.2">
      <c r="B75" s="226"/>
      <c r="C75" s="231"/>
      <c r="D75" s="232"/>
      <c r="E75" s="232"/>
      <c r="F75" s="232"/>
      <c r="G75" s="232"/>
      <c r="H75" s="232"/>
      <c r="I75" s="232"/>
      <c r="J75" s="232"/>
      <c r="K75" s="232"/>
      <c r="L75" s="232"/>
      <c r="M75" s="232"/>
      <c r="N75" s="232"/>
      <c r="O75" s="232"/>
      <c r="P75" s="233"/>
    </row>
    <row r="76" spans="1:26" s="3" customFormat="1" ht="14.1" customHeight="1" x14ac:dyDescent="0.2">
      <c r="B76" s="226"/>
      <c r="C76" s="231"/>
      <c r="D76" s="232"/>
      <c r="E76" s="232"/>
      <c r="F76" s="232"/>
      <c r="G76" s="232"/>
      <c r="H76" s="232"/>
      <c r="I76" s="232"/>
      <c r="J76" s="232"/>
      <c r="K76" s="232"/>
      <c r="L76" s="232"/>
      <c r="M76" s="232"/>
      <c r="N76" s="232"/>
      <c r="O76" s="232"/>
      <c r="P76" s="233"/>
    </row>
    <row r="77" spans="1:26" s="3" customFormat="1" ht="14.1" customHeight="1" x14ac:dyDescent="0.2">
      <c r="B77" s="226"/>
      <c r="C77" s="231"/>
      <c r="D77" s="232"/>
      <c r="E77" s="232"/>
      <c r="F77" s="232"/>
      <c r="G77" s="232"/>
      <c r="H77" s="232"/>
      <c r="I77" s="232"/>
      <c r="J77" s="232"/>
      <c r="K77" s="232"/>
      <c r="L77" s="232"/>
      <c r="M77" s="232"/>
      <c r="N77" s="232"/>
      <c r="O77" s="232"/>
      <c r="P77" s="233"/>
    </row>
    <row r="78" spans="1:26" s="3" customFormat="1" ht="14.1" customHeight="1" x14ac:dyDescent="0.2">
      <c r="B78" s="226"/>
      <c r="C78" s="231"/>
      <c r="D78" s="232"/>
      <c r="E78" s="232"/>
      <c r="F78" s="232"/>
      <c r="G78" s="232"/>
      <c r="H78" s="232"/>
      <c r="I78" s="232"/>
      <c r="J78" s="232"/>
      <c r="K78" s="232"/>
      <c r="L78" s="232"/>
      <c r="M78" s="232"/>
      <c r="N78" s="232"/>
      <c r="O78" s="232"/>
      <c r="P78" s="233"/>
    </row>
    <row r="79" spans="1:26" s="3" customFormat="1" ht="14.1" customHeight="1" thickBot="1" x14ac:dyDescent="0.25">
      <c r="B79" s="227"/>
      <c r="C79" s="234"/>
      <c r="D79" s="235"/>
      <c r="E79" s="235"/>
      <c r="F79" s="235"/>
      <c r="G79" s="235"/>
      <c r="H79" s="235"/>
      <c r="I79" s="235"/>
      <c r="J79" s="235"/>
      <c r="K79" s="235"/>
      <c r="L79" s="235"/>
      <c r="M79" s="235"/>
      <c r="N79" s="235"/>
      <c r="O79" s="235"/>
      <c r="P79" s="236"/>
    </row>
    <row r="80" spans="1:26" s="3" customFormat="1" ht="28.5" customHeight="1" thickBot="1" x14ac:dyDescent="0.25">
      <c r="A80" s="79"/>
      <c r="B80" s="80" t="s">
        <v>84</v>
      </c>
      <c r="C80" s="237" t="s">
        <v>85</v>
      </c>
      <c r="D80" s="237"/>
      <c r="E80" s="237"/>
      <c r="F80" s="237"/>
      <c r="G80" s="237"/>
      <c r="H80" s="238"/>
      <c r="I80" s="239"/>
      <c r="J80" s="80" t="s">
        <v>86</v>
      </c>
      <c r="K80" s="237" t="s">
        <v>87</v>
      </c>
      <c r="L80" s="237"/>
      <c r="M80" s="237"/>
      <c r="N80" s="237"/>
      <c r="O80" s="237"/>
      <c r="P80" s="238"/>
    </row>
    <row r="81" spans="1:26" s="3" customFormat="1" ht="28.5" customHeight="1" thickBot="1" x14ac:dyDescent="0.25">
      <c r="B81" s="81" t="s">
        <v>88</v>
      </c>
      <c r="C81" s="241" t="s">
        <v>89</v>
      </c>
      <c r="D81" s="241"/>
      <c r="E81" s="241"/>
      <c r="F81" s="241"/>
      <c r="G81" s="241"/>
      <c r="H81" s="242"/>
      <c r="I81" s="240"/>
      <c r="J81" s="81" t="s">
        <v>90</v>
      </c>
      <c r="K81" s="241" t="s">
        <v>91</v>
      </c>
      <c r="L81" s="241"/>
      <c r="M81" s="241"/>
      <c r="N81" s="241"/>
      <c r="O81" s="241"/>
      <c r="P81" s="242"/>
    </row>
    <row r="82" spans="1:26" s="19" customFormat="1" ht="13.5" customHeight="1" x14ac:dyDescent="0.25">
      <c r="A82" s="82"/>
      <c r="B82" s="243">
        <v>9</v>
      </c>
      <c r="C82" s="246">
        <f>+C54</f>
        <v>3.4399999999999995</v>
      </c>
      <c r="D82" s="249">
        <f>+D54</f>
        <v>0.14299999999999999</v>
      </c>
      <c r="E82" s="249">
        <f>+E59</f>
        <v>0.42</v>
      </c>
      <c r="F82" s="83" t="s">
        <v>79</v>
      </c>
      <c r="G82" s="83">
        <v>0.01</v>
      </c>
      <c r="H82" s="84"/>
      <c r="I82" s="85"/>
      <c r="J82" s="86">
        <v>5.8000000000000003E-2</v>
      </c>
      <c r="K82" s="251">
        <f>+AVERAGE(J82:J92)</f>
        <v>0.21290909090909091</v>
      </c>
      <c r="L82" s="267">
        <f>ROUND(+(D82+D87)/2*(C87-C82),3)</f>
        <v>7.4999999999999997E-2</v>
      </c>
      <c r="M82" s="268">
        <f>ROUND(+K82*L82,4)</f>
        <v>1.6E-2</v>
      </c>
      <c r="N82" s="267">
        <f>ROUND(+M82/$M$93*100,2)</f>
        <v>8.2100000000000009</v>
      </c>
      <c r="O82" s="267"/>
      <c r="P82" s="269"/>
      <c r="Q82" s="87"/>
      <c r="R82" s="87"/>
      <c r="S82" s="87"/>
      <c r="T82" s="87"/>
      <c r="U82" s="87"/>
      <c r="V82" s="87"/>
      <c r="W82" s="87"/>
      <c r="X82" s="87"/>
      <c r="Y82" s="87"/>
      <c r="Z82" s="87"/>
    </row>
    <row r="83" spans="1:26" s="19" customFormat="1" ht="13.5" customHeight="1" x14ac:dyDescent="0.25">
      <c r="A83" s="82"/>
      <c r="B83" s="244"/>
      <c r="C83" s="247"/>
      <c r="D83" s="247"/>
      <c r="E83" s="247"/>
      <c r="F83" s="88" t="s">
        <v>92</v>
      </c>
      <c r="G83" s="89">
        <f>+E82*0.1</f>
        <v>4.2000000000000003E-2</v>
      </c>
      <c r="H83" s="90"/>
      <c r="I83" s="91"/>
      <c r="J83" s="92">
        <v>4.2999999999999997E-2</v>
      </c>
      <c r="K83" s="247"/>
      <c r="L83" s="247"/>
      <c r="M83" s="247"/>
      <c r="N83" s="247"/>
      <c r="O83" s="247"/>
      <c r="P83" s="270"/>
      <c r="Q83" s="87"/>
      <c r="R83" s="87"/>
      <c r="S83" s="87"/>
      <c r="T83" s="87"/>
      <c r="U83" s="87"/>
      <c r="V83" s="87"/>
      <c r="W83" s="87"/>
      <c r="X83" s="87"/>
      <c r="Y83" s="87"/>
      <c r="Z83" s="87"/>
    </row>
    <row r="84" spans="1:26" s="19" customFormat="1" ht="13.5" customHeight="1" x14ac:dyDescent="0.25">
      <c r="A84" s="82"/>
      <c r="B84" s="244"/>
      <c r="C84" s="247"/>
      <c r="D84" s="247"/>
      <c r="E84" s="247"/>
      <c r="F84" s="88" t="s">
        <v>93</v>
      </c>
      <c r="G84" s="89">
        <f>+E82*0.2</f>
        <v>8.4000000000000005E-2</v>
      </c>
      <c r="H84" s="90"/>
      <c r="I84" s="91"/>
      <c r="J84" s="92">
        <v>7.0000000000000007E-2</v>
      </c>
      <c r="K84" s="247"/>
      <c r="L84" s="247"/>
      <c r="M84" s="247"/>
      <c r="N84" s="247"/>
      <c r="O84" s="247"/>
      <c r="P84" s="270"/>
      <c r="Q84" s="87"/>
      <c r="R84" s="87"/>
      <c r="S84" s="87"/>
      <c r="T84" s="87"/>
      <c r="U84" s="87"/>
      <c r="V84" s="87"/>
      <c r="W84" s="87"/>
      <c r="X84" s="87"/>
      <c r="Y84" s="87"/>
      <c r="Z84" s="87"/>
    </row>
    <row r="85" spans="1:26" s="19" customFormat="1" ht="13.5" customHeight="1" x14ac:dyDescent="0.25">
      <c r="A85" s="82"/>
      <c r="B85" s="244"/>
      <c r="C85" s="247"/>
      <c r="D85" s="247"/>
      <c r="E85" s="247"/>
      <c r="F85" s="88" t="s">
        <v>94</v>
      </c>
      <c r="G85" s="89">
        <f>+E82*0.3</f>
        <v>0.126</v>
      </c>
      <c r="H85" s="90"/>
      <c r="I85" s="91"/>
      <c r="J85" s="92">
        <v>0.08</v>
      </c>
      <c r="K85" s="247"/>
      <c r="L85" s="247"/>
      <c r="M85" s="247"/>
      <c r="N85" s="247"/>
      <c r="O85" s="247"/>
      <c r="P85" s="270"/>
      <c r="Q85" s="87"/>
      <c r="R85" s="87"/>
      <c r="S85" s="87"/>
      <c r="T85" s="87"/>
      <c r="U85" s="87"/>
      <c r="V85" s="87"/>
      <c r="W85" s="87"/>
      <c r="X85" s="87"/>
      <c r="Y85" s="87"/>
      <c r="Z85" s="87"/>
    </row>
    <row r="86" spans="1:26" s="19" customFormat="1" ht="13.5" customHeight="1" x14ac:dyDescent="0.25">
      <c r="A86" s="82"/>
      <c r="B86" s="244"/>
      <c r="C86" s="248"/>
      <c r="D86" s="248"/>
      <c r="E86" s="247"/>
      <c r="F86" s="88" t="s">
        <v>95</v>
      </c>
      <c r="G86" s="89">
        <f>+E82*0.4</f>
        <v>0.16800000000000001</v>
      </c>
      <c r="H86" s="90"/>
      <c r="I86" s="91"/>
      <c r="J86" s="92">
        <v>0.11</v>
      </c>
      <c r="K86" s="247"/>
      <c r="L86" s="247"/>
      <c r="M86" s="247"/>
      <c r="N86" s="247"/>
      <c r="O86" s="247"/>
      <c r="P86" s="270"/>
      <c r="Q86" s="87"/>
      <c r="R86" s="87"/>
      <c r="S86" s="87"/>
      <c r="T86" s="87"/>
      <c r="U86" s="87"/>
      <c r="V86" s="87"/>
      <c r="W86" s="87"/>
      <c r="X86" s="87"/>
      <c r="Y86" s="87"/>
      <c r="Z86" s="87"/>
    </row>
    <row r="87" spans="1:26" s="19" customFormat="1" ht="13.5" customHeight="1" x14ac:dyDescent="0.25">
      <c r="A87" s="82"/>
      <c r="B87" s="244"/>
      <c r="C87" s="271">
        <f>+C59</f>
        <v>3.8399999999999994</v>
      </c>
      <c r="D87" s="272">
        <f>+D59</f>
        <v>0.23300000000000001</v>
      </c>
      <c r="E87" s="247"/>
      <c r="F87" s="88" t="s">
        <v>30</v>
      </c>
      <c r="G87" s="89">
        <f>+E82*0.5</f>
        <v>0.21</v>
      </c>
      <c r="H87" s="90"/>
      <c r="I87" s="91"/>
      <c r="J87" s="92">
        <v>0.15</v>
      </c>
      <c r="K87" s="247"/>
      <c r="L87" s="247"/>
      <c r="M87" s="247"/>
      <c r="N87" s="247"/>
      <c r="O87" s="247"/>
      <c r="P87" s="270"/>
      <c r="Q87" s="87"/>
      <c r="R87" s="87"/>
      <c r="S87" s="87"/>
      <c r="T87" s="87"/>
      <c r="U87" s="87"/>
      <c r="V87" s="87"/>
      <c r="W87" s="87"/>
      <c r="X87" s="87"/>
      <c r="Y87" s="87"/>
      <c r="Z87" s="87"/>
    </row>
    <row r="88" spans="1:26" s="19" customFormat="1" ht="13.5" customHeight="1" x14ac:dyDescent="0.25">
      <c r="A88" s="82"/>
      <c r="B88" s="244"/>
      <c r="C88" s="247"/>
      <c r="D88" s="247"/>
      <c r="E88" s="247"/>
      <c r="F88" s="88" t="s">
        <v>96</v>
      </c>
      <c r="G88" s="89">
        <f>+E82*0.6</f>
        <v>0.252</v>
      </c>
      <c r="H88" s="90"/>
      <c r="I88" s="91"/>
      <c r="J88" s="92">
        <v>0.155</v>
      </c>
      <c r="K88" s="247"/>
      <c r="L88" s="247"/>
      <c r="M88" s="247"/>
      <c r="N88" s="247"/>
      <c r="O88" s="247"/>
      <c r="P88" s="270"/>
      <c r="Q88" s="87"/>
      <c r="R88" s="87"/>
      <c r="S88" s="87"/>
      <c r="T88" s="87"/>
      <c r="U88" s="87"/>
      <c r="V88" s="87"/>
      <c r="W88" s="87"/>
      <c r="X88" s="87"/>
      <c r="Y88" s="87"/>
      <c r="Z88" s="87"/>
    </row>
    <row r="89" spans="1:26" s="19" customFormat="1" ht="13.5" customHeight="1" x14ac:dyDescent="0.25">
      <c r="A89" s="82"/>
      <c r="B89" s="244"/>
      <c r="C89" s="247"/>
      <c r="D89" s="247"/>
      <c r="E89" s="247"/>
      <c r="F89" s="88" t="s">
        <v>97</v>
      </c>
      <c r="G89" s="89">
        <f>+E82*0.7</f>
        <v>0.29399999999999998</v>
      </c>
      <c r="H89" s="90"/>
      <c r="I89" s="91"/>
      <c r="J89" s="92">
        <v>0.15</v>
      </c>
      <c r="K89" s="247"/>
      <c r="L89" s="247"/>
      <c r="M89" s="247"/>
      <c r="N89" s="247"/>
      <c r="O89" s="247"/>
      <c r="P89" s="270"/>
      <c r="Q89" s="87"/>
      <c r="R89" s="87"/>
      <c r="S89" s="87"/>
      <c r="T89" s="87"/>
      <c r="U89" s="87"/>
      <c r="V89" s="87"/>
      <c r="W89" s="87"/>
      <c r="X89" s="87"/>
      <c r="Y89" s="87"/>
      <c r="Z89" s="87"/>
    </row>
    <row r="90" spans="1:26" s="19" customFormat="1" ht="13.5" customHeight="1" x14ac:dyDescent="0.25">
      <c r="A90" s="82"/>
      <c r="B90" s="244"/>
      <c r="C90" s="247"/>
      <c r="D90" s="247"/>
      <c r="E90" s="247"/>
      <c r="F90" s="88" t="s">
        <v>98</v>
      </c>
      <c r="G90" s="89">
        <f>+E82*0.8</f>
        <v>0.33600000000000002</v>
      </c>
      <c r="H90" s="90"/>
      <c r="I90" s="91"/>
      <c r="J90" s="92">
        <v>0.222</v>
      </c>
      <c r="K90" s="247"/>
      <c r="L90" s="247"/>
      <c r="M90" s="247"/>
      <c r="N90" s="247"/>
      <c r="O90" s="247"/>
      <c r="P90" s="270"/>
      <c r="Q90" s="87"/>
      <c r="R90" s="87"/>
      <c r="S90" s="87"/>
      <c r="T90" s="87"/>
      <c r="U90" s="87"/>
      <c r="V90" s="87"/>
      <c r="W90" s="87"/>
      <c r="X90" s="87"/>
      <c r="Y90" s="87"/>
      <c r="Z90" s="87"/>
    </row>
    <row r="91" spans="1:26" s="19" customFormat="1" ht="13.5" customHeight="1" x14ac:dyDescent="0.25">
      <c r="A91" s="82"/>
      <c r="B91" s="244"/>
      <c r="C91" s="247"/>
      <c r="D91" s="247"/>
      <c r="E91" s="247"/>
      <c r="F91" s="88" t="s">
        <v>99</v>
      </c>
      <c r="G91" s="89">
        <f>+E82*0.9</f>
        <v>0.378</v>
      </c>
      <c r="H91" s="90"/>
      <c r="I91" s="91"/>
      <c r="J91" s="92">
        <v>0.65200000000000002</v>
      </c>
      <c r="K91" s="247"/>
      <c r="L91" s="247"/>
      <c r="M91" s="247"/>
      <c r="N91" s="247"/>
      <c r="O91" s="247"/>
      <c r="P91" s="270"/>
      <c r="Q91" s="87"/>
      <c r="R91" s="87"/>
      <c r="S91" s="87"/>
      <c r="T91" s="87"/>
      <c r="U91" s="87"/>
      <c r="V91" s="87"/>
      <c r="W91" s="87"/>
      <c r="X91" s="87"/>
      <c r="Y91" s="87"/>
      <c r="Z91" s="87"/>
    </row>
    <row r="92" spans="1:26" s="19" customFormat="1" ht="15.75" thickBot="1" x14ac:dyDescent="0.3">
      <c r="A92" s="82"/>
      <c r="B92" s="245"/>
      <c r="C92" s="250"/>
      <c r="D92" s="250"/>
      <c r="E92" s="250"/>
      <c r="F92" s="93" t="s">
        <v>31</v>
      </c>
      <c r="G92" s="93">
        <f>+E82</f>
        <v>0.42</v>
      </c>
      <c r="H92" s="94"/>
      <c r="I92" s="95"/>
      <c r="J92" s="96">
        <v>0.65200000000000002</v>
      </c>
      <c r="K92" s="250"/>
      <c r="L92" s="250"/>
      <c r="M92" s="250"/>
      <c r="N92" s="250"/>
      <c r="O92" s="250"/>
      <c r="P92" s="340"/>
      <c r="Q92" s="87"/>
      <c r="R92" s="87"/>
      <c r="S92" s="87"/>
      <c r="T92" s="87"/>
      <c r="U92" s="87"/>
      <c r="V92" s="87"/>
      <c r="W92" s="87"/>
      <c r="X92" s="87"/>
      <c r="Y92" s="87"/>
      <c r="Z92" s="87"/>
    </row>
    <row r="93" spans="1:26" s="3" customFormat="1" ht="12.75" x14ac:dyDescent="0.2">
      <c r="A93" s="11"/>
      <c r="B93" s="333" t="s">
        <v>32</v>
      </c>
      <c r="C93" s="333"/>
      <c r="D93" s="333"/>
      <c r="E93" s="333"/>
      <c r="F93" s="333"/>
      <c r="G93" s="333"/>
      <c r="H93" s="333"/>
      <c r="I93" s="333"/>
      <c r="J93" s="333"/>
      <c r="K93" s="12">
        <f>ROUND(+M93/L93,3)</f>
        <v>0.27500000000000002</v>
      </c>
      <c r="L93" s="16">
        <f>SUM(L19:L92)</f>
        <v>0.70999999999999985</v>
      </c>
      <c r="M93" s="15">
        <f>SUM(M19:M92)</f>
        <v>0.19490000000000002</v>
      </c>
      <c r="N93" s="13">
        <f>ROUND(SUM(N19:N92),0)</f>
        <v>100</v>
      </c>
      <c r="O93" s="254" t="s">
        <v>33</v>
      </c>
      <c r="P93" s="256"/>
    </row>
    <row r="94" spans="1:26" s="3" customFormat="1" ht="15" customHeight="1" thickBot="1" x14ac:dyDescent="0.25">
      <c r="A94" s="11"/>
      <c r="B94" s="253"/>
      <c r="C94" s="253"/>
      <c r="D94" s="253"/>
      <c r="E94" s="253"/>
      <c r="F94" s="253"/>
      <c r="G94" s="253"/>
      <c r="H94" s="253"/>
      <c r="I94" s="253"/>
      <c r="J94" s="253"/>
      <c r="K94" s="14" t="s">
        <v>34</v>
      </c>
      <c r="L94" s="14" t="s">
        <v>50</v>
      </c>
      <c r="M94" s="14" t="s">
        <v>51</v>
      </c>
      <c r="N94" s="14" t="s">
        <v>35</v>
      </c>
      <c r="O94" s="255"/>
      <c r="P94" s="257"/>
    </row>
    <row r="95" spans="1:26" ht="15" customHeight="1" thickBot="1" x14ac:dyDescent="0.3">
      <c r="A95" s="5"/>
      <c r="B95" s="334" t="s">
        <v>100</v>
      </c>
      <c r="C95" s="335"/>
      <c r="D95" s="335"/>
      <c r="E95" s="335"/>
      <c r="F95" s="336"/>
      <c r="G95" s="334" t="s">
        <v>101</v>
      </c>
      <c r="H95" s="335"/>
      <c r="I95" s="335"/>
      <c r="J95" s="335"/>
      <c r="K95" s="336"/>
      <c r="L95" s="337" t="s">
        <v>53</v>
      </c>
      <c r="M95" s="338"/>
      <c r="N95" s="338"/>
      <c r="O95" s="338"/>
      <c r="P95" s="339"/>
    </row>
    <row r="96" spans="1:26" ht="15" customHeight="1" x14ac:dyDescent="0.25">
      <c r="A96" s="5"/>
      <c r="B96" s="273"/>
      <c r="C96" s="274"/>
      <c r="D96" s="274"/>
      <c r="E96" s="274"/>
      <c r="F96" s="275"/>
      <c r="G96" s="273"/>
      <c r="H96" s="274"/>
      <c r="I96" s="274"/>
      <c r="J96" s="274"/>
      <c r="K96" s="275"/>
      <c r="L96" s="282" t="s">
        <v>102</v>
      </c>
      <c r="M96" s="283"/>
      <c r="N96" s="283"/>
      <c r="O96" s="284">
        <f>+AVERAGE(E18:E73)</f>
        <v>0.24809090909090911</v>
      </c>
      <c r="P96" s="285"/>
    </row>
    <row r="97" spans="1:16" ht="15" customHeight="1" thickBot="1" x14ac:dyDescent="0.3">
      <c r="A97" s="5"/>
      <c r="B97" s="276"/>
      <c r="C97" s="277"/>
      <c r="D97" s="277"/>
      <c r="E97" s="277"/>
      <c r="F97" s="278"/>
      <c r="G97" s="276"/>
      <c r="H97" s="277"/>
      <c r="I97" s="277"/>
      <c r="J97" s="277"/>
      <c r="K97" s="278"/>
      <c r="L97" s="286" t="s">
        <v>103</v>
      </c>
      <c r="M97" s="287"/>
      <c r="N97" s="287"/>
      <c r="O97" s="288">
        <f>+MAX(E18:E73)</f>
        <v>0.42</v>
      </c>
      <c r="P97" s="289"/>
    </row>
    <row r="98" spans="1:16" ht="18.600000000000001" customHeight="1" x14ac:dyDescent="0.25">
      <c r="A98" s="6"/>
      <c r="B98" s="276"/>
      <c r="C98" s="277"/>
      <c r="D98" s="277"/>
      <c r="E98" s="277"/>
      <c r="F98" s="278"/>
      <c r="G98" s="276"/>
      <c r="H98" s="277"/>
      <c r="I98" s="277"/>
      <c r="J98" s="277"/>
      <c r="K98" s="278"/>
      <c r="L98" s="341" t="s">
        <v>121</v>
      </c>
      <c r="M98" s="342"/>
      <c r="N98" s="342"/>
      <c r="O98" s="342"/>
      <c r="P98" s="343"/>
    </row>
    <row r="99" spans="1:16" ht="70.5" customHeight="1" x14ac:dyDescent="0.25">
      <c r="A99" s="10"/>
      <c r="B99" s="276"/>
      <c r="C99" s="277"/>
      <c r="D99" s="277"/>
      <c r="E99" s="277"/>
      <c r="F99" s="278"/>
      <c r="G99" s="276"/>
      <c r="H99" s="277"/>
      <c r="I99" s="277"/>
      <c r="J99" s="277"/>
      <c r="K99" s="278"/>
      <c r="L99" s="344"/>
      <c r="M99" s="345"/>
      <c r="N99" s="345"/>
      <c r="O99" s="345"/>
      <c r="P99" s="346"/>
    </row>
    <row r="100" spans="1:16" ht="15" customHeight="1" thickBot="1" x14ac:dyDescent="0.3">
      <c r="A100" s="5"/>
      <c r="B100" s="276"/>
      <c r="C100" s="277"/>
      <c r="D100" s="277"/>
      <c r="E100" s="277"/>
      <c r="F100" s="278"/>
      <c r="G100" s="276"/>
      <c r="H100" s="277"/>
      <c r="I100" s="277"/>
      <c r="J100" s="277"/>
      <c r="K100" s="278"/>
      <c r="L100" s="347"/>
      <c r="M100" s="348"/>
      <c r="N100" s="348"/>
      <c r="O100" s="348"/>
      <c r="P100" s="349"/>
    </row>
    <row r="101" spans="1:16" ht="22.5" customHeight="1" thickBot="1" x14ac:dyDescent="0.3">
      <c r="A101" s="5"/>
      <c r="B101" s="276"/>
      <c r="C101" s="277"/>
      <c r="D101" s="277"/>
      <c r="E101" s="277"/>
      <c r="F101" s="278"/>
      <c r="G101" s="276"/>
      <c r="H101" s="277"/>
      <c r="I101" s="277"/>
      <c r="J101" s="277"/>
      <c r="K101" s="278"/>
      <c r="L101" s="350" t="s">
        <v>36</v>
      </c>
      <c r="M101" s="351"/>
      <c r="N101" s="351"/>
      <c r="O101" s="351"/>
      <c r="P101" s="99">
        <v>7.67</v>
      </c>
    </row>
    <row r="102" spans="1:16" ht="32.25" customHeight="1" thickBot="1" x14ac:dyDescent="0.3">
      <c r="A102" s="5"/>
      <c r="B102" s="279"/>
      <c r="C102" s="280"/>
      <c r="D102" s="280"/>
      <c r="E102" s="280"/>
      <c r="F102" s="281"/>
      <c r="G102" s="279"/>
      <c r="H102" s="280"/>
      <c r="I102" s="280"/>
      <c r="J102" s="280"/>
      <c r="K102" s="281"/>
      <c r="L102" s="352" t="s">
        <v>52</v>
      </c>
      <c r="M102" s="353"/>
      <c r="N102" s="353"/>
      <c r="O102" s="353"/>
      <c r="P102" s="99" t="s">
        <v>105</v>
      </c>
    </row>
    <row r="103" spans="1:16" ht="23.45" customHeight="1" thickBot="1" x14ac:dyDescent="0.3">
      <c r="A103" s="7"/>
      <c r="B103" s="325"/>
      <c r="C103" s="325"/>
      <c r="D103" s="325"/>
      <c r="E103" s="325"/>
      <c r="F103" s="325"/>
      <c r="G103" s="325"/>
      <c r="H103" s="325"/>
      <c r="I103" s="325"/>
      <c r="J103" s="325"/>
      <c r="K103" s="325"/>
      <c r="L103" s="325"/>
      <c r="M103" s="325"/>
      <c r="N103" s="325"/>
      <c r="O103" s="325"/>
      <c r="P103" s="325"/>
    </row>
    <row r="104" spans="1:16" ht="15.75" thickBot="1" x14ac:dyDescent="0.3">
      <c r="A104" s="311" t="s">
        <v>37</v>
      </c>
      <c r="B104" s="312"/>
      <c r="C104" s="312"/>
      <c r="D104" s="312"/>
      <c r="E104" s="312"/>
      <c r="F104" s="312"/>
      <c r="G104" s="312"/>
      <c r="H104" s="312"/>
      <c r="I104" s="312"/>
      <c r="J104" s="312"/>
      <c r="K104" s="312"/>
      <c r="L104" s="312"/>
      <c r="M104" s="312"/>
      <c r="N104" s="312"/>
      <c r="O104" s="312"/>
      <c r="P104" s="313"/>
    </row>
    <row r="105" spans="1:16" ht="159" customHeight="1" thickBot="1" x14ac:dyDescent="0.3">
      <c r="A105" s="4"/>
      <c r="B105" s="326"/>
      <c r="C105" s="327"/>
      <c r="D105" s="327"/>
      <c r="E105" s="327"/>
      <c r="F105" s="328"/>
      <c r="G105" s="326"/>
      <c r="H105" s="327"/>
      <c r="I105" s="327"/>
      <c r="J105" s="327"/>
      <c r="K105" s="328"/>
      <c r="L105" s="326"/>
      <c r="M105" s="327"/>
      <c r="N105" s="327"/>
      <c r="O105" s="327"/>
      <c r="P105" s="329"/>
    </row>
    <row r="106" spans="1:16" ht="21.75" customHeight="1" thickBot="1" x14ac:dyDescent="0.3">
      <c r="A106" s="4"/>
      <c r="B106" s="330" t="s">
        <v>122</v>
      </c>
      <c r="C106" s="331"/>
      <c r="D106" s="331"/>
      <c r="E106" s="331"/>
      <c r="F106" s="331"/>
      <c r="G106" s="331"/>
      <c r="H106" s="331"/>
      <c r="I106" s="331"/>
      <c r="J106" s="331"/>
      <c r="K106" s="331"/>
      <c r="L106" s="331"/>
      <c r="M106" s="331"/>
      <c r="N106" s="331"/>
      <c r="O106" s="331"/>
      <c r="P106" s="332"/>
    </row>
    <row r="107" spans="1:16" s="9" customFormat="1" ht="16.899999999999999" customHeight="1" thickBot="1" x14ac:dyDescent="0.3">
      <c r="A107" s="8"/>
      <c r="B107" s="305"/>
      <c r="C107" s="305"/>
      <c r="D107" s="305"/>
      <c r="E107" s="305"/>
      <c r="F107" s="305"/>
      <c r="G107" s="305"/>
      <c r="H107" s="305"/>
      <c r="I107" s="305"/>
      <c r="J107" s="305"/>
      <c r="K107" s="305"/>
      <c r="L107" s="305"/>
      <c r="M107" s="305"/>
      <c r="N107" s="305"/>
      <c r="O107" s="305"/>
      <c r="P107" s="306"/>
    </row>
    <row r="108" spans="1:16" s="3" customFormat="1" ht="15.75" customHeight="1" thickBot="1" x14ac:dyDescent="0.25">
      <c r="A108" s="307" t="s">
        <v>38</v>
      </c>
      <c r="B108" s="308"/>
      <c r="C108" s="308"/>
      <c r="D108" s="322" t="s">
        <v>119</v>
      </c>
      <c r="E108" s="323"/>
      <c r="F108" s="323"/>
      <c r="G108" s="323"/>
      <c r="H108" s="323"/>
      <c r="I108" s="324"/>
      <c r="J108" s="308" t="s">
        <v>39</v>
      </c>
      <c r="K108" s="308"/>
      <c r="L108" s="308"/>
      <c r="M108" s="308"/>
      <c r="N108" s="308"/>
      <c r="O108" s="308"/>
      <c r="P108" s="309"/>
    </row>
  </sheetData>
  <mergeCells count="213">
    <mergeCell ref="B107:P107"/>
    <mergeCell ref="A108:C108"/>
    <mergeCell ref="D108:I108"/>
    <mergeCell ref="J108:K108"/>
    <mergeCell ref="L108:P108"/>
    <mergeCell ref="B103:P103"/>
    <mergeCell ref="A104:P104"/>
    <mergeCell ref="B105:F105"/>
    <mergeCell ref="G105:K105"/>
    <mergeCell ref="L105:P105"/>
    <mergeCell ref="B106:P106"/>
    <mergeCell ref="B96:F102"/>
    <mergeCell ref="G96:K102"/>
    <mergeCell ref="L96:N96"/>
    <mergeCell ref="O96:P96"/>
    <mergeCell ref="L97:N97"/>
    <mergeCell ref="O97:P97"/>
    <mergeCell ref="L98:P100"/>
    <mergeCell ref="L101:O101"/>
    <mergeCell ref="L102:O102"/>
    <mergeCell ref="B93:J94"/>
    <mergeCell ref="O93:O94"/>
    <mergeCell ref="P93:P94"/>
    <mergeCell ref="B95:F95"/>
    <mergeCell ref="G95:K95"/>
    <mergeCell ref="L95:P95"/>
    <mergeCell ref="L82:L92"/>
    <mergeCell ref="M82:M92"/>
    <mergeCell ref="N82:N92"/>
    <mergeCell ref="O82:O92"/>
    <mergeCell ref="P82:P92"/>
    <mergeCell ref="C87:C92"/>
    <mergeCell ref="D87:D92"/>
    <mergeCell ref="C80:H80"/>
    <mergeCell ref="I80:I81"/>
    <mergeCell ref="K80:P80"/>
    <mergeCell ref="C81:H81"/>
    <mergeCell ref="K81:P81"/>
    <mergeCell ref="B82:B92"/>
    <mergeCell ref="C82:C86"/>
    <mergeCell ref="D82:D86"/>
    <mergeCell ref="E82:E92"/>
    <mergeCell ref="K82:K92"/>
    <mergeCell ref="B74:B79"/>
    <mergeCell ref="C74:P79"/>
    <mergeCell ref="M64:M68"/>
    <mergeCell ref="N64:N68"/>
    <mergeCell ref="O64:O68"/>
    <mergeCell ref="P64:P68"/>
    <mergeCell ref="B69:B73"/>
    <mergeCell ref="C69:C73"/>
    <mergeCell ref="D69:D73"/>
    <mergeCell ref="E69:E73"/>
    <mergeCell ref="K69:K73"/>
    <mergeCell ref="L69:L73"/>
    <mergeCell ref="P59:P63"/>
    <mergeCell ref="B64:B68"/>
    <mergeCell ref="C64:C68"/>
    <mergeCell ref="D64:D68"/>
    <mergeCell ref="E64:E68"/>
    <mergeCell ref="K64:K68"/>
    <mergeCell ref="L64:L68"/>
    <mergeCell ref="M69:M73"/>
    <mergeCell ref="N69:N73"/>
    <mergeCell ref="O69:O73"/>
    <mergeCell ref="P69:P73"/>
    <mergeCell ref="B59:B63"/>
    <mergeCell ref="C59:C63"/>
    <mergeCell ref="D59:D63"/>
    <mergeCell ref="E59:E63"/>
    <mergeCell ref="K59:K63"/>
    <mergeCell ref="L59:L63"/>
    <mergeCell ref="M59:M63"/>
    <mergeCell ref="N59:N63"/>
    <mergeCell ref="O59:O63"/>
    <mergeCell ref="P49:P53"/>
    <mergeCell ref="B54:B58"/>
    <mergeCell ref="C54:C58"/>
    <mergeCell ref="D54:D58"/>
    <mergeCell ref="E54:E58"/>
    <mergeCell ref="K54:K58"/>
    <mergeCell ref="L54:L58"/>
    <mergeCell ref="M54:M58"/>
    <mergeCell ref="N54:N58"/>
    <mergeCell ref="O54:O58"/>
    <mergeCell ref="P54:P58"/>
    <mergeCell ref="B49:B53"/>
    <mergeCell ref="C49:C53"/>
    <mergeCell ref="D49:D53"/>
    <mergeCell ref="E49:E53"/>
    <mergeCell ref="K49:K53"/>
    <mergeCell ref="L49:L53"/>
    <mergeCell ref="M49:M53"/>
    <mergeCell ref="N49:N53"/>
    <mergeCell ref="O49:O53"/>
    <mergeCell ref="P39:P43"/>
    <mergeCell ref="B44:B48"/>
    <mergeCell ref="C44:C48"/>
    <mergeCell ref="D44:D48"/>
    <mergeCell ref="E44:E48"/>
    <mergeCell ref="K44:K48"/>
    <mergeCell ref="L44:L48"/>
    <mergeCell ref="M44:M48"/>
    <mergeCell ref="N44:N48"/>
    <mergeCell ref="O44:O48"/>
    <mergeCell ref="P44:P48"/>
    <mergeCell ref="B39:B43"/>
    <mergeCell ref="C39:C43"/>
    <mergeCell ref="D39:D43"/>
    <mergeCell ref="E39:E43"/>
    <mergeCell ref="K39:K43"/>
    <mergeCell ref="L39:L43"/>
    <mergeCell ref="M39:M43"/>
    <mergeCell ref="N39:N43"/>
    <mergeCell ref="O39:O43"/>
    <mergeCell ref="P29:P33"/>
    <mergeCell ref="B34:B38"/>
    <mergeCell ref="C34:C38"/>
    <mergeCell ref="D34:D38"/>
    <mergeCell ref="E34:E38"/>
    <mergeCell ref="K34:K38"/>
    <mergeCell ref="L34:L38"/>
    <mergeCell ref="M34:M38"/>
    <mergeCell ref="N34:N38"/>
    <mergeCell ref="O34:O38"/>
    <mergeCell ref="P34:P38"/>
    <mergeCell ref="B29:B33"/>
    <mergeCell ref="C29:C33"/>
    <mergeCell ref="D29:D33"/>
    <mergeCell ref="E29:E33"/>
    <mergeCell ref="K29:K33"/>
    <mergeCell ref="L29:L33"/>
    <mergeCell ref="M29:M33"/>
    <mergeCell ref="N29:N33"/>
    <mergeCell ref="O29:O33"/>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B7:B8"/>
    <mergeCell ref="C7:D7"/>
    <mergeCell ref="F7:I7"/>
    <mergeCell ref="J7:M7"/>
    <mergeCell ref="N7:O7"/>
    <mergeCell ref="C8:D8"/>
    <mergeCell ref="F8:I8"/>
    <mergeCell ref="J8:M8"/>
    <mergeCell ref="N8:O8"/>
    <mergeCell ref="B4:P4"/>
    <mergeCell ref="C5:D5"/>
    <mergeCell ref="H5:P5"/>
    <mergeCell ref="B6:C6"/>
    <mergeCell ref="D6:I6"/>
    <mergeCell ref="K6:L6"/>
    <mergeCell ref="M6:N6"/>
    <mergeCell ref="B2:D3"/>
    <mergeCell ref="E2:N3"/>
    <mergeCell ref="O2:P3"/>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18"/>
  <sheetViews>
    <sheetView view="pageBreakPreview" zoomScaleSheetLayoutView="100" zoomScalePageLayoutView="110" workbookViewId="0">
      <selection activeCell="A2" sqref="A2:XFD3"/>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100"/>
      <c r="B2" s="118"/>
      <c r="C2" s="119"/>
      <c r="D2" s="120"/>
      <c r="E2" s="124" t="s">
        <v>127</v>
      </c>
      <c r="F2" s="125"/>
      <c r="G2" s="125"/>
      <c r="H2" s="125"/>
      <c r="I2" s="125"/>
      <c r="J2" s="125"/>
      <c r="K2" s="125"/>
      <c r="L2" s="125"/>
      <c r="M2" s="125"/>
      <c r="N2" s="125"/>
      <c r="O2" s="128"/>
      <c r="P2" s="129"/>
    </row>
    <row r="3" spans="1:26" s="2" customFormat="1" ht="20.45" customHeight="1" thickBot="1" x14ac:dyDescent="0.3">
      <c r="A3" s="100"/>
      <c r="B3" s="121"/>
      <c r="C3" s="122"/>
      <c r="D3" s="123"/>
      <c r="E3" s="126"/>
      <c r="F3" s="127"/>
      <c r="G3" s="127"/>
      <c r="H3" s="127"/>
      <c r="I3" s="127"/>
      <c r="J3" s="127"/>
      <c r="K3" s="127"/>
      <c r="L3" s="127"/>
      <c r="M3" s="127"/>
      <c r="N3" s="127"/>
      <c r="O3" s="130"/>
      <c r="P3" s="131"/>
    </row>
    <row r="4" spans="1:26" s="19" customFormat="1" ht="15.75" customHeight="1" thickBot="1" x14ac:dyDescent="0.3">
      <c r="A4" s="18"/>
      <c r="B4" s="111"/>
      <c r="C4" s="112"/>
      <c r="D4" s="112"/>
      <c r="E4" s="112"/>
      <c r="F4" s="112"/>
      <c r="G4" s="112"/>
      <c r="H4" s="112"/>
      <c r="I4" s="112"/>
      <c r="J4" s="112"/>
      <c r="K4" s="112"/>
      <c r="L4" s="112"/>
      <c r="M4" s="112"/>
      <c r="N4" s="112"/>
      <c r="O4" s="112"/>
      <c r="P4" s="112"/>
      <c r="Q4" s="2"/>
      <c r="R4" s="2"/>
      <c r="S4" s="2"/>
      <c r="T4" s="2"/>
      <c r="U4" s="2"/>
      <c r="V4" s="2"/>
      <c r="W4" s="2"/>
      <c r="X4" s="2"/>
      <c r="Y4" s="2"/>
      <c r="Z4" s="2"/>
    </row>
    <row r="5" spans="1:26" s="26" customFormat="1" ht="33" customHeight="1" thickBot="1" x14ac:dyDescent="0.3">
      <c r="A5" s="20"/>
      <c r="B5" s="21" t="s">
        <v>0</v>
      </c>
      <c r="C5" s="113">
        <v>43154</v>
      </c>
      <c r="D5" s="114"/>
      <c r="E5" s="22" t="s">
        <v>1</v>
      </c>
      <c r="F5" s="23">
        <v>4</v>
      </c>
      <c r="G5" s="24" t="s">
        <v>2</v>
      </c>
      <c r="H5" s="115" t="s">
        <v>128</v>
      </c>
      <c r="I5" s="116"/>
      <c r="J5" s="116"/>
      <c r="K5" s="116"/>
      <c r="L5" s="116"/>
      <c r="M5" s="116"/>
      <c r="N5" s="116"/>
      <c r="O5" s="116"/>
      <c r="P5" s="117"/>
      <c r="Q5" s="25"/>
      <c r="R5" s="25"/>
      <c r="S5" s="25"/>
      <c r="T5" s="25"/>
      <c r="U5" s="25"/>
      <c r="V5" s="25"/>
      <c r="W5" s="25"/>
      <c r="X5" s="25"/>
      <c r="Y5" s="25"/>
      <c r="Z5" s="25"/>
    </row>
    <row r="6" spans="1:26" s="31" customFormat="1" ht="15.75" customHeight="1" thickBot="1" x14ac:dyDescent="0.3">
      <c r="A6" s="27"/>
      <c r="B6" s="132" t="s">
        <v>3</v>
      </c>
      <c r="C6" s="133"/>
      <c r="D6" s="134" t="s">
        <v>123</v>
      </c>
      <c r="E6" s="135"/>
      <c r="F6" s="135"/>
      <c r="G6" s="135"/>
      <c r="H6" s="135"/>
      <c r="I6" s="136"/>
      <c r="J6" s="28" t="s">
        <v>4</v>
      </c>
      <c r="K6" s="137" t="s">
        <v>108</v>
      </c>
      <c r="L6" s="136"/>
      <c r="M6" s="137" t="s">
        <v>109</v>
      </c>
      <c r="N6" s="138"/>
      <c r="O6" s="29" t="s">
        <v>54</v>
      </c>
      <c r="P6" s="30">
        <v>1621</v>
      </c>
    </row>
    <row r="7" spans="1:26" s="26" customFormat="1" ht="15.75" customHeight="1" x14ac:dyDescent="0.25">
      <c r="B7" s="139" t="s">
        <v>55</v>
      </c>
      <c r="C7" s="141" t="s">
        <v>56</v>
      </c>
      <c r="D7" s="142"/>
      <c r="E7" s="32"/>
      <c r="F7" s="143" t="s">
        <v>57</v>
      </c>
      <c r="G7" s="144"/>
      <c r="H7" s="144"/>
      <c r="I7" s="144"/>
      <c r="J7" s="145" t="s">
        <v>58</v>
      </c>
      <c r="K7" s="146"/>
      <c r="L7" s="146"/>
      <c r="M7" s="147"/>
      <c r="N7" s="148" t="s">
        <v>59</v>
      </c>
      <c r="O7" s="149"/>
      <c r="P7" s="33" t="s">
        <v>60</v>
      </c>
    </row>
    <row r="8" spans="1:26" s="26" customFormat="1" ht="15.75" customHeight="1" thickBot="1" x14ac:dyDescent="0.3">
      <c r="B8" s="140"/>
      <c r="C8" s="150" t="s">
        <v>61</v>
      </c>
      <c r="D8" s="151"/>
      <c r="E8" s="34" t="s">
        <v>5</v>
      </c>
      <c r="F8" s="152" t="s">
        <v>6</v>
      </c>
      <c r="G8" s="153"/>
      <c r="H8" s="153"/>
      <c r="I8" s="153"/>
      <c r="J8" s="154"/>
      <c r="K8" s="155"/>
      <c r="L8" s="155"/>
      <c r="M8" s="156"/>
      <c r="N8" s="157"/>
      <c r="O8" s="158"/>
      <c r="P8" s="35"/>
    </row>
    <row r="9" spans="1:26" s="26" customFormat="1" ht="15.75" customHeight="1" x14ac:dyDescent="0.25">
      <c r="B9" s="159" t="s">
        <v>7</v>
      </c>
      <c r="C9" s="162" t="s">
        <v>62</v>
      </c>
      <c r="D9" s="164" t="s">
        <v>63</v>
      </c>
      <c r="E9" s="165"/>
      <c r="F9" s="36"/>
      <c r="G9" s="166" t="s">
        <v>8</v>
      </c>
      <c r="H9" s="167" t="s">
        <v>9</v>
      </c>
      <c r="I9" s="142"/>
      <c r="J9" s="37"/>
      <c r="K9" s="162" t="s">
        <v>64</v>
      </c>
      <c r="L9" s="168" t="s">
        <v>124</v>
      </c>
      <c r="M9" s="169"/>
      <c r="N9" s="170"/>
      <c r="O9" s="170"/>
      <c r="P9" s="171"/>
    </row>
    <row r="10" spans="1:26" s="26" customFormat="1" ht="15.75" customHeight="1" thickBot="1" x14ac:dyDescent="0.3">
      <c r="B10" s="160"/>
      <c r="C10" s="163"/>
      <c r="D10" s="181" t="s">
        <v>65</v>
      </c>
      <c r="E10" s="151"/>
      <c r="F10" s="38" t="s">
        <v>5</v>
      </c>
      <c r="G10" s="163"/>
      <c r="H10" s="181" t="s">
        <v>10</v>
      </c>
      <c r="I10" s="151"/>
      <c r="J10" s="39" t="s">
        <v>5</v>
      </c>
      <c r="K10" s="163"/>
      <c r="L10" s="172"/>
      <c r="M10" s="173"/>
      <c r="N10" s="173"/>
      <c r="O10" s="173"/>
      <c r="P10" s="174"/>
    </row>
    <row r="11" spans="1:26" s="26" customFormat="1" ht="15.75" customHeight="1" x14ac:dyDescent="0.25">
      <c r="A11" s="20"/>
      <c r="B11" s="160"/>
      <c r="C11" s="182" t="s">
        <v>11</v>
      </c>
      <c r="D11" s="165"/>
      <c r="E11" s="40">
        <v>0.66666666666666663</v>
      </c>
      <c r="F11" s="183" t="s">
        <v>12</v>
      </c>
      <c r="G11" s="165"/>
      <c r="H11" s="41">
        <v>0.96</v>
      </c>
      <c r="I11" s="184" t="s">
        <v>13</v>
      </c>
      <c r="J11" s="142"/>
      <c r="K11" s="41">
        <v>19</v>
      </c>
      <c r="L11" s="182" t="s">
        <v>14</v>
      </c>
      <c r="M11" s="165"/>
      <c r="N11" s="42">
        <v>4.05</v>
      </c>
      <c r="O11" s="175" t="s">
        <v>66</v>
      </c>
      <c r="P11" s="176"/>
    </row>
    <row r="12" spans="1:26" s="26" customFormat="1" ht="15.75" customHeight="1" thickBot="1" x14ac:dyDescent="0.3">
      <c r="A12" s="20"/>
      <c r="B12" s="161"/>
      <c r="C12" s="177" t="s">
        <v>15</v>
      </c>
      <c r="D12" s="151"/>
      <c r="E12" s="40">
        <v>0.72013888888888899</v>
      </c>
      <c r="F12" s="150" t="s">
        <v>16</v>
      </c>
      <c r="G12" s="151"/>
      <c r="H12" s="41">
        <v>0.96</v>
      </c>
      <c r="I12" s="178" t="s">
        <v>17</v>
      </c>
      <c r="J12" s="151"/>
      <c r="K12" s="40">
        <v>0.16458333333333333</v>
      </c>
      <c r="L12" s="177" t="s">
        <v>18</v>
      </c>
      <c r="M12" s="151"/>
      <c r="N12" s="43">
        <v>0.3</v>
      </c>
      <c r="O12" s="179">
        <v>0.55000000000000004</v>
      </c>
      <c r="P12" s="180"/>
    </row>
    <row r="13" spans="1:26" s="26" customFormat="1" ht="15.75" customHeight="1" x14ac:dyDescent="0.25">
      <c r="A13" s="20"/>
      <c r="B13" s="200" t="s">
        <v>19</v>
      </c>
      <c r="C13" s="202" t="s">
        <v>67</v>
      </c>
      <c r="D13" s="203"/>
      <c r="E13" s="203"/>
      <c r="F13" s="204" t="s">
        <v>68</v>
      </c>
      <c r="G13" s="203"/>
      <c r="H13" s="203"/>
      <c r="I13" s="203"/>
      <c r="J13" s="204" t="s">
        <v>69</v>
      </c>
      <c r="K13" s="203"/>
      <c r="L13" s="203"/>
      <c r="M13" s="203"/>
      <c r="N13" s="205" t="s">
        <v>70</v>
      </c>
      <c r="O13" s="203"/>
      <c r="P13" s="206"/>
      <c r="Q13" s="44"/>
      <c r="R13" s="25"/>
      <c r="S13" s="25"/>
      <c r="T13" s="25"/>
      <c r="U13" s="25"/>
      <c r="V13" s="25"/>
      <c r="W13" s="25"/>
      <c r="X13" s="25"/>
      <c r="Y13" s="25"/>
      <c r="Z13" s="25"/>
    </row>
    <row r="14" spans="1:26" s="26" customFormat="1" ht="15.75" customHeight="1" x14ac:dyDescent="0.25">
      <c r="A14" s="20"/>
      <c r="B14" s="201"/>
      <c r="C14" s="207" t="s">
        <v>71</v>
      </c>
      <c r="D14" s="208"/>
      <c r="E14" s="208"/>
      <c r="F14" s="209" t="s">
        <v>72</v>
      </c>
      <c r="G14" s="208"/>
      <c r="H14" s="208"/>
      <c r="I14" s="208"/>
      <c r="J14" s="210" t="s">
        <v>73</v>
      </c>
      <c r="K14" s="208"/>
      <c r="L14" s="208"/>
      <c r="M14" s="208"/>
      <c r="N14" s="211"/>
      <c r="O14" s="197"/>
      <c r="P14" s="212"/>
      <c r="Q14" s="25"/>
      <c r="R14" s="25"/>
      <c r="S14" s="25"/>
      <c r="T14" s="25"/>
      <c r="U14" s="25"/>
      <c r="V14" s="25"/>
      <c r="W14" s="25"/>
      <c r="X14" s="25"/>
      <c r="Y14" s="25"/>
      <c r="Z14" s="25"/>
    </row>
    <row r="15" spans="1:26" s="26" customFormat="1" ht="15.75" customHeight="1" thickBot="1" x14ac:dyDescent="0.3">
      <c r="A15" s="20"/>
      <c r="B15" s="140"/>
      <c r="C15" s="213" t="s">
        <v>74</v>
      </c>
      <c r="D15" s="185"/>
      <c r="E15" s="185"/>
      <c r="F15" s="185" t="s">
        <v>75</v>
      </c>
      <c r="G15" s="186"/>
      <c r="H15" s="186"/>
      <c r="I15" s="186"/>
      <c r="J15" s="185" t="s">
        <v>76</v>
      </c>
      <c r="K15" s="186"/>
      <c r="L15" s="186"/>
      <c r="M15" s="186"/>
      <c r="N15" s="187"/>
      <c r="O15" s="188"/>
      <c r="P15" s="189"/>
      <c r="Q15" s="25"/>
      <c r="R15" s="25"/>
      <c r="S15" s="25"/>
      <c r="T15" s="25"/>
      <c r="U15" s="25"/>
      <c r="V15" s="25"/>
      <c r="W15" s="25"/>
      <c r="X15" s="25"/>
      <c r="Y15" s="25"/>
      <c r="Z15" s="25"/>
    </row>
    <row r="16" spans="1:26" s="26" customFormat="1" ht="10.5" customHeight="1" x14ac:dyDescent="0.25">
      <c r="A16" s="20"/>
      <c r="B16" s="190" t="s">
        <v>20</v>
      </c>
      <c r="C16" s="192" t="s">
        <v>21</v>
      </c>
      <c r="D16" s="192" t="s">
        <v>42</v>
      </c>
      <c r="E16" s="194" t="s">
        <v>22</v>
      </c>
      <c r="F16" s="195" t="s">
        <v>43</v>
      </c>
      <c r="G16" s="112"/>
      <c r="H16" s="192" t="s">
        <v>77</v>
      </c>
      <c r="I16" s="198" t="s">
        <v>78</v>
      </c>
      <c r="J16" s="45" t="s">
        <v>44</v>
      </c>
      <c r="K16" s="46"/>
      <c r="L16" s="47" t="s">
        <v>45</v>
      </c>
      <c r="M16" s="47" t="s">
        <v>46</v>
      </c>
      <c r="N16" s="47" t="s">
        <v>46</v>
      </c>
      <c r="O16" s="47" t="s">
        <v>47</v>
      </c>
      <c r="P16" s="48" t="s">
        <v>23</v>
      </c>
    </row>
    <row r="17" spans="1:26" s="26" customFormat="1" ht="10.5" customHeight="1" thickBot="1" x14ac:dyDescent="0.3">
      <c r="A17" s="49"/>
      <c r="B17" s="191"/>
      <c r="C17" s="193"/>
      <c r="D17" s="193"/>
      <c r="E17" s="193"/>
      <c r="F17" s="196"/>
      <c r="G17" s="197"/>
      <c r="H17" s="193"/>
      <c r="I17" s="199"/>
      <c r="J17" s="50" t="s">
        <v>24</v>
      </c>
      <c r="K17" s="51" t="s">
        <v>25</v>
      </c>
      <c r="L17" s="51" t="s">
        <v>48</v>
      </c>
      <c r="M17" s="51" t="s">
        <v>49</v>
      </c>
      <c r="N17" s="51" t="s">
        <v>26</v>
      </c>
      <c r="O17" s="51" t="s">
        <v>27</v>
      </c>
      <c r="P17" s="52" t="s">
        <v>28</v>
      </c>
    </row>
    <row r="18" spans="1:26" s="61" customFormat="1" ht="10.5" customHeight="1" thickBot="1" x14ac:dyDescent="0.3">
      <c r="A18" s="53"/>
      <c r="B18" s="54"/>
      <c r="C18" s="55">
        <v>0.55000000000000004</v>
      </c>
      <c r="D18" s="55"/>
      <c r="E18" s="56">
        <v>3.6999999999999998E-2</v>
      </c>
      <c r="F18" s="57"/>
      <c r="G18" s="62"/>
      <c r="H18" s="58"/>
      <c r="I18" s="59"/>
      <c r="J18" s="63"/>
      <c r="K18" s="56"/>
      <c r="L18" s="56"/>
      <c r="M18" s="56"/>
      <c r="N18" s="56"/>
      <c r="O18" s="56"/>
      <c r="P18" s="60"/>
      <c r="Q18" s="53"/>
      <c r="R18" s="53"/>
      <c r="S18" s="53"/>
      <c r="T18" s="53"/>
      <c r="U18" s="53"/>
      <c r="V18" s="53"/>
      <c r="W18" s="53"/>
      <c r="X18" s="53"/>
      <c r="Y18" s="53"/>
      <c r="Z18" s="53"/>
    </row>
    <row r="19" spans="1:26" s="61" customFormat="1" ht="13.5" customHeight="1" x14ac:dyDescent="0.25">
      <c r="A19" s="53"/>
      <c r="B19" s="222">
        <v>1</v>
      </c>
      <c r="C19" s="224">
        <f>+$C$18+$N$12</f>
        <v>0.85000000000000009</v>
      </c>
      <c r="D19" s="214">
        <v>0.153</v>
      </c>
      <c r="E19" s="214">
        <v>9.9000000000000005E-2</v>
      </c>
      <c r="F19" s="64" t="s">
        <v>79</v>
      </c>
      <c r="G19" s="65">
        <v>0</v>
      </c>
      <c r="H19" s="66"/>
      <c r="I19" s="67"/>
      <c r="J19" s="68">
        <v>0.129</v>
      </c>
      <c r="K19" s="214">
        <f>+IF(E19&lt;=0.12,(J21),(IF(E19&lt;0.16,((J20+2*J21+J22)/4),IF(E19&gt;=0.16,((J19+3*J20+2*J21+3*J22+J23)/10)))))</f>
        <v>6.2E-2</v>
      </c>
      <c r="L19" s="214">
        <f>ROUND(+(D18+D19)/2*(C19-C18),3)</f>
        <v>2.3E-2</v>
      </c>
      <c r="M19" s="214">
        <f>ROUND(+K19*L19,4)</f>
        <v>1.4E-3</v>
      </c>
      <c r="N19" s="217">
        <f>ROUND(+M19/$M$103*100,2)</f>
        <v>1.05</v>
      </c>
      <c r="O19" s="218"/>
      <c r="P19" s="219"/>
      <c r="Q19" s="53"/>
      <c r="R19" s="53"/>
      <c r="S19" s="53"/>
      <c r="T19" s="53"/>
      <c r="U19" s="53"/>
      <c r="V19" s="53"/>
      <c r="W19" s="53"/>
      <c r="X19" s="53"/>
      <c r="Y19" s="53"/>
      <c r="Z19" s="53"/>
    </row>
    <row r="20" spans="1:26" s="61" customFormat="1" ht="13.5" customHeight="1" x14ac:dyDescent="0.25">
      <c r="A20" s="53"/>
      <c r="B20" s="223"/>
      <c r="C20" s="215"/>
      <c r="D20" s="215"/>
      <c r="E20" s="215"/>
      <c r="F20" s="69" t="s">
        <v>80</v>
      </c>
      <c r="G20" s="70" t="str">
        <f>IF(E19&lt;0.125,"NA",IF(0.125&lt;=E19,(0.2*E19)))</f>
        <v>NA</v>
      </c>
      <c r="H20" s="71"/>
      <c r="I20" s="72"/>
      <c r="J20" s="73"/>
      <c r="K20" s="215"/>
      <c r="L20" s="215"/>
      <c r="M20" s="215"/>
      <c r="N20" s="215"/>
      <c r="O20" s="215"/>
      <c r="P20" s="220"/>
      <c r="Q20" s="53"/>
      <c r="R20" s="53"/>
      <c r="S20" s="53"/>
      <c r="T20" s="53"/>
      <c r="U20" s="53"/>
      <c r="V20" s="53"/>
      <c r="W20" s="53"/>
      <c r="X20" s="53"/>
      <c r="Y20" s="53"/>
      <c r="Z20" s="53"/>
    </row>
    <row r="21" spans="1:26" s="61" customFormat="1" ht="13.5" customHeight="1" x14ac:dyDescent="0.25">
      <c r="A21" s="53"/>
      <c r="B21" s="223"/>
      <c r="C21" s="215"/>
      <c r="D21" s="215"/>
      <c r="E21" s="215"/>
      <c r="F21" s="69" t="s">
        <v>81</v>
      </c>
      <c r="G21" s="70">
        <f>+E19*0.4</f>
        <v>3.9600000000000003E-2</v>
      </c>
      <c r="H21" s="71"/>
      <c r="I21" s="72"/>
      <c r="J21" s="73">
        <v>6.2E-2</v>
      </c>
      <c r="K21" s="215"/>
      <c r="L21" s="215"/>
      <c r="M21" s="215"/>
      <c r="N21" s="215"/>
      <c r="O21" s="215"/>
      <c r="P21" s="220"/>
      <c r="Q21" s="53"/>
      <c r="R21" s="53"/>
      <c r="S21" s="53"/>
      <c r="T21" s="53"/>
      <c r="U21" s="53"/>
      <c r="V21" s="53"/>
      <c r="W21" s="53"/>
      <c r="X21" s="53"/>
      <c r="Y21" s="53"/>
      <c r="Z21" s="53"/>
    </row>
    <row r="22" spans="1:26" s="61" customFormat="1" ht="13.5" customHeight="1" x14ac:dyDescent="0.25">
      <c r="A22" s="53"/>
      <c r="B22" s="223"/>
      <c r="C22" s="215"/>
      <c r="D22" s="215"/>
      <c r="E22" s="215"/>
      <c r="F22" s="69" t="s">
        <v>82</v>
      </c>
      <c r="G22" s="70" t="str">
        <f>IF(E19&lt;0.125,"NA",IF(0.125&lt;=E19,(0.8*E19)))</f>
        <v>NA</v>
      </c>
      <c r="H22" s="71"/>
      <c r="I22" s="72"/>
      <c r="J22" s="73"/>
      <c r="K22" s="215"/>
      <c r="L22" s="215"/>
      <c r="M22" s="215"/>
      <c r="N22" s="215"/>
      <c r="O22" s="215"/>
      <c r="P22" s="220"/>
      <c r="Q22" s="53"/>
      <c r="R22" s="53"/>
      <c r="S22" s="53"/>
      <c r="T22" s="53"/>
      <c r="U22" s="53"/>
      <c r="V22" s="53"/>
      <c r="W22" s="53"/>
      <c r="X22" s="53"/>
      <c r="Y22" s="53"/>
      <c r="Z22" s="53"/>
    </row>
    <row r="23" spans="1:26" s="61" customFormat="1" ht="13.5" customHeight="1" thickBot="1" x14ac:dyDescent="0.3">
      <c r="A23" s="53"/>
      <c r="B23" s="163"/>
      <c r="C23" s="216"/>
      <c r="D23" s="216"/>
      <c r="E23" s="216"/>
      <c r="F23" s="74" t="s">
        <v>83</v>
      </c>
      <c r="G23" s="75">
        <f>+E19</f>
        <v>9.9000000000000005E-2</v>
      </c>
      <c r="H23" s="76"/>
      <c r="I23" s="77"/>
      <c r="J23" s="78">
        <v>5.6000000000000001E-2</v>
      </c>
      <c r="K23" s="216"/>
      <c r="L23" s="216"/>
      <c r="M23" s="216"/>
      <c r="N23" s="216"/>
      <c r="O23" s="216"/>
      <c r="P23" s="221"/>
      <c r="Q23" s="53"/>
      <c r="R23" s="53"/>
      <c r="S23" s="53"/>
      <c r="T23" s="53"/>
      <c r="U23" s="53"/>
      <c r="V23" s="53"/>
      <c r="W23" s="53"/>
      <c r="X23" s="53"/>
      <c r="Y23" s="53"/>
      <c r="Z23" s="53"/>
    </row>
    <row r="24" spans="1:26" s="61" customFormat="1" ht="13.5" customHeight="1" x14ac:dyDescent="0.25">
      <c r="A24" s="53"/>
      <c r="B24" s="222">
        <v>2</v>
      </c>
      <c r="C24" s="224">
        <f>+C19+$N$12</f>
        <v>1.1500000000000001</v>
      </c>
      <c r="D24" s="214">
        <v>0.17100000000000001</v>
      </c>
      <c r="E24" s="214">
        <v>0.19400000000000001</v>
      </c>
      <c r="F24" s="64" t="s">
        <v>79</v>
      </c>
      <c r="G24" s="65">
        <v>0</v>
      </c>
      <c r="H24" s="66"/>
      <c r="I24" s="67"/>
      <c r="J24" s="68">
        <v>0.05</v>
      </c>
      <c r="K24" s="214">
        <f>+IF(E24&lt;=0.12,(J26),(IF(E24&lt;0.16,((J25+2*J26+J27)/4),IF(E24&gt;=0.16,((J24+3*J25+2*J26+3*J27+J28)/10)))))</f>
        <v>8.2900000000000001E-2</v>
      </c>
      <c r="L24" s="214">
        <f>ROUND(+(D19+D24)/2*(C24-C19),3)</f>
        <v>4.9000000000000002E-2</v>
      </c>
      <c r="M24" s="214">
        <f>ROUND(+K24*L24,4)</f>
        <v>4.1000000000000003E-3</v>
      </c>
      <c r="N24" s="217">
        <f t="shared" ref="N24" si="0">ROUND(+M24/$M$103*100,2)</f>
        <v>3.06</v>
      </c>
      <c r="O24" s="218"/>
      <c r="P24" s="219"/>
      <c r="Q24" s="53"/>
      <c r="R24" s="53"/>
      <c r="S24" s="53"/>
      <c r="T24" s="53"/>
      <c r="U24" s="53"/>
      <c r="V24" s="53"/>
      <c r="W24" s="53"/>
      <c r="X24" s="53"/>
      <c r="Y24" s="53"/>
      <c r="Z24" s="53"/>
    </row>
    <row r="25" spans="1:26" s="61" customFormat="1" ht="13.5" customHeight="1" x14ac:dyDescent="0.25">
      <c r="A25" s="53"/>
      <c r="B25" s="223"/>
      <c r="C25" s="215"/>
      <c r="D25" s="215"/>
      <c r="E25" s="215"/>
      <c r="F25" s="69" t="s">
        <v>80</v>
      </c>
      <c r="G25" s="70">
        <f t="shared" ref="G25" si="1">IF(E24&lt;0.125,"NA",IF(0.125&lt;=E24,(0.2*E24)))</f>
        <v>3.8800000000000001E-2</v>
      </c>
      <c r="H25" s="71"/>
      <c r="I25" s="72"/>
      <c r="J25" s="73">
        <v>6.9000000000000006E-2</v>
      </c>
      <c r="K25" s="215"/>
      <c r="L25" s="215"/>
      <c r="M25" s="215"/>
      <c r="N25" s="215"/>
      <c r="O25" s="215"/>
      <c r="P25" s="220"/>
      <c r="Q25" s="53"/>
      <c r="R25" s="53"/>
      <c r="S25" s="53"/>
      <c r="T25" s="53"/>
      <c r="U25" s="53"/>
      <c r="V25" s="53"/>
      <c r="W25" s="53"/>
      <c r="X25" s="53"/>
      <c r="Y25" s="53"/>
      <c r="Z25" s="53"/>
    </row>
    <row r="26" spans="1:26" s="61" customFormat="1" ht="13.5" customHeight="1" x14ac:dyDescent="0.25">
      <c r="A26" s="53"/>
      <c r="B26" s="223"/>
      <c r="C26" s="215"/>
      <c r="D26" s="215"/>
      <c r="E26" s="215"/>
      <c r="F26" s="69" t="s">
        <v>81</v>
      </c>
      <c r="G26" s="70">
        <f t="shared" ref="G26" si="2">+E24*0.4</f>
        <v>7.7600000000000002E-2</v>
      </c>
      <c r="H26" s="71"/>
      <c r="I26" s="72"/>
      <c r="J26" s="73">
        <v>0.16200000000000001</v>
      </c>
      <c r="K26" s="215"/>
      <c r="L26" s="215"/>
      <c r="M26" s="215"/>
      <c r="N26" s="215"/>
      <c r="O26" s="215"/>
      <c r="P26" s="220"/>
      <c r="Q26" s="53"/>
      <c r="R26" s="53"/>
      <c r="S26" s="53"/>
      <c r="T26" s="53"/>
      <c r="U26" s="53"/>
      <c r="V26" s="53"/>
      <c r="W26" s="53"/>
      <c r="X26" s="53"/>
      <c r="Y26" s="53"/>
      <c r="Z26" s="53"/>
    </row>
    <row r="27" spans="1:26" s="61" customFormat="1" ht="13.5" customHeight="1" x14ac:dyDescent="0.25">
      <c r="A27" s="53"/>
      <c r="B27" s="223"/>
      <c r="C27" s="215"/>
      <c r="D27" s="215"/>
      <c r="E27" s="215"/>
      <c r="F27" s="69" t="s">
        <v>82</v>
      </c>
      <c r="G27" s="70">
        <f t="shared" ref="G27" si="3">IF(E24&lt;0.125,"NA",IF(0.125&lt;=E24,(0.8*E24)))</f>
        <v>0.1552</v>
      </c>
      <c r="H27" s="71"/>
      <c r="I27" s="72"/>
      <c r="J27" s="73">
        <v>6.2E-2</v>
      </c>
      <c r="K27" s="215"/>
      <c r="L27" s="215"/>
      <c r="M27" s="215"/>
      <c r="N27" s="215"/>
      <c r="O27" s="215"/>
      <c r="P27" s="220"/>
      <c r="Q27" s="53"/>
      <c r="R27" s="53"/>
      <c r="S27" s="53"/>
      <c r="T27" s="53"/>
      <c r="U27" s="53"/>
      <c r="V27" s="53"/>
      <c r="W27" s="53"/>
      <c r="X27" s="53"/>
      <c r="Y27" s="53"/>
      <c r="Z27" s="53"/>
    </row>
    <row r="28" spans="1:26" s="61" customFormat="1" ht="13.5" customHeight="1" thickBot="1" x14ac:dyDescent="0.3">
      <c r="A28" s="53"/>
      <c r="B28" s="163"/>
      <c r="C28" s="216"/>
      <c r="D28" s="216"/>
      <c r="E28" s="216"/>
      <c r="F28" s="74" t="s">
        <v>83</v>
      </c>
      <c r="G28" s="75">
        <f t="shared" ref="G28" si="4">+E24</f>
        <v>0.19400000000000001</v>
      </c>
      <c r="H28" s="76"/>
      <c r="I28" s="77"/>
      <c r="J28" s="78">
        <v>6.2E-2</v>
      </c>
      <c r="K28" s="216"/>
      <c r="L28" s="216"/>
      <c r="M28" s="216"/>
      <c r="N28" s="216"/>
      <c r="O28" s="216"/>
      <c r="P28" s="221"/>
      <c r="Q28" s="53"/>
      <c r="R28" s="53"/>
      <c r="S28" s="53"/>
      <c r="T28" s="53"/>
      <c r="U28" s="53"/>
      <c r="V28" s="53"/>
      <c r="W28" s="53"/>
      <c r="X28" s="53"/>
      <c r="Y28" s="53"/>
      <c r="Z28" s="53"/>
    </row>
    <row r="29" spans="1:26" s="61" customFormat="1" ht="13.5" customHeight="1" x14ac:dyDescent="0.25">
      <c r="A29" s="53"/>
      <c r="B29" s="222">
        <v>3</v>
      </c>
      <c r="C29" s="224">
        <f>+C24+$N$12</f>
        <v>1.4500000000000002</v>
      </c>
      <c r="D29" s="214">
        <v>5.2999999999999999E-2</v>
      </c>
      <c r="E29" s="214">
        <v>3.9E-2</v>
      </c>
      <c r="F29" s="64" t="s">
        <v>79</v>
      </c>
      <c r="G29" s="65">
        <v>0</v>
      </c>
      <c r="H29" s="66"/>
      <c r="I29" s="67"/>
      <c r="J29" s="68"/>
      <c r="K29" s="214">
        <f t="shared" ref="K29" si="5">+IF(E29&lt;=0.12,(J31),(IF(E29&lt;0.16,((J30+2*J31+J32)/4),IF(E29&gt;=0.16,((J29+3*J30+2*J31+3*J32+J33)/10)))))</f>
        <v>7.8E-2</v>
      </c>
      <c r="L29" s="214">
        <f t="shared" ref="L29" si="6">ROUND(+(D24+D29)/2*(C29-C24),3)</f>
        <v>3.4000000000000002E-2</v>
      </c>
      <c r="M29" s="214">
        <f t="shared" ref="M29" si="7">ROUND(+K29*L29,4)</f>
        <v>2.7000000000000001E-3</v>
      </c>
      <c r="N29" s="217">
        <f t="shared" ref="N29" si="8">ROUND(+M29/$M$103*100,2)</f>
        <v>2.02</v>
      </c>
      <c r="O29" s="218"/>
      <c r="P29" s="219"/>
      <c r="Q29" s="53"/>
      <c r="R29" s="53"/>
      <c r="S29" s="53"/>
      <c r="T29" s="53"/>
      <c r="U29" s="53"/>
      <c r="V29" s="53"/>
      <c r="W29" s="53"/>
      <c r="X29" s="53"/>
      <c r="Y29" s="53"/>
      <c r="Z29" s="53"/>
    </row>
    <row r="30" spans="1:26" s="61" customFormat="1" ht="13.5" customHeight="1" x14ac:dyDescent="0.25">
      <c r="A30" s="53"/>
      <c r="B30" s="223"/>
      <c r="C30" s="215"/>
      <c r="D30" s="215"/>
      <c r="E30" s="215"/>
      <c r="F30" s="69" t="s">
        <v>80</v>
      </c>
      <c r="G30" s="70" t="str">
        <f t="shared" ref="G30" si="9">IF(E29&lt;0.125,"NA",IF(0.125&lt;=E29,(0.2*E29)))</f>
        <v>NA</v>
      </c>
      <c r="H30" s="71"/>
      <c r="I30" s="72"/>
      <c r="J30" s="73"/>
      <c r="K30" s="215"/>
      <c r="L30" s="215"/>
      <c r="M30" s="215"/>
      <c r="N30" s="215"/>
      <c r="O30" s="215"/>
      <c r="P30" s="220"/>
      <c r="Q30" s="53"/>
      <c r="R30" s="53"/>
      <c r="S30" s="53"/>
      <c r="T30" s="53"/>
      <c r="U30" s="53"/>
      <c r="V30" s="53"/>
      <c r="W30" s="53"/>
      <c r="X30" s="53"/>
      <c r="Y30" s="53"/>
      <c r="Z30" s="53"/>
    </row>
    <row r="31" spans="1:26" s="61" customFormat="1" ht="13.5" customHeight="1" x14ac:dyDescent="0.25">
      <c r="A31" s="53"/>
      <c r="B31" s="223"/>
      <c r="C31" s="215"/>
      <c r="D31" s="215"/>
      <c r="E31" s="215"/>
      <c r="F31" s="69" t="s">
        <v>81</v>
      </c>
      <c r="G31" s="70">
        <f t="shared" ref="G31" si="10">+E29*0.4</f>
        <v>1.5600000000000001E-2</v>
      </c>
      <c r="H31" s="71"/>
      <c r="I31" s="72"/>
      <c r="J31" s="73">
        <v>7.8E-2</v>
      </c>
      <c r="K31" s="215"/>
      <c r="L31" s="215"/>
      <c r="M31" s="215"/>
      <c r="N31" s="215"/>
      <c r="O31" s="215"/>
      <c r="P31" s="220"/>
      <c r="Q31" s="53"/>
      <c r="R31" s="53"/>
      <c r="S31" s="53"/>
      <c r="T31" s="53"/>
      <c r="U31" s="53"/>
      <c r="V31" s="53"/>
      <c r="W31" s="53"/>
      <c r="X31" s="53"/>
      <c r="Y31" s="53"/>
      <c r="Z31" s="53"/>
    </row>
    <row r="32" spans="1:26" s="61" customFormat="1" ht="13.5" customHeight="1" x14ac:dyDescent="0.25">
      <c r="A32" s="53"/>
      <c r="B32" s="223"/>
      <c r="C32" s="215"/>
      <c r="D32" s="215"/>
      <c r="E32" s="215"/>
      <c r="F32" s="69" t="s">
        <v>82</v>
      </c>
      <c r="G32" s="70" t="str">
        <f t="shared" ref="G32" si="11">IF(E29&lt;0.125,"NA",IF(0.125&lt;=E29,(0.8*E29)))</f>
        <v>NA</v>
      </c>
      <c r="H32" s="71"/>
      <c r="I32" s="72"/>
      <c r="J32" s="73"/>
      <c r="K32" s="215"/>
      <c r="L32" s="215"/>
      <c r="M32" s="215"/>
      <c r="N32" s="215"/>
      <c r="O32" s="215"/>
      <c r="P32" s="220"/>
      <c r="Q32" s="53"/>
      <c r="R32" s="53"/>
      <c r="S32" s="53"/>
      <c r="T32" s="53"/>
      <c r="U32" s="53"/>
      <c r="V32" s="53"/>
      <c r="W32" s="53"/>
      <c r="X32" s="53"/>
      <c r="Y32" s="53"/>
      <c r="Z32" s="53"/>
    </row>
    <row r="33" spans="1:26" s="61" customFormat="1" ht="13.5" customHeight="1" thickBot="1" x14ac:dyDescent="0.3">
      <c r="A33" s="53"/>
      <c r="B33" s="163"/>
      <c r="C33" s="216"/>
      <c r="D33" s="216"/>
      <c r="E33" s="216"/>
      <c r="F33" s="74" t="s">
        <v>83</v>
      </c>
      <c r="G33" s="75">
        <f t="shared" ref="G33" si="12">+E29</f>
        <v>3.9E-2</v>
      </c>
      <c r="H33" s="76"/>
      <c r="I33" s="77"/>
      <c r="J33" s="78"/>
      <c r="K33" s="216"/>
      <c r="L33" s="216"/>
      <c r="M33" s="216"/>
      <c r="N33" s="216"/>
      <c r="O33" s="216"/>
      <c r="P33" s="221"/>
      <c r="Q33" s="53"/>
      <c r="R33" s="53"/>
      <c r="S33" s="53"/>
      <c r="T33" s="53"/>
      <c r="U33" s="53"/>
      <c r="V33" s="53"/>
      <c r="W33" s="53"/>
      <c r="X33" s="53"/>
      <c r="Y33" s="53"/>
      <c r="Z33" s="53"/>
    </row>
    <row r="34" spans="1:26" s="61" customFormat="1" ht="13.5" customHeight="1" x14ac:dyDescent="0.25">
      <c r="A34" s="53"/>
      <c r="B34" s="222">
        <v>4</v>
      </c>
      <c r="C34" s="224">
        <f>+C29+$N$12</f>
        <v>1.7500000000000002</v>
      </c>
      <c r="D34" s="214">
        <v>0.28999999999999998</v>
      </c>
      <c r="E34" s="214">
        <v>0.36499999999999999</v>
      </c>
      <c r="F34" s="64" t="s">
        <v>79</v>
      </c>
      <c r="G34" s="65">
        <v>0</v>
      </c>
      <c r="H34" s="66"/>
      <c r="I34" s="67"/>
      <c r="J34" s="68"/>
      <c r="K34" s="214"/>
      <c r="L34" s="214"/>
      <c r="M34" s="214"/>
      <c r="N34" s="217"/>
      <c r="O34" s="218"/>
      <c r="P34" s="219"/>
      <c r="Q34" s="53"/>
      <c r="R34" s="53"/>
      <c r="S34" s="53"/>
      <c r="T34" s="53"/>
      <c r="U34" s="53"/>
      <c r="V34" s="53"/>
      <c r="W34" s="53"/>
      <c r="X34" s="53"/>
      <c r="Y34" s="53"/>
      <c r="Z34" s="53"/>
    </row>
    <row r="35" spans="1:26" s="61" customFormat="1" ht="13.5" customHeight="1" x14ac:dyDescent="0.25">
      <c r="A35" s="53"/>
      <c r="B35" s="223"/>
      <c r="C35" s="215"/>
      <c r="D35" s="215"/>
      <c r="E35" s="215"/>
      <c r="F35" s="69" t="s">
        <v>80</v>
      </c>
      <c r="G35" s="70">
        <f t="shared" ref="G35" si="13">IF(E34&lt;0.125,"NA",IF(0.125&lt;=E34,(0.2*E34)))</f>
        <v>7.2999999999999995E-2</v>
      </c>
      <c r="H35" s="71"/>
      <c r="I35" s="72"/>
      <c r="J35" s="73"/>
      <c r="K35" s="215"/>
      <c r="L35" s="215"/>
      <c r="M35" s="215"/>
      <c r="N35" s="215"/>
      <c r="O35" s="215"/>
      <c r="P35" s="220"/>
      <c r="Q35" s="53"/>
      <c r="R35" s="53"/>
      <c r="S35" s="53"/>
      <c r="T35" s="53"/>
      <c r="U35" s="53"/>
      <c r="V35" s="53"/>
      <c r="W35" s="53"/>
      <c r="X35" s="53"/>
      <c r="Y35" s="53"/>
      <c r="Z35" s="53"/>
    </row>
    <row r="36" spans="1:26" s="61" customFormat="1" ht="13.5" customHeight="1" x14ac:dyDescent="0.25">
      <c r="A36" s="53"/>
      <c r="B36" s="223"/>
      <c r="C36" s="215"/>
      <c r="D36" s="215"/>
      <c r="E36" s="215"/>
      <c r="F36" s="69" t="s">
        <v>81</v>
      </c>
      <c r="G36" s="70">
        <f t="shared" ref="G36" si="14">+E34*0.4</f>
        <v>0.14599999999999999</v>
      </c>
      <c r="H36" s="71"/>
      <c r="I36" s="72"/>
      <c r="J36" s="73"/>
      <c r="K36" s="215"/>
      <c r="L36" s="215"/>
      <c r="M36" s="215"/>
      <c r="N36" s="215"/>
      <c r="O36" s="215"/>
      <c r="P36" s="220"/>
      <c r="Q36" s="53"/>
      <c r="R36" s="53"/>
      <c r="S36" s="53"/>
      <c r="T36" s="53"/>
      <c r="U36" s="53"/>
      <c r="V36" s="53"/>
      <c r="W36" s="53"/>
      <c r="X36" s="53"/>
      <c r="Y36" s="53"/>
      <c r="Z36" s="53"/>
    </row>
    <row r="37" spans="1:26" s="61" customFormat="1" ht="13.5" customHeight="1" x14ac:dyDescent="0.25">
      <c r="A37" s="53"/>
      <c r="B37" s="223"/>
      <c r="C37" s="215"/>
      <c r="D37" s="215"/>
      <c r="E37" s="215"/>
      <c r="F37" s="69" t="s">
        <v>82</v>
      </c>
      <c r="G37" s="70">
        <f t="shared" ref="G37" si="15">IF(E34&lt;0.125,"NA",IF(0.125&lt;=E34,(0.8*E34)))</f>
        <v>0.29199999999999998</v>
      </c>
      <c r="H37" s="71"/>
      <c r="I37" s="72"/>
      <c r="J37" s="73"/>
      <c r="K37" s="215"/>
      <c r="L37" s="215"/>
      <c r="M37" s="215"/>
      <c r="N37" s="215"/>
      <c r="O37" s="215"/>
      <c r="P37" s="220"/>
      <c r="Q37" s="53"/>
      <c r="R37" s="53"/>
      <c r="S37" s="53"/>
      <c r="T37" s="53"/>
      <c r="U37" s="53"/>
      <c r="V37" s="53"/>
      <c r="W37" s="53"/>
      <c r="X37" s="53"/>
      <c r="Y37" s="53"/>
      <c r="Z37" s="53"/>
    </row>
    <row r="38" spans="1:26" s="61" customFormat="1" ht="13.5" customHeight="1" thickBot="1" x14ac:dyDescent="0.3">
      <c r="A38" s="53"/>
      <c r="B38" s="163"/>
      <c r="C38" s="216"/>
      <c r="D38" s="216"/>
      <c r="E38" s="216"/>
      <c r="F38" s="74" t="s">
        <v>83</v>
      </c>
      <c r="G38" s="75">
        <f t="shared" ref="G38" si="16">+E34</f>
        <v>0.36499999999999999</v>
      </c>
      <c r="H38" s="76"/>
      <c r="I38" s="77"/>
      <c r="J38" s="78"/>
      <c r="K38" s="216"/>
      <c r="L38" s="216"/>
      <c r="M38" s="216"/>
      <c r="N38" s="216"/>
      <c r="O38" s="216"/>
      <c r="P38" s="221"/>
      <c r="Q38" s="53"/>
      <c r="R38" s="53"/>
      <c r="S38" s="53"/>
      <c r="T38" s="53"/>
      <c r="U38" s="53"/>
      <c r="V38" s="53"/>
      <c r="W38" s="53"/>
      <c r="X38" s="53"/>
      <c r="Y38" s="53"/>
      <c r="Z38" s="53"/>
    </row>
    <row r="39" spans="1:26" s="61" customFormat="1" ht="13.5" customHeight="1" x14ac:dyDescent="0.25">
      <c r="A39" s="53"/>
      <c r="B39" s="222">
        <v>5</v>
      </c>
      <c r="C39" s="224">
        <f t="shared" ref="C39" si="17">+C34+$N$12</f>
        <v>2.0500000000000003</v>
      </c>
      <c r="D39" s="214">
        <v>0.255</v>
      </c>
      <c r="E39" s="214">
        <v>0.26900000000000002</v>
      </c>
      <c r="F39" s="64" t="s">
        <v>79</v>
      </c>
      <c r="G39" s="65">
        <v>0</v>
      </c>
      <c r="H39" s="66"/>
      <c r="I39" s="67"/>
      <c r="J39" s="68">
        <v>0.19600000000000001</v>
      </c>
      <c r="K39" s="214">
        <f t="shared" ref="K39" si="18">+IF(E39&lt;=0.12,(J41),(IF(E39&lt;0.16,((J40+2*J41+J42)/4),IF(E39&gt;=0.16,((J39+3*J40+2*J41+3*J42+J43)/10)))))</f>
        <v>0.25010000000000004</v>
      </c>
      <c r="L39" s="214">
        <f>ROUND(+(D34+D39)/2*(C39-C34),3)</f>
        <v>8.2000000000000003E-2</v>
      </c>
      <c r="M39" s="214">
        <f t="shared" ref="M39" si="19">ROUND(+K39*L39,4)</f>
        <v>2.0500000000000001E-2</v>
      </c>
      <c r="N39" s="217">
        <f t="shared" ref="N39" si="20">ROUND(+M39/$M$103*100,2)</f>
        <v>15.31</v>
      </c>
      <c r="O39" s="218"/>
      <c r="P39" s="219"/>
      <c r="Q39" s="53"/>
      <c r="R39" s="53"/>
      <c r="S39" s="53"/>
      <c r="T39" s="53"/>
      <c r="U39" s="53"/>
      <c r="V39" s="53"/>
      <c r="W39" s="53"/>
      <c r="X39" s="53"/>
      <c r="Y39" s="53"/>
      <c r="Z39" s="53"/>
    </row>
    <row r="40" spans="1:26" s="61" customFormat="1" ht="13.5" customHeight="1" x14ac:dyDescent="0.25">
      <c r="A40" s="53"/>
      <c r="B40" s="223"/>
      <c r="C40" s="215"/>
      <c r="D40" s="215"/>
      <c r="E40" s="215"/>
      <c r="F40" s="69" t="s">
        <v>80</v>
      </c>
      <c r="G40" s="70">
        <f t="shared" ref="G40" si="21">IF(E39&lt;0.125,"NA",IF(0.125&lt;=E39,(0.2*E39)))</f>
        <v>5.3800000000000008E-2</v>
      </c>
      <c r="H40" s="71"/>
      <c r="I40" s="72"/>
      <c r="J40" s="73">
        <v>0.26</v>
      </c>
      <c r="K40" s="215"/>
      <c r="L40" s="215"/>
      <c r="M40" s="215"/>
      <c r="N40" s="215"/>
      <c r="O40" s="215"/>
      <c r="P40" s="220"/>
      <c r="Q40" s="53"/>
      <c r="R40" s="53"/>
      <c r="S40" s="53"/>
      <c r="T40" s="53"/>
      <c r="U40" s="53"/>
      <c r="V40" s="53"/>
      <c r="W40" s="53"/>
      <c r="X40" s="53"/>
      <c r="Y40" s="53"/>
      <c r="Z40" s="53"/>
    </row>
    <row r="41" spans="1:26" s="61" customFormat="1" ht="13.5" customHeight="1" x14ac:dyDescent="0.25">
      <c r="A41" s="53"/>
      <c r="B41" s="223"/>
      <c r="C41" s="215"/>
      <c r="D41" s="215"/>
      <c r="E41" s="215"/>
      <c r="F41" s="69" t="s">
        <v>81</v>
      </c>
      <c r="G41" s="70">
        <f t="shared" ref="G41" si="22">+E39*0.4</f>
        <v>0.10760000000000002</v>
      </c>
      <c r="H41" s="71"/>
      <c r="I41" s="72"/>
      <c r="J41" s="73">
        <v>0.21299999999999999</v>
      </c>
      <c r="K41" s="215"/>
      <c r="L41" s="215"/>
      <c r="M41" s="215"/>
      <c r="N41" s="215"/>
      <c r="O41" s="215"/>
      <c r="P41" s="220"/>
      <c r="Q41" s="53"/>
      <c r="R41" s="53"/>
      <c r="S41" s="53"/>
      <c r="T41" s="53"/>
      <c r="U41" s="53"/>
      <c r="V41" s="53"/>
      <c r="W41" s="53"/>
      <c r="X41" s="53"/>
      <c r="Y41" s="53"/>
      <c r="Z41" s="53"/>
    </row>
    <row r="42" spans="1:26" s="61" customFormat="1" ht="13.5" customHeight="1" x14ac:dyDescent="0.25">
      <c r="A42" s="53"/>
      <c r="B42" s="223"/>
      <c r="C42" s="215"/>
      <c r="D42" s="215"/>
      <c r="E42" s="215"/>
      <c r="F42" s="69" t="s">
        <v>82</v>
      </c>
      <c r="G42" s="70">
        <f t="shared" ref="G42" si="23">IF(E39&lt;0.125,"NA",IF(0.125&lt;=E39,(0.8*E39)))</f>
        <v>0.21520000000000003</v>
      </c>
      <c r="H42" s="71"/>
      <c r="I42" s="72"/>
      <c r="J42" s="73">
        <v>0.26600000000000001</v>
      </c>
      <c r="K42" s="215"/>
      <c r="L42" s="215"/>
      <c r="M42" s="215"/>
      <c r="N42" s="215"/>
      <c r="O42" s="215"/>
      <c r="P42" s="220"/>
      <c r="Q42" s="53"/>
      <c r="R42" s="53"/>
      <c r="S42" s="53"/>
      <c r="T42" s="53"/>
      <c r="U42" s="53"/>
      <c r="V42" s="53"/>
      <c r="W42" s="53"/>
      <c r="X42" s="53"/>
      <c r="Y42" s="53"/>
      <c r="Z42" s="53"/>
    </row>
    <row r="43" spans="1:26" s="61" customFormat="1" ht="13.5" customHeight="1" thickBot="1" x14ac:dyDescent="0.3">
      <c r="A43" s="53"/>
      <c r="B43" s="163"/>
      <c r="C43" s="216"/>
      <c r="D43" s="216"/>
      <c r="E43" s="216"/>
      <c r="F43" s="74" t="s">
        <v>83</v>
      </c>
      <c r="G43" s="75">
        <f t="shared" ref="G43" si="24">+E39</f>
        <v>0.26900000000000002</v>
      </c>
      <c r="H43" s="76"/>
      <c r="I43" s="77"/>
      <c r="J43" s="78">
        <v>0.30099999999999999</v>
      </c>
      <c r="K43" s="216"/>
      <c r="L43" s="216"/>
      <c r="M43" s="216"/>
      <c r="N43" s="216"/>
      <c r="O43" s="216"/>
      <c r="P43" s="221"/>
      <c r="Q43" s="53"/>
      <c r="R43" s="53"/>
      <c r="S43" s="53"/>
      <c r="T43" s="53"/>
      <c r="U43" s="53"/>
      <c r="V43" s="53"/>
      <c r="W43" s="53"/>
      <c r="X43" s="53"/>
      <c r="Y43" s="53"/>
      <c r="Z43" s="53"/>
    </row>
    <row r="44" spans="1:26" s="61" customFormat="1" ht="13.5" customHeight="1" x14ac:dyDescent="0.25">
      <c r="A44" s="53"/>
      <c r="B44" s="222">
        <v>6</v>
      </c>
      <c r="C44" s="224">
        <f t="shared" ref="C44" si="25">+C39+$N$12</f>
        <v>2.35</v>
      </c>
      <c r="D44" s="214">
        <v>0.224</v>
      </c>
      <c r="E44" s="214">
        <v>0.23799999999999999</v>
      </c>
      <c r="F44" s="64" t="s">
        <v>79</v>
      </c>
      <c r="G44" s="65">
        <v>0</v>
      </c>
      <c r="H44" s="66"/>
      <c r="I44" s="67"/>
      <c r="J44" s="68">
        <v>0.13800000000000001</v>
      </c>
      <c r="K44" s="214">
        <f t="shared" ref="K44" si="26">+IF(E44&lt;=0.12,(J46),(IF(E44&lt;0.16,((J45+2*J46+J47)/4),IF(E44&gt;=0.16,((J44+3*J45+2*J46+3*J47+J48)/10)))))</f>
        <v>0.20539999999999997</v>
      </c>
      <c r="L44" s="214">
        <f t="shared" ref="L44" si="27">ROUND(+(D39+D44)/2*(C44-C39),3)</f>
        <v>7.1999999999999995E-2</v>
      </c>
      <c r="M44" s="214">
        <f t="shared" ref="M44" si="28">ROUND(+K44*L44,4)</f>
        <v>1.4800000000000001E-2</v>
      </c>
      <c r="N44" s="217">
        <f t="shared" ref="N44" si="29">ROUND(+M44/$M$103*100,2)</f>
        <v>11.05</v>
      </c>
      <c r="O44" s="218"/>
      <c r="P44" s="219"/>
      <c r="Q44" s="53"/>
      <c r="R44" s="53"/>
      <c r="S44" s="53"/>
      <c r="T44" s="53"/>
      <c r="U44" s="53"/>
      <c r="V44" s="53"/>
      <c r="W44" s="53"/>
      <c r="X44" s="53"/>
      <c r="Y44" s="53"/>
      <c r="Z44" s="53"/>
    </row>
    <row r="45" spans="1:26" s="61" customFormat="1" ht="13.5" customHeight="1" x14ac:dyDescent="0.25">
      <c r="A45" s="53"/>
      <c r="B45" s="223"/>
      <c r="C45" s="215"/>
      <c r="D45" s="215"/>
      <c r="E45" s="215"/>
      <c r="F45" s="69" t="s">
        <v>80</v>
      </c>
      <c r="G45" s="70">
        <f t="shared" ref="G45" si="30">IF(E44&lt;0.125,"NA",IF(0.125&lt;=E44,(0.2*E44)))</f>
        <v>4.7600000000000003E-2</v>
      </c>
      <c r="H45" s="71"/>
      <c r="I45" s="72"/>
      <c r="J45" s="73">
        <v>0.22500000000000001</v>
      </c>
      <c r="K45" s="215"/>
      <c r="L45" s="215"/>
      <c r="M45" s="215"/>
      <c r="N45" s="215"/>
      <c r="O45" s="215"/>
      <c r="P45" s="220"/>
      <c r="Q45" s="53"/>
      <c r="R45" s="53"/>
      <c r="S45" s="53"/>
      <c r="T45" s="53"/>
      <c r="U45" s="53"/>
      <c r="V45" s="53"/>
      <c r="W45" s="53"/>
      <c r="X45" s="53"/>
      <c r="Y45" s="53"/>
      <c r="Z45" s="53"/>
    </row>
    <row r="46" spans="1:26" s="61" customFormat="1" ht="13.5" customHeight="1" x14ac:dyDescent="0.25">
      <c r="A46" s="53"/>
      <c r="B46" s="223"/>
      <c r="C46" s="215"/>
      <c r="D46" s="215"/>
      <c r="E46" s="215"/>
      <c r="F46" s="69" t="s">
        <v>81</v>
      </c>
      <c r="G46" s="70">
        <f t="shared" ref="G46" si="31">+E44*0.4</f>
        <v>9.5200000000000007E-2</v>
      </c>
      <c r="H46" s="71"/>
      <c r="I46" s="72"/>
      <c r="J46" s="73">
        <v>0.14499999999999999</v>
      </c>
      <c r="K46" s="215"/>
      <c r="L46" s="215"/>
      <c r="M46" s="215"/>
      <c r="N46" s="215"/>
      <c r="O46" s="215"/>
      <c r="P46" s="220"/>
      <c r="Q46" s="53"/>
      <c r="R46" s="53"/>
      <c r="S46" s="53"/>
      <c r="T46" s="53"/>
      <c r="U46" s="53"/>
      <c r="V46" s="53"/>
      <c r="W46" s="53"/>
      <c r="X46" s="53"/>
      <c r="Y46" s="53"/>
      <c r="Z46" s="53"/>
    </row>
    <row r="47" spans="1:26" s="61" customFormat="1" ht="13.5" customHeight="1" x14ac:dyDescent="0.25">
      <c r="A47" s="53"/>
      <c r="B47" s="223"/>
      <c r="C47" s="215"/>
      <c r="D47" s="215"/>
      <c r="E47" s="215"/>
      <c r="F47" s="69" t="s">
        <v>82</v>
      </c>
      <c r="G47" s="70">
        <f t="shared" ref="G47" si="32">IF(E44&lt;0.125,"NA",IF(0.125&lt;=E44,(0.8*E44)))</f>
        <v>0.19040000000000001</v>
      </c>
      <c r="H47" s="71"/>
      <c r="I47" s="72"/>
      <c r="J47" s="73">
        <v>0.22800000000000001</v>
      </c>
      <c r="K47" s="215"/>
      <c r="L47" s="215"/>
      <c r="M47" s="215"/>
      <c r="N47" s="215"/>
      <c r="O47" s="215"/>
      <c r="P47" s="220"/>
      <c r="Q47" s="53"/>
      <c r="R47" s="53"/>
      <c r="S47" s="53"/>
      <c r="T47" s="53"/>
      <c r="U47" s="53"/>
      <c r="V47" s="53"/>
      <c r="W47" s="53"/>
      <c r="X47" s="53"/>
      <c r="Y47" s="53"/>
      <c r="Z47" s="53"/>
    </row>
    <row r="48" spans="1:26" s="61" customFormat="1" ht="13.5" customHeight="1" thickBot="1" x14ac:dyDescent="0.3">
      <c r="A48" s="53"/>
      <c r="B48" s="163"/>
      <c r="C48" s="216"/>
      <c r="D48" s="216"/>
      <c r="E48" s="216"/>
      <c r="F48" s="74" t="s">
        <v>83</v>
      </c>
      <c r="G48" s="75">
        <f t="shared" ref="G48" si="33">+E44</f>
        <v>0.23799999999999999</v>
      </c>
      <c r="H48" s="76"/>
      <c r="I48" s="77"/>
      <c r="J48" s="78">
        <v>0.26700000000000002</v>
      </c>
      <c r="K48" s="216"/>
      <c r="L48" s="216"/>
      <c r="M48" s="216"/>
      <c r="N48" s="216"/>
      <c r="O48" s="216"/>
      <c r="P48" s="221"/>
      <c r="Q48" s="53"/>
      <c r="R48" s="53"/>
      <c r="S48" s="53"/>
      <c r="T48" s="53"/>
      <c r="U48" s="53"/>
      <c r="V48" s="53"/>
      <c r="W48" s="53"/>
      <c r="X48" s="53"/>
      <c r="Y48" s="53"/>
      <c r="Z48" s="53"/>
    </row>
    <row r="49" spans="1:26" s="61" customFormat="1" ht="13.5" customHeight="1" x14ac:dyDescent="0.25">
      <c r="A49" s="53"/>
      <c r="B49" s="222">
        <v>7</v>
      </c>
      <c r="C49" s="224">
        <f t="shared" ref="C49" si="34">+C44+$N$12</f>
        <v>2.65</v>
      </c>
      <c r="D49" s="214">
        <v>0.26700000000000002</v>
      </c>
      <c r="E49" s="214">
        <v>0.222</v>
      </c>
      <c r="F49" s="64" t="s">
        <v>79</v>
      </c>
      <c r="G49" s="65">
        <v>0</v>
      </c>
      <c r="H49" s="66"/>
      <c r="I49" s="67"/>
      <c r="J49" s="68">
        <v>0.121</v>
      </c>
      <c r="K49" s="214">
        <f t="shared" ref="K49" si="35">+IF(E49&lt;=0.12,(J51),(IF(E49&lt;0.16,((J50+2*J51+J52)/4),IF(E49&gt;=0.16,((J49+3*J50+2*J51+3*J52+J53)/10)))))</f>
        <v>0.15389999999999998</v>
      </c>
      <c r="L49" s="214">
        <f t="shared" ref="L49" si="36">ROUND(+(D44+D49)/2*(C49-C44),3)</f>
        <v>7.3999999999999996E-2</v>
      </c>
      <c r="M49" s="214">
        <f t="shared" ref="M49" si="37">ROUND(+K49*L49,4)</f>
        <v>1.14E-2</v>
      </c>
      <c r="N49" s="217">
        <f t="shared" ref="N49" si="38">ROUND(+M49/$M$103*100,2)</f>
        <v>8.51</v>
      </c>
      <c r="O49" s="218"/>
      <c r="P49" s="219"/>
      <c r="Q49" s="53"/>
      <c r="R49" s="53"/>
      <c r="S49" s="53"/>
      <c r="T49" s="53"/>
      <c r="U49" s="53"/>
      <c r="V49" s="53"/>
      <c r="W49" s="53"/>
      <c r="X49" s="53"/>
      <c r="Y49" s="53"/>
      <c r="Z49" s="53"/>
    </row>
    <row r="50" spans="1:26" s="61" customFormat="1" ht="13.5" customHeight="1" x14ac:dyDescent="0.25">
      <c r="A50" s="53"/>
      <c r="B50" s="223"/>
      <c r="C50" s="215"/>
      <c r="D50" s="215"/>
      <c r="E50" s="215"/>
      <c r="F50" s="69" t="s">
        <v>80</v>
      </c>
      <c r="G50" s="70">
        <f t="shared" ref="G50" si="39">IF(E49&lt;0.125,"NA",IF(0.125&lt;=E49,(0.2*E49)))</f>
        <v>4.4400000000000002E-2</v>
      </c>
      <c r="H50" s="71"/>
      <c r="I50" s="72"/>
      <c r="J50" s="73">
        <v>0.13600000000000001</v>
      </c>
      <c r="K50" s="215"/>
      <c r="L50" s="215"/>
      <c r="M50" s="215"/>
      <c r="N50" s="215"/>
      <c r="O50" s="215"/>
      <c r="P50" s="220"/>
      <c r="Q50" s="53"/>
      <c r="R50" s="53"/>
      <c r="S50" s="53"/>
      <c r="T50" s="53"/>
      <c r="U50" s="53"/>
      <c r="V50" s="53"/>
      <c r="W50" s="53"/>
      <c r="X50" s="53"/>
      <c r="Y50" s="53"/>
      <c r="Z50" s="53"/>
    </row>
    <row r="51" spans="1:26" s="61" customFormat="1" ht="13.5" customHeight="1" x14ac:dyDescent="0.25">
      <c r="A51" s="53"/>
      <c r="B51" s="223"/>
      <c r="C51" s="215"/>
      <c r="D51" s="215"/>
      <c r="E51" s="215"/>
      <c r="F51" s="69" t="s">
        <v>81</v>
      </c>
      <c r="G51" s="70">
        <f t="shared" ref="G51" si="40">+E49*0.4</f>
        <v>8.8800000000000004E-2</v>
      </c>
      <c r="H51" s="71"/>
      <c r="I51" s="72"/>
      <c r="J51" s="73">
        <v>0.14899999999999999</v>
      </c>
      <c r="K51" s="215"/>
      <c r="L51" s="215"/>
      <c r="M51" s="215"/>
      <c r="N51" s="215"/>
      <c r="O51" s="215"/>
      <c r="P51" s="220"/>
      <c r="Q51" s="53"/>
      <c r="R51" s="53"/>
      <c r="S51" s="53"/>
      <c r="T51" s="53"/>
      <c r="U51" s="53"/>
      <c r="V51" s="53"/>
      <c r="W51" s="53"/>
      <c r="X51" s="53"/>
      <c r="Y51" s="53"/>
      <c r="Z51" s="53"/>
    </row>
    <row r="52" spans="1:26" s="61" customFormat="1" ht="13.5" customHeight="1" x14ac:dyDescent="0.25">
      <c r="A52" s="53"/>
      <c r="B52" s="223"/>
      <c r="C52" s="215"/>
      <c r="D52" s="215"/>
      <c r="E52" s="215"/>
      <c r="F52" s="69" t="s">
        <v>82</v>
      </c>
      <c r="G52" s="70">
        <f t="shared" ref="G52" si="41">IF(E49&lt;0.125,"NA",IF(0.125&lt;=E49,(0.8*E49)))</f>
        <v>0.17760000000000001</v>
      </c>
      <c r="H52" s="71"/>
      <c r="I52" s="72"/>
      <c r="J52" s="73">
        <v>0.17399999999999999</v>
      </c>
      <c r="K52" s="215"/>
      <c r="L52" s="215"/>
      <c r="M52" s="215"/>
      <c r="N52" s="215"/>
      <c r="O52" s="215"/>
      <c r="P52" s="220"/>
      <c r="Q52" s="53"/>
      <c r="R52" s="53"/>
      <c r="S52" s="53"/>
      <c r="T52" s="53"/>
      <c r="U52" s="53"/>
      <c r="V52" s="53"/>
      <c r="W52" s="53"/>
      <c r="X52" s="53"/>
      <c r="Y52" s="53"/>
      <c r="Z52" s="53"/>
    </row>
    <row r="53" spans="1:26" s="61" customFormat="1" ht="13.5" customHeight="1" thickBot="1" x14ac:dyDescent="0.3">
      <c r="A53" s="53"/>
      <c r="B53" s="163"/>
      <c r="C53" s="216"/>
      <c r="D53" s="216"/>
      <c r="E53" s="216"/>
      <c r="F53" s="74" t="s">
        <v>83</v>
      </c>
      <c r="G53" s="75">
        <f t="shared" ref="G53" si="42">+E49</f>
        <v>0.222</v>
      </c>
      <c r="H53" s="76"/>
      <c r="I53" s="77"/>
      <c r="J53" s="78">
        <v>0.19</v>
      </c>
      <c r="K53" s="216"/>
      <c r="L53" s="216"/>
      <c r="M53" s="216"/>
      <c r="N53" s="216"/>
      <c r="O53" s="216"/>
      <c r="P53" s="221"/>
      <c r="Q53" s="53"/>
      <c r="R53" s="53"/>
      <c r="S53" s="53"/>
      <c r="T53" s="53"/>
      <c r="U53" s="53"/>
      <c r="V53" s="53"/>
      <c r="W53" s="53"/>
      <c r="X53" s="53"/>
      <c r="Y53" s="53"/>
      <c r="Z53" s="53"/>
    </row>
    <row r="54" spans="1:26" s="61" customFormat="1" ht="13.5" customHeight="1" x14ac:dyDescent="0.25">
      <c r="A54" s="53"/>
      <c r="B54" s="222">
        <v>8</v>
      </c>
      <c r="C54" s="224">
        <f t="shared" ref="C54" si="43">+C49+$N$12</f>
        <v>2.9499999999999997</v>
      </c>
      <c r="D54" s="214">
        <v>0.23300000000000001</v>
      </c>
      <c r="E54" s="214">
        <v>0.24099999999999999</v>
      </c>
      <c r="F54" s="64" t="s">
        <v>79</v>
      </c>
      <c r="G54" s="65">
        <v>0</v>
      </c>
      <c r="H54" s="66"/>
      <c r="I54" s="67"/>
      <c r="J54" s="68">
        <v>5.5E-2</v>
      </c>
      <c r="K54" s="214">
        <f t="shared" ref="K54" si="44">+IF(E54&lt;=0.12,(J56),(IF(E54&lt;0.16,((J55+2*J56+J57)/4),IF(E54&gt;=0.16,((J54+3*J55+2*J56+3*J57+J58)/10)))))</f>
        <v>0.14319999999999999</v>
      </c>
      <c r="L54" s="214">
        <f t="shared" ref="L54" si="45">ROUND(+(D49+D54)/2*(C54-C49),3)</f>
        <v>7.4999999999999997E-2</v>
      </c>
      <c r="M54" s="214">
        <f t="shared" ref="M54" si="46">ROUND(+K54*L54,4)</f>
        <v>1.0699999999999999E-2</v>
      </c>
      <c r="N54" s="217">
        <f t="shared" ref="N54" si="47">ROUND(+M54/$M$103*100,2)</f>
        <v>7.99</v>
      </c>
      <c r="O54" s="218"/>
      <c r="P54" s="219"/>
      <c r="Q54" s="53"/>
      <c r="R54" s="53"/>
      <c r="S54" s="53"/>
      <c r="T54" s="53"/>
      <c r="U54" s="53"/>
      <c r="V54" s="53"/>
      <c r="W54" s="53"/>
      <c r="X54" s="53"/>
      <c r="Y54" s="53"/>
      <c r="Z54" s="53"/>
    </row>
    <row r="55" spans="1:26" s="61" customFormat="1" ht="13.5" customHeight="1" x14ac:dyDescent="0.25">
      <c r="A55" s="53"/>
      <c r="B55" s="223"/>
      <c r="C55" s="215"/>
      <c r="D55" s="215"/>
      <c r="E55" s="215"/>
      <c r="F55" s="69" t="s">
        <v>80</v>
      </c>
      <c r="G55" s="70">
        <f t="shared" ref="G55" si="48">IF(E54&lt;0.125,"NA",IF(0.125&lt;=E54,(0.2*E54)))</f>
        <v>4.82E-2</v>
      </c>
      <c r="H55" s="71"/>
      <c r="I55" s="72"/>
      <c r="J55" s="73">
        <v>0.19500000000000001</v>
      </c>
      <c r="K55" s="215"/>
      <c r="L55" s="215"/>
      <c r="M55" s="215"/>
      <c r="N55" s="215"/>
      <c r="O55" s="215"/>
      <c r="P55" s="220"/>
      <c r="Q55" s="53"/>
      <c r="R55" s="53"/>
      <c r="S55" s="53"/>
      <c r="T55" s="53"/>
      <c r="U55" s="53"/>
      <c r="V55" s="53"/>
      <c r="W55" s="53"/>
      <c r="X55" s="53"/>
      <c r="Y55" s="53"/>
      <c r="Z55" s="53"/>
    </row>
    <row r="56" spans="1:26" s="61" customFormat="1" ht="13.5" customHeight="1" x14ac:dyDescent="0.25">
      <c r="A56" s="53"/>
      <c r="B56" s="223"/>
      <c r="C56" s="215"/>
      <c r="D56" s="215"/>
      <c r="E56" s="215"/>
      <c r="F56" s="69" t="s">
        <v>81</v>
      </c>
      <c r="G56" s="70">
        <f t="shared" ref="G56" si="49">+E54*0.4</f>
        <v>9.64E-2</v>
      </c>
      <c r="H56" s="71"/>
      <c r="I56" s="72"/>
      <c r="J56" s="73">
        <v>9.5000000000000001E-2</v>
      </c>
      <c r="K56" s="215"/>
      <c r="L56" s="215"/>
      <c r="M56" s="215"/>
      <c r="N56" s="215"/>
      <c r="O56" s="215"/>
      <c r="P56" s="220"/>
      <c r="Q56" s="53"/>
      <c r="R56" s="53"/>
      <c r="S56" s="53"/>
      <c r="T56" s="53"/>
      <c r="U56" s="53"/>
      <c r="V56" s="53"/>
      <c r="W56" s="53"/>
      <c r="X56" s="53"/>
      <c r="Y56" s="53"/>
      <c r="Z56" s="53"/>
    </row>
    <row r="57" spans="1:26" s="61" customFormat="1" ht="13.5" customHeight="1" x14ac:dyDescent="0.25">
      <c r="A57" s="53"/>
      <c r="B57" s="223"/>
      <c r="C57" s="215"/>
      <c r="D57" s="215"/>
      <c r="E57" s="215"/>
      <c r="F57" s="69" t="s">
        <v>82</v>
      </c>
      <c r="G57" s="70">
        <f t="shared" ref="G57" si="50">IF(E54&lt;0.125,"NA",IF(0.125&lt;=E54,(0.8*E54)))</f>
        <v>0.1928</v>
      </c>
      <c r="H57" s="71"/>
      <c r="I57" s="72"/>
      <c r="J57" s="73">
        <v>0.17100000000000001</v>
      </c>
      <c r="K57" s="215"/>
      <c r="L57" s="215"/>
      <c r="M57" s="215"/>
      <c r="N57" s="215"/>
      <c r="O57" s="215"/>
      <c r="P57" s="220"/>
      <c r="Q57" s="53"/>
      <c r="R57" s="53"/>
      <c r="S57" s="53"/>
      <c r="T57" s="53"/>
      <c r="U57" s="53"/>
      <c r="V57" s="53"/>
      <c r="W57" s="53"/>
      <c r="X57" s="53"/>
      <c r="Y57" s="53"/>
      <c r="Z57" s="53"/>
    </row>
    <row r="58" spans="1:26" s="61" customFormat="1" ht="13.5" customHeight="1" thickBot="1" x14ac:dyDescent="0.3">
      <c r="A58" s="53"/>
      <c r="B58" s="163"/>
      <c r="C58" s="216"/>
      <c r="D58" s="216"/>
      <c r="E58" s="216"/>
      <c r="F58" s="74" t="s">
        <v>83</v>
      </c>
      <c r="G58" s="75">
        <f t="shared" ref="G58" si="51">+E54</f>
        <v>0.24099999999999999</v>
      </c>
      <c r="H58" s="76"/>
      <c r="I58" s="77"/>
      <c r="J58" s="78">
        <v>8.8999999999999996E-2</v>
      </c>
      <c r="K58" s="216"/>
      <c r="L58" s="216"/>
      <c r="M58" s="216"/>
      <c r="N58" s="216"/>
      <c r="O58" s="216"/>
      <c r="P58" s="221"/>
      <c r="Q58" s="53"/>
      <c r="R58" s="53"/>
      <c r="S58" s="53"/>
      <c r="T58" s="53"/>
      <c r="U58" s="53"/>
      <c r="V58" s="53"/>
      <c r="W58" s="53"/>
      <c r="X58" s="53"/>
      <c r="Y58" s="53"/>
      <c r="Z58" s="53"/>
    </row>
    <row r="59" spans="1:26" s="61" customFormat="1" ht="13.5" customHeight="1" x14ac:dyDescent="0.25">
      <c r="A59" s="53"/>
      <c r="B59" s="222">
        <v>9</v>
      </c>
      <c r="C59" s="224">
        <f t="shared" ref="C59" si="52">+C54+$N$12</f>
        <v>3.2499999999999996</v>
      </c>
      <c r="D59" s="214">
        <v>0.22800000000000001</v>
      </c>
      <c r="E59" s="214">
        <v>0.23599999999999999</v>
      </c>
      <c r="F59" s="64" t="s">
        <v>79</v>
      </c>
      <c r="G59" s="65">
        <v>0</v>
      </c>
      <c r="H59" s="66"/>
      <c r="I59" s="67"/>
      <c r="J59" s="68">
        <v>2.7E-2</v>
      </c>
      <c r="K59" s="214">
        <f t="shared" ref="K59" si="53">+IF(E59&lt;=0.12,(J61),(IF(E59&lt;0.16,((J60+2*J61+J62)/4),IF(E59&gt;=0.16,((J59+3*J60+2*J61+3*J62+J63)/10)))))</f>
        <v>0.22870000000000004</v>
      </c>
      <c r="L59" s="214">
        <f t="shared" ref="L59" si="54">ROUND(+(D54+D59)/2*(C59-C54),3)</f>
        <v>6.9000000000000006E-2</v>
      </c>
      <c r="M59" s="214">
        <f t="shared" ref="M59" si="55">ROUND(+K59*L59,4)</f>
        <v>1.5800000000000002E-2</v>
      </c>
      <c r="N59" s="217">
        <f t="shared" ref="N59" si="56">ROUND(+M59/$M$103*100,2)</f>
        <v>11.8</v>
      </c>
      <c r="O59" s="218"/>
      <c r="P59" s="219"/>
      <c r="Q59" s="53"/>
      <c r="R59" s="53"/>
      <c r="S59" s="53"/>
      <c r="T59" s="53"/>
      <c r="U59" s="53"/>
      <c r="V59" s="53"/>
      <c r="W59" s="53"/>
      <c r="X59" s="53"/>
      <c r="Y59" s="53"/>
      <c r="Z59" s="53"/>
    </row>
    <row r="60" spans="1:26" s="61" customFormat="1" ht="13.5" customHeight="1" x14ac:dyDescent="0.25">
      <c r="A60" s="53"/>
      <c r="B60" s="223"/>
      <c r="C60" s="215"/>
      <c r="D60" s="215"/>
      <c r="E60" s="215"/>
      <c r="F60" s="69" t="s">
        <v>80</v>
      </c>
      <c r="G60" s="70">
        <f t="shared" ref="G60" si="57">IF(E59&lt;0.125,"NA",IF(0.125&lt;=E59,(0.2*E59)))</f>
        <v>4.7199999999999999E-2</v>
      </c>
      <c r="H60" s="71"/>
      <c r="I60" s="72"/>
      <c r="J60" s="73">
        <v>0.26500000000000001</v>
      </c>
      <c r="K60" s="215"/>
      <c r="L60" s="215"/>
      <c r="M60" s="215"/>
      <c r="N60" s="215"/>
      <c r="O60" s="215"/>
      <c r="P60" s="220"/>
      <c r="Q60" s="53"/>
      <c r="R60" s="53"/>
      <c r="S60" s="53"/>
      <c r="T60" s="53"/>
      <c r="U60" s="53"/>
      <c r="V60" s="53"/>
      <c r="W60" s="53"/>
      <c r="X60" s="53"/>
      <c r="Y60" s="53"/>
      <c r="Z60" s="53"/>
    </row>
    <row r="61" spans="1:26" s="61" customFormat="1" ht="13.5" customHeight="1" x14ac:dyDescent="0.25">
      <c r="A61" s="53"/>
      <c r="B61" s="223"/>
      <c r="C61" s="215"/>
      <c r="D61" s="215"/>
      <c r="E61" s="215"/>
      <c r="F61" s="69" t="s">
        <v>81</v>
      </c>
      <c r="G61" s="70">
        <f t="shared" ref="G61" si="58">+E59*0.4</f>
        <v>9.4399999999999998E-2</v>
      </c>
      <c r="H61" s="71"/>
      <c r="I61" s="72"/>
      <c r="J61" s="73">
        <v>0.25</v>
      </c>
      <c r="K61" s="215"/>
      <c r="L61" s="215"/>
      <c r="M61" s="215"/>
      <c r="N61" s="215"/>
      <c r="O61" s="215"/>
      <c r="P61" s="220"/>
      <c r="Q61" s="53"/>
      <c r="R61" s="53"/>
      <c r="S61" s="53"/>
      <c r="T61" s="53"/>
      <c r="U61" s="53"/>
      <c r="V61" s="53"/>
      <c r="W61" s="53"/>
      <c r="X61" s="53"/>
      <c r="Y61" s="53"/>
      <c r="Z61" s="53"/>
    </row>
    <row r="62" spans="1:26" s="61" customFormat="1" ht="13.5" customHeight="1" x14ac:dyDescent="0.25">
      <c r="A62" s="53"/>
      <c r="B62" s="223"/>
      <c r="C62" s="215"/>
      <c r="D62" s="215"/>
      <c r="E62" s="215"/>
      <c r="F62" s="69" t="s">
        <v>82</v>
      </c>
      <c r="G62" s="70">
        <f t="shared" ref="G62" si="59">IF(E59&lt;0.125,"NA",IF(0.125&lt;=E59,(0.8*E59)))</f>
        <v>0.1888</v>
      </c>
      <c r="H62" s="71"/>
      <c r="I62" s="72"/>
      <c r="J62" s="73">
        <v>0.247</v>
      </c>
      <c r="K62" s="215"/>
      <c r="L62" s="215"/>
      <c r="M62" s="215"/>
      <c r="N62" s="215"/>
      <c r="O62" s="215"/>
      <c r="P62" s="220"/>
      <c r="Q62" s="53"/>
      <c r="R62" s="53"/>
      <c r="S62" s="53"/>
      <c r="T62" s="53"/>
      <c r="U62" s="53"/>
      <c r="V62" s="53"/>
      <c r="W62" s="53"/>
      <c r="X62" s="53"/>
      <c r="Y62" s="53"/>
      <c r="Z62" s="53"/>
    </row>
    <row r="63" spans="1:26" s="61" customFormat="1" ht="13.5" customHeight="1" thickBot="1" x14ac:dyDescent="0.3">
      <c r="A63" s="53"/>
      <c r="B63" s="163"/>
      <c r="C63" s="216"/>
      <c r="D63" s="216"/>
      <c r="E63" s="216"/>
      <c r="F63" s="74" t="s">
        <v>83</v>
      </c>
      <c r="G63" s="75">
        <f t="shared" ref="G63" si="60">+E59</f>
        <v>0.23599999999999999</v>
      </c>
      <c r="H63" s="76"/>
      <c r="I63" s="77"/>
      <c r="J63" s="78">
        <v>0.224</v>
      </c>
      <c r="K63" s="216"/>
      <c r="L63" s="216"/>
      <c r="M63" s="216"/>
      <c r="N63" s="216"/>
      <c r="O63" s="216"/>
      <c r="P63" s="221"/>
      <c r="Q63" s="53"/>
      <c r="R63" s="53"/>
      <c r="S63" s="53"/>
      <c r="T63" s="53"/>
      <c r="U63" s="53"/>
      <c r="V63" s="53"/>
      <c r="W63" s="53"/>
      <c r="X63" s="53"/>
      <c r="Y63" s="53"/>
      <c r="Z63" s="53"/>
    </row>
    <row r="64" spans="1:26" s="61" customFormat="1" ht="13.5" customHeight="1" x14ac:dyDescent="0.25">
      <c r="A64" s="53"/>
      <c r="B64" s="222">
        <v>10</v>
      </c>
      <c r="C64" s="224">
        <f t="shared" ref="C64" si="61">+C59+$N$12</f>
        <v>3.5499999999999994</v>
      </c>
      <c r="D64" s="214">
        <v>0.27700000000000002</v>
      </c>
      <c r="E64" s="214">
        <v>0.252</v>
      </c>
      <c r="F64" s="64" t="s">
        <v>79</v>
      </c>
      <c r="G64" s="65">
        <v>0</v>
      </c>
      <c r="H64" s="66"/>
      <c r="I64" s="67"/>
      <c r="J64" s="68">
        <v>7.6999999999999999E-2</v>
      </c>
      <c r="K64" s="214">
        <f t="shared" ref="K64" si="62">+IF(E64&lt;=0.12,(J66),(IF(E64&lt;0.16,((J65+2*J66+J67)/4),IF(E64&gt;=0.16,((J64+3*J65+2*J66+3*J67+J68)/10)))))</f>
        <v>0.22360000000000002</v>
      </c>
      <c r="L64" s="214">
        <f t="shared" ref="L64" si="63">ROUND(+(D59+D64)/2*(C64-C59),3)</f>
        <v>7.5999999999999998E-2</v>
      </c>
      <c r="M64" s="214">
        <f t="shared" ref="M64" si="64">ROUND(+K64*L64,4)</f>
        <v>1.7000000000000001E-2</v>
      </c>
      <c r="N64" s="217">
        <f t="shared" ref="N64" si="65">ROUND(+M64/$M$103*100,2)</f>
        <v>12.7</v>
      </c>
      <c r="O64" s="218"/>
      <c r="P64" s="219"/>
      <c r="Q64" s="53"/>
      <c r="R64" s="53"/>
      <c r="S64" s="53"/>
      <c r="T64" s="53"/>
      <c r="U64" s="53"/>
      <c r="V64" s="53"/>
      <c r="W64" s="53"/>
      <c r="X64" s="53"/>
      <c r="Y64" s="53"/>
      <c r="Z64" s="53"/>
    </row>
    <row r="65" spans="1:26" s="61" customFormat="1" ht="13.5" customHeight="1" x14ac:dyDescent="0.25">
      <c r="A65" s="53"/>
      <c r="B65" s="223"/>
      <c r="C65" s="215"/>
      <c r="D65" s="215"/>
      <c r="E65" s="215"/>
      <c r="F65" s="69" t="s">
        <v>80</v>
      </c>
      <c r="G65" s="70">
        <f t="shared" ref="G65" si="66">IF(E64&lt;0.125,"NA",IF(0.125&lt;=E64,(0.2*E64)))</f>
        <v>5.04E-2</v>
      </c>
      <c r="H65" s="71"/>
      <c r="I65" s="72"/>
      <c r="J65" s="73">
        <v>0.23899999999999999</v>
      </c>
      <c r="K65" s="215"/>
      <c r="L65" s="215"/>
      <c r="M65" s="215"/>
      <c r="N65" s="215"/>
      <c r="O65" s="215"/>
      <c r="P65" s="220"/>
      <c r="Q65" s="53"/>
      <c r="R65" s="53"/>
      <c r="S65" s="53"/>
      <c r="T65" s="53"/>
      <c r="U65" s="53"/>
      <c r="V65" s="53"/>
      <c r="W65" s="53"/>
      <c r="X65" s="53"/>
      <c r="Y65" s="53"/>
      <c r="Z65" s="53"/>
    </row>
    <row r="66" spans="1:26" s="61" customFormat="1" ht="13.5" customHeight="1" x14ac:dyDescent="0.25">
      <c r="A66" s="53"/>
      <c r="B66" s="223"/>
      <c r="C66" s="215"/>
      <c r="D66" s="215"/>
      <c r="E66" s="215"/>
      <c r="F66" s="69" t="s">
        <v>81</v>
      </c>
      <c r="G66" s="70">
        <f t="shared" ref="G66" si="67">+E64*0.4</f>
        <v>0.1008</v>
      </c>
      <c r="H66" s="71"/>
      <c r="I66" s="72"/>
      <c r="J66" s="73">
        <v>0.26900000000000002</v>
      </c>
      <c r="K66" s="215"/>
      <c r="L66" s="215"/>
      <c r="M66" s="215"/>
      <c r="N66" s="215"/>
      <c r="O66" s="215"/>
      <c r="P66" s="220"/>
      <c r="Q66" s="53"/>
      <c r="R66" s="53"/>
      <c r="S66" s="53"/>
      <c r="T66" s="53"/>
      <c r="U66" s="53"/>
      <c r="V66" s="53"/>
      <c r="W66" s="53"/>
      <c r="X66" s="53"/>
      <c r="Y66" s="53"/>
      <c r="Z66" s="53"/>
    </row>
    <row r="67" spans="1:26" s="61" customFormat="1" ht="13.5" customHeight="1" x14ac:dyDescent="0.25">
      <c r="A67" s="53"/>
      <c r="B67" s="223"/>
      <c r="C67" s="215"/>
      <c r="D67" s="215"/>
      <c r="E67" s="215"/>
      <c r="F67" s="69" t="s">
        <v>82</v>
      </c>
      <c r="G67" s="70">
        <f t="shared" ref="G67" si="68">IF(E64&lt;0.125,"NA",IF(0.125&lt;=E64,(0.8*E64)))</f>
        <v>0.2016</v>
      </c>
      <c r="H67" s="71"/>
      <c r="I67" s="72"/>
      <c r="J67" s="73">
        <v>0.224</v>
      </c>
      <c r="K67" s="215"/>
      <c r="L67" s="215"/>
      <c r="M67" s="215"/>
      <c r="N67" s="215"/>
      <c r="O67" s="215"/>
      <c r="P67" s="220"/>
      <c r="Q67" s="53"/>
      <c r="R67" s="53"/>
      <c r="S67" s="53"/>
      <c r="T67" s="53"/>
      <c r="U67" s="53"/>
      <c r="V67" s="53"/>
      <c r="W67" s="53"/>
      <c r="X67" s="53"/>
      <c r="Y67" s="53"/>
      <c r="Z67" s="53"/>
    </row>
    <row r="68" spans="1:26" s="61" customFormat="1" ht="13.5" customHeight="1" thickBot="1" x14ac:dyDescent="0.3">
      <c r="A68" s="53"/>
      <c r="B68" s="163"/>
      <c r="C68" s="216"/>
      <c r="D68" s="216"/>
      <c r="E68" s="216"/>
      <c r="F68" s="74" t="s">
        <v>83</v>
      </c>
      <c r="G68" s="75">
        <f t="shared" ref="G68" si="69">+E64</f>
        <v>0.252</v>
      </c>
      <c r="H68" s="76"/>
      <c r="I68" s="77"/>
      <c r="J68" s="78">
        <v>0.23200000000000001</v>
      </c>
      <c r="K68" s="216"/>
      <c r="L68" s="216"/>
      <c r="M68" s="216"/>
      <c r="N68" s="216"/>
      <c r="O68" s="216"/>
      <c r="P68" s="221"/>
      <c r="Q68" s="53"/>
      <c r="R68" s="53"/>
      <c r="S68" s="53"/>
      <c r="T68" s="53"/>
      <c r="U68" s="53"/>
      <c r="V68" s="53"/>
      <c r="W68" s="53"/>
      <c r="X68" s="53"/>
      <c r="Y68" s="53"/>
      <c r="Z68" s="53"/>
    </row>
    <row r="69" spans="1:26" s="61" customFormat="1" ht="13.5" customHeight="1" x14ac:dyDescent="0.25">
      <c r="A69" s="53"/>
      <c r="B69" s="222">
        <v>11</v>
      </c>
      <c r="C69" s="224">
        <f t="shared" ref="C69" si="70">+C64+$N$12</f>
        <v>3.8499999999999992</v>
      </c>
      <c r="D69" s="214">
        <v>0.29799999999999999</v>
      </c>
      <c r="E69" s="214">
        <v>0.27300000000000002</v>
      </c>
      <c r="F69" s="64" t="s">
        <v>79</v>
      </c>
      <c r="G69" s="65">
        <v>0</v>
      </c>
      <c r="H69" s="66"/>
      <c r="I69" s="67"/>
      <c r="J69" s="68">
        <v>9.0999999999999998E-2</v>
      </c>
      <c r="K69" s="214">
        <f t="shared" ref="K69" si="71">+IF(E69&lt;=0.12,(J71),(IF(E69&lt;0.16,((J70+2*J71+J72)/4),IF(E69&gt;=0.16,((J69+3*J70+2*J71+3*J72+J73)/10)))))</f>
        <v>0.21059999999999998</v>
      </c>
      <c r="L69" s="214">
        <f t="shared" ref="L69" si="72">ROUND(+(D64+D69)/2*(C69-C64),3)</f>
        <v>8.5999999999999993E-2</v>
      </c>
      <c r="M69" s="214">
        <f t="shared" ref="M69" si="73">ROUND(+K69*L69,4)</f>
        <v>1.8100000000000002E-2</v>
      </c>
      <c r="N69" s="217">
        <f t="shared" ref="N69" si="74">ROUND(+M69/$M$103*100,2)</f>
        <v>13.52</v>
      </c>
      <c r="O69" s="218"/>
      <c r="P69" s="219"/>
      <c r="Q69" s="53"/>
      <c r="R69" s="53"/>
      <c r="S69" s="53"/>
      <c r="T69" s="53"/>
      <c r="U69" s="53"/>
      <c r="V69" s="53"/>
      <c r="W69" s="53"/>
      <c r="X69" s="53"/>
      <c r="Y69" s="53"/>
      <c r="Z69" s="53"/>
    </row>
    <row r="70" spans="1:26" s="61" customFormat="1" ht="13.5" customHeight="1" x14ac:dyDescent="0.25">
      <c r="A70" s="53"/>
      <c r="B70" s="223"/>
      <c r="C70" s="215"/>
      <c r="D70" s="215"/>
      <c r="E70" s="215"/>
      <c r="F70" s="69" t="s">
        <v>80</v>
      </c>
      <c r="G70" s="70">
        <f t="shared" ref="G70" si="75">IF(E69&lt;0.125,"NA",IF(0.125&lt;=E69,(0.2*E69)))</f>
        <v>5.460000000000001E-2</v>
      </c>
      <c r="H70" s="71"/>
      <c r="I70" s="72"/>
      <c r="J70" s="73">
        <v>0.20599999999999999</v>
      </c>
      <c r="K70" s="215"/>
      <c r="L70" s="215"/>
      <c r="M70" s="215"/>
      <c r="N70" s="215"/>
      <c r="O70" s="215"/>
      <c r="P70" s="220"/>
      <c r="Q70" s="53"/>
      <c r="R70" s="53"/>
      <c r="S70" s="53"/>
      <c r="T70" s="53"/>
      <c r="U70" s="53"/>
      <c r="V70" s="53"/>
      <c r="W70" s="53"/>
      <c r="X70" s="53"/>
      <c r="Y70" s="53"/>
      <c r="Z70" s="53"/>
    </row>
    <row r="71" spans="1:26" s="61" customFormat="1" ht="13.5" customHeight="1" x14ac:dyDescent="0.25">
      <c r="A71" s="53"/>
      <c r="B71" s="223"/>
      <c r="C71" s="215"/>
      <c r="D71" s="215"/>
      <c r="E71" s="215"/>
      <c r="F71" s="69" t="s">
        <v>81</v>
      </c>
      <c r="G71" s="70">
        <f t="shared" ref="G71" si="76">+E69*0.4</f>
        <v>0.10920000000000002</v>
      </c>
      <c r="H71" s="71"/>
      <c r="I71" s="72"/>
      <c r="J71" s="73">
        <v>0.23</v>
      </c>
      <c r="K71" s="215"/>
      <c r="L71" s="215"/>
      <c r="M71" s="215"/>
      <c r="N71" s="215"/>
      <c r="O71" s="215"/>
      <c r="P71" s="220"/>
      <c r="Q71" s="53"/>
      <c r="R71" s="53"/>
      <c r="S71" s="53"/>
      <c r="T71" s="53"/>
      <c r="U71" s="53"/>
      <c r="V71" s="53"/>
      <c r="W71" s="53"/>
      <c r="X71" s="53"/>
      <c r="Y71" s="53"/>
      <c r="Z71" s="53"/>
    </row>
    <row r="72" spans="1:26" s="61" customFormat="1" ht="13.5" customHeight="1" x14ac:dyDescent="0.25">
      <c r="A72" s="53"/>
      <c r="B72" s="223"/>
      <c r="C72" s="215"/>
      <c r="D72" s="215"/>
      <c r="E72" s="215"/>
      <c r="F72" s="69" t="s">
        <v>82</v>
      </c>
      <c r="G72" s="70">
        <f t="shared" ref="G72" si="77">IF(E69&lt;0.125,"NA",IF(0.125&lt;=E69,(0.8*E69)))</f>
        <v>0.21840000000000004</v>
      </c>
      <c r="H72" s="71"/>
      <c r="I72" s="72"/>
      <c r="J72" s="73">
        <v>0.23400000000000001</v>
      </c>
      <c r="K72" s="215"/>
      <c r="L72" s="215"/>
      <c r="M72" s="215"/>
      <c r="N72" s="215"/>
      <c r="O72" s="215"/>
      <c r="P72" s="220"/>
      <c r="Q72" s="53"/>
      <c r="R72" s="53"/>
      <c r="S72" s="53"/>
      <c r="T72" s="53"/>
      <c r="U72" s="53"/>
      <c r="V72" s="53"/>
      <c r="W72" s="53"/>
      <c r="X72" s="53"/>
      <c r="Y72" s="53"/>
      <c r="Z72" s="53"/>
    </row>
    <row r="73" spans="1:26" s="61" customFormat="1" ht="13.5" customHeight="1" thickBot="1" x14ac:dyDescent="0.3">
      <c r="A73" s="53"/>
      <c r="B73" s="163"/>
      <c r="C73" s="216"/>
      <c r="D73" s="216"/>
      <c r="E73" s="216"/>
      <c r="F73" s="74" t="s">
        <v>83</v>
      </c>
      <c r="G73" s="75">
        <f t="shared" ref="G73" si="78">+E69</f>
        <v>0.27300000000000002</v>
      </c>
      <c r="H73" s="76"/>
      <c r="I73" s="77"/>
      <c r="J73" s="78">
        <v>0.23499999999999999</v>
      </c>
      <c r="K73" s="216"/>
      <c r="L73" s="216"/>
      <c r="M73" s="216"/>
      <c r="N73" s="216"/>
      <c r="O73" s="216"/>
      <c r="P73" s="221"/>
      <c r="Q73" s="53"/>
      <c r="R73" s="53"/>
      <c r="S73" s="53"/>
      <c r="T73" s="53"/>
      <c r="U73" s="53"/>
      <c r="V73" s="53"/>
      <c r="W73" s="53"/>
      <c r="X73" s="53"/>
      <c r="Y73" s="53"/>
      <c r="Z73" s="53"/>
    </row>
    <row r="74" spans="1:26" s="61" customFormat="1" ht="13.5" customHeight="1" x14ac:dyDescent="0.25">
      <c r="A74" s="53"/>
      <c r="B74" s="222">
        <v>12</v>
      </c>
      <c r="C74" s="224">
        <f t="shared" ref="C74" si="79">+C69+$N$12</f>
        <v>4.1499999999999995</v>
      </c>
      <c r="D74" s="214">
        <v>0.28199999999999997</v>
      </c>
      <c r="E74" s="214">
        <v>0.28399999999999997</v>
      </c>
      <c r="F74" s="64" t="s">
        <v>79</v>
      </c>
      <c r="G74" s="65">
        <v>0</v>
      </c>
      <c r="H74" s="66"/>
      <c r="I74" s="67"/>
      <c r="J74" s="68">
        <v>1.0999999999999999E-2</v>
      </c>
      <c r="K74" s="214">
        <f t="shared" ref="K74" si="80">+IF(E74&lt;=0.12,(J76),(IF(E74&lt;0.16,((J75+2*J76+J77)/4),IF(E74&gt;=0.16,((J74+3*J75+2*J76+3*J77+J78)/10)))))</f>
        <v>8.2900000000000001E-2</v>
      </c>
      <c r="L74" s="214">
        <f t="shared" ref="L74" si="81">ROUND(+(D69+D74)/2*(C74-C69),3)</f>
        <v>8.6999999999999994E-2</v>
      </c>
      <c r="M74" s="214">
        <f t="shared" ref="M74" si="82">ROUND(+K74*L74,4)</f>
        <v>7.1999999999999998E-3</v>
      </c>
      <c r="N74" s="217">
        <f t="shared" ref="N74" si="83">ROUND(+M74/$M$103*100,2)</f>
        <v>5.38</v>
      </c>
      <c r="O74" s="218"/>
      <c r="P74" s="219"/>
      <c r="Q74" s="53"/>
      <c r="R74" s="53"/>
      <c r="S74" s="53"/>
      <c r="T74" s="53"/>
      <c r="U74" s="53"/>
      <c r="V74" s="53"/>
      <c r="W74" s="53"/>
      <c r="X74" s="53"/>
      <c r="Y74" s="53"/>
      <c r="Z74" s="53"/>
    </row>
    <row r="75" spans="1:26" s="61" customFormat="1" ht="13.5" customHeight="1" x14ac:dyDescent="0.25">
      <c r="A75" s="53"/>
      <c r="B75" s="223"/>
      <c r="C75" s="215"/>
      <c r="D75" s="215"/>
      <c r="E75" s="215"/>
      <c r="F75" s="69" t="s">
        <v>80</v>
      </c>
      <c r="G75" s="70">
        <f t="shared" ref="G75" si="84">IF(E74&lt;0.125,"NA",IF(0.125&lt;=E74,(0.2*E74)))</f>
        <v>5.6799999999999996E-2</v>
      </c>
      <c r="H75" s="71"/>
      <c r="I75" s="72"/>
      <c r="J75" s="73">
        <v>4.7E-2</v>
      </c>
      <c r="K75" s="215"/>
      <c r="L75" s="215"/>
      <c r="M75" s="215"/>
      <c r="N75" s="215"/>
      <c r="O75" s="215"/>
      <c r="P75" s="220"/>
      <c r="Q75" s="53"/>
      <c r="R75" s="53"/>
      <c r="S75" s="53"/>
      <c r="T75" s="53"/>
      <c r="U75" s="53"/>
      <c r="V75" s="53"/>
      <c r="W75" s="53"/>
      <c r="X75" s="53"/>
      <c r="Y75" s="53"/>
      <c r="Z75" s="53"/>
    </row>
    <row r="76" spans="1:26" s="61" customFormat="1" ht="13.5" customHeight="1" x14ac:dyDescent="0.25">
      <c r="A76" s="53"/>
      <c r="B76" s="223"/>
      <c r="C76" s="215"/>
      <c r="D76" s="215"/>
      <c r="E76" s="215"/>
      <c r="F76" s="69" t="s">
        <v>81</v>
      </c>
      <c r="G76" s="70">
        <f t="shared" ref="G76" si="85">+E74*0.4</f>
        <v>0.11359999999999999</v>
      </c>
      <c r="H76" s="71"/>
      <c r="I76" s="72"/>
      <c r="J76" s="73">
        <v>8.6999999999999994E-2</v>
      </c>
      <c r="K76" s="215"/>
      <c r="L76" s="215"/>
      <c r="M76" s="215"/>
      <c r="N76" s="215"/>
      <c r="O76" s="215"/>
      <c r="P76" s="220"/>
      <c r="Q76" s="53"/>
      <c r="R76" s="53"/>
      <c r="S76" s="53"/>
      <c r="T76" s="53"/>
      <c r="U76" s="53"/>
      <c r="V76" s="53"/>
      <c r="W76" s="53"/>
      <c r="X76" s="53"/>
      <c r="Y76" s="53"/>
      <c r="Z76" s="53"/>
    </row>
    <row r="77" spans="1:26" s="61" customFormat="1" ht="13.5" customHeight="1" x14ac:dyDescent="0.25">
      <c r="A77" s="53"/>
      <c r="B77" s="223"/>
      <c r="C77" s="215"/>
      <c r="D77" s="215"/>
      <c r="E77" s="215"/>
      <c r="F77" s="69" t="s">
        <v>82</v>
      </c>
      <c r="G77" s="70">
        <f t="shared" ref="G77" si="86">IF(E74&lt;0.125,"NA",IF(0.125&lt;=E74,(0.8*E74)))</f>
        <v>0.22719999999999999</v>
      </c>
      <c r="H77" s="71"/>
      <c r="I77" s="72"/>
      <c r="J77" s="73">
        <v>0.114</v>
      </c>
      <c r="K77" s="215"/>
      <c r="L77" s="215"/>
      <c r="M77" s="215"/>
      <c r="N77" s="215"/>
      <c r="O77" s="215"/>
      <c r="P77" s="220"/>
      <c r="Q77" s="53"/>
      <c r="R77" s="53"/>
      <c r="S77" s="53"/>
      <c r="T77" s="53"/>
      <c r="U77" s="53"/>
      <c r="V77" s="53"/>
      <c r="W77" s="53"/>
      <c r="X77" s="53"/>
      <c r="Y77" s="53"/>
      <c r="Z77" s="53"/>
    </row>
    <row r="78" spans="1:26" s="61" customFormat="1" ht="13.5" customHeight="1" thickBot="1" x14ac:dyDescent="0.3">
      <c r="A78" s="53"/>
      <c r="B78" s="163"/>
      <c r="C78" s="216"/>
      <c r="D78" s="216"/>
      <c r="E78" s="216"/>
      <c r="F78" s="74" t="s">
        <v>83</v>
      </c>
      <c r="G78" s="75">
        <f t="shared" ref="G78" si="87">+E74</f>
        <v>0.28399999999999997</v>
      </c>
      <c r="H78" s="76"/>
      <c r="I78" s="77"/>
      <c r="J78" s="78">
        <v>0.161</v>
      </c>
      <c r="K78" s="216"/>
      <c r="L78" s="216"/>
      <c r="M78" s="216"/>
      <c r="N78" s="216"/>
      <c r="O78" s="216"/>
      <c r="P78" s="221"/>
      <c r="Q78" s="53"/>
      <c r="R78" s="53"/>
      <c r="S78" s="53"/>
      <c r="T78" s="53"/>
      <c r="U78" s="53"/>
      <c r="V78" s="53"/>
      <c r="W78" s="53"/>
      <c r="X78" s="53"/>
      <c r="Y78" s="53"/>
      <c r="Z78" s="53"/>
    </row>
    <row r="79" spans="1:26" s="61" customFormat="1" ht="13.5" customHeight="1" x14ac:dyDescent="0.25">
      <c r="A79" s="53"/>
      <c r="B79" s="222">
        <v>13</v>
      </c>
      <c r="C79" s="224">
        <f>+C74+0.45</f>
        <v>4.5999999999999996</v>
      </c>
      <c r="D79" s="214">
        <v>0.14599999999999999</v>
      </c>
      <c r="E79" s="214">
        <v>0.30199999999999999</v>
      </c>
      <c r="F79" s="64" t="s">
        <v>79</v>
      </c>
      <c r="G79" s="65">
        <v>0</v>
      </c>
      <c r="H79" s="66"/>
      <c r="I79" s="67"/>
      <c r="J79" s="68">
        <v>4.0000000000000001E-3</v>
      </c>
      <c r="K79" s="214">
        <f t="shared" ref="K79" si="88">+IF(E79&lt;=0.12,(J81),(IF(E79&lt;0.16,((J80+2*J81+J82)/4),IF(E79&gt;=0.16,((J79+3*J80+2*J81+3*J82+J83)/10)))))</f>
        <v>8.14E-2</v>
      </c>
      <c r="L79" s="214">
        <f>ROUND(+(D74+D79)/2*(C79-C74),3)</f>
        <v>9.6000000000000002E-2</v>
      </c>
      <c r="M79" s="214">
        <f t="shared" ref="M79" si="89">ROUND(+K79*L79,4)</f>
        <v>7.7999999999999996E-3</v>
      </c>
      <c r="N79" s="217">
        <f t="shared" ref="N79" si="90">ROUND(+M79/$M$103*100,2)</f>
        <v>5.83</v>
      </c>
      <c r="O79" s="218"/>
      <c r="P79" s="219"/>
      <c r="Q79" s="53"/>
      <c r="R79" s="53"/>
      <c r="S79" s="53"/>
      <c r="T79" s="53"/>
      <c r="U79" s="53"/>
      <c r="V79" s="53"/>
      <c r="W79" s="53"/>
      <c r="X79" s="53"/>
      <c r="Y79" s="53"/>
      <c r="Z79" s="53"/>
    </row>
    <row r="80" spans="1:26" s="61" customFormat="1" ht="13.5" customHeight="1" x14ac:dyDescent="0.25">
      <c r="A80" s="53"/>
      <c r="B80" s="223"/>
      <c r="C80" s="215"/>
      <c r="D80" s="215"/>
      <c r="E80" s="215"/>
      <c r="F80" s="69" t="s">
        <v>80</v>
      </c>
      <c r="G80" s="70">
        <f t="shared" ref="G80" si="91">IF(E79&lt;0.125,"NA",IF(0.125&lt;=E79,(0.2*E79)))</f>
        <v>6.0400000000000002E-2</v>
      </c>
      <c r="H80" s="71"/>
      <c r="I80" s="72"/>
      <c r="J80" s="73">
        <v>1.4999999999999999E-2</v>
      </c>
      <c r="K80" s="215"/>
      <c r="L80" s="215"/>
      <c r="M80" s="215"/>
      <c r="N80" s="215"/>
      <c r="O80" s="215"/>
      <c r="P80" s="220"/>
      <c r="Q80" s="53"/>
      <c r="R80" s="53"/>
      <c r="S80" s="53"/>
      <c r="T80" s="53"/>
      <c r="U80" s="53"/>
      <c r="V80" s="53"/>
      <c r="W80" s="53"/>
      <c r="X80" s="53"/>
      <c r="Y80" s="53"/>
      <c r="Z80" s="53"/>
    </row>
    <row r="81" spans="1:26" s="61" customFormat="1" ht="13.5" customHeight="1" x14ac:dyDescent="0.25">
      <c r="A81" s="53"/>
      <c r="B81" s="223"/>
      <c r="C81" s="215"/>
      <c r="D81" s="215"/>
      <c r="E81" s="215"/>
      <c r="F81" s="69" t="s">
        <v>81</v>
      </c>
      <c r="G81" s="70">
        <f t="shared" ref="G81" si="92">+E79*0.4</f>
        <v>0.1208</v>
      </c>
      <c r="H81" s="71"/>
      <c r="I81" s="72"/>
      <c r="J81" s="73">
        <v>0.19</v>
      </c>
      <c r="K81" s="215"/>
      <c r="L81" s="215"/>
      <c r="M81" s="215"/>
      <c r="N81" s="215"/>
      <c r="O81" s="215"/>
      <c r="P81" s="220"/>
      <c r="Q81" s="53"/>
      <c r="R81" s="53"/>
      <c r="S81" s="53"/>
      <c r="T81" s="53"/>
      <c r="U81" s="53"/>
      <c r="V81" s="53"/>
      <c r="W81" s="53"/>
      <c r="X81" s="53"/>
      <c r="Y81" s="53"/>
      <c r="Z81" s="53"/>
    </row>
    <row r="82" spans="1:26" s="61" customFormat="1" ht="13.5" customHeight="1" x14ac:dyDescent="0.25">
      <c r="A82" s="53"/>
      <c r="B82" s="223"/>
      <c r="C82" s="215"/>
      <c r="D82" s="215"/>
      <c r="E82" s="215"/>
      <c r="F82" s="69" t="s">
        <v>82</v>
      </c>
      <c r="G82" s="70">
        <f t="shared" ref="G82" si="93">IF(E79&lt;0.125,"NA",IF(0.125&lt;=E79,(0.8*E79)))</f>
        <v>0.24160000000000001</v>
      </c>
      <c r="H82" s="71"/>
      <c r="I82" s="72"/>
      <c r="J82" s="73">
        <v>9.6000000000000002E-2</v>
      </c>
      <c r="K82" s="215"/>
      <c r="L82" s="215"/>
      <c r="M82" s="215"/>
      <c r="N82" s="215"/>
      <c r="O82" s="215"/>
      <c r="P82" s="220"/>
      <c r="Q82" s="53"/>
      <c r="R82" s="53"/>
      <c r="S82" s="53"/>
      <c r="T82" s="53"/>
      <c r="U82" s="53"/>
      <c r="V82" s="53"/>
      <c r="W82" s="53"/>
      <c r="X82" s="53"/>
      <c r="Y82" s="53"/>
      <c r="Z82" s="53"/>
    </row>
    <row r="83" spans="1:26" s="61" customFormat="1" ht="13.5" customHeight="1" thickBot="1" x14ac:dyDescent="0.3">
      <c r="A83" s="53"/>
      <c r="B83" s="163"/>
      <c r="C83" s="216"/>
      <c r="D83" s="216"/>
      <c r="E83" s="216"/>
      <c r="F83" s="74" t="s">
        <v>83</v>
      </c>
      <c r="G83" s="75">
        <f t="shared" ref="G83" si="94">+E79</f>
        <v>0.30199999999999999</v>
      </c>
      <c r="H83" s="76"/>
      <c r="I83" s="77"/>
      <c r="J83" s="78">
        <v>9.7000000000000003E-2</v>
      </c>
      <c r="K83" s="216"/>
      <c r="L83" s="216"/>
      <c r="M83" s="216"/>
      <c r="N83" s="216"/>
      <c r="O83" s="216"/>
      <c r="P83" s="221"/>
      <c r="Q83" s="53"/>
      <c r="R83" s="53"/>
      <c r="S83" s="53"/>
      <c r="T83" s="53"/>
      <c r="U83" s="53"/>
      <c r="V83" s="53"/>
      <c r="W83" s="53"/>
      <c r="X83" s="53"/>
      <c r="Y83" s="53"/>
      <c r="Z83" s="53"/>
    </row>
    <row r="84" spans="1:26" s="3" customFormat="1" ht="14.1" customHeight="1" x14ac:dyDescent="0.2">
      <c r="B84" s="354" t="s">
        <v>29</v>
      </c>
      <c r="C84" s="228"/>
      <c r="D84" s="229"/>
      <c r="E84" s="229"/>
      <c r="F84" s="229"/>
      <c r="G84" s="229"/>
      <c r="H84" s="229"/>
      <c r="I84" s="229"/>
      <c r="J84" s="229"/>
      <c r="K84" s="229"/>
      <c r="L84" s="229"/>
      <c r="M84" s="229"/>
      <c r="N84" s="229"/>
      <c r="O84" s="229"/>
      <c r="P84" s="357"/>
    </row>
    <row r="85" spans="1:26" s="3" customFormat="1" ht="14.1" customHeight="1" x14ac:dyDescent="0.2">
      <c r="B85" s="355"/>
      <c r="C85" s="231"/>
      <c r="D85" s="232"/>
      <c r="E85" s="232"/>
      <c r="F85" s="232"/>
      <c r="G85" s="232"/>
      <c r="H85" s="232"/>
      <c r="I85" s="232"/>
      <c r="J85" s="232"/>
      <c r="K85" s="232"/>
      <c r="L85" s="232"/>
      <c r="M85" s="232"/>
      <c r="N85" s="232"/>
      <c r="O85" s="232"/>
      <c r="P85" s="358"/>
    </row>
    <row r="86" spans="1:26" s="3" customFormat="1" ht="14.1" customHeight="1" x14ac:dyDescent="0.2">
      <c r="B86" s="355"/>
      <c r="C86" s="231"/>
      <c r="D86" s="232"/>
      <c r="E86" s="232"/>
      <c r="F86" s="232"/>
      <c r="G86" s="232"/>
      <c r="H86" s="232"/>
      <c r="I86" s="232"/>
      <c r="J86" s="232"/>
      <c r="K86" s="232"/>
      <c r="L86" s="232"/>
      <c r="M86" s="232"/>
      <c r="N86" s="232"/>
      <c r="O86" s="232"/>
      <c r="P86" s="358"/>
    </row>
    <row r="87" spans="1:26" s="3" customFormat="1" ht="14.1" customHeight="1" x14ac:dyDescent="0.2">
      <c r="B87" s="355"/>
      <c r="C87" s="231"/>
      <c r="D87" s="232"/>
      <c r="E87" s="232"/>
      <c r="F87" s="232"/>
      <c r="G87" s="232"/>
      <c r="H87" s="232"/>
      <c r="I87" s="232"/>
      <c r="J87" s="232"/>
      <c r="K87" s="232"/>
      <c r="L87" s="232"/>
      <c r="M87" s="232"/>
      <c r="N87" s="232"/>
      <c r="O87" s="232"/>
      <c r="P87" s="358"/>
    </row>
    <row r="88" spans="1:26" s="3" customFormat="1" ht="14.1" customHeight="1" x14ac:dyDescent="0.2">
      <c r="B88" s="355"/>
      <c r="C88" s="231"/>
      <c r="D88" s="232"/>
      <c r="E88" s="232"/>
      <c r="F88" s="232"/>
      <c r="G88" s="232"/>
      <c r="H88" s="232"/>
      <c r="I88" s="232"/>
      <c r="J88" s="232"/>
      <c r="K88" s="232"/>
      <c r="L88" s="232"/>
      <c r="M88" s="232"/>
      <c r="N88" s="232"/>
      <c r="O88" s="232"/>
      <c r="P88" s="358"/>
    </row>
    <row r="89" spans="1:26" s="3" customFormat="1" ht="14.1" customHeight="1" thickBot="1" x14ac:dyDescent="0.25">
      <c r="B89" s="356"/>
      <c r="C89" s="231"/>
      <c r="D89" s="232"/>
      <c r="E89" s="232"/>
      <c r="F89" s="232"/>
      <c r="G89" s="232"/>
      <c r="H89" s="232"/>
      <c r="I89" s="232"/>
      <c r="J89" s="232"/>
      <c r="K89" s="232"/>
      <c r="L89" s="232"/>
      <c r="M89" s="232"/>
      <c r="N89" s="232"/>
      <c r="O89" s="232"/>
      <c r="P89" s="358"/>
    </row>
    <row r="90" spans="1:26" s="3" customFormat="1" ht="28.5" customHeight="1" thickBot="1" x14ac:dyDescent="0.25">
      <c r="A90" s="79"/>
      <c r="B90" s="80" t="s">
        <v>84</v>
      </c>
      <c r="C90" s="359" t="s">
        <v>85</v>
      </c>
      <c r="D90" s="360"/>
      <c r="E90" s="360"/>
      <c r="F90" s="360"/>
      <c r="G90" s="360"/>
      <c r="H90" s="361"/>
      <c r="I90" s="362"/>
      <c r="J90" s="80"/>
      <c r="K90" s="359" t="s">
        <v>87</v>
      </c>
      <c r="L90" s="360"/>
      <c r="M90" s="360"/>
      <c r="N90" s="360"/>
      <c r="O90" s="360"/>
      <c r="P90" s="361"/>
    </row>
    <row r="91" spans="1:26" s="3" customFormat="1" ht="28.5" customHeight="1" thickBot="1" x14ac:dyDescent="0.25">
      <c r="B91" s="81" t="s">
        <v>88</v>
      </c>
      <c r="C91" s="359" t="s">
        <v>89</v>
      </c>
      <c r="D91" s="360"/>
      <c r="E91" s="360"/>
      <c r="F91" s="360"/>
      <c r="G91" s="360"/>
      <c r="H91" s="361"/>
      <c r="I91" s="363"/>
      <c r="J91" s="81" t="s">
        <v>90</v>
      </c>
      <c r="K91" s="359" t="s">
        <v>91</v>
      </c>
      <c r="L91" s="360"/>
      <c r="M91" s="360"/>
      <c r="N91" s="360"/>
      <c r="O91" s="360"/>
      <c r="P91" s="361"/>
    </row>
    <row r="92" spans="1:26" s="19" customFormat="1" ht="13.5" customHeight="1" x14ac:dyDescent="0.25">
      <c r="A92" s="82"/>
      <c r="B92" s="243">
        <f>+B34</f>
        <v>4</v>
      </c>
      <c r="C92" s="246">
        <f>+C29</f>
        <v>1.4500000000000002</v>
      </c>
      <c r="D92" s="249">
        <f>+D29</f>
        <v>5.2999999999999999E-2</v>
      </c>
      <c r="E92" s="249">
        <f>+E34</f>
        <v>0.36499999999999999</v>
      </c>
      <c r="F92" s="83" t="s">
        <v>79</v>
      </c>
      <c r="G92" s="83">
        <v>0.01</v>
      </c>
      <c r="H92" s="84"/>
      <c r="I92" s="85"/>
      <c r="J92" s="86">
        <v>4.0000000000000001E-3</v>
      </c>
      <c r="K92" s="251">
        <f>+AVERAGE(J92:J102)</f>
        <v>4.6909090909090907E-2</v>
      </c>
      <c r="L92" s="267">
        <f>ROUND(+(D92+D97)/2*(C97-C92),3)</f>
        <v>5.0999999999999997E-2</v>
      </c>
      <c r="M92" s="268">
        <f>ROUND(+K92*L92,4)</f>
        <v>2.3999999999999998E-3</v>
      </c>
      <c r="N92" s="267">
        <f>ROUND(+M92/$M$103*100,2)</f>
        <v>1.79</v>
      </c>
      <c r="O92" s="267"/>
      <c r="P92" s="269"/>
      <c r="Q92" s="87"/>
      <c r="R92" s="87"/>
      <c r="S92" s="87"/>
      <c r="T92" s="87"/>
      <c r="U92" s="87"/>
      <c r="V92" s="87"/>
      <c r="W92" s="87"/>
      <c r="X92" s="87"/>
      <c r="Y92" s="87"/>
      <c r="Z92" s="87"/>
    </row>
    <row r="93" spans="1:26" s="19" customFormat="1" ht="13.5" customHeight="1" x14ac:dyDescent="0.25">
      <c r="A93" s="82"/>
      <c r="B93" s="244"/>
      <c r="C93" s="247"/>
      <c r="D93" s="247"/>
      <c r="E93" s="247"/>
      <c r="F93" s="88" t="s">
        <v>92</v>
      </c>
      <c r="G93" s="89">
        <f>+E92*0.1</f>
        <v>3.6499999999999998E-2</v>
      </c>
      <c r="H93" s="90"/>
      <c r="I93" s="91"/>
      <c r="J93" s="92">
        <v>1.7000000000000001E-2</v>
      </c>
      <c r="K93" s="247"/>
      <c r="L93" s="247"/>
      <c r="M93" s="247"/>
      <c r="N93" s="247"/>
      <c r="O93" s="247"/>
      <c r="P93" s="270"/>
      <c r="Q93" s="87"/>
      <c r="R93" s="87"/>
      <c r="S93" s="87"/>
      <c r="T93" s="87"/>
      <c r="U93" s="87"/>
      <c r="V93" s="87"/>
      <c r="W93" s="87"/>
      <c r="X93" s="87"/>
      <c r="Y93" s="87"/>
      <c r="Z93" s="87"/>
    </row>
    <row r="94" spans="1:26" s="19" customFormat="1" ht="13.5" customHeight="1" x14ac:dyDescent="0.25">
      <c r="A94" s="82"/>
      <c r="B94" s="244"/>
      <c r="C94" s="247"/>
      <c r="D94" s="247"/>
      <c r="E94" s="247"/>
      <c r="F94" s="88" t="s">
        <v>93</v>
      </c>
      <c r="G94" s="89">
        <f>+E92*0.2</f>
        <v>7.2999999999999995E-2</v>
      </c>
      <c r="H94" s="90"/>
      <c r="I94" s="91"/>
      <c r="J94" s="92">
        <v>2.4E-2</v>
      </c>
      <c r="K94" s="247"/>
      <c r="L94" s="247"/>
      <c r="M94" s="247"/>
      <c r="N94" s="247"/>
      <c r="O94" s="247"/>
      <c r="P94" s="270"/>
      <c r="Q94" s="87"/>
      <c r="R94" s="87"/>
      <c r="S94" s="87"/>
      <c r="T94" s="87"/>
      <c r="U94" s="87"/>
      <c r="V94" s="87"/>
      <c r="W94" s="87"/>
      <c r="X94" s="87"/>
      <c r="Y94" s="87"/>
      <c r="Z94" s="87"/>
    </row>
    <row r="95" spans="1:26" s="19" customFormat="1" ht="13.5" customHeight="1" x14ac:dyDescent="0.25">
      <c r="A95" s="82"/>
      <c r="B95" s="244"/>
      <c r="C95" s="247"/>
      <c r="D95" s="247"/>
      <c r="E95" s="247"/>
      <c r="F95" s="88" t="s">
        <v>94</v>
      </c>
      <c r="G95" s="89">
        <f>+E92*0.3</f>
        <v>0.1095</v>
      </c>
      <c r="H95" s="90"/>
      <c r="I95" s="91"/>
      <c r="J95" s="92">
        <v>4.9000000000000002E-2</v>
      </c>
      <c r="K95" s="247"/>
      <c r="L95" s="247"/>
      <c r="M95" s="247"/>
      <c r="N95" s="247"/>
      <c r="O95" s="247"/>
      <c r="P95" s="270"/>
      <c r="Q95" s="87"/>
      <c r="R95" s="87"/>
      <c r="S95" s="87"/>
      <c r="T95" s="87"/>
      <c r="U95" s="87"/>
      <c r="V95" s="87"/>
      <c r="W95" s="87"/>
      <c r="X95" s="87"/>
      <c r="Y95" s="87"/>
      <c r="Z95" s="87"/>
    </row>
    <row r="96" spans="1:26" s="19" customFormat="1" ht="13.5" customHeight="1" x14ac:dyDescent="0.25">
      <c r="A96" s="82"/>
      <c r="B96" s="244"/>
      <c r="C96" s="248"/>
      <c r="D96" s="248"/>
      <c r="E96" s="247"/>
      <c r="F96" s="88" t="s">
        <v>95</v>
      </c>
      <c r="G96" s="89">
        <f>+E92*0.4</f>
        <v>0.14599999999999999</v>
      </c>
      <c r="H96" s="90"/>
      <c r="I96" s="91"/>
      <c r="J96" s="92">
        <v>4.8000000000000001E-2</v>
      </c>
      <c r="K96" s="247"/>
      <c r="L96" s="247"/>
      <c r="M96" s="247"/>
      <c r="N96" s="247"/>
      <c r="O96" s="247"/>
      <c r="P96" s="270"/>
      <c r="Q96" s="87"/>
      <c r="R96" s="87"/>
      <c r="S96" s="87"/>
      <c r="T96" s="87"/>
      <c r="U96" s="87"/>
      <c r="V96" s="87"/>
      <c r="W96" s="87"/>
      <c r="X96" s="87"/>
      <c r="Y96" s="87"/>
      <c r="Z96" s="87"/>
    </row>
    <row r="97" spans="1:26" s="19" customFormat="1" ht="13.5" customHeight="1" x14ac:dyDescent="0.25">
      <c r="A97" s="82"/>
      <c r="B97" s="244"/>
      <c r="C97" s="271">
        <f>+C34</f>
        <v>1.7500000000000002</v>
      </c>
      <c r="D97" s="272">
        <f>+D34</f>
        <v>0.28999999999999998</v>
      </c>
      <c r="E97" s="247"/>
      <c r="F97" s="88" t="s">
        <v>30</v>
      </c>
      <c r="G97" s="89">
        <f>+E92*0.5</f>
        <v>0.1825</v>
      </c>
      <c r="H97" s="90"/>
      <c r="I97" s="91"/>
      <c r="J97" s="92">
        <v>2.1000000000000001E-2</v>
      </c>
      <c r="K97" s="247"/>
      <c r="L97" s="247"/>
      <c r="M97" s="247"/>
      <c r="N97" s="247"/>
      <c r="O97" s="247"/>
      <c r="P97" s="270"/>
      <c r="Q97" s="87"/>
      <c r="R97" s="87"/>
      <c r="S97" s="87"/>
      <c r="T97" s="87"/>
      <c r="U97" s="87"/>
      <c r="V97" s="87"/>
      <c r="W97" s="87"/>
      <c r="X97" s="87"/>
      <c r="Y97" s="87"/>
      <c r="Z97" s="87"/>
    </row>
    <row r="98" spans="1:26" s="19" customFormat="1" ht="13.5" customHeight="1" x14ac:dyDescent="0.25">
      <c r="A98" s="82"/>
      <c r="B98" s="244"/>
      <c r="C98" s="247"/>
      <c r="D98" s="247"/>
      <c r="E98" s="247"/>
      <c r="F98" s="88" t="s">
        <v>96</v>
      </c>
      <c r="G98" s="89">
        <f>+E92*0.6</f>
        <v>0.219</v>
      </c>
      <c r="H98" s="90"/>
      <c r="I98" s="91"/>
      <c r="J98" s="92">
        <v>3.2000000000000001E-2</v>
      </c>
      <c r="K98" s="247"/>
      <c r="L98" s="247"/>
      <c r="M98" s="247"/>
      <c r="N98" s="247"/>
      <c r="O98" s="247"/>
      <c r="P98" s="270"/>
      <c r="Q98" s="87"/>
      <c r="R98" s="87"/>
      <c r="S98" s="87"/>
      <c r="T98" s="87"/>
      <c r="U98" s="87"/>
      <c r="V98" s="87"/>
      <c r="W98" s="87"/>
      <c r="X98" s="87"/>
      <c r="Y98" s="87"/>
      <c r="Z98" s="87"/>
    </row>
    <row r="99" spans="1:26" s="19" customFormat="1" ht="13.5" customHeight="1" x14ac:dyDescent="0.25">
      <c r="A99" s="82"/>
      <c r="B99" s="244"/>
      <c r="C99" s="247"/>
      <c r="D99" s="247"/>
      <c r="E99" s="247"/>
      <c r="F99" s="88" t="s">
        <v>97</v>
      </c>
      <c r="G99" s="89">
        <f>+E92*0.7</f>
        <v>0.2555</v>
      </c>
      <c r="H99" s="90"/>
      <c r="I99" s="91"/>
      <c r="J99" s="92">
        <v>5.0000000000000001E-3</v>
      </c>
      <c r="K99" s="247"/>
      <c r="L99" s="247"/>
      <c r="M99" s="247"/>
      <c r="N99" s="247"/>
      <c r="O99" s="247"/>
      <c r="P99" s="270"/>
      <c r="Q99" s="87"/>
      <c r="R99" s="87"/>
      <c r="S99" s="87"/>
      <c r="T99" s="87"/>
      <c r="U99" s="87"/>
      <c r="V99" s="87"/>
      <c r="W99" s="87"/>
      <c r="X99" s="87"/>
      <c r="Y99" s="87"/>
      <c r="Z99" s="87"/>
    </row>
    <row r="100" spans="1:26" s="19" customFormat="1" ht="13.5" customHeight="1" x14ac:dyDescent="0.25">
      <c r="A100" s="82"/>
      <c r="B100" s="244"/>
      <c r="C100" s="247"/>
      <c r="D100" s="247"/>
      <c r="E100" s="247"/>
      <c r="F100" s="88" t="s">
        <v>98</v>
      </c>
      <c r="G100" s="89">
        <f>+E92*0.8</f>
        <v>0.29199999999999998</v>
      </c>
      <c r="H100" s="90"/>
      <c r="I100" s="91"/>
      <c r="J100" s="92">
        <v>0.04</v>
      </c>
      <c r="K100" s="247"/>
      <c r="L100" s="247"/>
      <c r="M100" s="247"/>
      <c r="N100" s="247"/>
      <c r="O100" s="247"/>
      <c r="P100" s="270"/>
      <c r="Q100" s="87"/>
      <c r="R100" s="87"/>
      <c r="S100" s="87"/>
      <c r="T100" s="87"/>
      <c r="U100" s="87"/>
      <c r="V100" s="87"/>
      <c r="W100" s="87"/>
      <c r="X100" s="87"/>
      <c r="Y100" s="87"/>
      <c r="Z100" s="87"/>
    </row>
    <row r="101" spans="1:26" s="19" customFormat="1" ht="13.5" customHeight="1" x14ac:dyDescent="0.25">
      <c r="A101" s="82"/>
      <c r="B101" s="244"/>
      <c r="C101" s="247"/>
      <c r="D101" s="247"/>
      <c r="E101" s="247"/>
      <c r="F101" s="88" t="s">
        <v>99</v>
      </c>
      <c r="G101" s="89">
        <f>+E92*0.9</f>
        <v>0.32850000000000001</v>
      </c>
      <c r="H101" s="90"/>
      <c r="I101" s="91"/>
      <c r="J101" s="92">
        <v>0.12</v>
      </c>
      <c r="K101" s="247"/>
      <c r="L101" s="247"/>
      <c r="M101" s="247"/>
      <c r="N101" s="247"/>
      <c r="O101" s="247"/>
      <c r="P101" s="270"/>
      <c r="Q101" s="87"/>
      <c r="R101" s="87"/>
      <c r="S101" s="87"/>
      <c r="T101" s="87"/>
      <c r="U101" s="87"/>
      <c r="V101" s="87"/>
      <c r="W101" s="87"/>
      <c r="X101" s="87"/>
      <c r="Y101" s="87"/>
      <c r="Z101" s="87"/>
    </row>
    <row r="102" spans="1:26" s="19" customFormat="1" ht="15.75" thickBot="1" x14ac:dyDescent="0.3">
      <c r="A102" s="82"/>
      <c r="B102" s="245"/>
      <c r="C102" s="250"/>
      <c r="D102" s="250"/>
      <c r="E102" s="250"/>
      <c r="F102" s="93" t="s">
        <v>31</v>
      </c>
      <c r="G102" s="93">
        <f>+E92</f>
        <v>0.36499999999999999</v>
      </c>
      <c r="H102" s="94"/>
      <c r="I102" s="95"/>
      <c r="J102" s="96">
        <v>0.156</v>
      </c>
      <c r="K102" s="250"/>
      <c r="L102" s="250"/>
      <c r="M102" s="250"/>
      <c r="N102" s="250"/>
      <c r="O102" s="247"/>
      <c r="P102" s="270"/>
      <c r="Q102" s="87"/>
      <c r="R102" s="87"/>
      <c r="S102" s="87"/>
      <c r="T102" s="87"/>
      <c r="U102" s="87"/>
      <c r="V102" s="87"/>
      <c r="W102" s="87"/>
      <c r="X102" s="87"/>
      <c r="Y102" s="87"/>
      <c r="Z102" s="87"/>
    </row>
    <row r="103" spans="1:26" s="3" customFormat="1" ht="12.75" x14ac:dyDescent="0.2">
      <c r="A103" s="11"/>
      <c r="B103" s="252" t="s">
        <v>32</v>
      </c>
      <c r="C103" s="252"/>
      <c r="D103" s="252"/>
      <c r="E103" s="252"/>
      <c r="F103" s="252"/>
      <c r="G103" s="252"/>
      <c r="H103" s="252"/>
      <c r="I103" s="252"/>
      <c r="J103" s="252"/>
      <c r="K103" s="12">
        <f>ROUND(+M103/L103,3)</f>
        <v>0.153</v>
      </c>
      <c r="L103" s="16">
        <f>SUM(L19:L102)</f>
        <v>0.874</v>
      </c>
      <c r="M103" s="15">
        <f>SUM(M19:M102)</f>
        <v>0.13390000000000002</v>
      </c>
      <c r="N103" s="13">
        <f>ROUND(SUM(N19:N102),0)</f>
        <v>100</v>
      </c>
      <c r="O103" s="254" t="s">
        <v>33</v>
      </c>
      <c r="P103" s="256"/>
    </row>
    <row r="104" spans="1:26" s="3" customFormat="1" ht="15" customHeight="1" thickBot="1" x14ac:dyDescent="0.25">
      <c r="A104" s="11"/>
      <c r="B104" s="253"/>
      <c r="C104" s="253"/>
      <c r="D104" s="253"/>
      <c r="E104" s="253"/>
      <c r="F104" s="253"/>
      <c r="G104" s="253"/>
      <c r="H104" s="253"/>
      <c r="I104" s="253"/>
      <c r="J104" s="253"/>
      <c r="K104" s="14" t="s">
        <v>34</v>
      </c>
      <c r="L104" s="14" t="s">
        <v>50</v>
      </c>
      <c r="M104" s="14" t="s">
        <v>51</v>
      </c>
      <c r="N104" s="14" t="s">
        <v>35</v>
      </c>
      <c r="O104" s="255"/>
      <c r="P104" s="257"/>
    </row>
    <row r="105" spans="1:26" ht="15" customHeight="1" thickBot="1" x14ac:dyDescent="0.3">
      <c r="A105" s="5"/>
      <c r="B105" s="334" t="s">
        <v>100</v>
      </c>
      <c r="C105" s="335"/>
      <c r="D105" s="335"/>
      <c r="E105" s="335"/>
      <c r="F105" s="336"/>
      <c r="G105" s="334" t="s">
        <v>101</v>
      </c>
      <c r="H105" s="335"/>
      <c r="I105" s="335"/>
      <c r="J105" s="335"/>
      <c r="K105" s="336"/>
      <c r="L105" s="337" t="s">
        <v>53</v>
      </c>
      <c r="M105" s="338"/>
      <c r="N105" s="338"/>
      <c r="O105" s="338"/>
      <c r="P105" s="339"/>
    </row>
    <row r="106" spans="1:26" ht="15" customHeight="1" x14ac:dyDescent="0.25">
      <c r="A106" s="5"/>
      <c r="B106" s="273"/>
      <c r="C106" s="274"/>
      <c r="D106" s="274"/>
      <c r="E106" s="274"/>
      <c r="F106" s="275"/>
      <c r="G106" s="273"/>
      <c r="H106" s="274"/>
      <c r="I106" s="274"/>
      <c r="J106" s="274"/>
      <c r="K106" s="275"/>
      <c r="L106" s="282" t="s">
        <v>102</v>
      </c>
      <c r="M106" s="283"/>
      <c r="N106" s="283"/>
      <c r="O106" s="284">
        <f>+AVERAGE(E18:E83)</f>
        <v>0.21792857142857144</v>
      </c>
      <c r="P106" s="285"/>
    </row>
    <row r="107" spans="1:26" ht="15" customHeight="1" thickBot="1" x14ac:dyDescent="0.3">
      <c r="A107" s="5"/>
      <c r="B107" s="276"/>
      <c r="C107" s="277"/>
      <c r="D107" s="277"/>
      <c r="E107" s="277"/>
      <c r="F107" s="278"/>
      <c r="G107" s="276"/>
      <c r="H107" s="277"/>
      <c r="I107" s="277"/>
      <c r="J107" s="277"/>
      <c r="K107" s="278"/>
      <c r="L107" s="286" t="s">
        <v>103</v>
      </c>
      <c r="M107" s="287"/>
      <c r="N107" s="287"/>
      <c r="O107" s="288">
        <f>+MAX(E18:E83)</f>
        <v>0.36499999999999999</v>
      </c>
      <c r="P107" s="289"/>
    </row>
    <row r="108" spans="1:26" ht="18.600000000000001" customHeight="1" x14ac:dyDescent="0.25">
      <c r="A108" s="6"/>
      <c r="B108" s="276"/>
      <c r="C108" s="277"/>
      <c r="D108" s="277"/>
      <c r="E108" s="277"/>
      <c r="F108" s="278"/>
      <c r="G108" s="276"/>
      <c r="H108" s="277"/>
      <c r="I108" s="277"/>
      <c r="J108" s="277"/>
      <c r="K108" s="278"/>
      <c r="L108" s="364"/>
      <c r="M108" s="365"/>
      <c r="N108" s="365"/>
      <c r="O108" s="365"/>
      <c r="P108" s="366"/>
    </row>
    <row r="109" spans="1:26" ht="75.75" customHeight="1" x14ac:dyDescent="0.25">
      <c r="A109" s="10"/>
      <c r="B109" s="276"/>
      <c r="C109" s="277"/>
      <c r="D109" s="277"/>
      <c r="E109" s="277"/>
      <c r="F109" s="278"/>
      <c r="G109" s="276"/>
      <c r="H109" s="277"/>
      <c r="I109" s="277"/>
      <c r="J109" s="277"/>
      <c r="K109" s="278"/>
      <c r="L109" s="364"/>
      <c r="M109" s="365"/>
      <c r="N109" s="365"/>
      <c r="O109" s="365"/>
      <c r="P109" s="366"/>
    </row>
    <row r="110" spans="1:26" ht="15" customHeight="1" thickBot="1" x14ac:dyDescent="0.3">
      <c r="A110" s="5"/>
      <c r="B110" s="276"/>
      <c r="C110" s="277"/>
      <c r="D110" s="277"/>
      <c r="E110" s="277"/>
      <c r="F110" s="278"/>
      <c r="G110" s="276"/>
      <c r="H110" s="277"/>
      <c r="I110" s="277"/>
      <c r="J110" s="277"/>
      <c r="K110" s="278"/>
      <c r="L110" s="367"/>
      <c r="M110" s="368"/>
      <c r="N110" s="368"/>
      <c r="O110" s="368"/>
      <c r="P110" s="369"/>
    </row>
    <row r="111" spans="1:26" ht="15.75" customHeight="1" thickBot="1" x14ac:dyDescent="0.3">
      <c r="A111" s="5"/>
      <c r="B111" s="276"/>
      <c r="C111" s="277"/>
      <c r="D111" s="277"/>
      <c r="E111" s="277"/>
      <c r="F111" s="278"/>
      <c r="G111" s="276"/>
      <c r="H111" s="277"/>
      <c r="I111" s="277"/>
      <c r="J111" s="277"/>
      <c r="K111" s="278"/>
      <c r="L111" s="350" t="s">
        <v>36</v>
      </c>
      <c r="M111" s="351"/>
      <c r="N111" s="351"/>
      <c r="O111" s="351"/>
      <c r="P111" s="97">
        <v>7.74</v>
      </c>
    </row>
    <row r="112" spans="1:26" ht="14.45" customHeight="1" thickBot="1" x14ac:dyDescent="0.3">
      <c r="A112" s="5"/>
      <c r="B112" s="279"/>
      <c r="C112" s="280"/>
      <c r="D112" s="280"/>
      <c r="E112" s="280"/>
      <c r="F112" s="281"/>
      <c r="G112" s="279"/>
      <c r="H112" s="280"/>
      <c r="I112" s="280"/>
      <c r="J112" s="280"/>
      <c r="K112" s="281"/>
      <c r="L112" s="352" t="s">
        <v>52</v>
      </c>
      <c r="M112" s="353"/>
      <c r="N112" s="353"/>
      <c r="O112" s="353"/>
      <c r="P112" s="97" t="s">
        <v>105</v>
      </c>
    </row>
    <row r="113" spans="1:16" ht="23.45" customHeight="1" thickBot="1" x14ac:dyDescent="0.3">
      <c r="A113" s="7"/>
      <c r="B113" s="325"/>
      <c r="C113" s="325"/>
      <c r="D113" s="325"/>
      <c r="E113" s="325"/>
      <c r="F113" s="325"/>
      <c r="G113" s="325"/>
      <c r="H113" s="325"/>
      <c r="I113" s="325"/>
      <c r="J113" s="325"/>
      <c r="K113" s="325"/>
      <c r="L113" s="325"/>
      <c r="M113" s="325"/>
      <c r="N113" s="325"/>
      <c r="O113" s="325"/>
      <c r="P113" s="325"/>
    </row>
    <row r="114" spans="1:16" ht="15.75" thickBot="1" x14ac:dyDescent="0.3">
      <c r="A114" s="311" t="s">
        <v>37</v>
      </c>
      <c r="B114" s="312"/>
      <c r="C114" s="312"/>
      <c r="D114" s="312"/>
      <c r="E114" s="312"/>
      <c r="F114" s="312"/>
      <c r="G114" s="312"/>
      <c r="H114" s="312"/>
      <c r="I114" s="312"/>
      <c r="J114" s="312"/>
      <c r="K114" s="312"/>
      <c r="L114" s="312"/>
      <c r="M114" s="312"/>
      <c r="N114" s="312"/>
      <c r="O114" s="312"/>
      <c r="P114" s="313"/>
    </row>
    <row r="115" spans="1:16" ht="159" customHeight="1" thickBot="1" x14ac:dyDescent="0.3">
      <c r="A115" s="4"/>
      <c r="B115" s="370"/>
      <c r="C115" s="371"/>
      <c r="D115" s="371"/>
      <c r="E115" s="371"/>
      <c r="F115" s="371"/>
      <c r="G115" s="371"/>
      <c r="H115" s="371"/>
      <c r="I115" s="371"/>
      <c r="J115" s="371"/>
      <c r="K115" s="371"/>
      <c r="L115" s="371"/>
      <c r="M115" s="371"/>
      <c r="N115" s="371"/>
      <c r="O115" s="371"/>
      <c r="P115" s="372"/>
    </row>
    <row r="116" spans="1:16" ht="21.75" customHeight="1" thickBot="1" x14ac:dyDescent="0.3">
      <c r="A116" s="4"/>
      <c r="B116" s="318" t="s">
        <v>125</v>
      </c>
      <c r="C116" s="319"/>
      <c r="D116" s="319"/>
      <c r="E116" s="319"/>
      <c r="F116" s="320"/>
      <c r="G116" s="330" t="s">
        <v>126</v>
      </c>
      <c r="H116" s="331"/>
      <c r="I116" s="331"/>
      <c r="J116" s="331"/>
      <c r="K116" s="331"/>
      <c r="L116" s="331"/>
      <c r="M116" s="331"/>
      <c r="N116" s="331"/>
      <c r="O116" s="331"/>
      <c r="P116" s="332"/>
    </row>
    <row r="117" spans="1:16" s="9" customFormat="1" ht="16.899999999999999" customHeight="1" thickBot="1" x14ac:dyDescent="0.3">
      <c r="A117" s="8"/>
      <c r="B117" s="305"/>
      <c r="C117" s="305"/>
      <c r="D117" s="305"/>
      <c r="E117" s="305"/>
      <c r="F117" s="305"/>
      <c r="G117" s="305"/>
      <c r="H117" s="305"/>
      <c r="I117" s="305"/>
      <c r="J117" s="305"/>
      <c r="K117" s="305"/>
      <c r="L117" s="305"/>
      <c r="M117" s="305"/>
      <c r="N117" s="305"/>
      <c r="O117" s="305"/>
      <c r="P117" s="306"/>
    </row>
    <row r="118" spans="1:16" s="3" customFormat="1" ht="15.75" customHeight="1" thickBot="1" x14ac:dyDescent="0.25">
      <c r="A118" s="307" t="s">
        <v>38</v>
      </c>
      <c r="B118" s="308"/>
      <c r="C118" s="308"/>
      <c r="D118" s="308"/>
      <c r="E118" s="308"/>
      <c r="F118" s="308"/>
      <c r="G118" s="308"/>
      <c r="H118" s="308"/>
      <c r="I118" s="308"/>
      <c r="J118" s="308" t="s">
        <v>39</v>
      </c>
      <c r="K118" s="308"/>
      <c r="L118" s="308"/>
      <c r="M118" s="308"/>
      <c r="N118" s="308"/>
      <c r="O118" s="308"/>
      <c r="P118" s="309"/>
    </row>
  </sheetData>
  <mergeCells count="232">
    <mergeCell ref="A118:C118"/>
    <mergeCell ref="D118:I118"/>
    <mergeCell ref="J118:K118"/>
    <mergeCell ref="L118:P118"/>
    <mergeCell ref="B113:P113"/>
    <mergeCell ref="A114:P114"/>
    <mergeCell ref="B115:P115"/>
    <mergeCell ref="B116:F116"/>
    <mergeCell ref="G116:P116"/>
    <mergeCell ref="B117:P117"/>
    <mergeCell ref="B106:F112"/>
    <mergeCell ref="G106:K112"/>
    <mergeCell ref="L106:N106"/>
    <mergeCell ref="O106:P106"/>
    <mergeCell ref="L107:N107"/>
    <mergeCell ref="O107:P107"/>
    <mergeCell ref="L108:P110"/>
    <mergeCell ref="L111:O111"/>
    <mergeCell ref="L112:O112"/>
    <mergeCell ref="B103:J104"/>
    <mergeCell ref="O103:O104"/>
    <mergeCell ref="P103:P104"/>
    <mergeCell ref="B105:F105"/>
    <mergeCell ref="G105:K105"/>
    <mergeCell ref="L105:P105"/>
    <mergeCell ref="L92:L102"/>
    <mergeCell ref="M92:M102"/>
    <mergeCell ref="N92:N102"/>
    <mergeCell ref="O92:O102"/>
    <mergeCell ref="P92:P102"/>
    <mergeCell ref="C97:C102"/>
    <mergeCell ref="D97:D102"/>
    <mergeCell ref="C90:H90"/>
    <mergeCell ref="I90:I91"/>
    <mergeCell ref="K90:P90"/>
    <mergeCell ref="C91:H91"/>
    <mergeCell ref="K91:P91"/>
    <mergeCell ref="B92:B102"/>
    <mergeCell ref="C92:C96"/>
    <mergeCell ref="D92:D96"/>
    <mergeCell ref="E92:E102"/>
    <mergeCell ref="K92:K102"/>
    <mergeCell ref="B84:B89"/>
    <mergeCell ref="C84:P89"/>
    <mergeCell ref="M74:M78"/>
    <mergeCell ref="N74:N78"/>
    <mergeCell ref="O74:O78"/>
    <mergeCell ref="P74:P78"/>
    <mergeCell ref="B79:B83"/>
    <mergeCell ref="C79:C83"/>
    <mergeCell ref="D79:D83"/>
    <mergeCell ref="E79:E83"/>
    <mergeCell ref="K79:K83"/>
    <mergeCell ref="L79:L83"/>
    <mergeCell ref="P69:P73"/>
    <mergeCell ref="B74:B78"/>
    <mergeCell ref="C74:C78"/>
    <mergeCell ref="D74:D78"/>
    <mergeCell ref="E74:E78"/>
    <mergeCell ref="K74:K78"/>
    <mergeCell ref="L74:L78"/>
    <mergeCell ref="M79:M83"/>
    <mergeCell ref="N79:N83"/>
    <mergeCell ref="O79:O83"/>
    <mergeCell ref="P79:P83"/>
    <mergeCell ref="B69:B73"/>
    <mergeCell ref="C69:C73"/>
    <mergeCell ref="D69:D73"/>
    <mergeCell ref="E69:E73"/>
    <mergeCell ref="K69:K73"/>
    <mergeCell ref="L69:L73"/>
    <mergeCell ref="M69:M73"/>
    <mergeCell ref="N69:N73"/>
    <mergeCell ref="O69:O73"/>
    <mergeCell ref="P59:P63"/>
    <mergeCell ref="B64:B68"/>
    <mergeCell ref="C64:C68"/>
    <mergeCell ref="D64:D68"/>
    <mergeCell ref="E64:E68"/>
    <mergeCell ref="K64:K68"/>
    <mergeCell ref="L64:L68"/>
    <mergeCell ref="M64:M68"/>
    <mergeCell ref="N64:N68"/>
    <mergeCell ref="O64:O68"/>
    <mergeCell ref="P64:P68"/>
    <mergeCell ref="B59:B63"/>
    <mergeCell ref="C59:C63"/>
    <mergeCell ref="D59:D63"/>
    <mergeCell ref="E59:E63"/>
    <mergeCell ref="K59:K63"/>
    <mergeCell ref="L59:L63"/>
    <mergeCell ref="M59:M63"/>
    <mergeCell ref="N59:N63"/>
    <mergeCell ref="O59:O63"/>
    <mergeCell ref="P49:P53"/>
    <mergeCell ref="B54:B58"/>
    <mergeCell ref="C54:C58"/>
    <mergeCell ref="D54:D58"/>
    <mergeCell ref="E54:E58"/>
    <mergeCell ref="K54:K58"/>
    <mergeCell ref="L54:L58"/>
    <mergeCell ref="M54:M58"/>
    <mergeCell ref="N54:N58"/>
    <mergeCell ref="O54:O58"/>
    <mergeCell ref="P54:P58"/>
    <mergeCell ref="B49:B53"/>
    <mergeCell ref="C49:C53"/>
    <mergeCell ref="D49:D53"/>
    <mergeCell ref="E49:E53"/>
    <mergeCell ref="K49:K53"/>
    <mergeCell ref="L49:L53"/>
    <mergeCell ref="M49:M53"/>
    <mergeCell ref="N49:N53"/>
    <mergeCell ref="O49:O53"/>
    <mergeCell ref="P39:P43"/>
    <mergeCell ref="B44:B48"/>
    <mergeCell ref="C44:C48"/>
    <mergeCell ref="D44:D48"/>
    <mergeCell ref="E44:E48"/>
    <mergeCell ref="K44:K48"/>
    <mergeCell ref="L44:L48"/>
    <mergeCell ref="M44:M48"/>
    <mergeCell ref="N44:N48"/>
    <mergeCell ref="O44:O48"/>
    <mergeCell ref="P44:P48"/>
    <mergeCell ref="B39:B43"/>
    <mergeCell ref="C39:C43"/>
    <mergeCell ref="D39:D43"/>
    <mergeCell ref="E39:E43"/>
    <mergeCell ref="K39:K43"/>
    <mergeCell ref="L39:L43"/>
    <mergeCell ref="M39:M43"/>
    <mergeCell ref="N39:N43"/>
    <mergeCell ref="O39:O43"/>
    <mergeCell ref="P29:P33"/>
    <mergeCell ref="B34:B38"/>
    <mergeCell ref="C34:C38"/>
    <mergeCell ref="D34:D38"/>
    <mergeCell ref="E34:E38"/>
    <mergeCell ref="K34:K38"/>
    <mergeCell ref="L34:L38"/>
    <mergeCell ref="M34:M38"/>
    <mergeCell ref="N34:N38"/>
    <mergeCell ref="O34:O38"/>
    <mergeCell ref="P34:P38"/>
    <mergeCell ref="B29:B33"/>
    <mergeCell ref="C29:C33"/>
    <mergeCell ref="D29:D33"/>
    <mergeCell ref="E29:E33"/>
    <mergeCell ref="K29:K33"/>
    <mergeCell ref="L29:L33"/>
    <mergeCell ref="M29:M33"/>
    <mergeCell ref="N29:N33"/>
    <mergeCell ref="O29:O33"/>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B7:B8"/>
    <mergeCell ref="C7:D7"/>
    <mergeCell ref="F7:I7"/>
    <mergeCell ref="J7:M7"/>
    <mergeCell ref="N7:O7"/>
    <mergeCell ref="C8:D8"/>
    <mergeCell ref="F8:I8"/>
    <mergeCell ref="J8:M8"/>
    <mergeCell ref="N8:O8"/>
    <mergeCell ref="B4:P4"/>
    <mergeCell ref="C5:D5"/>
    <mergeCell ref="H5:P5"/>
    <mergeCell ref="B6:C6"/>
    <mergeCell ref="D6:I6"/>
    <mergeCell ref="K6:L6"/>
    <mergeCell ref="M6:N6"/>
    <mergeCell ref="B2:D3"/>
    <mergeCell ref="E2:N3"/>
    <mergeCell ref="O2:P3"/>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vt:i4>
      </vt:variant>
    </vt:vector>
  </HeadingPairs>
  <TitlesOfParts>
    <vt:vector size="13" baseType="lpstr">
      <vt:lpstr>Planta y sección típica</vt:lpstr>
      <vt:lpstr>Aforo 1</vt:lpstr>
      <vt:lpstr>Aforo 2</vt:lpstr>
      <vt:lpstr>Aforo 3</vt:lpstr>
      <vt:lpstr>Aforo 4</vt:lpstr>
      <vt:lpstr>'Aforo 1'!Área_de_impresión</vt:lpstr>
      <vt:lpstr>'Aforo 2'!Área_de_impresión</vt:lpstr>
      <vt:lpstr>'Aforo 3'!Área_de_impresión</vt:lpstr>
      <vt:lpstr>'Aforo 4'!Área_de_impresión</vt:lpstr>
      <vt:lpstr>'Aforo 1'!Títulos_a_imprimir</vt:lpstr>
      <vt:lpstr>'Aforo 2'!Títulos_a_imprimir</vt:lpstr>
      <vt:lpstr>'Aforo 3'!Títulos_a_imprimir</vt:lpstr>
      <vt:lpstr>'Aforo 4'!Títulos_a_imprimir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ALZATE</dc:creator>
  <cp:lastModifiedBy>MATEO ALZATE</cp:lastModifiedBy>
  <dcterms:created xsi:type="dcterms:W3CDTF">2019-04-11T19:24:47Z</dcterms:created>
  <dcterms:modified xsi:type="dcterms:W3CDTF">2019-05-16T20:19:58Z</dcterms:modified>
</cp:coreProperties>
</file>